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05" windowWidth="14940" windowHeight="8775" tabRatio="625" activeTab="1"/>
  </bookViews>
  <sheets>
    <sheet name="Лист1" sheetId="1" r:id="rId1"/>
    <sheet name="Свод" sheetId="2" r:id="rId2"/>
  </sheets>
  <definedNames>
    <definedName name="А2">#REF!</definedName>
    <definedName name="_xlnm.Print_Area" localSheetId="1">'Свод'!$A$1:$V$118</definedName>
  </definedNames>
  <calcPr fullCalcOnLoad="1"/>
</workbook>
</file>

<file path=xl/sharedStrings.xml><?xml version="1.0" encoding="utf-8"?>
<sst xmlns="http://schemas.openxmlformats.org/spreadsheetml/2006/main" count="89" uniqueCount="73">
  <si>
    <t>% к плану</t>
  </si>
  <si>
    <t xml:space="preserve">  </t>
  </si>
  <si>
    <t>%</t>
  </si>
  <si>
    <t>План посева яров.зерн. и з/боб, га</t>
  </si>
  <si>
    <t>Посеяно яр.зерн. и з/боб., га</t>
  </si>
  <si>
    <t>в т.ч. яр. пшеница, га</t>
  </si>
  <si>
    <t>в т.ч. зернобобовые, га</t>
  </si>
  <si>
    <t xml:space="preserve"> </t>
  </si>
  <si>
    <t>к-з им. Ильича</t>
  </si>
  <si>
    <t>к-з "Искра"</t>
  </si>
  <si>
    <t>к-з "Кр. партизан"</t>
  </si>
  <si>
    <t>СХПК им. Калинина</t>
  </si>
  <si>
    <t>к-з им. Ленина</t>
  </si>
  <si>
    <t>СХПК "Патман"</t>
  </si>
  <si>
    <t>к-з им. Кирова</t>
  </si>
  <si>
    <t>ООО "Исеево поле"</t>
  </si>
  <si>
    <t>ОАО "Рассвет"</t>
  </si>
  <si>
    <t>КФХ "Акимов"</t>
  </si>
  <si>
    <t>к-з "Заря"</t>
  </si>
  <si>
    <t>итого</t>
  </si>
  <si>
    <t>КФХ "Кузнецов"</t>
  </si>
  <si>
    <t>Другие КФХ и предприятия</t>
  </si>
  <si>
    <t>ООО "Ихлас"</t>
  </si>
  <si>
    <t>ООО "Агропромкомплект"</t>
  </si>
  <si>
    <t>План заготовки сена</t>
  </si>
  <si>
    <t>сена</t>
  </si>
  <si>
    <t>тн. корм. ед.</t>
  </si>
  <si>
    <t>План заготовки силоса</t>
  </si>
  <si>
    <t>План заготовки сенажа</t>
  </si>
  <si>
    <t>сенажа</t>
  </si>
  <si>
    <t>силоса</t>
  </si>
  <si>
    <t>всего  тн корм. ед.</t>
  </si>
  <si>
    <t>Условных голов (кроме свинопоголовья)</t>
  </si>
  <si>
    <t>ц. кормовых ед. на одну условную голову</t>
  </si>
  <si>
    <t xml:space="preserve"> Заготовлено соломы, тн</t>
  </si>
  <si>
    <t>Всего уборочная площадь, га</t>
  </si>
  <si>
    <t>Итого уборочная площадь, га</t>
  </si>
  <si>
    <t>Скошено зерновых и зернобобовых культур (без кукурузы), га</t>
  </si>
  <si>
    <t>% к  уборочной площади</t>
  </si>
  <si>
    <t>в т.ч. пшеницы</t>
  </si>
  <si>
    <t>Обмолочено зерновых и зернобобовых культур, га</t>
  </si>
  <si>
    <t>Намолочено зерна (без кукурузы), тонн</t>
  </si>
  <si>
    <t>Урожайность, ц/га</t>
  </si>
  <si>
    <t>Убрано картофеля, га</t>
  </si>
  <si>
    <t>Валовой сбор картофеля, тонн</t>
  </si>
  <si>
    <t>Убрано овощей, га</t>
  </si>
  <si>
    <t>Валовой сбор овощей, тонн</t>
  </si>
  <si>
    <t xml:space="preserve">         горох, га</t>
  </si>
  <si>
    <t>Подготовка почвы под озимые, га</t>
  </si>
  <si>
    <t>горох</t>
  </si>
  <si>
    <t>План сева озимых культур, га</t>
  </si>
  <si>
    <t>Посеяно, всего га</t>
  </si>
  <si>
    <t>в т.ч. пшеницы, га</t>
  </si>
  <si>
    <t>% посева</t>
  </si>
  <si>
    <t xml:space="preserve">Зябь,га </t>
  </si>
  <si>
    <t>Урожайность со всей площади, ц/га</t>
  </si>
  <si>
    <t>Урожайность с уборочной площади (после гибели), ц/га</t>
  </si>
  <si>
    <t>План уборки картофеля, га</t>
  </si>
  <si>
    <t>План уборки овощей, га</t>
  </si>
  <si>
    <t>рожь на зерно,га</t>
  </si>
  <si>
    <t xml:space="preserve"> на корм скоту, га</t>
  </si>
  <si>
    <t>Погибло картофеля, га</t>
  </si>
  <si>
    <t>Остаток уборочной площади картофеля, га</t>
  </si>
  <si>
    <t>Урожайность с посаженной площади, ц/га</t>
  </si>
  <si>
    <t>Урожайность с уборочной  площади, ц/га</t>
  </si>
  <si>
    <t>КФХ "Михайлов" Урм. р-н</t>
  </si>
  <si>
    <t>СХПК "Пайгас"</t>
  </si>
  <si>
    <t>к-з "Кр. Фронто-вик"</t>
  </si>
  <si>
    <t>ООО "АФ "Путил-овка"</t>
  </si>
  <si>
    <t>Переведено на кормовые цели, га</t>
  </si>
  <si>
    <t>ячмень</t>
  </si>
  <si>
    <t>ООО АФ "Трудовик"</t>
  </si>
  <si>
    <t xml:space="preserve">Информация о сельскохозяйственных работах по состоянию на 4 сентября 2012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</si>
</sst>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00"/>
    <numFmt numFmtId="170" formatCode="0.00000"/>
    <numFmt numFmtId="171" formatCode="#,##0.0"/>
    <numFmt numFmtId="172" formatCode="#,##0.000"/>
    <numFmt numFmtId="173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20"/>
      <name val="TimesET"/>
      <family val="0"/>
    </font>
    <font>
      <b/>
      <u val="single"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center" textRotation="90" wrapText="1"/>
    </xf>
    <xf numFmtId="0" fontId="8" fillId="0" borderId="12" xfId="0" applyFont="1" applyFill="1" applyBorder="1" applyAlignment="1">
      <alignment horizontal="center" textRotation="90" wrapText="1"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166" fontId="12" fillId="0" borderId="13" xfId="0" applyNumberFormat="1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Border="1" applyAlignment="1">
      <alignment horizontal="center" vertical="center"/>
    </xf>
    <xf numFmtId="166" fontId="13" fillId="0" borderId="13" xfId="57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166" fontId="13" fillId="0" borderId="13" xfId="57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1" fontId="13" fillId="0" borderId="15" xfId="0" applyNumberFormat="1" applyFont="1" applyBorder="1" applyAlignment="1">
      <alignment horizontal="left" vertical="center" wrapText="1"/>
    </xf>
    <xf numFmtId="1" fontId="13" fillId="0" borderId="13" xfId="57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13" fillId="0" borderId="13" xfId="57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166" fontId="11" fillId="0" borderId="13" xfId="57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3" fontId="12" fillId="0" borderId="14" xfId="0" applyNumberFormat="1" applyFont="1" applyBorder="1" applyAlignment="1">
      <alignment horizontal="center" vertical="center" wrapText="1"/>
    </xf>
    <xf numFmtId="1" fontId="12" fillId="0" borderId="13" xfId="57" applyNumberFormat="1" applyFont="1" applyFill="1" applyBorder="1" applyAlignment="1">
      <alignment horizontal="center" vertical="center" wrapText="1"/>
    </xf>
    <xf numFmtId="1" fontId="11" fillId="0" borderId="13" xfId="57" applyNumberFormat="1" applyFont="1" applyFill="1" applyBorder="1" applyAlignment="1">
      <alignment horizontal="center" vertical="center"/>
    </xf>
    <xf numFmtId="0" fontId="11" fillId="0" borderId="13" xfId="57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164" fontId="13" fillId="0" borderId="13" xfId="57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164" fontId="12" fillId="0" borderId="13" xfId="0" applyNumberFormat="1" applyFont="1" applyFill="1" applyBorder="1" applyAlignment="1">
      <alignment horizontal="center" vertical="center"/>
    </xf>
    <xf numFmtId="166" fontId="12" fillId="0" borderId="13" xfId="57" applyNumberFormat="1" applyFont="1" applyFill="1" applyBorder="1" applyAlignment="1">
      <alignment horizontal="center" vertical="center" wrapText="1"/>
    </xf>
    <xf numFmtId="164" fontId="12" fillId="0" borderId="13" xfId="57" applyNumberFormat="1" applyFont="1" applyFill="1" applyBorder="1" applyAlignment="1">
      <alignment horizontal="center" vertical="center" wrapText="1"/>
    </xf>
    <xf numFmtId="0" fontId="13" fillId="0" borderId="13" xfId="57" applyNumberFormat="1" applyFont="1" applyFill="1" applyBorder="1" applyAlignment="1">
      <alignment horizontal="center" vertical="center"/>
    </xf>
    <xf numFmtId="1" fontId="13" fillId="0" borderId="13" xfId="57" applyNumberFormat="1" applyFont="1" applyFill="1" applyBorder="1" applyAlignment="1">
      <alignment horizontal="center" vertical="center"/>
    </xf>
    <xf numFmtId="171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164" fontId="12" fillId="0" borderId="14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71" fontId="12" fillId="0" borderId="14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71" fontId="12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textRotation="90" wrapText="1"/>
    </xf>
    <xf numFmtId="0" fontId="8" fillId="0" borderId="12" xfId="0" applyFont="1" applyFill="1" applyBorder="1" applyAlignment="1">
      <alignment horizontal="center" textRotation="90" wrapText="1"/>
    </xf>
    <xf numFmtId="0" fontId="6" fillId="33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="50" zoomScaleSheetLayoutView="50" zoomScalePageLayoutView="0" workbookViewId="0" topLeftCell="A1">
      <selection activeCell="A3" sqref="A3"/>
    </sheetView>
  </sheetViews>
  <sheetFormatPr defaultColWidth="9.00390625" defaultRowHeight="12.75"/>
  <cols>
    <col min="1" max="1" width="69.125" style="7" customWidth="1"/>
    <col min="2" max="2" width="18.00390625" style="5" customWidth="1"/>
    <col min="3" max="5" width="13.75390625" style="2" customWidth="1"/>
    <col min="6" max="6" width="16.00390625" style="2" customWidth="1"/>
    <col min="7" max="7" width="13.75390625" style="2" customWidth="1"/>
    <col min="8" max="8" width="13.875" style="2" customWidth="1"/>
    <col min="9" max="9" width="9.75390625" style="2" customWidth="1"/>
    <col min="10" max="10" width="12.625" style="2" customWidth="1"/>
    <col min="11" max="11" width="16.875" style="2" customWidth="1"/>
    <col min="12" max="12" width="17.125" style="2" customWidth="1"/>
    <col min="13" max="13" width="14.875" style="2" customWidth="1"/>
    <col min="14" max="14" width="14.00390625" style="2" customWidth="1"/>
    <col min="15" max="15" width="15.125" style="2" customWidth="1"/>
    <col min="16" max="16" width="17.25390625" style="2" customWidth="1"/>
    <col min="17" max="17" width="13.75390625" style="2" customWidth="1"/>
    <col min="18" max="18" width="10.25390625" style="2" customWidth="1"/>
    <col min="19" max="19" width="12.00390625" style="2" customWidth="1"/>
    <col min="20" max="20" width="13.125" style="2" customWidth="1"/>
    <col min="21" max="21" width="14.375" style="2" customWidth="1"/>
    <col min="22" max="22" width="13.00390625" style="2" customWidth="1"/>
    <col min="23" max="16384" width="9.125" style="2" customWidth="1"/>
  </cols>
  <sheetData>
    <row r="1" spans="1:22" ht="16.5">
      <c r="A1" s="1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3" customFormat="1" ht="39" customHeight="1">
      <c r="A2" s="74" t="s">
        <v>72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3" customFormat="1" ht="0.75" customHeight="1" thickBot="1">
      <c r="A3" s="4" t="s">
        <v>7</v>
      </c>
      <c r="B3" s="4"/>
      <c r="C3" s="4"/>
      <c r="D3" s="4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 ht="21" customHeight="1" thickBot="1">
      <c r="A4" s="75"/>
      <c r="B4" s="78" t="s">
        <v>19</v>
      </c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s="5" customFormat="1" ht="118.5" customHeight="1">
      <c r="A5" s="76"/>
      <c r="B5" s="79"/>
      <c r="C5" s="72" t="s">
        <v>22</v>
      </c>
      <c r="D5" s="72" t="s">
        <v>8</v>
      </c>
      <c r="E5" s="72" t="s">
        <v>9</v>
      </c>
      <c r="F5" s="72" t="s">
        <v>67</v>
      </c>
      <c r="G5" s="72" t="s">
        <v>10</v>
      </c>
      <c r="H5" s="72" t="s">
        <v>11</v>
      </c>
      <c r="I5" s="72" t="s">
        <v>12</v>
      </c>
      <c r="J5" s="72" t="s">
        <v>13</v>
      </c>
      <c r="K5" s="72" t="s">
        <v>71</v>
      </c>
      <c r="L5" s="72" t="s">
        <v>68</v>
      </c>
      <c r="M5" s="72" t="s">
        <v>14</v>
      </c>
      <c r="N5" s="72" t="s">
        <v>15</v>
      </c>
      <c r="O5" s="72" t="s">
        <v>18</v>
      </c>
      <c r="P5" s="72" t="s">
        <v>16</v>
      </c>
      <c r="Q5" s="72" t="s">
        <v>65</v>
      </c>
      <c r="R5" s="72" t="s">
        <v>17</v>
      </c>
      <c r="S5" s="10" t="s">
        <v>20</v>
      </c>
      <c r="T5" s="10" t="s">
        <v>66</v>
      </c>
      <c r="U5" s="10" t="s">
        <v>23</v>
      </c>
      <c r="V5" s="72" t="s">
        <v>21</v>
      </c>
    </row>
    <row r="6" spans="1:22" s="5" customFormat="1" ht="0.75" customHeight="1" thickBot="1">
      <c r="A6" s="77"/>
      <c r="B6" s="80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11"/>
      <c r="T6" s="11"/>
      <c r="U6" s="11"/>
      <c r="V6" s="73"/>
    </row>
    <row r="7" spans="1:22" s="5" customFormat="1" ht="29.25" customHeight="1" hidden="1">
      <c r="A7" s="13" t="s">
        <v>3</v>
      </c>
      <c r="B7" s="14">
        <v>172024</v>
      </c>
      <c r="C7" s="15">
        <v>6550</v>
      </c>
      <c r="D7" s="15">
        <v>8546</v>
      </c>
      <c r="E7" s="15">
        <v>11924</v>
      </c>
      <c r="F7" s="15">
        <v>11362</v>
      </c>
      <c r="G7" s="15">
        <v>5499</v>
      </c>
      <c r="H7" s="15">
        <v>8652</v>
      </c>
      <c r="I7" s="15">
        <v>4992</v>
      </c>
      <c r="J7" s="15">
        <v>10241</v>
      </c>
      <c r="K7" s="15">
        <v>8154</v>
      </c>
      <c r="L7" s="15">
        <v>4260</v>
      </c>
      <c r="M7" s="15">
        <v>3415</v>
      </c>
      <c r="N7" s="15">
        <v>12550</v>
      </c>
      <c r="O7" s="15"/>
      <c r="P7" s="15">
        <v>7900</v>
      </c>
      <c r="Q7" s="15"/>
      <c r="R7" s="15">
        <v>9087</v>
      </c>
      <c r="S7" s="15"/>
      <c r="T7" s="15"/>
      <c r="U7" s="15"/>
      <c r="V7" s="15">
        <v>6901</v>
      </c>
    </row>
    <row r="8" spans="1:22" s="5" customFormat="1" ht="29.25" customHeight="1" hidden="1">
      <c r="A8" s="16" t="s">
        <v>4</v>
      </c>
      <c r="B8" s="14">
        <v>171316</v>
      </c>
      <c r="C8" s="15">
        <v>6550</v>
      </c>
      <c r="D8" s="15">
        <v>8546</v>
      </c>
      <c r="E8" s="15">
        <v>11924</v>
      </c>
      <c r="F8" s="15">
        <v>10072</v>
      </c>
      <c r="G8" s="15">
        <v>5499</v>
      </c>
      <c r="H8" s="15">
        <v>8725</v>
      </c>
      <c r="I8" s="15">
        <v>4992</v>
      </c>
      <c r="J8" s="15">
        <v>10000</v>
      </c>
      <c r="K8" s="15">
        <v>8154</v>
      </c>
      <c r="L8" s="15">
        <v>4260</v>
      </c>
      <c r="M8" s="15">
        <v>3415</v>
      </c>
      <c r="N8" s="15">
        <v>12550</v>
      </c>
      <c r="O8" s="15"/>
      <c r="P8" s="15">
        <v>8293</v>
      </c>
      <c r="Q8" s="15"/>
      <c r="R8" s="15">
        <v>9087</v>
      </c>
      <c r="S8" s="15"/>
      <c r="T8" s="15"/>
      <c r="U8" s="15"/>
      <c r="V8" s="15">
        <v>6901</v>
      </c>
    </row>
    <row r="9" spans="1:22" s="5" customFormat="1" ht="29.25" customHeight="1" hidden="1">
      <c r="A9" s="17" t="s">
        <v>0</v>
      </c>
      <c r="B9" s="18">
        <v>0.9958842952146212</v>
      </c>
      <c r="C9" s="19">
        <v>1</v>
      </c>
      <c r="D9" s="19">
        <v>1</v>
      </c>
      <c r="E9" s="19">
        <v>1</v>
      </c>
      <c r="F9" s="19">
        <v>0.8864636507657102</v>
      </c>
      <c r="G9" s="19">
        <v>1</v>
      </c>
      <c r="H9" s="19">
        <v>1.0084373555247341</v>
      </c>
      <c r="I9" s="19">
        <v>1</v>
      </c>
      <c r="J9" s="19">
        <v>0.9764671418806757</v>
      </c>
      <c r="K9" s="19">
        <v>1</v>
      </c>
      <c r="L9" s="19">
        <v>1</v>
      </c>
      <c r="M9" s="19">
        <v>1</v>
      </c>
      <c r="N9" s="19">
        <v>1</v>
      </c>
      <c r="O9" s="19"/>
      <c r="P9" s="19">
        <v>1.049746835443038</v>
      </c>
      <c r="Q9" s="19"/>
      <c r="R9" s="19">
        <v>1</v>
      </c>
      <c r="S9" s="19"/>
      <c r="T9" s="19"/>
      <c r="U9" s="19"/>
      <c r="V9" s="19">
        <v>1</v>
      </c>
    </row>
    <row r="10" spans="1:22" s="5" customFormat="1" ht="29.25" customHeight="1" hidden="1">
      <c r="A10" s="20" t="s">
        <v>5</v>
      </c>
      <c r="B10" s="14">
        <v>60363</v>
      </c>
      <c r="C10" s="21">
        <v>1660</v>
      </c>
      <c r="D10" s="21">
        <v>3100</v>
      </c>
      <c r="E10" s="21">
        <v>4270</v>
      </c>
      <c r="F10" s="21">
        <v>2419</v>
      </c>
      <c r="G10" s="21">
        <v>2503</v>
      </c>
      <c r="H10" s="21">
        <v>2400</v>
      </c>
      <c r="I10" s="21">
        <v>1891</v>
      </c>
      <c r="J10" s="21">
        <v>3767</v>
      </c>
      <c r="K10" s="21">
        <v>2960</v>
      </c>
      <c r="L10" s="21">
        <v>1428</v>
      </c>
      <c r="M10" s="21">
        <v>1450</v>
      </c>
      <c r="N10" s="21">
        <v>4031</v>
      </c>
      <c r="O10" s="21"/>
      <c r="P10" s="21">
        <v>3108</v>
      </c>
      <c r="Q10" s="21"/>
      <c r="R10" s="21">
        <v>4600</v>
      </c>
      <c r="S10" s="21"/>
      <c r="T10" s="21"/>
      <c r="U10" s="21"/>
      <c r="V10" s="21">
        <v>3850</v>
      </c>
    </row>
    <row r="11" spans="1:22" s="5" customFormat="1" ht="29.25" customHeight="1" hidden="1">
      <c r="A11" s="20" t="s">
        <v>6</v>
      </c>
      <c r="B11" s="14">
        <v>6195</v>
      </c>
      <c r="C11" s="21">
        <v>800</v>
      </c>
      <c r="D11" s="21">
        <v>120</v>
      </c>
      <c r="E11" s="21">
        <v>825</v>
      </c>
      <c r="F11" s="21">
        <v>281</v>
      </c>
      <c r="G11" s="21">
        <v>269</v>
      </c>
      <c r="H11" s="21">
        <v>280</v>
      </c>
      <c r="I11" s="21">
        <v>99</v>
      </c>
      <c r="J11" s="21">
        <v>419</v>
      </c>
      <c r="K11" s="21">
        <v>117</v>
      </c>
      <c r="L11" s="21">
        <v>238</v>
      </c>
      <c r="M11" s="21">
        <v>86</v>
      </c>
      <c r="N11" s="21">
        <v>284</v>
      </c>
      <c r="O11" s="21"/>
      <c r="P11" s="21">
        <v>223</v>
      </c>
      <c r="Q11" s="21"/>
      <c r="R11" s="21">
        <v>371</v>
      </c>
      <c r="S11" s="21"/>
      <c r="T11" s="21"/>
      <c r="U11" s="21"/>
      <c r="V11" s="21">
        <v>130</v>
      </c>
    </row>
    <row r="12" spans="1:22" s="6" customFormat="1" ht="29.25" customHeight="1" hidden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6" customFormat="1" ht="29.25" customHeight="1" hidden="1">
      <c r="A13" s="25"/>
      <c r="B13" s="2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6" customFormat="1" ht="29.25" customHeight="1" hidden="1">
      <c r="A14" s="25"/>
      <c r="B14" s="2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s="6" customFormat="1" ht="29.25" customHeight="1" hidden="1">
      <c r="A15" s="28"/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6" customFormat="1" ht="29.25" customHeight="1" hidden="1">
      <c r="A16" s="13"/>
      <c r="B16" s="23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s="6" customFormat="1" ht="29.25" customHeight="1" hidden="1">
      <c r="A17" s="30"/>
      <c r="B17" s="23"/>
      <c r="C17" s="31"/>
      <c r="D17" s="32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6" customFormat="1" ht="29.25" customHeight="1" hidden="1">
      <c r="A18" s="17"/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6" customFormat="1" ht="29.25" customHeight="1" hidden="1">
      <c r="A19" s="30"/>
      <c r="B19" s="2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6" customFormat="1" ht="29.25" customHeight="1" hidden="1">
      <c r="A20" s="17"/>
      <c r="B20" s="2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s="6" customFormat="1" ht="29.25" customHeight="1" hidden="1">
      <c r="A21" s="30"/>
      <c r="B21" s="2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s="6" customFormat="1" ht="29.25" customHeight="1" hidden="1">
      <c r="A22" s="30"/>
      <c r="B22" s="2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s="6" customFormat="1" ht="29.25" customHeight="1" hidden="1">
      <c r="A23" s="34"/>
      <c r="B23" s="2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s="6" customFormat="1" ht="29.25" customHeight="1" hidden="1">
      <c r="A24" s="25"/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6" customFormat="1" ht="29.25" customHeight="1" hidden="1">
      <c r="A25" s="17"/>
      <c r="B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s="6" customFormat="1" ht="29.25" customHeight="1" hidden="1">
      <c r="A26" s="25"/>
      <c r="B26" s="2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s="6" customFormat="1" ht="29.25" customHeight="1" hidden="1">
      <c r="A27" s="17"/>
      <c r="B27" s="2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s="6" customFormat="1" ht="29.25" customHeight="1" hidden="1">
      <c r="A28" s="35"/>
      <c r="B28" s="23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6" customFormat="1" ht="29.25" customHeight="1" hidden="1">
      <c r="A29" s="25"/>
      <c r="B29" s="2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6" customFormat="1" ht="29.25" customHeight="1" hidden="1">
      <c r="A30" s="17"/>
      <c r="B30" s="2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s="6" customFormat="1" ht="29.25" customHeight="1" hidden="1">
      <c r="A31" s="36"/>
      <c r="B31" s="23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5" customFormat="1" ht="29.25" customHeight="1" hidden="1">
      <c r="A32" s="38"/>
      <c r="B32" s="2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5" customFormat="1" ht="29.25" customHeight="1" hidden="1">
      <c r="A33" s="39"/>
      <c r="B33" s="2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s="5" customFormat="1" ht="29.25" customHeight="1" hidden="1">
      <c r="A34" s="20"/>
      <c r="B34" s="2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5" customFormat="1" ht="29.25" customHeight="1" hidden="1">
      <c r="A35" s="40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s="5" customFormat="1" ht="29.25" customHeight="1" hidden="1">
      <c r="A36" s="38"/>
      <c r="B36" s="2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5" customFormat="1" ht="29.25" customHeight="1" hidden="1">
      <c r="A37" s="39"/>
      <c r="B37" s="23"/>
      <c r="C37" s="32"/>
      <c r="D37" s="32"/>
      <c r="E37" s="3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5" customFormat="1" ht="29.25" customHeight="1" hidden="1">
      <c r="A38" s="20"/>
      <c r="B38" s="2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5" customFormat="1" ht="29.25" customHeight="1" hidden="1">
      <c r="A39" s="40"/>
      <c r="B39" s="2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s="5" customFormat="1" ht="29.25" customHeight="1" hidden="1">
      <c r="A40" s="40"/>
      <c r="B40" s="2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5" customFormat="1" ht="29.25" customHeight="1" hidden="1">
      <c r="A41" s="38"/>
      <c r="B41" s="2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s="5" customFormat="1" ht="29.25" customHeight="1" hidden="1">
      <c r="A42" s="39"/>
      <c r="B42" s="2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s="5" customFormat="1" ht="29.25" customHeight="1" hidden="1">
      <c r="A43" s="20"/>
      <c r="B43" s="2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5" customFormat="1" ht="29.25" customHeight="1" hidden="1">
      <c r="A44" s="20"/>
      <c r="B44" s="2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s="5" customFormat="1" ht="29.25" customHeight="1" hidden="1">
      <c r="A45" s="20"/>
      <c r="B45" s="2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s="5" customFormat="1" ht="29.25" customHeight="1" hidden="1">
      <c r="A46" s="20"/>
      <c r="B46" s="2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s="5" customFormat="1" ht="29.25" customHeight="1" hidden="1">
      <c r="A47" s="20"/>
      <c r="B47" s="2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s="5" customFormat="1" ht="29.25" customHeight="1" hidden="1">
      <c r="A48" s="20"/>
      <c r="B48" s="2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s="5" customFormat="1" ht="29.25" customHeight="1" hidden="1">
      <c r="A49" s="20"/>
      <c r="B49" s="2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</row>
    <row r="50" spans="1:22" s="6" customFormat="1" ht="29.25" customHeight="1" hidden="1">
      <c r="A50" s="43"/>
      <c r="B50" s="23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s="6" customFormat="1" ht="29.25" customHeight="1" hidden="1">
      <c r="A51" s="17"/>
      <c r="B51" s="23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s="6" customFormat="1" ht="29.25" customHeight="1" hidden="1">
      <c r="A52" s="30"/>
      <c r="B52" s="2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6" customFormat="1" ht="29.25" customHeight="1" hidden="1">
      <c r="A53" s="45"/>
      <c r="B53" s="23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s="6" customFormat="1" ht="29.25" customHeight="1" hidden="1">
      <c r="A54" s="30"/>
      <c r="B54" s="23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s="6" customFormat="1" ht="29.25" customHeight="1" hidden="1">
      <c r="A55" s="30"/>
      <c r="B55" s="2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29.25" customHeight="1" hidden="1">
      <c r="A56" s="13"/>
      <c r="B56" s="23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ht="29.25" customHeight="1" hidden="1">
      <c r="A57" s="16"/>
      <c r="B57" s="23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</row>
    <row r="58" spans="1:22" ht="29.25" customHeight="1" hidden="1">
      <c r="A58" s="30"/>
      <c r="B58" s="23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29.25" customHeight="1">
      <c r="A59" s="38" t="s">
        <v>35</v>
      </c>
      <c r="B59" s="47">
        <f>SUM(C59+D59+E59+F59+G59+H59+I59+J59+K59+L59+M59+N59+O59+P59+Q59+R59+S59+T59+U59+V59)</f>
        <v>8197.8</v>
      </c>
      <c r="C59" s="48">
        <v>150</v>
      </c>
      <c r="D59" s="49">
        <v>905</v>
      </c>
      <c r="E59" s="49">
        <v>465</v>
      </c>
      <c r="F59" s="49">
        <v>725</v>
      </c>
      <c r="G59" s="49">
        <v>1034</v>
      </c>
      <c r="H59" s="49">
        <v>560</v>
      </c>
      <c r="I59" s="49"/>
      <c r="J59" s="49">
        <v>515</v>
      </c>
      <c r="K59" s="49">
        <v>539</v>
      </c>
      <c r="L59" s="49">
        <v>450</v>
      </c>
      <c r="M59" s="49">
        <v>348</v>
      </c>
      <c r="N59" s="49">
        <v>140</v>
      </c>
      <c r="O59" s="49">
        <v>330</v>
      </c>
      <c r="P59" s="49">
        <v>1200</v>
      </c>
      <c r="Q59" s="49">
        <v>300</v>
      </c>
      <c r="R59" s="49"/>
      <c r="S59" s="49">
        <v>74</v>
      </c>
      <c r="T59" s="49">
        <v>401</v>
      </c>
      <c r="U59" s="49"/>
      <c r="V59" s="49">
        <v>61.8</v>
      </c>
    </row>
    <row r="60" spans="1:22" ht="29.25" customHeight="1">
      <c r="A60" s="38" t="s">
        <v>69</v>
      </c>
      <c r="B60" s="47">
        <f>SUM(C60+D60+E60+F60+G60+H60+I60+J60+K60+L60+M60+N60+O60+P60+Q60+R60+S60+T60+U60+V60)</f>
        <v>860</v>
      </c>
      <c r="C60" s="48">
        <v>100</v>
      </c>
      <c r="D60" s="50">
        <v>238</v>
      </c>
      <c r="E60" s="50">
        <v>30</v>
      </c>
      <c r="F60" s="50">
        <v>85</v>
      </c>
      <c r="G60" s="50"/>
      <c r="H60" s="50">
        <v>157</v>
      </c>
      <c r="I60" s="50"/>
      <c r="J60" s="50"/>
      <c r="K60" s="50">
        <v>90</v>
      </c>
      <c r="L60" s="50"/>
      <c r="M60" s="50"/>
      <c r="N60" s="50"/>
      <c r="O60" s="50">
        <v>35</v>
      </c>
      <c r="P60" s="50"/>
      <c r="Q60" s="50"/>
      <c r="R60" s="50"/>
      <c r="S60" s="50"/>
      <c r="T60" s="50">
        <v>125</v>
      </c>
      <c r="U60" s="50"/>
      <c r="V60" s="50"/>
    </row>
    <row r="61" spans="1:22" ht="32.25" customHeight="1">
      <c r="A61" s="39" t="s">
        <v>36</v>
      </c>
      <c r="B61" s="47">
        <f>B59-B60</f>
        <v>7337.799999999999</v>
      </c>
      <c r="C61" s="47">
        <f aca="true" t="shared" si="0" ref="C61:V61">C59-C60</f>
        <v>50</v>
      </c>
      <c r="D61" s="47">
        <f t="shared" si="0"/>
        <v>667</v>
      </c>
      <c r="E61" s="47">
        <f t="shared" si="0"/>
        <v>435</v>
      </c>
      <c r="F61" s="47">
        <f t="shared" si="0"/>
        <v>640</v>
      </c>
      <c r="G61" s="47">
        <f t="shared" si="0"/>
        <v>1034</v>
      </c>
      <c r="H61" s="47">
        <f t="shared" si="0"/>
        <v>403</v>
      </c>
      <c r="I61" s="47">
        <f t="shared" si="0"/>
        <v>0</v>
      </c>
      <c r="J61" s="47">
        <f t="shared" si="0"/>
        <v>515</v>
      </c>
      <c r="K61" s="47">
        <f t="shared" si="0"/>
        <v>449</v>
      </c>
      <c r="L61" s="47">
        <f t="shared" si="0"/>
        <v>450</v>
      </c>
      <c r="M61" s="47">
        <f t="shared" si="0"/>
        <v>348</v>
      </c>
      <c r="N61" s="47">
        <f t="shared" si="0"/>
        <v>140</v>
      </c>
      <c r="O61" s="47">
        <f t="shared" si="0"/>
        <v>295</v>
      </c>
      <c r="P61" s="47">
        <f t="shared" si="0"/>
        <v>1200</v>
      </c>
      <c r="Q61" s="47">
        <f t="shared" si="0"/>
        <v>300</v>
      </c>
      <c r="R61" s="47">
        <f t="shared" si="0"/>
        <v>0</v>
      </c>
      <c r="S61" s="47">
        <f t="shared" si="0"/>
        <v>74</v>
      </c>
      <c r="T61" s="47">
        <f t="shared" si="0"/>
        <v>276</v>
      </c>
      <c r="U61" s="47">
        <f t="shared" si="0"/>
        <v>0</v>
      </c>
      <c r="V61" s="47">
        <f t="shared" si="0"/>
        <v>61.8</v>
      </c>
    </row>
    <row r="62" spans="1:22" ht="90">
      <c r="A62" s="39" t="s">
        <v>37</v>
      </c>
      <c r="B62" s="47">
        <f>SUM(C62+D62+E62+F62+G62+H62+I62+J62+K62+L62+M62+N62+O62+P62+Q62+R62+S62+T62+U62+V62)</f>
        <v>5287</v>
      </c>
      <c r="C62" s="52">
        <v>50</v>
      </c>
      <c r="D62" s="50">
        <v>457</v>
      </c>
      <c r="E62" s="50">
        <v>310</v>
      </c>
      <c r="F62" s="49">
        <v>340</v>
      </c>
      <c r="G62" s="50">
        <v>860</v>
      </c>
      <c r="H62" s="50">
        <v>98</v>
      </c>
      <c r="I62" s="50"/>
      <c r="J62" s="50">
        <v>297</v>
      </c>
      <c r="K62" s="50">
        <v>352</v>
      </c>
      <c r="L62" s="50">
        <v>375</v>
      </c>
      <c r="M62" s="50">
        <v>348</v>
      </c>
      <c r="N62" s="50">
        <v>140</v>
      </c>
      <c r="O62" s="50">
        <v>180</v>
      </c>
      <c r="P62" s="50">
        <v>874</v>
      </c>
      <c r="Q62" s="50">
        <v>265</v>
      </c>
      <c r="R62" s="50"/>
      <c r="S62" s="50">
        <v>74</v>
      </c>
      <c r="T62" s="50">
        <v>205</v>
      </c>
      <c r="U62" s="50"/>
      <c r="V62" s="50">
        <v>62</v>
      </c>
    </row>
    <row r="63" spans="1:22" ht="40.5" customHeight="1">
      <c r="A63" s="53" t="s">
        <v>38</v>
      </c>
      <c r="B63" s="54">
        <f>B62/B61*100</f>
        <v>72.05156859004062</v>
      </c>
      <c r="C63" s="54">
        <f aca="true" t="shared" si="1" ref="C63:U63">C62/C61*100</f>
        <v>100</v>
      </c>
      <c r="D63" s="54">
        <f t="shared" si="1"/>
        <v>68.51574212893553</v>
      </c>
      <c r="E63" s="54">
        <f t="shared" si="1"/>
        <v>71.26436781609196</v>
      </c>
      <c r="F63" s="54">
        <f t="shared" si="1"/>
        <v>53.125</v>
      </c>
      <c r="G63" s="54">
        <f t="shared" si="1"/>
        <v>83.17214700193423</v>
      </c>
      <c r="H63" s="54">
        <f t="shared" si="1"/>
        <v>24.317617866004962</v>
      </c>
      <c r="I63" s="54" t="e">
        <f t="shared" si="1"/>
        <v>#DIV/0!</v>
      </c>
      <c r="J63" s="54">
        <f t="shared" si="1"/>
        <v>57.66990291262136</v>
      </c>
      <c r="K63" s="54">
        <f t="shared" si="1"/>
        <v>78.39643652561247</v>
      </c>
      <c r="L63" s="54">
        <f t="shared" si="1"/>
        <v>83.33333333333334</v>
      </c>
      <c r="M63" s="54">
        <f t="shared" si="1"/>
        <v>100</v>
      </c>
      <c r="N63" s="54">
        <f t="shared" si="1"/>
        <v>100</v>
      </c>
      <c r="O63" s="54">
        <f t="shared" si="1"/>
        <v>61.016949152542374</v>
      </c>
      <c r="P63" s="54">
        <f t="shared" si="1"/>
        <v>72.83333333333334</v>
      </c>
      <c r="Q63" s="54">
        <f t="shared" si="1"/>
        <v>88.33333333333333</v>
      </c>
      <c r="R63" s="54" t="e">
        <f t="shared" si="1"/>
        <v>#DIV/0!</v>
      </c>
      <c r="S63" s="54">
        <f t="shared" si="1"/>
        <v>100</v>
      </c>
      <c r="T63" s="54">
        <f t="shared" si="1"/>
        <v>74.27536231884058</v>
      </c>
      <c r="U63" s="54" t="e">
        <f t="shared" si="1"/>
        <v>#DIV/0!</v>
      </c>
      <c r="V63" s="54">
        <v>100</v>
      </c>
    </row>
    <row r="64" spans="1:22" ht="29.25" customHeight="1">
      <c r="A64" s="38" t="s">
        <v>39</v>
      </c>
      <c r="B64" s="47">
        <f>SUM(C64+D64+E64+F64+G64+H64+I64+J64+K64+L64+M64+N64+O64+P64+Q64+R64+S64+T64+U64+V64)</f>
        <v>2230</v>
      </c>
      <c r="C64" s="52"/>
      <c r="D64" s="50">
        <v>178</v>
      </c>
      <c r="E64" s="50">
        <v>87</v>
      </c>
      <c r="F64" s="49">
        <v>164</v>
      </c>
      <c r="G64" s="50">
        <v>298</v>
      </c>
      <c r="H64" s="50">
        <v>98</v>
      </c>
      <c r="I64" s="50"/>
      <c r="J64" s="50">
        <v>95</v>
      </c>
      <c r="K64" s="50">
        <v>345</v>
      </c>
      <c r="L64" s="50">
        <v>135</v>
      </c>
      <c r="M64" s="50">
        <v>103</v>
      </c>
      <c r="N64" s="50">
        <v>140</v>
      </c>
      <c r="O64" s="50">
        <v>43</v>
      </c>
      <c r="P64" s="50">
        <v>253</v>
      </c>
      <c r="Q64" s="50">
        <v>60</v>
      </c>
      <c r="R64" s="50"/>
      <c r="S64" s="50">
        <v>51</v>
      </c>
      <c r="T64" s="50">
        <v>145</v>
      </c>
      <c r="U64" s="50"/>
      <c r="V64" s="50">
        <v>35</v>
      </c>
    </row>
    <row r="65" spans="1:22" ht="29.25" customHeight="1">
      <c r="A65" s="38" t="s">
        <v>70</v>
      </c>
      <c r="B65" s="47">
        <f>SUM(C65+D65+E65+F65+G65+H65+I65+J65+K65+L65+M65+N65+O65+P65+Q65+R65+S65+T65+U65+V65)</f>
        <v>1412</v>
      </c>
      <c r="C65" s="55"/>
      <c r="D65" s="50">
        <v>105</v>
      </c>
      <c r="E65" s="50">
        <v>60</v>
      </c>
      <c r="F65" s="50">
        <v>98</v>
      </c>
      <c r="G65" s="50">
        <v>263</v>
      </c>
      <c r="H65" s="50"/>
      <c r="I65" s="50"/>
      <c r="J65" s="50">
        <v>69</v>
      </c>
      <c r="K65" s="50">
        <v>17</v>
      </c>
      <c r="L65" s="50">
        <v>189</v>
      </c>
      <c r="M65" s="50">
        <v>50</v>
      </c>
      <c r="N65" s="50"/>
      <c r="O65" s="50">
        <v>21</v>
      </c>
      <c r="P65" s="50">
        <v>447</v>
      </c>
      <c r="Q65" s="50">
        <v>10</v>
      </c>
      <c r="R65" s="50"/>
      <c r="S65" s="50">
        <v>23</v>
      </c>
      <c r="T65" s="50">
        <v>60</v>
      </c>
      <c r="U65" s="50"/>
      <c r="V65" s="50"/>
    </row>
    <row r="66" spans="1:22" ht="29.25" customHeight="1">
      <c r="A66" s="38" t="s">
        <v>47</v>
      </c>
      <c r="B66" s="47">
        <f>SUM(C66+D66+E66+F66+G66+H66+I66+J66+K66+L66+M66+N66+O66+P66+Q66+R66+S66+T66+U66+V66)</f>
        <v>42</v>
      </c>
      <c r="C66" s="55"/>
      <c r="D66" s="50"/>
      <c r="E66" s="50"/>
      <c r="F66" s="50">
        <v>32</v>
      </c>
      <c r="G66" s="50"/>
      <c r="H66" s="50"/>
      <c r="I66" s="50"/>
      <c r="J66" s="50"/>
      <c r="K66" s="50"/>
      <c r="L66" s="50">
        <v>10</v>
      </c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22" ht="56.25" customHeight="1">
      <c r="A67" s="39" t="s">
        <v>40</v>
      </c>
      <c r="B67" s="47">
        <f>SUM(C67+D67+E67+F67+G67+H67+I67+J67+K67+L67+M67+N67+O67+P67+Q67+R67+S67+T67+U67+V67)</f>
        <v>5287</v>
      </c>
      <c r="C67" s="52">
        <v>50</v>
      </c>
      <c r="D67" s="50">
        <v>457</v>
      </c>
      <c r="E67" s="50">
        <v>310</v>
      </c>
      <c r="F67" s="49">
        <v>340</v>
      </c>
      <c r="G67" s="50">
        <v>860</v>
      </c>
      <c r="H67" s="50">
        <v>98</v>
      </c>
      <c r="I67" s="50"/>
      <c r="J67" s="50">
        <v>297</v>
      </c>
      <c r="K67" s="50">
        <v>352</v>
      </c>
      <c r="L67" s="50">
        <v>375</v>
      </c>
      <c r="M67" s="50">
        <v>348</v>
      </c>
      <c r="N67" s="50">
        <v>140</v>
      </c>
      <c r="O67" s="50">
        <v>180</v>
      </c>
      <c r="P67" s="50">
        <v>874</v>
      </c>
      <c r="Q67" s="50">
        <v>265</v>
      </c>
      <c r="R67" s="50"/>
      <c r="S67" s="50">
        <v>74</v>
      </c>
      <c r="T67" s="50">
        <v>205</v>
      </c>
      <c r="U67" s="50"/>
      <c r="V67" s="50">
        <v>62</v>
      </c>
    </row>
    <row r="68" spans="1:22" ht="29.25" customHeight="1">
      <c r="A68" s="53" t="s">
        <v>38</v>
      </c>
      <c r="B68" s="54">
        <f aca="true" t="shared" si="2" ref="B68:V68">B67/B61*100</f>
        <v>72.05156859004062</v>
      </c>
      <c r="C68" s="54">
        <f t="shared" si="2"/>
        <v>100</v>
      </c>
      <c r="D68" s="54">
        <f t="shared" si="2"/>
        <v>68.51574212893553</v>
      </c>
      <c r="E68" s="54">
        <f t="shared" si="2"/>
        <v>71.26436781609196</v>
      </c>
      <c r="F68" s="54">
        <f t="shared" si="2"/>
        <v>53.125</v>
      </c>
      <c r="G68" s="54">
        <f t="shared" si="2"/>
        <v>83.17214700193423</v>
      </c>
      <c r="H68" s="54">
        <f t="shared" si="2"/>
        <v>24.317617866004962</v>
      </c>
      <c r="I68" s="54" t="e">
        <f t="shared" si="2"/>
        <v>#DIV/0!</v>
      </c>
      <c r="J68" s="54">
        <f t="shared" si="2"/>
        <v>57.66990291262136</v>
      </c>
      <c r="K68" s="54">
        <f t="shared" si="2"/>
        <v>78.39643652561247</v>
      </c>
      <c r="L68" s="54">
        <f t="shared" si="2"/>
        <v>83.33333333333334</v>
      </c>
      <c r="M68" s="54">
        <f t="shared" si="2"/>
        <v>100</v>
      </c>
      <c r="N68" s="54">
        <f t="shared" si="2"/>
        <v>100</v>
      </c>
      <c r="O68" s="54">
        <f t="shared" si="2"/>
        <v>61.016949152542374</v>
      </c>
      <c r="P68" s="54">
        <f t="shared" si="2"/>
        <v>72.83333333333334</v>
      </c>
      <c r="Q68" s="54">
        <f t="shared" si="2"/>
        <v>88.33333333333333</v>
      </c>
      <c r="R68" s="54" t="e">
        <f t="shared" si="2"/>
        <v>#DIV/0!</v>
      </c>
      <c r="S68" s="54">
        <f t="shared" si="2"/>
        <v>100</v>
      </c>
      <c r="T68" s="54">
        <f t="shared" si="2"/>
        <v>74.27536231884058</v>
      </c>
      <c r="U68" s="54" t="e">
        <f t="shared" si="2"/>
        <v>#DIV/0!</v>
      </c>
      <c r="V68" s="54">
        <f t="shared" si="2"/>
        <v>100.32362459546927</v>
      </c>
    </row>
    <row r="69" spans="1:22" ht="29.25" customHeight="1">
      <c r="A69" s="38" t="s">
        <v>39</v>
      </c>
      <c r="B69" s="47">
        <f aca="true" t="shared" si="3" ref="B69:B75">SUM(C69+D69+E69+F69+G69+H69+I69+J69+K69+L69+M69+N69+O69+P69+Q69+R69+S69+T69+U69+V69)</f>
        <v>2205</v>
      </c>
      <c r="C69" s="52"/>
      <c r="D69" s="50">
        <v>178</v>
      </c>
      <c r="E69" s="50">
        <v>87</v>
      </c>
      <c r="F69" s="49">
        <v>164</v>
      </c>
      <c r="G69" s="50">
        <v>298</v>
      </c>
      <c r="H69" s="50">
        <v>98</v>
      </c>
      <c r="I69" s="50"/>
      <c r="J69" s="50">
        <v>95</v>
      </c>
      <c r="K69" s="50">
        <v>345</v>
      </c>
      <c r="L69" s="50">
        <v>134</v>
      </c>
      <c r="M69" s="50">
        <v>112</v>
      </c>
      <c r="N69" s="50">
        <v>140</v>
      </c>
      <c r="O69" s="50">
        <v>43</v>
      </c>
      <c r="P69" s="50">
        <v>253</v>
      </c>
      <c r="Q69" s="50">
        <v>60</v>
      </c>
      <c r="R69" s="50"/>
      <c r="S69" s="50">
        <v>51</v>
      </c>
      <c r="T69" s="50">
        <v>112</v>
      </c>
      <c r="U69" s="50"/>
      <c r="V69" s="50">
        <v>35</v>
      </c>
    </row>
    <row r="70" spans="1:22" ht="29.25" customHeight="1">
      <c r="A70" s="38" t="s">
        <v>70</v>
      </c>
      <c r="B70" s="47">
        <f t="shared" si="3"/>
        <v>1432</v>
      </c>
      <c r="C70" s="55"/>
      <c r="D70" s="50">
        <v>105</v>
      </c>
      <c r="E70" s="50">
        <v>60</v>
      </c>
      <c r="F70" s="50">
        <v>98</v>
      </c>
      <c r="G70" s="50">
        <v>263</v>
      </c>
      <c r="H70" s="50"/>
      <c r="I70" s="50"/>
      <c r="J70" s="50">
        <v>69</v>
      </c>
      <c r="K70" s="50">
        <v>17</v>
      </c>
      <c r="L70" s="50">
        <v>189</v>
      </c>
      <c r="M70" s="50">
        <v>50</v>
      </c>
      <c r="N70" s="50"/>
      <c r="O70" s="50">
        <v>21</v>
      </c>
      <c r="P70" s="50">
        <v>467</v>
      </c>
      <c r="Q70" s="50">
        <v>10</v>
      </c>
      <c r="R70" s="50"/>
      <c r="S70" s="50">
        <v>23</v>
      </c>
      <c r="T70" s="50">
        <v>60</v>
      </c>
      <c r="U70" s="50"/>
      <c r="V70" s="50"/>
    </row>
    <row r="71" spans="1:22" ht="29.25" customHeight="1">
      <c r="A71" s="38" t="s">
        <v>47</v>
      </c>
      <c r="B71" s="47">
        <f t="shared" si="3"/>
        <v>42</v>
      </c>
      <c r="C71" s="55"/>
      <c r="D71" s="50"/>
      <c r="E71" s="50"/>
      <c r="F71" s="50">
        <v>32</v>
      </c>
      <c r="G71" s="50"/>
      <c r="H71" s="50"/>
      <c r="I71" s="50"/>
      <c r="J71" s="50"/>
      <c r="K71" s="50"/>
      <c r="L71" s="50">
        <v>10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ht="29.25" customHeight="1">
      <c r="A72" s="39" t="s">
        <v>41</v>
      </c>
      <c r="B72" s="47">
        <f t="shared" si="3"/>
        <v>8287</v>
      </c>
      <c r="C72" s="52">
        <v>110</v>
      </c>
      <c r="D72" s="57">
        <v>670</v>
      </c>
      <c r="E72" s="57">
        <v>411</v>
      </c>
      <c r="F72" s="58">
        <v>582</v>
      </c>
      <c r="G72" s="57">
        <v>1501</v>
      </c>
      <c r="H72" s="57">
        <v>120</v>
      </c>
      <c r="I72" s="57"/>
      <c r="J72" s="57">
        <v>507</v>
      </c>
      <c r="K72" s="57">
        <v>513</v>
      </c>
      <c r="L72" s="57">
        <v>701</v>
      </c>
      <c r="M72" s="57">
        <v>497</v>
      </c>
      <c r="N72" s="57">
        <v>34</v>
      </c>
      <c r="O72" s="57">
        <v>182</v>
      </c>
      <c r="P72" s="57">
        <v>1748</v>
      </c>
      <c r="Q72" s="57">
        <v>295</v>
      </c>
      <c r="R72" s="57"/>
      <c r="S72" s="57">
        <v>145</v>
      </c>
      <c r="T72" s="57">
        <v>135</v>
      </c>
      <c r="U72" s="57"/>
      <c r="V72" s="57">
        <v>136</v>
      </c>
    </row>
    <row r="73" spans="1:22" ht="29.25" customHeight="1">
      <c r="A73" s="38" t="s">
        <v>39</v>
      </c>
      <c r="B73" s="47">
        <f t="shared" si="3"/>
        <v>3133</v>
      </c>
      <c r="C73" s="56"/>
      <c r="D73" s="57">
        <v>344</v>
      </c>
      <c r="E73" s="57">
        <v>193</v>
      </c>
      <c r="F73" s="57">
        <v>195</v>
      </c>
      <c r="G73" s="57">
        <v>533</v>
      </c>
      <c r="H73" s="57">
        <v>120</v>
      </c>
      <c r="I73" s="57"/>
      <c r="J73" s="57">
        <v>115</v>
      </c>
      <c r="K73" s="57">
        <v>502</v>
      </c>
      <c r="L73" s="57">
        <v>220</v>
      </c>
      <c r="M73" s="57">
        <v>118</v>
      </c>
      <c r="N73" s="57">
        <v>34</v>
      </c>
      <c r="O73" s="57">
        <v>78</v>
      </c>
      <c r="P73" s="57">
        <v>380</v>
      </c>
      <c r="Q73" s="57">
        <v>105</v>
      </c>
      <c r="R73" s="57"/>
      <c r="S73" s="57">
        <v>90</v>
      </c>
      <c r="T73" s="57">
        <v>51</v>
      </c>
      <c r="U73" s="57"/>
      <c r="V73" s="57">
        <v>55</v>
      </c>
    </row>
    <row r="74" spans="1:22" ht="29.25" customHeight="1">
      <c r="A74" s="38" t="s">
        <v>70</v>
      </c>
      <c r="B74" s="47">
        <f t="shared" si="3"/>
        <v>2930</v>
      </c>
      <c r="C74" s="55"/>
      <c r="D74" s="57">
        <v>142</v>
      </c>
      <c r="E74" s="57">
        <v>167</v>
      </c>
      <c r="F74" s="57">
        <v>173</v>
      </c>
      <c r="G74" s="57">
        <v>481</v>
      </c>
      <c r="H74" s="57"/>
      <c r="I74" s="57"/>
      <c r="J74" s="57">
        <v>172</v>
      </c>
      <c r="K74" s="57">
        <v>11</v>
      </c>
      <c r="L74" s="57">
        <v>343</v>
      </c>
      <c r="M74" s="57">
        <v>88</v>
      </c>
      <c r="N74" s="57"/>
      <c r="O74" s="57">
        <v>35</v>
      </c>
      <c r="P74" s="57">
        <v>1173</v>
      </c>
      <c r="Q74" s="57">
        <v>15</v>
      </c>
      <c r="R74" s="57"/>
      <c r="S74" s="57">
        <v>46</v>
      </c>
      <c r="T74" s="57">
        <v>84</v>
      </c>
      <c r="U74" s="57"/>
      <c r="V74" s="57"/>
    </row>
    <row r="75" spans="1:22" ht="29.25" customHeight="1">
      <c r="A75" s="38" t="s">
        <v>49</v>
      </c>
      <c r="B75" s="47">
        <f t="shared" si="3"/>
        <v>76</v>
      </c>
      <c r="C75" s="55"/>
      <c r="D75" s="57"/>
      <c r="E75" s="57"/>
      <c r="F75" s="57">
        <v>60</v>
      </c>
      <c r="G75" s="57"/>
      <c r="H75" s="57"/>
      <c r="I75" s="57"/>
      <c r="J75" s="57"/>
      <c r="K75" s="57"/>
      <c r="L75" s="57">
        <v>16</v>
      </c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ht="29.25" customHeight="1">
      <c r="A76" s="39" t="s">
        <v>55</v>
      </c>
      <c r="B76" s="59">
        <f>B72/B67*10</f>
        <v>15.674295441649328</v>
      </c>
      <c r="C76" s="59">
        <f aca="true" t="shared" si="4" ref="C76:V76">C72/C67*10</f>
        <v>22</v>
      </c>
      <c r="D76" s="59">
        <f t="shared" si="4"/>
        <v>14.660831509846828</v>
      </c>
      <c r="E76" s="59">
        <f t="shared" si="4"/>
        <v>13.258064516129034</v>
      </c>
      <c r="F76" s="59">
        <f t="shared" si="4"/>
        <v>17.11764705882353</v>
      </c>
      <c r="G76" s="59">
        <f t="shared" si="4"/>
        <v>17.453488372093023</v>
      </c>
      <c r="H76" s="59">
        <f t="shared" si="4"/>
        <v>12.244897959183675</v>
      </c>
      <c r="I76" s="59" t="e">
        <f t="shared" si="4"/>
        <v>#DIV/0!</v>
      </c>
      <c r="J76" s="59">
        <f t="shared" si="4"/>
        <v>17.07070707070707</v>
      </c>
      <c r="K76" s="59">
        <f t="shared" si="4"/>
        <v>14.573863636363635</v>
      </c>
      <c r="L76" s="59">
        <f t="shared" si="4"/>
        <v>18.69333333333333</v>
      </c>
      <c r="M76" s="59">
        <f t="shared" si="4"/>
        <v>14.281609195402298</v>
      </c>
      <c r="N76" s="59">
        <f t="shared" si="4"/>
        <v>2.4285714285714284</v>
      </c>
      <c r="O76" s="59">
        <f t="shared" si="4"/>
        <v>10.11111111111111</v>
      </c>
      <c r="P76" s="59">
        <f t="shared" si="4"/>
        <v>20</v>
      </c>
      <c r="Q76" s="59">
        <f t="shared" si="4"/>
        <v>11.132075471698112</v>
      </c>
      <c r="R76" s="59" t="e">
        <f t="shared" si="4"/>
        <v>#DIV/0!</v>
      </c>
      <c r="S76" s="59">
        <f t="shared" si="4"/>
        <v>19.594594594594593</v>
      </c>
      <c r="T76" s="59">
        <f t="shared" si="4"/>
        <v>6.585365853658537</v>
      </c>
      <c r="U76" s="59" t="e">
        <f t="shared" si="4"/>
        <v>#DIV/0!</v>
      </c>
      <c r="V76" s="59">
        <f t="shared" si="4"/>
        <v>21.93548387096774</v>
      </c>
    </row>
    <row r="77" spans="1:22" ht="66.75" customHeight="1">
      <c r="A77" s="39" t="s">
        <v>56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 spans="1:22" ht="29.25" customHeight="1">
      <c r="A78" s="38" t="s">
        <v>39</v>
      </c>
      <c r="B78" s="59">
        <f>B73/B69*10</f>
        <v>14.20861678004535</v>
      </c>
      <c r="C78" s="59" t="e">
        <f aca="true" t="shared" si="5" ref="C78:V78">C73/C69*10</f>
        <v>#DIV/0!</v>
      </c>
      <c r="D78" s="59">
        <f t="shared" si="5"/>
        <v>19.325842696629213</v>
      </c>
      <c r="E78" s="59">
        <f t="shared" si="5"/>
        <v>22.183908045977013</v>
      </c>
      <c r="F78" s="59">
        <f t="shared" si="5"/>
        <v>11.890243902439025</v>
      </c>
      <c r="G78" s="59">
        <f t="shared" si="5"/>
        <v>17.885906040268456</v>
      </c>
      <c r="H78" s="59">
        <f t="shared" si="5"/>
        <v>12.244897959183675</v>
      </c>
      <c r="I78" s="59" t="e">
        <f t="shared" si="5"/>
        <v>#DIV/0!</v>
      </c>
      <c r="J78" s="59">
        <f t="shared" si="5"/>
        <v>12.105263157894736</v>
      </c>
      <c r="K78" s="59">
        <f t="shared" si="5"/>
        <v>14.550724637681158</v>
      </c>
      <c r="L78" s="59">
        <f t="shared" si="5"/>
        <v>16.417910447761194</v>
      </c>
      <c r="M78" s="59">
        <f t="shared" si="5"/>
        <v>10.535714285714286</v>
      </c>
      <c r="N78" s="59">
        <f t="shared" si="5"/>
        <v>2.4285714285714284</v>
      </c>
      <c r="O78" s="59">
        <f t="shared" si="5"/>
        <v>18.13953488372093</v>
      </c>
      <c r="P78" s="59">
        <f t="shared" si="5"/>
        <v>15.019762845849803</v>
      </c>
      <c r="Q78" s="59">
        <f t="shared" si="5"/>
        <v>17.5</v>
      </c>
      <c r="R78" s="59" t="e">
        <f t="shared" si="5"/>
        <v>#DIV/0!</v>
      </c>
      <c r="S78" s="59">
        <f t="shared" si="5"/>
        <v>17.647058823529413</v>
      </c>
      <c r="T78" s="59">
        <f t="shared" si="5"/>
        <v>4.553571428571429</v>
      </c>
      <c r="U78" s="59" t="e">
        <f t="shared" si="5"/>
        <v>#DIV/0!</v>
      </c>
      <c r="V78" s="59">
        <f t="shared" si="5"/>
        <v>15.714285714285714</v>
      </c>
    </row>
    <row r="79" spans="1:22" ht="29.25" customHeight="1">
      <c r="A79" s="38" t="s">
        <v>70</v>
      </c>
      <c r="B79" s="59">
        <f>B74/B70*10</f>
        <v>20.460893854748605</v>
      </c>
      <c r="C79" s="59" t="e">
        <f aca="true" t="shared" si="6" ref="C79:V79">C74/C70*10</f>
        <v>#DIV/0!</v>
      </c>
      <c r="D79" s="59">
        <f t="shared" si="6"/>
        <v>13.523809523809526</v>
      </c>
      <c r="E79" s="59">
        <f t="shared" si="6"/>
        <v>27.833333333333332</v>
      </c>
      <c r="F79" s="59">
        <f t="shared" si="6"/>
        <v>17.653061224489797</v>
      </c>
      <c r="G79" s="59">
        <f t="shared" si="6"/>
        <v>18.288973384030417</v>
      </c>
      <c r="H79" s="59" t="e">
        <f t="shared" si="6"/>
        <v>#DIV/0!</v>
      </c>
      <c r="I79" s="59" t="e">
        <f t="shared" si="6"/>
        <v>#DIV/0!</v>
      </c>
      <c r="J79" s="59">
        <f t="shared" si="6"/>
        <v>24.92753623188406</v>
      </c>
      <c r="K79" s="59">
        <f t="shared" si="6"/>
        <v>6.470588235294118</v>
      </c>
      <c r="L79" s="59">
        <f t="shared" si="6"/>
        <v>18.14814814814815</v>
      </c>
      <c r="M79" s="59">
        <f t="shared" si="6"/>
        <v>17.6</v>
      </c>
      <c r="N79" s="59" t="e">
        <f t="shared" si="6"/>
        <v>#DIV/0!</v>
      </c>
      <c r="O79" s="59">
        <f t="shared" si="6"/>
        <v>16.666666666666668</v>
      </c>
      <c r="P79" s="59">
        <f t="shared" si="6"/>
        <v>25.117773019271947</v>
      </c>
      <c r="Q79" s="59">
        <f t="shared" si="6"/>
        <v>15</v>
      </c>
      <c r="R79" s="59" t="e">
        <f t="shared" si="6"/>
        <v>#DIV/0!</v>
      </c>
      <c r="S79" s="59">
        <f t="shared" si="6"/>
        <v>20</v>
      </c>
      <c r="T79" s="59">
        <f t="shared" si="6"/>
        <v>14</v>
      </c>
      <c r="U79" s="59" t="e">
        <f t="shared" si="6"/>
        <v>#DIV/0!</v>
      </c>
      <c r="V79" s="59" t="e">
        <f t="shared" si="6"/>
        <v>#DIV/0!</v>
      </c>
    </row>
    <row r="80" spans="1:22" ht="29.25" customHeight="1">
      <c r="A80" s="38" t="s">
        <v>49</v>
      </c>
      <c r="B80" s="59">
        <f>B75/B71*10</f>
        <v>18.095238095238095</v>
      </c>
      <c r="C80" s="59" t="e">
        <f aca="true" t="shared" si="7" ref="C80:V80">C75/C71*10</f>
        <v>#DIV/0!</v>
      </c>
      <c r="D80" s="59" t="e">
        <f t="shared" si="7"/>
        <v>#DIV/0!</v>
      </c>
      <c r="E80" s="59" t="e">
        <f t="shared" si="7"/>
        <v>#DIV/0!</v>
      </c>
      <c r="F80" s="59">
        <f t="shared" si="7"/>
        <v>18.75</v>
      </c>
      <c r="G80" s="59" t="e">
        <f t="shared" si="7"/>
        <v>#DIV/0!</v>
      </c>
      <c r="H80" s="59" t="e">
        <f t="shared" si="7"/>
        <v>#DIV/0!</v>
      </c>
      <c r="I80" s="59" t="e">
        <f t="shared" si="7"/>
        <v>#DIV/0!</v>
      </c>
      <c r="J80" s="59" t="e">
        <f t="shared" si="7"/>
        <v>#DIV/0!</v>
      </c>
      <c r="K80" s="59" t="e">
        <f t="shared" si="7"/>
        <v>#DIV/0!</v>
      </c>
      <c r="L80" s="59">
        <f t="shared" si="7"/>
        <v>16</v>
      </c>
      <c r="M80" s="59" t="e">
        <f t="shared" si="7"/>
        <v>#DIV/0!</v>
      </c>
      <c r="N80" s="59" t="e">
        <f t="shared" si="7"/>
        <v>#DIV/0!</v>
      </c>
      <c r="O80" s="59" t="e">
        <f t="shared" si="7"/>
        <v>#DIV/0!</v>
      </c>
      <c r="P80" s="59" t="e">
        <f t="shared" si="7"/>
        <v>#DIV/0!</v>
      </c>
      <c r="Q80" s="59" t="e">
        <f t="shared" si="7"/>
        <v>#DIV/0!</v>
      </c>
      <c r="R80" s="59" t="e">
        <f t="shared" si="7"/>
        <v>#DIV/0!</v>
      </c>
      <c r="S80" s="59" t="e">
        <f t="shared" si="7"/>
        <v>#DIV/0!</v>
      </c>
      <c r="T80" s="59" t="e">
        <f t="shared" si="7"/>
        <v>#DIV/0!</v>
      </c>
      <c r="U80" s="59" t="e">
        <f t="shared" si="7"/>
        <v>#DIV/0!</v>
      </c>
      <c r="V80" s="59" t="e">
        <f t="shared" si="7"/>
        <v>#DIV/0!</v>
      </c>
    </row>
    <row r="81" spans="1:22" ht="29.25" customHeight="1">
      <c r="A81" s="39" t="s">
        <v>57</v>
      </c>
      <c r="B81" s="14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</row>
    <row r="82" spans="1:22" ht="29.25" customHeight="1">
      <c r="A82" s="39" t="s">
        <v>43</v>
      </c>
      <c r="B82" s="51"/>
      <c r="C82" s="55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ht="29.25" customHeight="1">
      <c r="A83" s="53" t="s">
        <v>0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:22" ht="29.25" customHeight="1">
      <c r="A84" s="60" t="s">
        <v>61</v>
      </c>
      <c r="B84" s="51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ht="51.75" customHeight="1">
      <c r="A85" s="60" t="s">
        <v>62</v>
      </c>
      <c r="B85" s="1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ht="29.25" customHeight="1">
      <c r="A86" s="39" t="s">
        <v>44</v>
      </c>
      <c r="B86" s="51"/>
      <c r="C86" s="55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1:22" ht="59.25" customHeight="1">
      <c r="A87" s="39" t="s">
        <v>63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ht="29.25" customHeight="1">
      <c r="A88" s="39" t="s">
        <v>64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ht="29.25" customHeight="1">
      <c r="A89" s="39" t="s">
        <v>58</v>
      </c>
      <c r="B89" s="1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ht="29.25" customHeight="1">
      <c r="A90" s="39" t="s">
        <v>45</v>
      </c>
      <c r="B90" s="51"/>
      <c r="C90" s="55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ht="29.25" customHeight="1">
      <c r="A91" s="53" t="s">
        <v>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ht="29.25" customHeight="1">
      <c r="A92" s="39" t="s">
        <v>46</v>
      </c>
      <c r="B92" s="51"/>
      <c r="C92" s="55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57"/>
      <c r="P92" s="57"/>
      <c r="Q92" s="57"/>
      <c r="R92" s="57"/>
      <c r="S92" s="57"/>
      <c r="T92" s="57"/>
      <c r="U92" s="57"/>
      <c r="V92" s="57"/>
    </row>
    <row r="93" spans="1:22" ht="29.25" customHeight="1">
      <c r="A93" s="39" t="s">
        <v>42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29.25" customHeight="1">
      <c r="A94" s="39" t="s">
        <v>48</v>
      </c>
      <c r="B94" s="51">
        <f>SUM(D94:V94)</f>
        <v>1941</v>
      </c>
      <c r="C94" s="54"/>
      <c r="D94" s="62">
        <v>182</v>
      </c>
      <c r="E94" s="62">
        <v>100</v>
      </c>
      <c r="F94" s="62">
        <v>279</v>
      </c>
      <c r="G94" s="62">
        <v>210</v>
      </c>
      <c r="H94" s="62">
        <v>25</v>
      </c>
      <c r="I94" s="62"/>
      <c r="J94" s="62">
        <v>150</v>
      </c>
      <c r="K94" s="62">
        <v>150</v>
      </c>
      <c r="L94" s="62">
        <v>140</v>
      </c>
      <c r="M94" s="62">
        <v>150</v>
      </c>
      <c r="N94" s="62"/>
      <c r="O94" s="62"/>
      <c r="P94" s="62">
        <v>450</v>
      </c>
      <c r="Q94" s="62"/>
      <c r="R94" s="62"/>
      <c r="S94" s="62">
        <v>25</v>
      </c>
      <c r="T94" s="62">
        <v>80</v>
      </c>
      <c r="U94" s="62"/>
      <c r="V94" s="62"/>
    </row>
    <row r="95" spans="1:22" ht="29.25" customHeight="1">
      <c r="A95" s="39" t="s">
        <v>50</v>
      </c>
      <c r="B95" s="47">
        <f>C95+D95+E95+F95+G95+H95+I95+J95+K95+L95+M95+N95+O95+P95+S95+U95+Q95+R95+T95+V95</f>
        <v>3100</v>
      </c>
      <c r="C95" s="54"/>
      <c r="D95" s="62">
        <v>300</v>
      </c>
      <c r="E95" s="62">
        <v>180</v>
      </c>
      <c r="F95" s="62">
        <v>300</v>
      </c>
      <c r="G95" s="62">
        <v>420</v>
      </c>
      <c r="H95" s="62">
        <v>280</v>
      </c>
      <c r="I95" s="62"/>
      <c r="J95" s="62">
        <v>200</v>
      </c>
      <c r="K95" s="62">
        <v>200</v>
      </c>
      <c r="L95" s="62">
        <v>180</v>
      </c>
      <c r="M95" s="62">
        <v>150</v>
      </c>
      <c r="N95" s="62">
        <v>150</v>
      </c>
      <c r="O95" s="62">
        <v>100</v>
      </c>
      <c r="P95" s="62">
        <v>450</v>
      </c>
      <c r="Q95" s="62"/>
      <c r="R95" s="62"/>
      <c r="S95" s="62">
        <v>20</v>
      </c>
      <c r="T95" s="62"/>
      <c r="U95" s="62">
        <v>170</v>
      </c>
      <c r="V95" s="62"/>
    </row>
    <row r="96" spans="1:22" ht="29.25" customHeight="1">
      <c r="A96" s="39" t="s">
        <v>51</v>
      </c>
      <c r="B96" s="47">
        <f>C96+D96+E96+F96+G96+H96+I96+J96+K96+L96+M96+N96+O96+P96+S96+U96+Q96+R96+T96+V96</f>
        <v>491</v>
      </c>
      <c r="C96" s="54"/>
      <c r="D96" s="62"/>
      <c r="E96" s="62"/>
      <c r="F96" s="62"/>
      <c r="G96" s="62">
        <v>90</v>
      </c>
      <c r="H96" s="62"/>
      <c r="I96" s="62"/>
      <c r="J96" s="62">
        <v>94</v>
      </c>
      <c r="K96" s="62">
        <v>150</v>
      </c>
      <c r="L96" s="62">
        <v>56</v>
      </c>
      <c r="M96" s="62"/>
      <c r="N96" s="62"/>
      <c r="O96" s="62"/>
      <c r="P96" s="62">
        <v>101</v>
      </c>
      <c r="Q96" s="62"/>
      <c r="R96" s="62"/>
      <c r="S96" s="62"/>
      <c r="T96" s="62"/>
      <c r="U96" s="62"/>
      <c r="V96" s="62"/>
    </row>
    <row r="97" spans="1:22" ht="29.25" customHeight="1">
      <c r="A97" s="39" t="s">
        <v>53</v>
      </c>
      <c r="B97" s="63">
        <f>B96/B95*100</f>
        <v>15.838709677419354</v>
      </c>
      <c r="C97" s="63" t="e">
        <f aca="true" t="shared" si="8" ref="C97:V97">C96/C95*100</f>
        <v>#DIV/0!</v>
      </c>
      <c r="D97" s="63">
        <f t="shared" si="8"/>
        <v>0</v>
      </c>
      <c r="E97" s="63">
        <f t="shared" si="8"/>
        <v>0</v>
      </c>
      <c r="F97" s="63">
        <f t="shared" si="8"/>
        <v>0</v>
      </c>
      <c r="G97" s="63">
        <f t="shared" si="8"/>
        <v>21.428571428571427</v>
      </c>
      <c r="H97" s="63">
        <f t="shared" si="8"/>
        <v>0</v>
      </c>
      <c r="I97" s="63" t="e">
        <f t="shared" si="8"/>
        <v>#DIV/0!</v>
      </c>
      <c r="J97" s="63">
        <f t="shared" si="8"/>
        <v>47</v>
      </c>
      <c r="K97" s="63">
        <f t="shared" si="8"/>
        <v>75</v>
      </c>
      <c r="L97" s="63">
        <f t="shared" si="8"/>
        <v>31.11111111111111</v>
      </c>
      <c r="M97" s="63">
        <f t="shared" si="8"/>
        <v>0</v>
      </c>
      <c r="N97" s="63">
        <f t="shared" si="8"/>
        <v>0</v>
      </c>
      <c r="O97" s="63">
        <f t="shared" si="8"/>
        <v>0</v>
      </c>
      <c r="P97" s="63">
        <f t="shared" si="8"/>
        <v>22.444444444444443</v>
      </c>
      <c r="Q97" s="63" t="e">
        <f t="shared" si="8"/>
        <v>#DIV/0!</v>
      </c>
      <c r="R97" s="63" t="e">
        <f t="shared" si="8"/>
        <v>#DIV/0!</v>
      </c>
      <c r="S97" s="63">
        <f t="shared" si="8"/>
        <v>0</v>
      </c>
      <c r="T97" s="63" t="e">
        <f t="shared" si="8"/>
        <v>#DIV/0!</v>
      </c>
      <c r="U97" s="63">
        <f t="shared" si="8"/>
        <v>0</v>
      </c>
      <c r="V97" s="63" t="e">
        <f t="shared" si="8"/>
        <v>#DIV/0!</v>
      </c>
    </row>
    <row r="98" spans="1:22" ht="29.25" customHeight="1">
      <c r="A98" s="39" t="s">
        <v>52</v>
      </c>
      <c r="B98" s="47">
        <f>C98+D98+E98+F98+G98+H98+I98+J98+K98+L98+M98+N98+O98+P98+S98+U98+Q98+R98+T98+V98</f>
        <v>472</v>
      </c>
      <c r="C98" s="54"/>
      <c r="D98" s="62"/>
      <c r="E98" s="62"/>
      <c r="F98" s="62"/>
      <c r="G98" s="62">
        <v>90</v>
      </c>
      <c r="H98" s="62"/>
      <c r="I98" s="62"/>
      <c r="J98" s="62">
        <v>75</v>
      </c>
      <c r="K98" s="62">
        <v>150</v>
      </c>
      <c r="L98" s="62">
        <v>56</v>
      </c>
      <c r="M98" s="62"/>
      <c r="N98" s="62"/>
      <c r="O98" s="62"/>
      <c r="P98" s="62">
        <v>101</v>
      </c>
      <c r="Q98" s="62"/>
      <c r="R98" s="62"/>
      <c r="S98" s="62"/>
      <c r="T98" s="62"/>
      <c r="U98" s="62"/>
      <c r="V98" s="62"/>
    </row>
    <row r="99" spans="1:22" ht="29.25" customHeight="1">
      <c r="A99" s="39" t="s">
        <v>59</v>
      </c>
      <c r="B99" s="47">
        <f>C99+D99+E99+F99+G99+H99+I99+J99+K99+L99+M99+N99+O99+P99+S99+U99+Q99+R99+T99+V99</f>
        <v>19</v>
      </c>
      <c r="C99" s="54"/>
      <c r="D99" s="62"/>
      <c r="E99" s="62"/>
      <c r="F99" s="62"/>
      <c r="G99" s="62"/>
      <c r="H99" s="62"/>
      <c r="I99" s="62"/>
      <c r="J99" s="62">
        <v>19</v>
      </c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</row>
    <row r="100" spans="1:22" ht="29.25" customHeight="1">
      <c r="A100" s="39" t="s">
        <v>60</v>
      </c>
      <c r="B100" s="51"/>
      <c r="C100" s="54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</row>
    <row r="101" spans="1:22" ht="29.25" customHeight="1">
      <c r="A101" s="39" t="s">
        <v>54</v>
      </c>
      <c r="B101" s="47">
        <f>C101+D101+E101+F101+G101+H101+I101+J101+K101+L101+M101+N101+O101+P101+S101+U101+Q101+R101+T101+V101</f>
        <v>1086</v>
      </c>
      <c r="C101" s="54"/>
      <c r="D101" s="62">
        <v>38</v>
      </c>
      <c r="E101" s="62"/>
      <c r="F101" s="62">
        <v>85</v>
      </c>
      <c r="G101" s="62">
        <v>166</v>
      </c>
      <c r="H101" s="62"/>
      <c r="I101" s="62"/>
      <c r="J101" s="62">
        <v>85</v>
      </c>
      <c r="K101" s="62">
        <v>50</v>
      </c>
      <c r="L101" s="62">
        <v>100</v>
      </c>
      <c r="M101" s="62">
        <v>125</v>
      </c>
      <c r="N101" s="62"/>
      <c r="O101" s="62">
        <v>57</v>
      </c>
      <c r="P101" s="62">
        <v>380</v>
      </c>
      <c r="Q101" s="62"/>
      <c r="R101" s="62"/>
      <c r="S101" s="62"/>
      <c r="T101" s="62"/>
      <c r="U101" s="62"/>
      <c r="V101" s="62"/>
    </row>
    <row r="102" spans="1:22" ht="29.25" customHeight="1">
      <c r="A102" s="64" t="s">
        <v>24</v>
      </c>
      <c r="B102" s="51">
        <f>SUM(D102:V102)</f>
        <v>4000</v>
      </c>
      <c r="C102" s="23"/>
      <c r="D102" s="23">
        <v>496</v>
      </c>
      <c r="E102" s="23">
        <v>350</v>
      </c>
      <c r="F102" s="23">
        <v>300</v>
      </c>
      <c r="G102" s="23">
        <v>638</v>
      </c>
      <c r="H102" s="23">
        <v>375</v>
      </c>
      <c r="I102" s="23"/>
      <c r="J102" s="23">
        <v>300</v>
      </c>
      <c r="K102" s="23">
        <v>350</v>
      </c>
      <c r="L102" s="23">
        <v>375</v>
      </c>
      <c r="M102" s="23">
        <v>250</v>
      </c>
      <c r="N102" s="23"/>
      <c r="O102" s="23">
        <v>200</v>
      </c>
      <c r="P102" s="23"/>
      <c r="Q102" s="23"/>
      <c r="R102" s="23"/>
      <c r="S102" s="23"/>
      <c r="T102" s="23"/>
      <c r="U102" s="23">
        <v>366</v>
      </c>
      <c r="V102" s="23"/>
    </row>
    <row r="103" spans="1:22" ht="29.25" customHeight="1">
      <c r="A103" s="30" t="s">
        <v>25</v>
      </c>
      <c r="B103" s="47">
        <f>SUM(C103+D103+E103+F103+G103+H103+I103+J103+K103+L103+M103+N103+O103+P103+Q103+R103+S103+T103+U103+V103)</f>
        <v>4414</v>
      </c>
      <c r="C103" s="41">
        <v>60</v>
      </c>
      <c r="D103" s="41">
        <v>427</v>
      </c>
      <c r="E103" s="41">
        <v>200</v>
      </c>
      <c r="F103" s="41">
        <v>530</v>
      </c>
      <c r="G103" s="41">
        <v>618</v>
      </c>
      <c r="H103" s="41">
        <v>232</v>
      </c>
      <c r="I103" s="41"/>
      <c r="J103" s="41">
        <v>559</v>
      </c>
      <c r="K103" s="41">
        <v>360</v>
      </c>
      <c r="L103" s="41">
        <v>347</v>
      </c>
      <c r="M103" s="41">
        <v>300</v>
      </c>
      <c r="N103" s="41">
        <v>127</v>
      </c>
      <c r="O103" s="41">
        <v>258</v>
      </c>
      <c r="P103" s="41">
        <v>10</v>
      </c>
      <c r="Q103" s="41"/>
      <c r="R103" s="41"/>
      <c r="S103" s="41">
        <v>20</v>
      </c>
      <c r="T103" s="41"/>
      <c r="U103" s="41">
        <v>366</v>
      </c>
      <c r="V103" s="19"/>
    </row>
    <row r="104" spans="1:22" ht="29.25" customHeight="1">
      <c r="A104" s="65" t="s">
        <v>2</v>
      </c>
      <c r="B104" s="66">
        <f>B103/B102*100</f>
        <v>110.35</v>
      </c>
      <c r="C104" s="66" t="e">
        <f aca="true" t="shared" si="9" ref="C104:V104">C103/C102*100</f>
        <v>#DIV/0!</v>
      </c>
      <c r="D104" s="66">
        <f t="shared" si="9"/>
        <v>86.08870967741935</v>
      </c>
      <c r="E104" s="66">
        <f t="shared" si="9"/>
        <v>57.14285714285714</v>
      </c>
      <c r="F104" s="66">
        <f t="shared" si="9"/>
        <v>176.66666666666666</v>
      </c>
      <c r="G104" s="66">
        <f t="shared" si="9"/>
        <v>96.86520376175548</v>
      </c>
      <c r="H104" s="66">
        <f t="shared" si="9"/>
        <v>61.86666666666667</v>
      </c>
      <c r="I104" s="66" t="e">
        <f t="shared" si="9"/>
        <v>#DIV/0!</v>
      </c>
      <c r="J104" s="66">
        <f t="shared" si="9"/>
        <v>186.33333333333331</v>
      </c>
      <c r="K104" s="66">
        <f t="shared" si="9"/>
        <v>102.85714285714285</v>
      </c>
      <c r="L104" s="66">
        <f t="shared" si="9"/>
        <v>92.53333333333333</v>
      </c>
      <c r="M104" s="66">
        <f t="shared" si="9"/>
        <v>120</v>
      </c>
      <c r="N104" s="66" t="e">
        <f t="shared" si="9"/>
        <v>#DIV/0!</v>
      </c>
      <c r="O104" s="66">
        <f t="shared" si="9"/>
        <v>129</v>
      </c>
      <c r="P104" s="66" t="e">
        <f t="shared" si="9"/>
        <v>#DIV/0!</v>
      </c>
      <c r="Q104" s="66" t="e">
        <f t="shared" si="9"/>
        <v>#DIV/0!</v>
      </c>
      <c r="R104" s="66" t="e">
        <f t="shared" si="9"/>
        <v>#DIV/0!</v>
      </c>
      <c r="S104" s="66" t="e">
        <f t="shared" si="9"/>
        <v>#DIV/0!</v>
      </c>
      <c r="T104" s="66" t="e">
        <f t="shared" si="9"/>
        <v>#DIV/0!</v>
      </c>
      <c r="U104" s="66">
        <f t="shared" si="9"/>
        <v>100</v>
      </c>
      <c r="V104" s="66" t="e">
        <f t="shared" si="9"/>
        <v>#DIV/0!</v>
      </c>
    </row>
    <row r="105" spans="1:22" ht="40.5" customHeight="1">
      <c r="A105" s="40" t="s">
        <v>26</v>
      </c>
      <c r="B105" s="47">
        <f>B103*0.45</f>
        <v>1986.3</v>
      </c>
      <c r="C105" s="47">
        <f aca="true" t="shared" si="10" ref="C105:V105">C103*0.45</f>
        <v>27</v>
      </c>
      <c r="D105" s="47">
        <f t="shared" si="10"/>
        <v>192.15</v>
      </c>
      <c r="E105" s="47">
        <f t="shared" si="10"/>
        <v>90</v>
      </c>
      <c r="F105" s="47">
        <f t="shared" si="10"/>
        <v>238.5</v>
      </c>
      <c r="G105" s="47">
        <f t="shared" si="10"/>
        <v>278.1</v>
      </c>
      <c r="H105" s="47">
        <f t="shared" si="10"/>
        <v>104.4</v>
      </c>
      <c r="I105" s="47">
        <f t="shared" si="10"/>
        <v>0</v>
      </c>
      <c r="J105" s="47">
        <f t="shared" si="10"/>
        <v>251.55</v>
      </c>
      <c r="K105" s="47">
        <f t="shared" si="10"/>
        <v>162</v>
      </c>
      <c r="L105" s="47">
        <f t="shared" si="10"/>
        <v>156.15</v>
      </c>
      <c r="M105" s="47">
        <f t="shared" si="10"/>
        <v>135</v>
      </c>
      <c r="N105" s="47">
        <f t="shared" si="10"/>
        <v>57.15</v>
      </c>
      <c r="O105" s="47">
        <f t="shared" si="10"/>
        <v>116.10000000000001</v>
      </c>
      <c r="P105" s="47">
        <f t="shared" si="10"/>
        <v>4.5</v>
      </c>
      <c r="Q105" s="47">
        <f t="shared" si="10"/>
        <v>0</v>
      </c>
      <c r="R105" s="47">
        <f t="shared" si="10"/>
        <v>0</v>
      </c>
      <c r="S105" s="47">
        <f t="shared" si="10"/>
        <v>9</v>
      </c>
      <c r="T105" s="47">
        <f t="shared" si="10"/>
        <v>0</v>
      </c>
      <c r="U105" s="47">
        <f t="shared" si="10"/>
        <v>164.70000000000002</v>
      </c>
      <c r="V105" s="47">
        <f t="shared" si="10"/>
        <v>0</v>
      </c>
    </row>
    <row r="106" spans="1:22" ht="41.25" customHeight="1">
      <c r="A106" s="30" t="s">
        <v>28</v>
      </c>
      <c r="B106" s="51">
        <f>SUM(D106:V106)</f>
        <v>11128</v>
      </c>
      <c r="C106" s="67"/>
      <c r="D106" s="67">
        <v>1750</v>
      </c>
      <c r="E106" s="67">
        <v>1000</v>
      </c>
      <c r="F106" s="67">
        <v>470</v>
      </c>
      <c r="G106" s="67">
        <v>1873</v>
      </c>
      <c r="H106" s="67">
        <v>1600</v>
      </c>
      <c r="I106" s="67"/>
      <c r="J106" s="67">
        <v>1200</v>
      </c>
      <c r="K106" s="67">
        <v>1000</v>
      </c>
      <c r="L106" s="67">
        <v>380</v>
      </c>
      <c r="M106" s="67">
        <v>1000</v>
      </c>
      <c r="N106" s="67"/>
      <c r="O106" s="67">
        <v>855</v>
      </c>
      <c r="P106" s="67"/>
      <c r="Q106" s="67"/>
      <c r="R106" s="67"/>
      <c r="S106" s="67"/>
      <c r="T106" s="67"/>
      <c r="U106" s="67"/>
      <c r="V106" s="67"/>
    </row>
    <row r="107" spans="1:22" ht="29.25" customHeight="1">
      <c r="A107" s="68" t="s">
        <v>29</v>
      </c>
      <c r="B107" s="47">
        <f>SUM(C107+D107+E107+F107+G107+H107+I107+J107+K107+L107+M107+N107+O107+P107+Q107+R107+S107+T107+U107+V107)</f>
        <v>8358</v>
      </c>
      <c r="C107" s="41"/>
      <c r="D107" s="41">
        <v>1300</v>
      </c>
      <c r="E107" s="41">
        <v>1138</v>
      </c>
      <c r="F107" s="41">
        <v>503</v>
      </c>
      <c r="G107" s="41">
        <v>1880</v>
      </c>
      <c r="H107" s="41">
        <v>700</v>
      </c>
      <c r="I107" s="41"/>
      <c r="J107" s="41">
        <v>1517</v>
      </c>
      <c r="K107" s="41">
        <v>1020</v>
      </c>
      <c r="L107" s="41"/>
      <c r="M107" s="41"/>
      <c r="N107" s="41"/>
      <c r="O107" s="41">
        <v>300</v>
      </c>
      <c r="P107" s="41"/>
      <c r="Q107" s="41"/>
      <c r="R107" s="41"/>
      <c r="S107" s="41"/>
      <c r="T107" s="41"/>
      <c r="U107" s="41"/>
      <c r="V107" s="19"/>
    </row>
    <row r="108" spans="1:22" ht="21.75" customHeight="1">
      <c r="A108" s="65" t="s">
        <v>2</v>
      </c>
      <c r="B108" s="47">
        <f>B107/B106*100</f>
        <v>75.1078360891445</v>
      </c>
      <c r="C108" s="47" t="e">
        <f aca="true" t="shared" si="11" ref="C108:V108">C107/C106*100</f>
        <v>#DIV/0!</v>
      </c>
      <c r="D108" s="47">
        <f t="shared" si="11"/>
        <v>74.28571428571429</v>
      </c>
      <c r="E108" s="47">
        <f t="shared" si="11"/>
        <v>113.79999999999998</v>
      </c>
      <c r="F108" s="47">
        <f t="shared" si="11"/>
        <v>107.02127659574468</v>
      </c>
      <c r="G108" s="47">
        <f t="shared" si="11"/>
        <v>100.3737319807795</v>
      </c>
      <c r="H108" s="47">
        <f t="shared" si="11"/>
        <v>43.75</v>
      </c>
      <c r="I108" s="47" t="e">
        <f t="shared" si="11"/>
        <v>#DIV/0!</v>
      </c>
      <c r="J108" s="47">
        <f t="shared" si="11"/>
        <v>126.41666666666667</v>
      </c>
      <c r="K108" s="47">
        <f t="shared" si="11"/>
        <v>102</v>
      </c>
      <c r="L108" s="47">
        <f t="shared" si="11"/>
        <v>0</v>
      </c>
      <c r="M108" s="47">
        <f t="shared" si="11"/>
        <v>0</v>
      </c>
      <c r="N108" s="47" t="e">
        <f t="shared" si="11"/>
        <v>#DIV/0!</v>
      </c>
      <c r="O108" s="47">
        <f t="shared" si="11"/>
        <v>35.08771929824561</v>
      </c>
      <c r="P108" s="47" t="e">
        <f t="shared" si="11"/>
        <v>#DIV/0!</v>
      </c>
      <c r="Q108" s="47" t="e">
        <f t="shared" si="11"/>
        <v>#DIV/0!</v>
      </c>
      <c r="R108" s="47" t="e">
        <f t="shared" si="11"/>
        <v>#DIV/0!</v>
      </c>
      <c r="S108" s="47" t="e">
        <f t="shared" si="11"/>
        <v>#DIV/0!</v>
      </c>
      <c r="T108" s="47" t="e">
        <f t="shared" si="11"/>
        <v>#DIV/0!</v>
      </c>
      <c r="U108" s="47" t="e">
        <f t="shared" si="11"/>
        <v>#DIV/0!</v>
      </c>
      <c r="V108" s="47" t="e">
        <f t="shared" si="11"/>
        <v>#DIV/0!</v>
      </c>
    </row>
    <row r="109" spans="1:22" ht="30.75" customHeight="1">
      <c r="A109" s="40" t="s">
        <v>26</v>
      </c>
      <c r="B109" s="69">
        <f>B107*0.37</f>
        <v>3092.46</v>
      </c>
      <c r="C109" s="69">
        <f aca="true" t="shared" si="12" ref="C109:V109">C107*0.37</f>
        <v>0</v>
      </c>
      <c r="D109" s="69">
        <f t="shared" si="12"/>
        <v>481</v>
      </c>
      <c r="E109" s="69">
        <f t="shared" si="12"/>
        <v>421.06</v>
      </c>
      <c r="F109" s="69">
        <f t="shared" si="12"/>
        <v>186.10999999999999</v>
      </c>
      <c r="G109" s="69">
        <f t="shared" si="12"/>
        <v>695.6</v>
      </c>
      <c r="H109" s="69">
        <f t="shared" si="12"/>
        <v>259</v>
      </c>
      <c r="I109" s="69">
        <f t="shared" si="12"/>
        <v>0</v>
      </c>
      <c r="J109" s="69">
        <f t="shared" si="12"/>
        <v>561.29</v>
      </c>
      <c r="K109" s="69">
        <f t="shared" si="12"/>
        <v>377.4</v>
      </c>
      <c r="L109" s="69">
        <f t="shared" si="12"/>
        <v>0</v>
      </c>
      <c r="M109" s="69">
        <f t="shared" si="12"/>
        <v>0</v>
      </c>
      <c r="N109" s="69">
        <f t="shared" si="12"/>
        <v>0</v>
      </c>
      <c r="O109" s="69">
        <f t="shared" si="12"/>
        <v>111</v>
      </c>
      <c r="P109" s="69">
        <f t="shared" si="12"/>
        <v>0</v>
      </c>
      <c r="Q109" s="69">
        <f t="shared" si="12"/>
        <v>0</v>
      </c>
      <c r="R109" s="69">
        <f t="shared" si="12"/>
        <v>0</v>
      </c>
      <c r="S109" s="69">
        <f t="shared" si="12"/>
        <v>0</v>
      </c>
      <c r="T109" s="69">
        <f t="shared" si="12"/>
        <v>0</v>
      </c>
      <c r="U109" s="69">
        <f t="shared" si="12"/>
        <v>0</v>
      </c>
      <c r="V109" s="69">
        <f t="shared" si="12"/>
        <v>0</v>
      </c>
    </row>
    <row r="110" spans="1:22" ht="23.25" customHeight="1">
      <c r="A110" s="30" t="s">
        <v>27</v>
      </c>
      <c r="B110" s="51">
        <f>SUM(D110:V110)</f>
        <v>12653</v>
      </c>
      <c r="C110" s="41"/>
      <c r="D110" s="41">
        <v>1250</v>
      </c>
      <c r="E110" s="41">
        <v>723</v>
      </c>
      <c r="F110" s="41">
        <v>500</v>
      </c>
      <c r="G110" s="41">
        <v>2000</v>
      </c>
      <c r="H110" s="41">
        <v>1500</v>
      </c>
      <c r="I110" s="41"/>
      <c r="J110" s="41">
        <v>800</v>
      </c>
      <c r="K110" s="41">
        <v>1500</v>
      </c>
      <c r="L110" s="41">
        <v>1780</v>
      </c>
      <c r="M110" s="41">
        <v>1200</v>
      </c>
      <c r="N110" s="41"/>
      <c r="O110" s="41">
        <v>600</v>
      </c>
      <c r="P110" s="41"/>
      <c r="Q110" s="41"/>
      <c r="R110" s="41"/>
      <c r="S110" s="41"/>
      <c r="T110" s="41"/>
      <c r="U110" s="41">
        <v>800</v>
      </c>
      <c r="V110" s="19"/>
    </row>
    <row r="111" spans="1:22" ht="29.25" customHeight="1">
      <c r="A111" s="68" t="s">
        <v>30</v>
      </c>
      <c r="B111" s="47">
        <v>2838</v>
      </c>
      <c r="C111" s="41"/>
      <c r="D111" s="47"/>
      <c r="E111" s="47"/>
      <c r="F111" s="47"/>
      <c r="G111" s="47">
        <v>434</v>
      </c>
      <c r="H111" s="47"/>
      <c r="I111" s="47"/>
      <c r="J111" s="47"/>
      <c r="K111" s="47">
        <v>427</v>
      </c>
      <c r="L111" s="47">
        <v>427</v>
      </c>
      <c r="M111" s="47">
        <v>1550</v>
      </c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29.25" customHeight="1">
      <c r="A112" s="30" t="s">
        <v>2</v>
      </c>
      <c r="B112" s="66">
        <f>B111/B110*100</f>
        <v>22.429463368371138</v>
      </c>
      <c r="C112" s="66" t="e">
        <f aca="true" t="shared" si="13" ref="C112:V112">C111/C110*100</f>
        <v>#DIV/0!</v>
      </c>
      <c r="D112" s="66">
        <f t="shared" si="13"/>
        <v>0</v>
      </c>
      <c r="E112" s="66">
        <f t="shared" si="13"/>
        <v>0</v>
      </c>
      <c r="F112" s="66"/>
      <c r="G112" s="66">
        <f t="shared" si="13"/>
        <v>21.7</v>
      </c>
      <c r="H112" s="66">
        <f t="shared" si="13"/>
        <v>0</v>
      </c>
      <c r="I112" s="66" t="e">
        <f t="shared" si="13"/>
        <v>#DIV/0!</v>
      </c>
      <c r="J112" s="66">
        <f t="shared" si="13"/>
        <v>0</v>
      </c>
      <c r="K112" s="66">
        <f t="shared" si="13"/>
        <v>28.46666666666667</v>
      </c>
      <c r="L112" s="66">
        <f t="shared" si="13"/>
        <v>23.98876404494382</v>
      </c>
      <c r="M112" s="66">
        <f t="shared" si="13"/>
        <v>129.16666666666669</v>
      </c>
      <c r="N112" s="66" t="e">
        <f t="shared" si="13"/>
        <v>#DIV/0!</v>
      </c>
      <c r="O112" s="66">
        <f t="shared" si="13"/>
        <v>0</v>
      </c>
      <c r="P112" s="66" t="e">
        <f t="shared" si="13"/>
        <v>#DIV/0!</v>
      </c>
      <c r="Q112" s="66" t="e">
        <f t="shared" si="13"/>
        <v>#DIV/0!</v>
      </c>
      <c r="R112" s="66" t="e">
        <f t="shared" si="13"/>
        <v>#DIV/0!</v>
      </c>
      <c r="S112" s="66" t="e">
        <f t="shared" si="13"/>
        <v>#DIV/0!</v>
      </c>
      <c r="T112" s="66" t="e">
        <f t="shared" si="13"/>
        <v>#DIV/0!</v>
      </c>
      <c r="U112" s="66">
        <f t="shared" si="13"/>
        <v>0</v>
      </c>
      <c r="V112" s="66" t="e">
        <f t="shared" si="13"/>
        <v>#DIV/0!</v>
      </c>
    </row>
    <row r="113" spans="1:22" ht="29.25" customHeight="1">
      <c r="A113" s="40" t="s">
        <v>26</v>
      </c>
      <c r="B113" s="47">
        <f>B111*0.18</f>
        <v>510.84</v>
      </c>
      <c r="C113" s="47">
        <f aca="true" t="shared" si="14" ref="C113:V113">C111*0.18</f>
        <v>0</v>
      </c>
      <c r="D113" s="47">
        <f t="shared" si="14"/>
        <v>0</v>
      </c>
      <c r="E113" s="47">
        <f t="shared" si="14"/>
        <v>0</v>
      </c>
      <c r="F113" s="47"/>
      <c r="G113" s="47">
        <f t="shared" si="14"/>
        <v>78.11999999999999</v>
      </c>
      <c r="H113" s="47">
        <f t="shared" si="14"/>
        <v>0</v>
      </c>
      <c r="I113" s="47">
        <f t="shared" si="14"/>
        <v>0</v>
      </c>
      <c r="J113" s="47">
        <f t="shared" si="14"/>
        <v>0</v>
      </c>
      <c r="K113" s="47">
        <f t="shared" si="14"/>
        <v>76.86</v>
      </c>
      <c r="L113" s="47">
        <f t="shared" si="14"/>
        <v>76.86</v>
      </c>
      <c r="M113" s="47">
        <f t="shared" si="14"/>
        <v>279</v>
      </c>
      <c r="N113" s="47">
        <f t="shared" si="14"/>
        <v>0</v>
      </c>
      <c r="O113" s="47">
        <f t="shared" si="14"/>
        <v>0</v>
      </c>
      <c r="P113" s="47">
        <f t="shared" si="14"/>
        <v>0</v>
      </c>
      <c r="Q113" s="47">
        <f t="shared" si="14"/>
        <v>0</v>
      </c>
      <c r="R113" s="47">
        <f t="shared" si="14"/>
        <v>0</v>
      </c>
      <c r="S113" s="47">
        <f t="shared" si="14"/>
        <v>0</v>
      </c>
      <c r="T113" s="47">
        <f>T111*0.18</f>
        <v>0</v>
      </c>
      <c r="U113" s="47">
        <f t="shared" si="14"/>
        <v>0</v>
      </c>
      <c r="V113" s="47">
        <f t="shared" si="14"/>
        <v>0</v>
      </c>
    </row>
    <row r="114" spans="1:22" ht="29.25" customHeight="1">
      <c r="A114" s="68" t="s">
        <v>34</v>
      </c>
      <c r="B114" s="47">
        <v>652</v>
      </c>
      <c r="C114" s="47">
        <v>0</v>
      </c>
      <c r="D114" s="47">
        <v>8</v>
      </c>
      <c r="E114" s="47">
        <v>0</v>
      </c>
      <c r="F114" s="47">
        <v>0</v>
      </c>
      <c r="G114" s="47">
        <v>233</v>
      </c>
      <c r="H114" s="47">
        <v>0</v>
      </c>
      <c r="I114" s="47">
        <v>0</v>
      </c>
      <c r="J114" s="47">
        <v>33</v>
      </c>
      <c r="K114" s="47">
        <v>0</v>
      </c>
      <c r="L114" s="47">
        <v>120</v>
      </c>
      <c r="M114" s="47">
        <v>350</v>
      </c>
      <c r="N114" s="47" t="e">
        <f>SUM(O114+P114+Q114+R114+S114+T114+U114+V114+#REF!+W114+X114+Y114+Z114+AA114+AB114+AC114+AD114+AE114+AF114+AG114)</f>
        <v>#REF!</v>
      </c>
      <c r="O114" s="47">
        <v>20</v>
      </c>
      <c r="P114" s="47" t="e">
        <f>SUM(Q114+R114+S114+T114+U114+V114+#REF!+W114+X114+Y114+Z114+AA114+AB114+AC114+AD114+AE114+AF114+AG114+AH114+AI114)</f>
        <v>#REF!</v>
      </c>
      <c r="Q114" s="47" t="e">
        <f>SUM(R114+S114+T114+U114+V114+#REF!+W114+X114+Y114+Z114+AA114+AB114+AC114+AD114+AE114+AF114+AG114+AH114+AI114+AJ114)</f>
        <v>#REF!</v>
      </c>
      <c r="R114" s="47" t="e">
        <f>SUM(S114+T114+U114+V114+#REF!+W114+X114+Y114+Z114+AA114+AB114+AC114+AD114+AE114+AF114+AG114+AH114+AI114+AJ114+AK114)</f>
        <v>#REF!</v>
      </c>
      <c r="S114" s="47" t="e">
        <f>SUM(T114+U114+V114+#REF!+W114+X114+Y114+Z114+AA114+AB114+AC114+AD114+AE114+AF114+AG114+AH114+AI114+AJ114+AK114+AL114)</f>
        <v>#REF!</v>
      </c>
      <c r="T114" s="47" t="e">
        <f>SUM(U114+V114+#REF!+W114+X114+Y114+Z114+AA114+AB114+AC114+AD114+AE114+AF114+AG114+AH114+AI114+AJ114+AK114+AL114+AM114)</f>
        <v>#REF!</v>
      </c>
      <c r="U114" s="47" t="e">
        <f>SUM(V114+#REF!+W114+X114+Y114+Z114+AA114+AB114+AC114+AD114+AE114+AF114+AG114+AH114+AI114+AJ114+AK114+AL114+AM114+AN114)</f>
        <v>#REF!</v>
      </c>
      <c r="V114" s="47" t="e">
        <f>SUM(#REF!+W114+X114+Y114+Z114+AA114+AB114+AC114+AD114+AE114+AF114+AG114+AH114+AI114+AJ114+AK114+AL114+AM114+AN114+AO114)</f>
        <v>#REF!</v>
      </c>
    </row>
    <row r="115" spans="1:22" ht="29.25" customHeight="1">
      <c r="A115" s="40" t="s">
        <v>26</v>
      </c>
      <c r="B115" s="69">
        <f>B114*0.22</f>
        <v>143.44</v>
      </c>
      <c r="C115" s="69">
        <f aca="true" t="shared" si="15" ref="C115:V115">C114*0.22</f>
        <v>0</v>
      </c>
      <c r="D115" s="69">
        <f t="shared" si="15"/>
        <v>1.76</v>
      </c>
      <c r="E115" s="69">
        <f t="shared" si="15"/>
        <v>0</v>
      </c>
      <c r="F115" s="69">
        <f t="shared" si="15"/>
        <v>0</v>
      </c>
      <c r="G115" s="69">
        <f t="shared" si="15"/>
        <v>51.26</v>
      </c>
      <c r="H115" s="69">
        <f t="shared" si="15"/>
        <v>0</v>
      </c>
      <c r="I115" s="69">
        <f t="shared" si="15"/>
        <v>0</v>
      </c>
      <c r="J115" s="69">
        <f t="shared" si="15"/>
        <v>7.26</v>
      </c>
      <c r="K115" s="69">
        <f t="shared" si="15"/>
        <v>0</v>
      </c>
      <c r="L115" s="69">
        <f t="shared" si="15"/>
        <v>26.4</v>
      </c>
      <c r="M115" s="69">
        <f t="shared" si="15"/>
        <v>77</v>
      </c>
      <c r="N115" s="69" t="e">
        <f t="shared" si="15"/>
        <v>#REF!</v>
      </c>
      <c r="O115" s="69">
        <f t="shared" si="15"/>
        <v>4.4</v>
      </c>
      <c r="P115" s="69" t="e">
        <f t="shared" si="15"/>
        <v>#REF!</v>
      </c>
      <c r="Q115" s="69" t="e">
        <f t="shared" si="15"/>
        <v>#REF!</v>
      </c>
      <c r="R115" s="69" t="e">
        <f t="shared" si="15"/>
        <v>#REF!</v>
      </c>
      <c r="S115" s="69" t="e">
        <f t="shared" si="15"/>
        <v>#REF!</v>
      </c>
      <c r="T115" s="69" t="e">
        <f t="shared" si="15"/>
        <v>#REF!</v>
      </c>
      <c r="U115" s="69" t="e">
        <f t="shared" si="15"/>
        <v>#REF!</v>
      </c>
      <c r="V115" s="69" t="e">
        <f t="shared" si="15"/>
        <v>#REF!</v>
      </c>
    </row>
    <row r="116" spans="1:22" ht="29.25" customHeight="1">
      <c r="A116" s="30" t="s">
        <v>31</v>
      </c>
      <c r="B116" s="51">
        <v>5680</v>
      </c>
      <c r="C116" s="66">
        <f>C105+C109+C113+C115</f>
        <v>27</v>
      </c>
      <c r="D116" s="66">
        <f aca="true" t="shared" si="16" ref="D116:V116">D105+D109+D113+D115</f>
        <v>674.91</v>
      </c>
      <c r="E116" s="66">
        <f t="shared" si="16"/>
        <v>511.06</v>
      </c>
      <c r="F116" s="66">
        <f t="shared" si="16"/>
        <v>424.61</v>
      </c>
      <c r="G116" s="66">
        <f t="shared" si="16"/>
        <v>1103.08</v>
      </c>
      <c r="H116" s="66">
        <f t="shared" si="16"/>
        <v>363.4</v>
      </c>
      <c r="I116" s="66">
        <f t="shared" si="16"/>
        <v>0</v>
      </c>
      <c r="J116" s="66">
        <f t="shared" si="16"/>
        <v>820.0999999999999</v>
      </c>
      <c r="K116" s="66">
        <f t="shared" si="16"/>
        <v>616.26</v>
      </c>
      <c r="L116" s="66">
        <f t="shared" si="16"/>
        <v>259.40999999999997</v>
      </c>
      <c r="M116" s="66">
        <f t="shared" si="16"/>
        <v>491</v>
      </c>
      <c r="N116" s="66" t="e">
        <f t="shared" si="16"/>
        <v>#REF!</v>
      </c>
      <c r="O116" s="66">
        <f t="shared" si="16"/>
        <v>231.50000000000003</v>
      </c>
      <c r="P116" s="66" t="e">
        <f t="shared" si="16"/>
        <v>#REF!</v>
      </c>
      <c r="Q116" s="66" t="e">
        <f t="shared" si="16"/>
        <v>#REF!</v>
      </c>
      <c r="R116" s="66" t="e">
        <f t="shared" si="16"/>
        <v>#REF!</v>
      </c>
      <c r="S116" s="66" t="e">
        <f t="shared" si="16"/>
        <v>#REF!</v>
      </c>
      <c r="T116" s="66" t="e">
        <f t="shared" si="16"/>
        <v>#REF!</v>
      </c>
      <c r="U116" s="66">
        <v>165</v>
      </c>
      <c r="V116" s="66" t="e">
        <f t="shared" si="16"/>
        <v>#REF!</v>
      </c>
    </row>
    <row r="117" spans="1:22" ht="29.25" customHeight="1">
      <c r="A117" s="30" t="s">
        <v>32</v>
      </c>
      <c r="B117" s="47">
        <v>2537</v>
      </c>
      <c r="C117" s="47"/>
      <c r="D117" s="47">
        <v>267</v>
      </c>
      <c r="E117" s="47">
        <v>196</v>
      </c>
      <c r="F117" s="47">
        <v>97</v>
      </c>
      <c r="G117" s="47">
        <v>647</v>
      </c>
      <c r="H117" s="47">
        <v>313</v>
      </c>
      <c r="I117" s="47"/>
      <c r="J117" s="47">
        <v>205</v>
      </c>
      <c r="K117" s="47">
        <v>177</v>
      </c>
      <c r="L117" s="47">
        <v>237</v>
      </c>
      <c r="M117" s="47">
        <v>193</v>
      </c>
      <c r="N117" s="47"/>
      <c r="O117" s="47">
        <v>43</v>
      </c>
      <c r="P117" s="47"/>
      <c r="Q117" s="47"/>
      <c r="R117" s="47"/>
      <c r="S117" s="47"/>
      <c r="T117" s="47"/>
      <c r="U117" s="47">
        <v>162</v>
      </c>
      <c r="V117" s="47"/>
    </row>
    <row r="118" spans="1:22" s="9" customFormat="1" ht="29.25" customHeight="1">
      <c r="A118" s="30" t="s">
        <v>33</v>
      </c>
      <c r="B118" s="70">
        <f>B116/B117*10</f>
        <v>22.388648009459992</v>
      </c>
      <c r="C118" s="70" t="e">
        <f aca="true" t="shared" si="17" ref="C118:V118">C116/C117*10</f>
        <v>#DIV/0!</v>
      </c>
      <c r="D118" s="70">
        <f t="shared" si="17"/>
        <v>25.27752808988764</v>
      </c>
      <c r="E118" s="70">
        <f t="shared" si="17"/>
        <v>26.074489795918367</v>
      </c>
      <c r="F118" s="70">
        <f t="shared" si="17"/>
        <v>43.774226804123714</v>
      </c>
      <c r="G118" s="70">
        <f t="shared" si="17"/>
        <v>17.049149922720247</v>
      </c>
      <c r="H118" s="70">
        <f t="shared" si="17"/>
        <v>11.610223642172524</v>
      </c>
      <c r="I118" s="70" t="e">
        <f t="shared" si="17"/>
        <v>#DIV/0!</v>
      </c>
      <c r="J118" s="70">
        <f t="shared" si="17"/>
        <v>40.00487804878048</v>
      </c>
      <c r="K118" s="70">
        <f t="shared" si="17"/>
        <v>34.81694915254237</v>
      </c>
      <c r="L118" s="70">
        <f t="shared" si="17"/>
        <v>10.945569620253163</v>
      </c>
      <c r="M118" s="70">
        <f t="shared" si="17"/>
        <v>25.440414507772022</v>
      </c>
      <c r="N118" s="70" t="e">
        <f t="shared" si="17"/>
        <v>#REF!</v>
      </c>
      <c r="O118" s="70">
        <f t="shared" si="17"/>
        <v>53.83720930232559</v>
      </c>
      <c r="P118" s="70" t="e">
        <f t="shared" si="17"/>
        <v>#REF!</v>
      </c>
      <c r="Q118" s="70" t="e">
        <f t="shared" si="17"/>
        <v>#REF!</v>
      </c>
      <c r="R118" s="70" t="e">
        <f t="shared" si="17"/>
        <v>#REF!</v>
      </c>
      <c r="S118" s="70" t="e">
        <f t="shared" si="17"/>
        <v>#REF!</v>
      </c>
      <c r="T118" s="70" t="e">
        <f t="shared" si="17"/>
        <v>#REF!</v>
      </c>
      <c r="U118" s="70">
        <f t="shared" si="17"/>
        <v>10.185185185185187</v>
      </c>
      <c r="V118" s="70" t="e">
        <f t="shared" si="17"/>
        <v>#REF!</v>
      </c>
    </row>
    <row r="119" spans="1:22" ht="30.75">
      <c r="A119" s="71"/>
      <c r="B119" s="12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</sheetData>
  <sheetProtection/>
  <mergeCells count="21"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A2:V2"/>
    <mergeCell ref="A4:A6"/>
    <mergeCell ref="B4:B6"/>
    <mergeCell ref="C4:V4"/>
    <mergeCell ref="C5:C6"/>
    <mergeCell ref="P5:P6"/>
    <mergeCell ref="R5:R6"/>
    <mergeCell ref="V5:V6"/>
    <mergeCell ref="Q5:Q6"/>
    <mergeCell ref="L5:L6"/>
    <mergeCell ref="M5:M6"/>
    <mergeCell ref="N5:N6"/>
  </mergeCells>
  <printOptions horizontalCentered="1" verticalCentered="1"/>
  <pageMargins left="0.1968503937007874" right="0.3937007874015748" top="0.3937007874015748" bottom="0.3937007874015748" header="0.3937007874015748" footer="0.3937007874015748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Адм. Ибресинского района Отд. информатизации Раймов </cp:lastModifiedBy>
  <cp:lastPrinted>2012-09-04T05:10:37Z</cp:lastPrinted>
  <dcterms:created xsi:type="dcterms:W3CDTF">2001-05-07T11:51:26Z</dcterms:created>
  <dcterms:modified xsi:type="dcterms:W3CDTF">2012-09-04T09:50:56Z</dcterms:modified>
  <cp:category/>
  <cp:version/>
  <cp:contentType/>
  <cp:contentStatus/>
</cp:coreProperties>
</file>