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8400" windowHeight="6870" tabRatio="880" activeTab="9"/>
  </bookViews>
  <sheets>
    <sheet name="пало1" sheetId="1" r:id="rId1"/>
    <sheet name="привес" sheetId="2" r:id="rId2"/>
    <sheet name="численность 2" sheetId="3" r:id="rId3"/>
    <sheet name="численность 1" sheetId="4" r:id="rId4"/>
    <sheet name="случка" sheetId="5" r:id="rId5"/>
    <sheet name="приплод 2" sheetId="6" r:id="rId6"/>
    <sheet name="приплод 1" sheetId="7" r:id="rId7"/>
    <sheet name="на 100 га" sheetId="8" r:id="rId8"/>
    <sheet name="молоко" sheetId="9" r:id="rId9"/>
    <sheet name="мясо" sheetId="10" r:id="rId10"/>
  </sheets>
  <definedNames>
    <definedName name="_xlnm.Print_Area" localSheetId="8">'молоко'!$A$1:$K$18</definedName>
    <definedName name="_xlnm.Print_Area" localSheetId="9">'мясо'!$A$1:$K$20</definedName>
    <definedName name="_xlnm.Print_Area" localSheetId="7">'на 100 га'!$A$1:$F$17</definedName>
    <definedName name="_xlnm.Print_Area" localSheetId="1">'привес'!$A$1:$T$21</definedName>
    <definedName name="_xlnm.Print_Area" localSheetId="5">'приплод 2'!$A$1:$P$21</definedName>
    <definedName name="_xlnm.Print_Area" localSheetId="3">'численность 1'!$A$1:$U$18</definedName>
    <definedName name="_xlnm.Print_Area" localSheetId="2">'численность 2'!$A$1:$N$19</definedName>
  </definedNames>
  <calcPr fullCalcOnLoad="1"/>
</workbook>
</file>

<file path=xl/sharedStrings.xml><?xml version="1.0" encoding="utf-8"?>
<sst xmlns="http://schemas.openxmlformats.org/spreadsheetml/2006/main" count="294" uniqueCount="118">
  <si>
    <t>молока</t>
  </si>
  <si>
    <t>всего</t>
  </si>
  <si>
    <t>№</t>
  </si>
  <si>
    <t>Наименование хозяйств</t>
  </si>
  <si>
    <t xml:space="preserve"> в т.ч. </t>
  </si>
  <si>
    <t>нетелей</t>
  </si>
  <si>
    <t xml:space="preserve">в % к </t>
  </si>
  <si>
    <t>в т.ч.</t>
  </si>
  <si>
    <t xml:space="preserve"> всего</t>
  </si>
  <si>
    <t>усл.гол.</t>
  </si>
  <si>
    <t xml:space="preserve">          в т.ч. коров</t>
  </si>
  <si>
    <t xml:space="preserve">     свиней</t>
  </si>
  <si>
    <t xml:space="preserve">         лошадей</t>
  </si>
  <si>
    <t>По району</t>
  </si>
  <si>
    <t xml:space="preserve">    ПРОИЗВОДСТВО МЯСА И МОЛОКА НА 100 га с/х угодий</t>
  </si>
  <si>
    <t xml:space="preserve"> производство молока, т</t>
  </si>
  <si>
    <t>в т.ч.отгру-</t>
  </si>
  <si>
    <t>жено мо-</t>
  </si>
  <si>
    <t>лока,т</t>
  </si>
  <si>
    <t>товар-</t>
  </si>
  <si>
    <t>ность,%</t>
  </si>
  <si>
    <t>средний удой от 1 ф.кор.кг</t>
  </si>
  <si>
    <t>куплено у</t>
  </si>
  <si>
    <t>населения</t>
  </si>
  <si>
    <t xml:space="preserve"> производство мяса, т</t>
  </si>
  <si>
    <t>в том числе</t>
  </si>
  <si>
    <t xml:space="preserve">      свиней</t>
  </si>
  <si>
    <t xml:space="preserve">        прочее</t>
  </si>
  <si>
    <t xml:space="preserve">           крс</t>
  </si>
  <si>
    <t xml:space="preserve">   получено телят, гол.</t>
  </si>
  <si>
    <t xml:space="preserve"> в т.ч. от коров</t>
  </si>
  <si>
    <t>ца с</t>
  </si>
  <si>
    <t>разни-</t>
  </si>
  <si>
    <t>получено телят</t>
  </si>
  <si>
    <t>на 100 коров</t>
  </si>
  <si>
    <t>растел нетелей</t>
  </si>
  <si>
    <t xml:space="preserve">            на 100 коров</t>
  </si>
  <si>
    <t>получено поросят , гол.</t>
  </si>
  <si>
    <t>разница</t>
  </si>
  <si>
    <t xml:space="preserve">получ. поросят на </t>
  </si>
  <si>
    <t>100 основн.с/маток</t>
  </si>
  <si>
    <t>в т.ч.осн.</t>
  </si>
  <si>
    <t xml:space="preserve">    Опоросилось</t>
  </si>
  <si>
    <t xml:space="preserve">    с/маток, гол.</t>
  </si>
  <si>
    <t>Разница</t>
  </si>
  <si>
    <t xml:space="preserve">      всего КРС, гол</t>
  </si>
  <si>
    <t xml:space="preserve">        в т.ч. телок</t>
  </si>
  <si>
    <t>случ. с/маток и свинок</t>
  </si>
  <si>
    <t xml:space="preserve"> в т.ч. свинок</t>
  </si>
  <si>
    <t>Пало и погибло КРС</t>
  </si>
  <si>
    <t xml:space="preserve">Разница </t>
  </si>
  <si>
    <t xml:space="preserve">       КРС </t>
  </si>
  <si>
    <t xml:space="preserve">     Свиней</t>
  </si>
  <si>
    <t xml:space="preserve">    Куплено</t>
  </si>
  <si>
    <t xml:space="preserve">       Продано</t>
  </si>
  <si>
    <t xml:space="preserve">         молока, ц</t>
  </si>
  <si>
    <t xml:space="preserve">       мяса, ц</t>
  </si>
  <si>
    <t>основ.</t>
  </si>
  <si>
    <t>пров.</t>
  </si>
  <si>
    <t xml:space="preserve">                                Кормодни</t>
  </si>
  <si>
    <t xml:space="preserve">                                С/с привес ,г</t>
  </si>
  <si>
    <t xml:space="preserve">       крс</t>
  </si>
  <si>
    <t xml:space="preserve">    свиньи</t>
  </si>
  <si>
    <t xml:space="preserve">          в т.ч. разовых</t>
  </si>
  <si>
    <t>овец и коз</t>
  </si>
  <si>
    <t>Овец и коз</t>
  </si>
  <si>
    <t>Пало и погибло свин.</t>
  </si>
  <si>
    <t xml:space="preserve">               ( таблица 1)</t>
  </si>
  <si>
    <t xml:space="preserve">   ( таблица 2)</t>
  </si>
  <si>
    <t xml:space="preserve">                      Кр. рогатого скота</t>
  </si>
  <si>
    <t xml:space="preserve">           Свиней</t>
  </si>
  <si>
    <t xml:space="preserve">             КРС</t>
  </si>
  <si>
    <t xml:space="preserve">      на 1 с/м</t>
  </si>
  <si>
    <t xml:space="preserve">Получ.поросят </t>
  </si>
  <si>
    <t>по Ибресинскому району</t>
  </si>
  <si>
    <t xml:space="preserve">                      по Ибресинскому  району</t>
  </si>
  <si>
    <t xml:space="preserve">                      по Ибресинкому  району</t>
  </si>
  <si>
    <t xml:space="preserve">           по Ибресинскому району</t>
  </si>
  <si>
    <t>ЗАО А-ф"Ибр."</t>
  </si>
  <si>
    <t>Колхоз им.Ильича</t>
  </si>
  <si>
    <t>Колхоз "Искра"</t>
  </si>
  <si>
    <t>Колхоз "Кр.фронтовик"</t>
  </si>
  <si>
    <t>Колхоз "Кр.партизан"</t>
  </si>
  <si>
    <t>СХПК им.Калинина</t>
  </si>
  <si>
    <t>СХПК "Патман"</t>
  </si>
  <si>
    <t>Колхоз "Трудовик"</t>
  </si>
  <si>
    <t>Колхоз "Путиловка"</t>
  </si>
  <si>
    <t>Колхоз им.Кирова</t>
  </si>
  <si>
    <t>Колхоз "Заря"</t>
  </si>
  <si>
    <t>ОАО "Рассвет"</t>
  </si>
  <si>
    <t>в т.ч. от основных свиноматок</t>
  </si>
  <si>
    <t xml:space="preserve">                       Валовый привес ,центнер</t>
  </si>
  <si>
    <t xml:space="preserve"> </t>
  </si>
  <si>
    <t>осн.</t>
  </si>
  <si>
    <t>2009 к 2008 г. %</t>
  </si>
  <si>
    <t>2010 в %</t>
  </si>
  <si>
    <t>к 2009 г.</t>
  </si>
  <si>
    <t>2010 к 2009 г. %</t>
  </si>
  <si>
    <t>с 2009 г.</t>
  </si>
  <si>
    <t>2009 г.</t>
  </si>
  <si>
    <t>Среднегодовое поголовье коров, гол</t>
  </si>
  <si>
    <t>в % к 2009 г.</t>
  </si>
  <si>
    <t>Наличие кормов, ц.к.ед.</t>
  </si>
  <si>
    <t>в т.ч. конц.</t>
  </si>
  <si>
    <t>из них покуп.</t>
  </si>
  <si>
    <t>п/п</t>
  </si>
  <si>
    <t>ООО "Агропромкомплект"</t>
  </si>
  <si>
    <t>Лошади</t>
  </si>
  <si>
    <t xml:space="preserve">   Производство мяса за январь-март 2010 г.</t>
  </si>
  <si>
    <t xml:space="preserve">            Производство молока за январь-март  2010г. по Ибресинскому району</t>
  </si>
  <si>
    <t>по Ибресинскому району за январь-март 2010 года (ц)</t>
  </si>
  <si>
    <t>Поступление приплода (телят) за январь-март 2010 г.</t>
  </si>
  <si>
    <t>Поступление приплода (поросят) за январь-март 2010 г.</t>
  </si>
  <si>
    <t>СЛУЧЕНО И ОСЕМЕНЕНО за январь-март 2010 г.по Ибресинскому р-ну</t>
  </si>
  <si>
    <t xml:space="preserve">      ЧИСЛЕННОСТЬ СКОТА по Ибресинскому району на 1.04.2010 г., (голов)</t>
  </si>
  <si>
    <r>
      <t xml:space="preserve">      ЧИСЛЕННОСТЬ СКОТА по </t>
    </r>
    <r>
      <rPr>
        <b/>
        <u val="single"/>
        <sz val="12"/>
        <rFont val="Arial Cyr"/>
        <family val="2"/>
      </rPr>
      <t>Ибресинскому</t>
    </r>
    <r>
      <rPr>
        <b/>
        <sz val="12"/>
        <rFont val="Arial Cyr"/>
        <family val="2"/>
      </rPr>
      <t xml:space="preserve"> району на 1.04.2010 г., (голов)</t>
    </r>
  </si>
  <si>
    <t>Показатели получения привесов за январь-март 2010 года</t>
  </si>
  <si>
    <t>ПАЛО И ПОГИБЛО - КУПЛЕНО- ПРОДАНО крс, свиней за январь-март 2010 г.по Ибресинскому.р-ну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</si>
</sst>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00"/>
    <numFmt numFmtId="170" formatCode="0.0000"/>
    <numFmt numFmtId="171" formatCode="0.000"/>
    <numFmt numFmtId="172" formatCode="0.0"/>
    <numFmt numFmtId="173" formatCode="0.0000000"/>
    <numFmt numFmtId="174" formatCode="0.00000000"/>
  </numFmts>
  <fonts count="19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i/>
      <sz val="12"/>
      <name val="Arial Cyr"/>
      <family val="2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sz val="16"/>
      <name val="Arial Cyr"/>
      <family val="2"/>
    </font>
    <font>
      <b/>
      <sz val="16"/>
      <name val="Arial Cyr"/>
      <family val="2"/>
    </font>
    <font>
      <i/>
      <sz val="16"/>
      <name val="Arial Cyr"/>
      <family val="2"/>
    </font>
    <font>
      <b/>
      <u val="single"/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5"/>
      <name val="Arial Cyr"/>
      <family val="2"/>
    </font>
    <font>
      <sz val="8"/>
      <name val="Arial Cyr"/>
      <family val="2"/>
    </font>
    <font>
      <i/>
      <sz val="10"/>
      <name val="Arial Cyr"/>
      <family val="2"/>
    </font>
    <font>
      <b/>
      <sz val="10"/>
      <name val="Arial Cyr"/>
      <family val="2"/>
    </font>
    <font>
      <sz val="13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44" fontId="0" fillId="0" borderId="0" xfId="16" applyAlignment="1">
      <alignment horizontal="center"/>
    </xf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8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1" fontId="2" fillId="0" borderId="1" xfId="0" applyNumberFormat="1" applyFont="1" applyBorder="1" applyAlignment="1">
      <alignment horizontal="center"/>
    </xf>
    <xf numFmtId="0" fontId="2" fillId="0" borderId="3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4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8" xfId="0" applyFont="1" applyBorder="1" applyAlignment="1">
      <alignment/>
    </xf>
    <xf numFmtId="0" fontId="2" fillId="0" borderId="6" xfId="0" applyFont="1" applyFill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172" fontId="4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/>
    </xf>
    <xf numFmtId="0" fontId="0" fillId="2" borderId="0" xfId="0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1" xfId="0" applyFont="1" applyBorder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/>
    </xf>
    <xf numFmtId="0" fontId="15" fillId="0" borderId="7" xfId="0" applyFont="1" applyBorder="1" applyAlignment="1">
      <alignment/>
    </xf>
    <xf numFmtId="0" fontId="15" fillId="0" borderId="1" xfId="0" applyFont="1" applyBorder="1" applyAlignment="1">
      <alignment/>
    </xf>
    <xf numFmtId="0" fontId="15" fillId="0" borderId="9" xfId="0" applyFont="1" applyBorder="1" applyAlignment="1">
      <alignment/>
    </xf>
    <xf numFmtId="0" fontId="15" fillId="0" borderId="1" xfId="0" applyFont="1" applyFill="1" applyBorder="1" applyAlignment="1">
      <alignment/>
    </xf>
    <xf numFmtId="0" fontId="15" fillId="0" borderId="2" xfId="0" applyFont="1" applyBorder="1" applyAlignment="1">
      <alignment/>
    </xf>
    <xf numFmtId="0" fontId="15" fillId="0" borderId="3" xfId="0" applyFont="1" applyBorder="1" applyAlignment="1">
      <alignment/>
    </xf>
    <xf numFmtId="0" fontId="15" fillId="0" borderId="9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6" xfId="0" applyFont="1" applyBorder="1" applyAlignment="1">
      <alignment/>
    </xf>
    <xf numFmtId="0" fontId="15" fillId="0" borderId="4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5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16" fillId="0" borderId="0" xfId="0" applyFont="1" applyAlignment="1">
      <alignment/>
    </xf>
    <xf numFmtId="1" fontId="2" fillId="0" borderId="1" xfId="0" applyNumberFormat="1" applyFont="1" applyBorder="1" applyAlignment="1">
      <alignment/>
    </xf>
    <xf numFmtId="1" fontId="2" fillId="0" borderId="1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0" fontId="17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1" fontId="4" fillId="0" borderId="9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9" xfId="0" applyBorder="1" applyAlignment="1">
      <alignment/>
    </xf>
    <xf numFmtId="0" fontId="2" fillId="0" borderId="2" xfId="0" applyFont="1" applyFill="1" applyBorder="1" applyAlignment="1">
      <alignment/>
    </xf>
    <xf numFmtId="0" fontId="0" fillId="0" borderId="4" xfId="0" applyBorder="1" applyAlignment="1">
      <alignment/>
    </xf>
    <xf numFmtId="172" fontId="4" fillId="0" borderId="0" xfId="0" applyNumberFormat="1" applyFont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172" fontId="18" fillId="0" borderId="1" xfId="0" applyNumberFormat="1" applyFont="1" applyFill="1" applyBorder="1" applyAlignment="1">
      <alignment horizontal="center"/>
    </xf>
    <xf numFmtId="172" fontId="18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9" xfId="0" applyFont="1" applyBorder="1" applyAlignment="1">
      <alignment/>
    </xf>
    <xf numFmtId="172" fontId="2" fillId="0" borderId="1" xfId="0" applyNumberFormat="1" applyFont="1" applyBorder="1" applyAlignment="1">
      <alignment/>
    </xf>
    <xf numFmtId="0" fontId="12" fillId="0" borderId="1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/>
    </xf>
    <xf numFmtId="0" fontId="0" fillId="0" borderId="9" xfId="0" applyBorder="1" applyAlignment="1">
      <alignment wrapText="1"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15" fillId="0" borderId="2" xfId="0" applyFont="1" applyBorder="1" applyAlignment="1">
      <alignment/>
    </xf>
    <xf numFmtId="0" fontId="15" fillId="0" borderId="9" xfId="0" applyFont="1" applyBorder="1" applyAlignment="1">
      <alignment/>
    </xf>
    <xf numFmtId="0" fontId="15" fillId="0" borderId="4" xfId="0" applyFont="1" applyBorder="1" applyAlignment="1">
      <alignment/>
    </xf>
    <xf numFmtId="0" fontId="15" fillId="0" borderId="5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9" xfId="0" applyBorder="1" applyAlignment="1">
      <alignment/>
    </xf>
    <xf numFmtId="0" fontId="2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2" fillId="0" borderId="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8" fillId="0" borderId="4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5" xfId="0" applyBorder="1" applyAlignment="1">
      <alignment wrapText="1"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7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view="pageBreakPreview" zoomScale="90" zoomScaleSheetLayoutView="9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21" sqref="F21"/>
    </sheetView>
  </sheetViews>
  <sheetFormatPr defaultColWidth="9.00390625" defaultRowHeight="12.75"/>
  <cols>
    <col min="1" max="1" width="4.00390625" style="102" customWidth="1"/>
    <col min="2" max="2" width="21.25390625" style="102" customWidth="1"/>
    <col min="3" max="3" width="5.375" style="102" customWidth="1"/>
    <col min="4" max="4" width="5.125" style="102" customWidth="1"/>
    <col min="5" max="5" width="7.00390625" style="102" customWidth="1"/>
    <col min="6" max="7" width="5.875" style="102" customWidth="1"/>
    <col min="8" max="8" width="6.875" style="102" customWidth="1"/>
    <col min="9" max="9" width="6.25390625" style="102" customWidth="1"/>
    <col min="10" max="10" width="5.875" style="102" customWidth="1"/>
    <col min="11" max="11" width="6.375" style="102" customWidth="1"/>
    <col min="12" max="14" width="7.00390625" style="102" customWidth="1"/>
    <col min="15" max="15" width="6.75390625" style="102" customWidth="1"/>
    <col min="16" max="17" width="6.00390625" style="102" customWidth="1"/>
    <col min="18" max="19" width="5.875" style="102" customWidth="1"/>
    <col min="20" max="20" width="5.75390625" style="102" customWidth="1"/>
    <col min="21" max="16384" width="9.125" style="102" customWidth="1"/>
  </cols>
  <sheetData>
    <row r="1" spans="3:18" ht="14.25">
      <c r="C1" s="162" t="s">
        <v>117</v>
      </c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3"/>
      <c r="Q1" s="163"/>
      <c r="R1" s="163"/>
    </row>
    <row r="2" spans="3:10" ht="15">
      <c r="C2" s="103"/>
      <c r="D2" s="103"/>
      <c r="E2" s="103"/>
      <c r="F2" s="103"/>
      <c r="G2" s="103"/>
      <c r="H2" s="103"/>
      <c r="I2" s="103"/>
      <c r="J2" s="103"/>
    </row>
    <row r="3" spans="1:20" ht="18.75" customHeight="1">
      <c r="A3" s="114" t="s">
        <v>2</v>
      </c>
      <c r="B3" s="111" t="s">
        <v>3</v>
      </c>
      <c r="C3" s="106" t="s">
        <v>49</v>
      </c>
      <c r="D3" s="106"/>
      <c r="E3" s="111"/>
      <c r="F3" s="106" t="s">
        <v>66</v>
      </c>
      <c r="G3" s="106"/>
      <c r="H3" s="111"/>
      <c r="I3" s="117"/>
      <c r="J3" s="118" t="s">
        <v>53</v>
      </c>
      <c r="K3" s="118"/>
      <c r="L3" s="118"/>
      <c r="M3" s="119"/>
      <c r="N3" s="119"/>
      <c r="O3" s="119"/>
      <c r="P3" s="119"/>
      <c r="Q3" s="117"/>
      <c r="R3" s="118" t="s">
        <v>54</v>
      </c>
      <c r="S3" s="118"/>
      <c r="T3" s="120"/>
    </row>
    <row r="4" spans="1:20" ht="18.75" customHeight="1">
      <c r="A4" s="115"/>
      <c r="B4" s="112"/>
      <c r="C4" s="164">
        <v>2009</v>
      </c>
      <c r="D4" s="164">
        <v>2010</v>
      </c>
      <c r="E4" s="111" t="s">
        <v>50</v>
      </c>
      <c r="F4" s="164">
        <v>2009</v>
      </c>
      <c r="G4" s="164">
        <v>2010</v>
      </c>
      <c r="H4" s="111" t="s">
        <v>50</v>
      </c>
      <c r="I4" s="107" t="s">
        <v>51</v>
      </c>
      <c r="J4" s="113"/>
      <c r="K4" s="113" t="s">
        <v>52</v>
      </c>
      <c r="L4" s="116"/>
      <c r="M4" s="166" t="s">
        <v>107</v>
      </c>
      <c r="N4" s="167"/>
      <c r="O4" s="117" t="s">
        <v>65</v>
      </c>
      <c r="P4" s="118"/>
      <c r="Q4" s="117" t="s">
        <v>71</v>
      </c>
      <c r="R4" s="120"/>
      <c r="S4" s="118" t="s">
        <v>70</v>
      </c>
      <c r="T4" s="120"/>
    </row>
    <row r="5" spans="1:20" ht="18.75" customHeight="1">
      <c r="A5" s="116"/>
      <c r="B5" s="113"/>
      <c r="C5" s="165"/>
      <c r="D5" s="165"/>
      <c r="E5" s="113" t="s">
        <v>98</v>
      </c>
      <c r="F5" s="165"/>
      <c r="G5" s="165"/>
      <c r="H5" s="113" t="s">
        <v>98</v>
      </c>
      <c r="I5" s="120">
        <v>2009</v>
      </c>
      <c r="J5" s="106">
        <v>2010</v>
      </c>
      <c r="K5" s="120">
        <v>2009</v>
      </c>
      <c r="L5" s="106">
        <v>2010</v>
      </c>
      <c r="M5" s="120">
        <v>2009</v>
      </c>
      <c r="N5" s="106">
        <v>2010</v>
      </c>
      <c r="O5" s="120">
        <v>2009</v>
      </c>
      <c r="P5" s="106">
        <v>2010</v>
      </c>
      <c r="Q5" s="120">
        <v>2009</v>
      </c>
      <c r="R5" s="106">
        <v>2010</v>
      </c>
      <c r="S5" s="120">
        <v>2009</v>
      </c>
      <c r="T5" s="106">
        <v>2010</v>
      </c>
    </row>
    <row r="6" spans="1:20" ht="13.5" customHeight="1">
      <c r="A6" s="108">
        <v>1</v>
      </c>
      <c r="B6" s="108" t="s">
        <v>78</v>
      </c>
      <c r="C6" s="157"/>
      <c r="D6" s="157"/>
      <c r="E6" s="158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</row>
    <row r="7" spans="1:20" ht="15" customHeight="1">
      <c r="A7" s="108">
        <v>2</v>
      </c>
      <c r="B7" s="108" t="s">
        <v>79</v>
      </c>
      <c r="C7" s="157"/>
      <c r="D7" s="157"/>
      <c r="E7" s="158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</row>
    <row r="8" spans="1:20" ht="13.5" customHeight="1">
      <c r="A8" s="108">
        <v>3</v>
      </c>
      <c r="B8" s="108" t="s">
        <v>80</v>
      </c>
      <c r="C8" s="157">
        <v>1</v>
      </c>
      <c r="D8" s="157">
        <v>2</v>
      </c>
      <c r="E8" s="158">
        <f aca="true" t="shared" si="0" ref="E8:E14">D8-C8</f>
        <v>1</v>
      </c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>
        <v>12</v>
      </c>
      <c r="R8" s="157">
        <v>25</v>
      </c>
      <c r="S8" s="157"/>
      <c r="T8" s="157"/>
    </row>
    <row r="9" spans="1:20" ht="13.5" customHeight="1">
      <c r="A9" s="108">
        <v>4</v>
      </c>
      <c r="B9" s="108" t="s">
        <v>81</v>
      </c>
      <c r="C9" s="157">
        <v>1</v>
      </c>
      <c r="D9" s="157">
        <v>1</v>
      </c>
      <c r="E9" s="158">
        <f t="shared" si="0"/>
        <v>0</v>
      </c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>
        <v>8</v>
      </c>
      <c r="R9" s="157">
        <v>3</v>
      </c>
      <c r="S9" s="157"/>
      <c r="T9" s="157"/>
    </row>
    <row r="10" spans="1:20" ht="12.75" customHeight="1">
      <c r="A10" s="108">
        <v>5</v>
      </c>
      <c r="B10" s="106" t="s">
        <v>82</v>
      </c>
      <c r="C10" s="157">
        <v>1</v>
      </c>
      <c r="D10" s="157">
        <v>2</v>
      </c>
      <c r="E10" s="158">
        <f t="shared" si="0"/>
        <v>1</v>
      </c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>
        <v>2</v>
      </c>
      <c r="S10" s="157">
        <v>103</v>
      </c>
      <c r="T10" s="157">
        <v>90</v>
      </c>
    </row>
    <row r="11" spans="1:20" ht="13.5" customHeight="1">
      <c r="A11" s="108">
        <v>6</v>
      </c>
      <c r="B11" s="109" t="s">
        <v>83</v>
      </c>
      <c r="C11" s="157"/>
      <c r="D11" s="157"/>
      <c r="E11" s="158"/>
      <c r="F11" s="157">
        <v>10</v>
      </c>
      <c r="G11" s="157">
        <v>61</v>
      </c>
      <c r="H11" s="157">
        <f>G11-F11</f>
        <v>51</v>
      </c>
      <c r="I11" s="158"/>
      <c r="J11" s="157"/>
      <c r="K11" s="158"/>
      <c r="L11" s="158"/>
      <c r="M11" s="158"/>
      <c r="N11" s="158"/>
      <c r="O11" s="158"/>
      <c r="P11" s="158"/>
      <c r="Q11" s="158">
        <v>2</v>
      </c>
      <c r="R11" s="158"/>
      <c r="S11" s="157">
        <v>126</v>
      </c>
      <c r="T11" s="157">
        <v>60</v>
      </c>
    </row>
    <row r="12" spans="1:20" ht="12.75" customHeight="1">
      <c r="A12" s="108">
        <v>7</v>
      </c>
      <c r="B12" s="110" t="s">
        <v>84</v>
      </c>
      <c r="C12" s="157">
        <v>3</v>
      </c>
      <c r="D12" s="157">
        <v>2</v>
      </c>
      <c r="E12" s="158">
        <f t="shared" si="0"/>
        <v>-1</v>
      </c>
      <c r="F12" s="157"/>
      <c r="G12" s="157"/>
      <c r="H12" s="157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7"/>
      <c r="T12" s="157"/>
    </row>
    <row r="13" spans="1:20" ht="12.75" customHeight="1">
      <c r="A13" s="108">
        <v>8</v>
      </c>
      <c r="B13" s="108" t="s">
        <v>85</v>
      </c>
      <c r="C13" s="157"/>
      <c r="D13" s="157"/>
      <c r="E13" s="158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>
        <v>1</v>
      </c>
      <c r="R13" s="157"/>
      <c r="S13" s="157"/>
      <c r="T13" s="157"/>
    </row>
    <row r="14" spans="1:20" ht="13.5" customHeight="1">
      <c r="A14" s="108">
        <v>9</v>
      </c>
      <c r="B14" s="108" t="s">
        <v>86</v>
      </c>
      <c r="C14" s="157">
        <v>3</v>
      </c>
      <c r="D14" s="157"/>
      <c r="E14" s="158">
        <f t="shared" si="0"/>
        <v>-3</v>
      </c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>
        <v>14</v>
      </c>
      <c r="S14" s="157"/>
      <c r="T14" s="157"/>
    </row>
    <row r="15" spans="1:20" ht="12.75" customHeight="1">
      <c r="A15" s="108">
        <v>10</v>
      </c>
      <c r="B15" s="108" t="s">
        <v>87</v>
      </c>
      <c r="C15" s="157"/>
      <c r="D15" s="157"/>
      <c r="E15" s="158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>
        <v>5</v>
      </c>
      <c r="R15" s="157"/>
      <c r="S15" s="157"/>
      <c r="T15" s="157"/>
    </row>
    <row r="16" spans="1:20" ht="12.75" customHeight="1">
      <c r="A16" s="108">
        <v>11</v>
      </c>
      <c r="B16" s="108" t="s">
        <v>88</v>
      </c>
      <c r="C16" s="157"/>
      <c r="D16" s="157"/>
      <c r="E16" s="158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</row>
    <row r="17" spans="1:20" ht="12.75" customHeight="1">
      <c r="A17" s="108">
        <v>12</v>
      </c>
      <c r="B17" s="108" t="s">
        <v>89</v>
      </c>
      <c r="C17" s="157"/>
      <c r="D17" s="157"/>
      <c r="E17" s="158"/>
      <c r="F17" s="157">
        <v>107</v>
      </c>
      <c r="G17" s="157">
        <v>235</v>
      </c>
      <c r="H17" s="157">
        <f>G17-F17</f>
        <v>128</v>
      </c>
      <c r="I17" s="157"/>
      <c r="J17" s="157"/>
      <c r="K17" s="157">
        <v>7</v>
      </c>
      <c r="L17" s="157"/>
      <c r="M17" s="157"/>
      <c r="N17" s="157"/>
      <c r="O17" s="157"/>
      <c r="P17" s="157"/>
      <c r="Q17" s="157"/>
      <c r="R17" s="157"/>
      <c r="S17" s="157">
        <v>292</v>
      </c>
      <c r="T17" s="157">
        <v>310</v>
      </c>
    </row>
    <row r="18" spans="1:20" ht="12.75" customHeight="1">
      <c r="A18" s="108">
        <v>13</v>
      </c>
      <c r="B18" s="110" t="s">
        <v>106</v>
      </c>
      <c r="C18" s="157"/>
      <c r="D18" s="157"/>
      <c r="E18" s="158"/>
      <c r="F18" s="157"/>
      <c r="G18" s="157"/>
      <c r="H18" s="157"/>
      <c r="I18" s="157"/>
      <c r="J18" s="157"/>
      <c r="K18" s="157"/>
      <c r="L18" s="157"/>
      <c r="M18" s="157"/>
      <c r="N18" s="157">
        <v>37</v>
      </c>
      <c r="O18" s="157"/>
      <c r="P18" s="157"/>
      <c r="Q18" s="157"/>
      <c r="R18" s="157"/>
      <c r="S18" s="160"/>
      <c r="T18" s="160"/>
    </row>
    <row r="19" spans="1:20" ht="13.5" customHeight="1">
      <c r="A19" s="104"/>
      <c r="B19" s="108" t="s">
        <v>13</v>
      </c>
      <c r="C19" s="157">
        <f>SUM(C6:C16)</f>
        <v>9</v>
      </c>
      <c r="D19" s="157">
        <f>SUM(D6:D17)</f>
        <v>7</v>
      </c>
      <c r="E19" s="158">
        <f>D19-C19</f>
        <v>-2</v>
      </c>
      <c r="F19" s="157">
        <f>SUM(F11:F18)</f>
        <v>117</v>
      </c>
      <c r="G19" s="157">
        <f>SUM(G11:G18)</f>
        <v>296</v>
      </c>
      <c r="H19" s="157">
        <f>G19-F19</f>
        <v>179</v>
      </c>
      <c r="I19" s="157">
        <f aca="true" t="shared" si="1" ref="I19:R19">SUM(I6:I17)</f>
        <v>0</v>
      </c>
      <c r="J19" s="157">
        <f t="shared" si="1"/>
        <v>0</v>
      </c>
      <c r="K19" s="157">
        <f t="shared" si="1"/>
        <v>7</v>
      </c>
      <c r="L19" s="157">
        <f t="shared" si="1"/>
        <v>0</v>
      </c>
      <c r="M19" s="157">
        <v>0</v>
      </c>
      <c r="N19" s="157">
        <f>SUM(N18)</f>
        <v>37</v>
      </c>
      <c r="O19" s="157">
        <f t="shared" si="1"/>
        <v>0</v>
      </c>
      <c r="P19" s="157">
        <f t="shared" si="1"/>
        <v>0</v>
      </c>
      <c r="Q19" s="157">
        <f t="shared" si="1"/>
        <v>28</v>
      </c>
      <c r="R19" s="157">
        <f t="shared" si="1"/>
        <v>44</v>
      </c>
      <c r="S19" s="157">
        <f>SUM(S10:S17)</f>
        <v>521</v>
      </c>
      <c r="T19" s="157">
        <f>SUM(T6:T17)</f>
        <v>460</v>
      </c>
    </row>
  </sheetData>
  <mergeCells count="6">
    <mergeCell ref="C1:R1"/>
    <mergeCell ref="C4:C5"/>
    <mergeCell ref="D4:D5"/>
    <mergeCell ref="F4:F5"/>
    <mergeCell ref="G4:G5"/>
    <mergeCell ref="M4:N4"/>
  </mergeCells>
  <printOptions/>
  <pageMargins left="0.75" right="0.75" top="1" bottom="1" header="0.5" footer="0.5"/>
  <pageSetup horizontalDpi="600" verticalDpi="600" orientation="landscape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5"/>
  <sheetViews>
    <sheetView tabSelected="1" view="pageBreakPreview" zoomScale="75" zoomScaleNormal="65" zoomScaleSheetLayoutView="75" workbookViewId="0" topLeftCell="A1">
      <selection activeCell="I30" sqref="I30"/>
    </sheetView>
  </sheetViews>
  <sheetFormatPr defaultColWidth="9.00390625" defaultRowHeight="12.75"/>
  <cols>
    <col min="1" max="1" width="3.875" style="0" customWidth="1"/>
    <col min="2" max="2" width="31.25390625" style="0" customWidth="1"/>
    <col min="3" max="3" width="10.375" style="0" customWidth="1"/>
    <col min="4" max="4" width="9.75390625" style="0" customWidth="1"/>
    <col min="5" max="5" width="11.625" style="0" customWidth="1"/>
    <col min="6" max="6" width="10.00390625" style="0" customWidth="1"/>
    <col min="7" max="7" width="10.625" style="0" customWidth="1"/>
    <col min="8" max="8" width="10.875" style="0" customWidth="1"/>
    <col min="9" max="9" width="10.375" style="0" customWidth="1"/>
    <col min="10" max="10" width="9.875" style="0" customWidth="1"/>
    <col min="11" max="11" width="10.875" style="0" customWidth="1"/>
  </cols>
  <sheetData>
    <row r="1" spans="1:13" ht="15.75">
      <c r="A1" s="28"/>
      <c r="B1" s="28"/>
      <c r="C1" s="1" t="s">
        <v>108</v>
      </c>
      <c r="D1" s="1"/>
      <c r="E1" s="1"/>
      <c r="F1" s="28"/>
      <c r="G1" s="28"/>
      <c r="H1" s="28"/>
      <c r="I1" s="28"/>
      <c r="J1" s="28"/>
      <c r="K1" s="28"/>
      <c r="L1" s="28"/>
      <c r="M1" s="28"/>
    </row>
    <row r="2" spans="1:13" ht="15">
      <c r="A2" s="28"/>
      <c r="B2" s="28"/>
      <c r="C2" s="28"/>
      <c r="D2" s="28" t="s">
        <v>77</v>
      </c>
      <c r="E2" s="28"/>
      <c r="F2" s="28"/>
      <c r="G2" s="28"/>
      <c r="H2" s="28"/>
      <c r="I2" s="28"/>
      <c r="J2" s="28"/>
      <c r="K2" s="28"/>
      <c r="L2" s="28"/>
      <c r="M2" s="28"/>
    </row>
    <row r="3" spans="1:13" ht="1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15">
      <c r="A4" s="43" t="s">
        <v>2</v>
      </c>
      <c r="B4" s="29" t="s">
        <v>3</v>
      </c>
      <c r="C4" s="32" t="s">
        <v>24</v>
      </c>
      <c r="D4" s="33"/>
      <c r="E4" s="36"/>
      <c r="F4" s="32"/>
      <c r="G4" s="33"/>
      <c r="H4" s="33" t="s">
        <v>25</v>
      </c>
      <c r="I4" s="33"/>
      <c r="J4" s="33"/>
      <c r="K4" s="36"/>
      <c r="L4" s="28"/>
      <c r="M4" s="28"/>
    </row>
    <row r="5" spans="1:13" ht="15">
      <c r="A5" s="49"/>
      <c r="B5" s="35"/>
      <c r="C5" s="26">
        <v>2009</v>
      </c>
      <c r="D5" s="27">
        <v>2010</v>
      </c>
      <c r="E5" s="27" t="s">
        <v>95</v>
      </c>
      <c r="F5" s="32" t="s">
        <v>28</v>
      </c>
      <c r="G5" s="36"/>
      <c r="H5" s="32" t="s">
        <v>26</v>
      </c>
      <c r="I5" s="36"/>
      <c r="J5" s="32" t="s">
        <v>27</v>
      </c>
      <c r="K5" s="36"/>
      <c r="L5" s="28"/>
      <c r="M5" s="28"/>
    </row>
    <row r="6" spans="1:13" ht="15">
      <c r="A6" s="39"/>
      <c r="B6" s="37"/>
      <c r="C6" s="50"/>
      <c r="D6" s="19"/>
      <c r="E6" s="19" t="s">
        <v>96</v>
      </c>
      <c r="F6" s="26">
        <v>2009</v>
      </c>
      <c r="G6" s="27">
        <v>2010</v>
      </c>
      <c r="H6" s="26">
        <v>2009</v>
      </c>
      <c r="I6" s="27">
        <v>2010</v>
      </c>
      <c r="J6" s="26">
        <v>2009</v>
      </c>
      <c r="K6" s="27">
        <v>2010</v>
      </c>
      <c r="L6" s="28"/>
      <c r="M6" s="28"/>
    </row>
    <row r="7" spans="1:13" ht="18">
      <c r="A7" s="40">
        <v>1</v>
      </c>
      <c r="B7" s="40" t="s">
        <v>78</v>
      </c>
      <c r="C7" s="143">
        <v>5.62</v>
      </c>
      <c r="D7" s="143"/>
      <c r="E7" s="142">
        <f aca="true" t="shared" si="0" ref="E7:E20">D7*100/C7</f>
        <v>0</v>
      </c>
      <c r="F7" s="20">
        <v>5.62</v>
      </c>
      <c r="G7" s="143"/>
      <c r="H7" s="20"/>
      <c r="I7" s="143"/>
      <c r="J7" s="20"/>
      <c r="K7" s="143"/>
      <c r="L7" s="28"/>
      <c r="M7" s="28"/>
    </row>
    <row r="8" spans="1:13" ht="18">
      <c r="A8" s="40">
        <v>2</v>
      </c>
      <c r="B8" s="40" t="s">
        <v>79</v>
      </c>
      <c r="C8" s="143">
        <v>27.7</v>
      </c>
      <c r="D8" s="143">
        <v>8.1</v>
      </c>
      <c r="E8" s="142">
        <f t="shared" si="0"/>
        <v>29.24187725631769</v>
      </c>
      <c r="F8" s="20">
        <v>25.6</v>
      </c>
      <c r="G8" s="143">
        <v>7.8</v>
      </c>
      <c r="H8" s="20"/>
      <c r="I8" s="143"/>
      <c r="J8" s="20">
        <v>2.1</v>
      </c>
      <c r="K8" s="143">
        <v>0.3</v>
      </c>
      <c r="L8" s="28"/>
      <c r="M8" s="28"/>
    </row>
    <row r="9" spans="1:13" ht="18">
      <c r="A9" s="40">
        <v>3</v>
      </c>
      <c r="B9" s="40" t="s">
        <v>80</v>
      </c>
      <c r="C9" s="143">
        <v>7</v>
      </c>
      <c r="D9" s="143">
        <v>1</v>
      </c>
      <c r="E9" s="142">
        <f t="shared" si="0"/>
        <v>14.285714285714286</v>
      </c>
      <c r="F9" s="20">
        <v>7</v>
      </c>
      <c r="G9" s="143">
        <v>1</v>
      </c>
      <c r="H9" s="20"/>
      <c r="I9" s="143"/>
      <c r="J9" s="20"/>
      <c r="K9" s="143"/>
      <c r="L9" s="28"/>
      <c r="M9" s="28"/>
    </row>
    <row r="10" spans="1:13" ht="18">
      <c r="A10" s="40">
        <v>4</v>
      </c>
      <c r="B10" s="40" t="s">
        <v>81</v>
      </c>
      <c r="C10" s="143">
        <v>2.5</v>
      </c>
      <c r="D10" s="143">
        <v>0.54</v>
      </c>
      <c r="E10" s="142">
        <f t="shared" si="0"/>
        <v>21.6</v>
      </c>
      <c r="F10" s="20">
        <v>2.5</v>
      </c>
      <c r="G10" s="143">
        <v>0.54</v>
      </c>
      <c r="H10" s="20"/>
      <c r="I10" s="143"/>
      <c r="J10" s="20"/>
      <c r="K10" s="143"/>
      <c r="L10" s="28"/>
      <c r="M10" s="28"/>
    </row>
    <row r="11" spans="1:13" ht="18">
      <c r="A11" s="40">
        <v>5</v>
      </c>
      <c r="B11" s="51" t="s">
        <v>82</v>
      </c>
      <c r="C11" s="143">
        <v>25.2</v>
      </c>
      <c r="D11" s="143">
        <v>18.6</v>
      </c>
      <c r="E11" s="142">
        <f t="shared" si="0"/>
        <v>73.80952380952382</v>
      </c>
      <c r="F11" s="20">
        <v>19.9</v>
      </c>
      <c r="G11" s="143">
        <v>17.8</v>
      </c>
      <c r="H11" s="20">
        <v>3.8</v>
      </c>
      <c r="I11" s="143">
        <v>0.8</v>
      </c>
      <c r="J11" s="20">
        <v>1.5</v>
      </c>
      <c r="K11" s="143"/>
      <c r="L11" s="28"/>
      <c r="M11" s="28"/>
    </row>
    <row r="12" spans="1:13" ht="18">
      <c r="A12" s="40">
        <v>6</v>
      </c>
      <c r="B12" s="40" t="s">
        <v>83</v>
      </c>
      <c r="C12" s="143">
        <v>37.7</v>
      </c>
      <c r="D12" s="143">
        <v>14.6</v>
      </c>
      <c r="E12" s="142">
        <f t="shared" si="0"/>
        <v>38.72679045092838</v>
      </c>
      <c r="F12" s="20">
        <v>25</v>
      </c>
      <c r="G12" s="143">
        <v>10</v>
      </c>
      <c r="H12" s="20">
        <v>9.4</v>
      </c>
      <c r="I12" s="143">
        <v>4</v>
      </c>
      <c r="J12" s="20">
        <v>3.3</v>
      </c>
      <c r="K12" s="143">
        <v>0.6</v>
      </c>
      <c r="L12" s="28"/>
      <c r="M12" s="28"/>
    </row>
    <row r="13" spans="1:13" ht="18">
      <c r="A13" s="40">
        <v>7</v>
      </c>
      <c r="B13" s="41" t="s">
        <v>84</v>
      </c>
      <c r="C13" s="143">
        <v>9.5</v>
      </c>
      <c r="D13" s="143">
        <v>8.8</v>
      </c>
      <c r="E13" s="142">
        <f t="shared" si="0"/>
        <v>92.63157894736844</v>
      </c>
      <c r="F13" s="20"/>
      <c r="G13" s="144">
        <v>8.5</v>
      </c>
      <c r="H13" s="20"/>
      <c r="I13" s="144"/>
      <c r="J13" s="20"/>
      <c r="K13" s="144">
        <v>0.3</v>
      </c>
      <c r="L13" s="28"/>
      <c r="M13" s="28"/>
    </row>
    <row r="14" spans="1:13" ht="18">
      <c r="A14" s="40">
        <v>8</v>
      </c>
      <c r="B14" s="41" t="s">
        <v>85</v>
      </c>
      <c r="C14" s="143">
        <v>10.1</v>
      </c>
      <c r="D14" s="143"/>
      <c r="E14" s="142"/>
      <c r="F14" s="24">
        <v>8.6</v>
      </c>
      <c r="G14" s="144"/>
      <c r="H14" s="24"/>
      <c r="I14" s="144"/>
      <c r="J14" s="24">
        <v>0.9</v>
      </c>
      <c r="K14" s="144"/>
      <c r="L14" s="28"/>
      <c r="M14" s="28"/>
    </row>
    <row r="15" spans="1:13" ht="18">
      <c r="A15" s="40">
        <v>9</v>
      </c>
      <c r="B15" s="41" t="s">
        <v>86</v>
      </c>
      <c r="C15" s="143">
        <v>0.37</v>
      </c>
      <c r="D15" s="143">
        <v>4.5</v>
      </c>
      <c r="E15" s="142">
        <f t="shared" si="0"/>
        <v>1216.2162162162163</v>
      </c>
      <c r="F15" s="24">
        <v>7.8</v>
      </c>
      <c r="G15" s="144">
        <v>4.5</v>
      </c>
      <c r="H15" s="24">
        <v>1.3</v>
      </c>
      <c r="I15" s="144"/>
      <c r="J15" s="24">
        <v>1</v>
      </c>
      <c r="K15" s="144"/>
      <c r="L15" s="28"/>
      <c r="M15" s="28"/>
    </row>
    <row r="16" spans="1:13" ht="18">
      <c r="A16" s="40">
        <v>10</v>
      </c>
      <c r="B16" s="41" t="s">
        <v>87</v>
      </c>
      <c r="C16" s="143">
        <v>7.2</v>
      </c>
      <c r="D16" s="143">
        <v>5.2</v>
      </c>
      <c r="E16" s="142">
        <f t="shared" si="0"/>
        <v>72.22222222222221</v>
      </c>
      <c r="F16" s="24">
        <v>0.37</v>
      </c>
      <c r="G16" s="144">
        <v>5.2</v>
      </c>
      <c r="H16" s="24"/>
      <c r="I16" s="144"/>
      <c r="J16" s="24"/>
      <c r="K16" s="144"/>
      <c r="L16" s="28"/>
      <c r="M16" s="28"/>
    </row>
    <row r="17" spans="1:13" ht="18">
      <c r="A17" s="40">
        <v>11</v>
      </c>
      <c r="B17" s="41" t="s">
        <v>88</v>
      </c>
      <c r="C17" s="143">
        <v>3.4</v>
      </c>
      <c r="D17" s="143">
        <v>0.75</v>
      </c>
      <c r="E17" s="142">
        <f t="shared" si="0"/>
        <v>22.058823529411764</v>
      </c>
      <c r="F17" s="24">
        <v>4.5</v>
      </c>
      <c r="G17" s="144">
        <v>0.75</v>
      </c>
      <c r="H17" s="24"/>
      <c r="I17" s="144"/>
      <c r="J17" s="24">
        <v>2.7</v>
      </c>
      <c r="K17" s="144"/>
      <c r="L17" s="28"/>
      <c r="M17" s="28"/>
    </row>
    <row r="18" spans="1:13" ht="18">
      <c r="A18" s="40">
        <v>12</v>
      </c>
      <c r="B18" s="41" t="s">
        <v>89</v>
      </c>
      <c r="C18" s="143">
        <v>156</v>
      </c>
      <c r="D18" s="143">
        <v>172</v>
      </c>
      <c r="E18" s="142">
        <f t="shared" si="0"/>
        <v>110.25641025641026</v>
      </c>
      <c r="F18" s="24">
        <v>3.4</v>
      </c>
      <c r="G18" s="144"/>
      <c r="H18" s="24">
        <v>156</v>
      </c>
      <c r="I18" s="144">
        <v>172</v>
      </c>
      <c r="J18" s="24"/>
      <c r="K18" s="144"/>
      <c r="L18" s="28"/>
      <c r="M18" s="28"/>
    </row>
    <row r="19" spans="1:13" ht="18">
      <c r="A19" s="40">
        <v>13</v>
      </c>
      <c r="B19" s="41" t="s">
        <v>106</v>
      </c>
      <c r="C19" s="8"/>
      <c r="D19" s="143"/>
      <c r="E19" s="142"/>
      <c r="F19" s="24"/>
      <c r="G19" s="144"/>
      <c r="H19" s="24"/>
      <c r="I19" s="144"/>
      <c r="J19" s="24"/>
      <c r="K19" s="144"/>
      <c r="L19" s="28"/>
      <c r="M19" s="28"/>
    </row>
    <row r="20" spans="1:13" ht="16.5">
      <c r="A20" s="40"/>
      <c r="B20" s="40" t="s">
        <v>13</v>
      </c>
      <c r="C20" s="146">
        <f>SUM(C7:C19)</f>
        <v>292.28999999999996</v>
      </c>
      <c r="D20" s="146">
        <f>SUM(D7:D19)</f>
        <v>234.09</v>
      </c>
      <c r="E20" s="142">
        <f t="shared" si="0"/>
        <v>80.08826850046188</v>
      </c>
      <c r="F20" s="145">
        <f aca="true" t="shared" si="1" ref="F20:K20">SUM(F7:F18)</f>
        <v>110.29</v>
      </c>
      <c r="G20" s="146">
        <f t="shared" si="1"/>
        <v>56.09</v>
      </c>
      <c r="H20" s="146">
        <f t="shared" si="1"/>
        <v>170.5</v>
      </c>
      <c r="I20" s="146">
        <f t="shared" si="1"/>
        <v>176.8</v>
      </c>
      <c r="J20" s="146">
        <f t="shared" si="1"/>
        <v>11.5</v>
      </c>
      <c r="K20" s="146">
        <f t="shared" si="1"/>
        <v>1.2</v>
      </c>
      <c r="L20" s="28"/>
      <c r="M20" s="28"/>
    </row>
    <row r="21" spans="3:6" ht="18">
      <c r="C21" s="126"/>
      <c r="D21" s="126"/>
      <c r="F21" s="141"/>
    </row>
    <row r="22" spans="3:4" ht="12.75">
      <c r="C22" t="s">
        <v>92</v>
      </c>
      <c r="D22" s="126"/>
    </row>
    <row r="23" spans="1:12" ht="12.75">
      <c r="A23" s="127"/>
      <c r="C23" s="105"/>
      <c r="D23" s="105"/>
      <c r="E23" s="105"/>
      <c r="F23" s="105"/>
      <c r="G23" s="105"/>
      <c r="H23" s="105"/>
      <c r="I23" s="105"/>
      <c r="J23" s="198"/>
      <c r="K23" s="198"/>
      <c r="L23" s="198"/>
    </row>
    <row r="25" ht="12.75">
      <c r="B25" s="123"/>
    </row>
  </sheetData>
  <mergeCells count="1">
    <mergeCell ref="J23:L23"/>
  </mergeCells>
  <printOptions/>
  <pageMargins left="0.75" right="0.75" top="1" bottom="1" header="0.5" footer="0.5"/>
  <pageSetup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0"/>
  <sheetViews>
    <sheetView view="pageBreakPreview" zoomScale="75" zoomScaleNormal="75" zoomScaleSheetLayoutView="75" workbookViewId="0" topLeftCell="A1">
      <pane xSplit="2" topLeftCell="C1" activePane="topRight" state="frozen"/>
      <selection pane="topLeft" activeCell="A1" sqref="A1"/>
      <selection pane="topRight" activeCell="D33" sqref="D33"/>
    </sheetView>
  </sheetViews>
  <sheetFormatPr defaultColWidth="9.00390625" defaultRowHeight="12.75"/>
  <cols>
    <col min="1" max="1" width="4.00390625" style="0" customWidth="1"/>
    <col min="2" max="2" width="25.125" style="0" customWidth="1"/>
    <col min="3" max="3" width="7.125" style="0" customWidth="1"/>
    <col min="4" max="4" width="7.00390625" style="0" customWidth="1"/>
    <col min="5" max="5" width="8.375" style="0" customWidth="1"/>
    <col min="6" max="6" width="7.25390625" style="0" customWidth="1"/>
    <col min="7" max="7" width="6.375" style="0" customWidth="1"/>
    <col min="8" max="8" width="8.125" style="0" customWidth="1"/>
    <col min="9" max="9" width="10.25390625" style="0" customWidth="1"/>
    <col min="10" max="10" width="9.875" style="0" customWidth="1"/>
    <col min="11" max="11" width="8.25390625" style="0" customWidth="1"/>
    <col min="12" max="12" width="8.875" style="0" customWidth="1"/>
    <col min="13" max="13" width="9.00390625" style="0" customWidth="1"/>
    <col min="14" max="14" width="8.375" style="0" customWidth="1"/>
    <col min="15" max="15" width="8.125" style="0" customWidth="1"/>
    <col min="16" max="16" width="6.625" style="0" customWidth="1"/>
    <col min="17" max="17" width="8.625" style="0" customWidth="1"/>
    <col min="18" max="19" width="7.00390625" style="0" customWidth="1"/>
    <col min="20" max="20" width="8.625" style="0" customWidth="1"/>
  </cols>
  <sheetData>
    <row r="1" spans="2:20" ht="15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2:20" ht="15.75">
      <c r="B2" s="28"/>
      <c r="C2" s="28"/>
      <c r="D2" s="28"/>
      <c r="E2" s="28"/>
      <c r="F2" s="28"/>
      <c r="G2" s="1" t="s">
        <v>116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</row>
    <row r="3" spans="2:20" ht="15">
      <c r="B3" s="28"/>
      <c r="C3" s="28"/>
      <c r="D3" s="28"/>
      <c r="E3" s="28"/>
      <c r="F3" s="28"/>
      <c r="G3" s="28"/>
      <c r="H3" s="28"/>
      <c r="I3" s="28" t="s">
        <v>74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1:20" ht="15">
      <c r="A4" s="136"/>
      <c r="B4" s="31" t="s">
        <v>3</v>
      </c>
      <c r="C4" s="34" t="s">
        <v>91</v>
      </c>
      <c r="D4" s="34"/>
      <c r="E4" s="34"/>
      <c r="F4" s="33"/>
      <c r="G4" s="33"/>
      <c r="H4" s="29"/>
      <c r="I4" s="32" t="s">
        <v>59</v>
      </c>
      <c r="J4" s="33"/>
      <c r="K4" s="34"/>
      <c r="L4" s="33"/>
      <c r="M4" s="33"/>
      <c r="N4" s="29"/>
      <c r="O4" s="32" t="s">
        <v>60</v>
      </c>
      <c r="P4" s="33"/>
      <c r="Q4" s="34"/>
      <c r="R4" s="33"/>
      <c r="S4" s="33"/>
      <c r="T4" s="29"/>
    </row>
    <row r="5" spans="1:20" ht="15" customHeight="1">
      <c r="A5" s="137" t="s">
        <v>2</v>
      </c>
      <c r="B5" s="42"/>
      <c r="C5" s="33" t="s">
        <v>61</v>
      </c>
      <c r="D5" s="33"/>
      <c r="E5" s="170" t="s">
        <v>97</v>
      </c>
      <c r="F5" s="32" t="s">
        <v>62</v>
      </c>
      <c r="G5" s="36"/>
      <c r="H5" s="170" t="s">
        <v>97</v>
      </c>
      <c r="I5" s="172" t="s">
        <v>61</v>
      </c>
      <c r="J5" s="172"/>
      <c r="K5" s="170" t="s">
        <v>97</v>
      </c>
      <c r="L5" s="172" t="s">
        <v>62</v>
      </c>
      <c r="M5" s="172"/>
      <c r="N5" s="170" t="s">
        <v>97</v>
      </c>
      <c r="O5" s="33" t="s">
        <v>61</v>
      </c>
      <c r="P5" s="33"/>
      <c r="Q5" s="170" t="s">
        <v>94</v>
      </c>
      <c r="R5" s="173" t="s">
        <v>62</v>
      </c>
      <c r="S5" s="174"/>
      <c r="T5" s="170" t="s">
        <v>97</v>
      </c>
    </row>
    <row r="6" spans="1:20" ht="15">
      <c r="A6" s="137" t="s">
        <v>105</v>
      </c>
      <c r="B6" s="42"/>
      <c r="C6" s="168">
        <v>2009</v>
      </c>
      <c r="D6" s="168">
        <v>2010</v>
      </c>
      <c r="E6" s="171"/>
      <c r="F6" s="168">
        <v>2009</v>
      </c>
      <c r="G6" s="168">
        <v>2010</v>
      </c>
      <c r="H6" s="171"/>
      <c r="I6" s="168">
        <v>2009</v>
      </c>
      <c r="J6" s="168">
        <v>2010</v>
      </c>
      <c r="K6" s="171"/>
      <c r="L6" s="168">
        <v>2009</v>
      </c>
      <c r="M6" s="168">
        <v>2010</v>
      </c>
      <c r="N6" s="171"/>
      <c r="O6" s="168">
        <v>2009</v>
      </c>
      <c r="P6" s="168">
        <v>2010</v>
      </c>
      <c r="Q6" s="171"/>
      <c r="R6" s="168">
        <v>2009</v>
      </c>
      <c r="S6" s="168">
        <v>2010</v>
      </c>
      <c r="T6" s="171"/>
    </row>
    <row r="7" spans="1:20" ht="15">
      <c r="A7" s="138"/>
      <c r="B7" s="38"/>
      <c r="C7" s="169"/>
      <c r="D7" s="169"/>
      <c r="E7" s="161"/>
      <c r="F7" s="169"/>
      <c r="G7" s="169"/>
      <c r="H7" s="161"/>
      <c r="I7" s="169"/>
      <c r="J7" s="169"/>
      <c r="K7" s="161"/>
      <c r="L7" s="169"/>
      <c r="M7" s="169"/>
      <c r="N7" s="161"/>
      <c r="O7" s="169"/>
      <c r="P7" s="169"/>
      <c r="Q7" s="161"/>
      <c r="R7" s="169"/>
      <c r="S7" s="169"/>
      <c r="T7" s="161"/>
    </row>
    <row r="8" spans="1:20" ht="15">
      <c r="A8" s="3">
        <v>1</v>
      </c>
      <c r="B8" s="38" t="s">
        <v>78</v>
      </c>
      <c r="C8" s="9">
        <v>13.96</v>
      </c>
      <c r="D8" s="9"/>
      <c r="E8" s="46"/>
      <c r="F8" s="19"/>
      <c r="G8" s="19"/>
      <c r="H8" s="46"/>
      <c r="I8" s="9">
        <v>6105</v>
      </c>
      <c r="J8" s="19"/>
      <c r="K8" s="46"/>
      <c r="L8" s="9"/>
      <c r="M8" s="9"/>
      <c r="N8" s="46"/>
      <c r="O8" s="46">
        <f aca="true" t="shared" si="0" ref="O8:O18">C8/I8*100000</f>
        <v>228.66502866502867</v>
      </c>
      <c r="P8" s="46"/>
      <c r="Q8" s="46"/>
      <c r="R8" s="19"/>
      <c r="S8" s="19"/>
      <c r="T8" s="46"/>
    </row>
    <row r="9" spans="1:20" ht="15">
      <c r="A9" s="3">
        <v>2</v>
      </c>
      <c r="B9" s="30" t="s">
        <v>79</v>
      </c>
      <c r="C9" s="9">
        <v>105</v>
      </c>
      <c r="D9" s="9">
        <v>60</v>
      </c>
      <c r="E9" s="46">
        <f aca="true" t="shared" si="1" ref="E9:E18">D9/C9*100</f>
        <v>57.14285714285714</v>
      </c>
      <c r="F9" s="9"/>
      <c r="G9" s="9"/>
      <c r="H9" s="46"/>
      <c r="I9" s="9">
        <v>28242</v>
      </c>
      <c r="J9" s="9">
        <v>12181</v>
      </c>
      <c r="K9" s="46">
        <f>J9*100/I9</f>
        <v>43.13079810211742</v>
      </c>
      <c r="L9" s="9"/>
      <c r="M9" s="9"/>
      <c r="N9" s="46"/>
      <c r="O9" s="46">
        <f t="shared" si="0"/>
        <v>371.7867006585936</v>
      </c>
      <c r="P9" s="46">
        <f aca="true" t="shared" si="2" ref="P9:P17">D9/J9*100000</f>
        <v>492.5703965191692</v>
      </c>
      <c r="Q9" s="46">
        <f aca="true" t="shared" si="3" ref="Q9:Q18">P9/O9*100</f>
        <v>132.48736322375595</v>
      </c>
      <c r="R9" s="46"/>
      <c r="S9" s="46"/>
      <c r="T9" s="46"/>
    </row>
    <row r="10" spans="1:20" ht="15">
      <c r="A10" s="3">
        <v>3</v>
      </c>
      <c r="B10" s="30" t="s">
        <v>80</v>
      </c>
      <c r="C10" s="9">
        <v>30.41</v>
      </c>
      <c r="D10" s="9">
        <v>13</v>
      </c>
      <c r="E10" s="46">
        <f t="shared" si="1"/>
        <v>42.74909569220651</v>
      </c>
      <c r="F10" s="9"/>
      <c r="G10" s="9"/>
      <c r="H10" s="46"/>
      <c r="I10" s="9">
        <v>9185</v>
      </c>
      <c r="J10" s="9">
        <v>7937</v>
      </c>
      <c r="K10" s="46">
        <f aca="true" t="shared" si="4" ref="K10:K20">J10*100/I10</f>
        <v>86.41262928688079</v>
      </c>
      <c r="L10" s="9"/>
      <c r="M10" s="9"/>
      <c r="N10" s="46"/>
      <c r="O10" s="46">
        <f t="shared" si="0"/>
        <v>331.08328796951554</v>
      </c>
      <c r="P10" s="46">
        <f t="shared" si="2"/>
        <v>163.78984502960816</v>
      </c>
      <c r="Q10" s="46">
        <f t="shared" si="3"/>
        <v>49.47088874044561</v>
      </c>
      <c r="R10" s="46"/>
      <c r="S10" s="46"/>
      <c r="T10" s="46"/>
    </row>
    <row r="11" spans="1:20" ht="15">
      <c r="A11" s="3">
        <v>4</v>
      </c>
      <c r="B11" s="47" t="s">
        <v>81</v>
      </c>
      <c r="C11" s="27">
        <v>25</v>
      </c>
      <c r="D11" s="27">
        <v>14.98</v>
      </c>
      <c r="E11" s="46">
        <f t="shared" si="1"/>
        <v>59.92000000000001</v>
      </c>
      <c r="F11" s="27"/>
      <c r="G11" s="27"/>
      <c r="H11" s="46"/>
      <c r="I11" s="9">
        <v>3885</v>
      </c>
      <c r="J11" s="9">
        <v>2926</v>
      </c>
      <c r="K11" s="46">
        <f t="shared" si="4"/>
        <v>75.31531531531532</v>
      </c>
      <c r="L11" s="27"/>
      <c r="M11" s="27"/>
      <c r="N11" s="148"/>
      <c r="O11" s="46">
        <f t="shared" si="0"/>
        <v>643.5006435006435</v>
      </c>
      <c r="P11" s="46">
        <f t="shared" si="2"/>
        <v>511.96172248803833</v>
      </c>
      <c r="Q11" s="46">
        <f t="shared" si="3"/>
        <v>79.55885167464116</v>
      </c>
      <c r="R11" s="148"/>
      <c r="S11" s="148"/>
      <c r="T11" s="148"/>
    </row>
    <row r="12" spans="1:20" ht="15">
      <c r="A12" s="3">
        <v>5</v>
      </c>
      <c r="B12" s="30" t="s">
        <v>82</v>
      </c>
      <c r="C12" s="9">
        <v>104</v>
      </c>
      <c r="D12" s="9">
        <v>185</v>
      </c>
      <c r="E12" s="46">
        <f t="shared" si="1"/>
        <v>177.8846153846154</v>
      </c>
      <c r="F12" s="9">
        <v>95</v>
      </c>
      <c r="G12" s="9">
        <v>52</v>
      </c>
      <c r="H12" s="46">
        <f>G12/F12*100</f>
        <v>54.736842105263165</v>
      </c>
      <c r="I12" s="9">
        <v>36757</v>
      </c>
      <c r="J12" s="9">
        <v>46782</v>
      </c>
      <c r="K12" s="46">
        <f t="shared" si="4"/>
        <v>127.27371657099329</v>
      </c>
      <c r="L12" s="9">
        <v>23758</v>
      </c>
      <c r="M12" s="9">
        <v>15265</v>
      </c>
      <c r="N12" s="46">
        <f>M12/L12*100</f>
        <v>64.25204141762775</v>
      </c>
      <c r="O12" s="46">
        <f t="shared" si="0"/>
        <v>282.9393040781348</v>
      </c>
      <c r="P12" s="46">
        <f t="shared" si="2"/>
        <v>395.4512419306571</v>
      </c>
      <c r="Q12" s="46">
        <f t="shared" si="3"/>
        <v>139.7653971119727</v>
      </c>
      <c r="R12" s="46">
        <f>F12/L12*100000</f>
        <v>399.8653085276538</v>
      </c>
      <c r="S12" s="46">
        <f>G12/M12*100000</f>
        <v>340.64854241729444</v>
      </c>
      <c r="T12" s="46">
        <f>S12/R12*100</f>
        <v>85.19082179736928</v>
      </c>
    </row>
    <row r="13" spans="1:20" ht="15">
      <c r="A13" s="3">
        <v>6</v>
      </c>
      <c r="B13" s="30" t="s">
        <v>83</v>
      </c>
      <c r="C13" s="9">
        <v>155</v>
      </c>
      <c r="D13" s="149">
        <v>123</v>
      </c>
      <c r="E13" s="150">
        <f t="shared" si="1"/>
        <v>79.35483870967742</v>
      </c>
      <c r="F13" s="149">
        <v>62</v>
      </c>
      <c r="G13" s="149">
        <v>9</v>
      </c>
      <c r="H13" s="46">
        <f>G13/F13*100</f>
        <v>14.516129032258066</v>
      </c>
      <c r="I13" s="149">
        <v>28211</v>
      </c>
      <c r="J13" s="9">
        <v>22107</v>
      </c>
      <c r="K13" s="46">
        <f t="shared" si="4"/>
        <v>78.36304987416256</v>
      </c>
      <c r="L13" s="9">
        <v>20030</v>
      </c>
      <c r="M13" s="9">
        <v>3963</v>
      </c>
      <c r="N13" s="46">
        <f>M13/L13*100</f>
        <v>19.78532201697454</v>
      </c>
      <c r="O13" s="46">
        <f t="shared" si="0"/>
        <v>549.4310729857149</v>
      </c>
      <c r="P13" s="46">
        <f t="shared" si="2"/>
        <v>556.3848554756412</v>
      </c>
      <c r="Q13" s="46">
        <f t="shared" si="3"/>
        <v>101.26563327627942</v>
      </c>
      <c r="R13" s="46">
        <f>F13/L13*100000</f>
        <v>309.535696455317</v>
      </c>
      <c r="S13" s="46">
        <f>G13/M13*100000</f>
        <v>227.1006813020439</v>
      </c>
      <c r="T13" s="46">
        <f>S13/R13*100</f>
        <v>73.36817171741839</v>
      </c>
    </row>
    <row r="14" spans="1:20" ht="15">
      <c r="A14" s="3">
        <v>7</v>
      </c>
      <c r="B14" s="48" t="s">
        <v>84</v>
      </c>
      <c r="C14" s="149">
        <v>25.53</v>
      </c>
      <c r="D14" s="149">
        <v>24.05</v>
      </c>
      <c r="E14" s="150">
        <f t="shared" si="1"/>
        <v>94.20289855072464</v>
      </c>
      <c r="F14" s="149"/>
      <c r="G14" s="149"/>
      <c r="H14" s="150"/>
      <c r="I14" s="149">
        <v>11751</v>
      </c>
      <c r="J14" s="149">
        <v>12005</v>
      </c>
      <c r="K14" s="46">
        <f t="shared" si="4"/>
        <v>102.16151816866649</v>
      </c>
      <c r="L14" s="149"/>
      <c r="M14" s="149"/>
      <c r="N14" s="150"/>
      <c r="O14" s="46">
        <f t="shared" si="0"/>
        <v>217.2581056931325</v>
      </c>
      <c r="P14" s="46">
        <f t="shared" si="2"/>
        <v>200.33319450229072</v>
      </c>
      <c r="Q14" s="46">
        <f t="shared" si="3"/>
        <v>92.20976766926825</v>
      </c>
      <c r="R14" s="46"/>
      <c r="S14" s="46"/>
      <c r="T14" s="150"/>
    </row>
    <row r="15" spans="1:20" ht="15">
      <c r="A15" s="3">
        <v>8</v>
      </c>
      <c r="B15" s="48" t="s">
        <v>85</v>
      </c>
      <c r="C15" s="149">
        <v>31.1</v>
      </c>
      <c r="D15" s="149">
        <v>24.8</v>
      </c>
      <c r="E15" s="150">
        <f t="shared" si="1"/>
        <v>79.7427652733119</v>
      </c>
      <c r="F15" s="149">
        <v>12</v>
      </c>
      <c r="G15" s="149"/>
      <c r="H15" s="150"/>
      <c r="I15" s="151">
        <v>7245</v>
      </c>
      <c r="J15" s="149">
        <v>7791</v>
      </c>
      <c r="K15" s="46">
        <f t="shared" si="4"/>
        <v>107.53623188405797</v>
      </c>
      <c r="L15" s="149">
        <v>3705</v>
      </c>
      <c r="M15" s="149"/>
      <c r="N15" s="150"/>
      <c r="O15" s="46">
        <f t="shared" si="0"/>
        <v>429.2615596963424</v>
      </c>
      <c r="P15" s="46">
        <f t="shared" si="2"/>
        <v>318.316005647542</v>
      </c>
      <c r="Q15" s="150">
        <f t="shared" si="3"/>
        <v>74.15432350213638</v>
      </c>
      <c r="R15" s="46">
        <f>F15/L15*100000</f>
        <v>323.88663967611336</v>
      </c>
      <c r="S15" s="147"/>
      <c r="T15" s="150"/>
    </row>
    <row r="16" spans="1:20" s="101" customFormat="1" ht="15">
      <c r="A16" s="3">
        <v>9</v>
      </c>
      <c r="B16" s="100" t="s">
        <v>86</v>
      </c>
      <c r="C16" s="151">
        <v>42</v>
      </c>
      <c r="D16" s="151">
        <v>66.82</v>
      </c>
      <c r="E16" s="152">
        <f t="shared" si="1"/>
        <v>159.0952380952381</v>
      </c>
      <c r="F16" s="151"/>
      <c r="G16" s="151"/>
      <c r="H16" s="152"/>
      <c r="I16" s="149">
        <v>3758</v>
      </c>
      <c r="J16" s="151">
        <v>10529</v>
      </c>
      <c r="K16" s="46">
        <f t="shared" si="4"/>
        <v>280.1756253326237</v>
      </c>
      <c r="L16" s="151"/>
      <c r="M16" s="151"/>
      <c r="N16" s="152"/>
      <c r="O16" s="46">
        <f t="shared" si="0"/>
        <v>1117.6157530601383</v>
      </c>
      <c r="P16" s="46">
        <f t="shared" si="2"/>
        <v>634.6281698166966</v>
      </c>
      <c r="Q16" s="152">
        <f t="shared" si="3"/>
        <v>56.78411100407491</v>
      </c>
      <c r="R16" s="46"/>
      <c r="S16" s="46"/>
      <c r="T16" s="46"/>
    </row>
    <row r="17" spans="1:20" ht="15">
      <c r="A17" s="3">
        <v>10</v>
      </c>
      <c r="B17" s="48" t="s">
        <v>87</v>
      </c>
      <c r="C17" s="149">
        <v>12</v>
      </c>
      <c r="D17" s="149">
        <v>50</v>
      </c>
      <c r="E17" s="150">
        <f t="shared" si="1"/>
        <v>416.6666666666667</v>
      </c>
      <c r="F17" s="149"/>
      <c r="G17" s="149"/>
      <c r="H17" s="150"/>
      <c r="I17" s="149">
        <v>12807</v>
      </c>
      <c r="J17" s="149">
        <v>7727</v>
      </c>
      <c r="K17" s="46">
        <f t="shared" si="4"/>
        <v>60.33419223861951</v>
      </c>
      <c r="L17" s="149"/>
      <c r="M17" s="149"/>
      <c r="N17" s="150"/>
      <c r="O17" s="46">
        <f t="shared" si="0"/>
        <v>93.69875849145</v>
      </c>
      <c r="P17" s="46">
        <f t="shared" si="2"/>
        <v>647.0816617057072</v>
      </c>
      <c r="Q17" s="150">
        <f t="shared" si="3"/>
        <v>690.597903455416</v>
      </c>
      <c r="R17" s="46"/>
      <c r="S17" s="46"/>
      <c r="T17" s="150"/>
    </row>
    <row r="18" spans="1:20" ht="15">
      <c r="A18" s="3">
        <v>11</v>
      </c>
      <c r="B18" s="48" t="s">
        <v>88</v>
      </c>
      <c r="C18" s="149">
        <v>11</v>
      </c>
      <c r="D18" s="149">
        <v>15</v>
      </c>
      <c r="E18" s="150">
        <f t="shared" si="1"/>
        <v>136.36363636363635</v>
      </c>
      <c r="F18" s="149"/>
      <c r="G18" s="149"/>
      <c r="H18" s="150"/>
      <c r="I18" s="149">
        <v>3758</v>
      </c>
      <c r="J18" s="149">
        <v>3055</v>
      </c>
      <c r="K18" s="46">
        <f t="shared" si="4"/>
        <v>81.29324108568387</v>
      </c>
      <c r="L18" s="149"/>
      <c r="M18" s="149"/>
      <c r="N18" s="150"/>
      <c r="O18" s="46">
        <f t="shared" si="0"/>
        <v>292.7088877062267</v>
      </c>
      <c r="P18" s="46">
        <f>D18/J18*100000</f>
        <v>490.99836333878886</v>
      </c>
      <c r="Q18" s="150">
        <f t="shared" si="3"/>
        <v>167.74289540246988</v>
      </c>
      <c r="R18" s="46"/>
      <c r="S18" s="46"/>
      <c r="T18" s="150"/>
    </row>
    <row r="19" spans="1:20" ht="15">
      <c r="A19" s="136">
        <v>12</v>
      </c>
      <c r="B19" s="139" t="s">
        <v>89</v>
      </c>
      <c r="C19" s="149"/>
      <c r="D19" s="149"/>
      <c r="E19" s="150"/>
      <c r="F19" s="149">
        <v>1726</v>
      </c>
      <c r="G19" s="149">
        <v>1804</v>
      </c>
      <c r="H19" s="150">
        <f>G19/F19*100</f>
        <v>104.51911935110081</v>
      </c>
      <c r="I19" s="147"/>
      <c r="J19" s="149"/>
      <c r="K19" s="46"/>
      <c r="L19" s="149">
        <v>456308</v>
      </c>
      <c r="M19" s="149">
        <v>483688</v>
      </c>
      <c r="N19" s="150">
        <f>M19/L19*100</f>
        <v>106.00033310833909</v>
      </c>
      <c r="O19" s="46"/>
      <c r="P19" s="46"/>
      <c r="Q19" s="150"/>
      <c r="R19" s="46">
        <f>F19/L19*100000</f>
        <v>378.25328506184417</v>
      </c>
      <c r="S19" s="46">
        <f>G19/M19*100000</f>
        <v>372.9676981856073</v>
      </c>
      <c r="T19" s="150">
        <f>S19/R19*100</f>
        <v>98.60263292217735</v>
      </c>
    </row>
    <row r="20" spans="1:20" ht="15">
      <c r="A20" s="140"/>
      <c r="B20" s="36" t="s">
        <v>13</v>
      </c>
      <c r="C20" s="153">
        <f>SUM(C8:C19)</f>
        <v>555</v>
      </c>
      <c r="D20" s="9">
        <f>SUM(D8:D19)</f>
        <v>576.6500000000001</v>
      </c>
      <c r="E20" s="46">
        <f>D20/C20*100</f>
        <v>103.90090090090092</v>
      </c>
      <c r="F20" s="46">
        <f>SUM(F9:F19)</f>
        <v>1895</v>
      </c>
      <c r="G20" s="9">
        <f>SUM(G9:G19)</f>
        <v>1865</v>
      </c>
      <c r="H20" s="46">
        <f>G20/F20*100</f>
        <v>98.41688654353563</v>
      </c>
      <c r="I20" s="9">
        <f>SUM(I8:I18)</f>
        <v>151704</v>
      </c>
      <c r="J20" s="9">
        <f>SUM(J8:J19)</f>
        <v>133040</v>
      </c>
      <c r="K20" s="46">
        <f t="shared" si="4"/>
        <v>87.69709434161261</v>
      </c>
      <c r="L20" s="9">
        <f>SUM(L9:L19)</f>
        <v>503801</v>
      </c>
      <c r="M20" s="9">
        <f>SUM(M9:M19)</f>
        <v>502916</v>
      </c>
      <c r="N20" s="46">
        <f>M20/L20*100</f>
        <v>99.82433540227193</v>
      </c>
      <c r="O20" s="46">
        <f>C20/I20*100000</f>
        <v>365.844012023414</v>
      </c>
      <c r="P20" s="46">
        <f>D20/J20*100000</f>
        <v>433.44107035478055</v>
      </c>
      <c r="Q20" s="46">
        <f>P20/O20*100</f>
        <v>118.47701646324617</v>
      </c>
      <c r="R20" s="46">
        <f>F20/L20*100000</f>
        <v>376.14057931603946</v>
      </c>
      <c r="S20" s="46">
        <f>G20/M20*100000</f>
        <v>370.8372770005329</v>
      </c>
      <c r="T20" s="46">
        <f>S20/R20*100</f>
        <v>98.59007440113217</v>
      </c>
    </row>
  </sheetData>
  <mergeCells count="21">
    <mergeCell ref="C6:C7"/>
    <mergeCell ref="D6:D7"/>
    <mergeCell ref="K5:K7"/>
    <mergeCell ref="E5:E7"/>
    <mergeCell ref="I5:J5"/>
    <mergeCell ref="I6:I7"/>
    <mergeCell ref="J6:J7"/>
    <mergeCell ref="Q5:Q7"/>
    <mergeCell ref="G6:G7"/>
    <mergeCell ref="H5:H7"/>
    <mergeCell ref="N5:N7"/>
    <mergeCell ref="R6:R7"/>
    <mergeCell ref="F6:F7"/>
    <mergeCell ref="T5:T7"/>
    <mergeCell ref="L5:M5"/>
    <mergeCell ref="R5:S5"/>
    <mergeCell ref="L6:L7"/>
    <mergeCell ref="M6:M7"/>
    <mergeCell ref="O6:O7"/>
    <mergeCell ref="P6:P7"/>
    <mergeCell ref="S6:S7"/>
  </mergeCells>
  <printOptions/>
  <pageMargins left="0.75" right="0.75" top="1" bottom="1" header="0.5" footer="0.5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view="pageBreakPreview" zoomScale="75" zoomScaleNormal="50" zoomScaleSheetLayoutView="75" workbookViewId="0" topLeftCell="A1">
      <selection activeCell="F31" sqref="F31"/>
    </sheetView>
  </sheetViews>
  <sheetFormatPr defaultColWidth="9.00390625" defaultRowHeight="12.75"/>
  <cols>
    <col min="1" max="1" width="3.625" style="0" customWidth="1"/>
    <col min="2" max="2" width="29.625" style="0" customWidth="1"/>
    <col min="3" max="3" width="7.25390625" style="0" customWidth="1"/>
    <col min="4" max="4" width="7.125" style="0" customWidth="1"/>
    <col min="5" max="5" width="8.125" style="0" customWidth="1"/>
    <col min="6" max="6" width="8.75390625" style="0" customWidth="1"/>
    <col min="7" max="7" width="8.875" style="0" customWidth="1"/>
    <col min="8" max="8" width="8.625" style="0" customWidth="1"/>
    <col min="9" max="9" width="8.75390625" style="0" customWidth="1"/>
    <col min="10" max="10" width="8.25390625" style="0" customWidth="1"/>
    <col min="11" max="11" width="9.00390625" style="0" customWidth="1"/>
    <col min="12" max="12" width="10.375" style="0" customWidth="1"/>
    <col min="14" max="14" width="9.125" style="122" customWidth="1"/>
  </cols>
  <sheetData>
    <row r="1" ht="15.75">
      <c r="C1" s="1" t="s">
        <v>115</v>
      </c>
    </row>
    <row r="2" spans="1:12" ht="15">
      <c r="A2" s="28"/>
      <c r="B2" s="28"/>
      <c r="C2" s="28"/>
      <c r="D2" s="28"/>
      <c r="E2" s="28"/>
      <c r="F2" s="28"/>
      <c r="G2" s="28"/>
      <c r="H2" s="18" t="s">
        <v>68</v>
      </c>
      <c r="I2" s="28"/>
      <c r="J2" s="28"/>
      <c r="K2" s="28"/>
      <c r="L2" s="28"/>
    </row>
    <row r="3" spans="1:14" ht="15" customHeight="1">
      <c r="A3" s="31" t="s">
        <v>2</v>
      </c>
      <c r="B3" s="31" t="s">
        <v>3</v>
      </c>
      <c r="C3" s="33"/>
      <c r="D3" s="33" t="s">
        <v>64</v>
      </c>
      <c r="E3" s="36"/>
      <c r="F3" s="173" t="s">
        <v>12</v>
      </c>
      <c r="G3" s="175"/>
      <c r="H3" s="176"/>
      <c r="I3" s="33" t="s">
        <v>8</v>
      </c>
      <c r="J3" s="29" t="s">
        <v>9</v>
      </c>
      <c r="K3" s="179" t="s">
        <v>102</v>
      </c>
      <c r="L3" s="180"/>
      <c r="M3" s="181"/>
      <c r="N3" s="177"/>
    </row>
    <row r="4" spans="1:14" ht="15">
      <c r="A4" s="42"/>
      <c r="B4" s="42"/>
      <c r="C4" s="17">
        <v>2009</v>
      </c>
      <c r="D4" s="52">
        <v>2010</v>
      </c>
      <c r="E4" s="26" t="s">
        <v>6</v>
      </c>
      <c r="F4" s="26">
        <v>2009</v>
      </c>
      <c r="G4" s="27">
        <v>2010</v>
      </c>
      <c r="H4" s="128" t="s">
        <v>6</v>
      </c>
      <c r="I4" s="52">
        <v>2009</v>
      </c>
      <c r="J4" s="27">
        <v>2010</v>
      </c>
      <c r="K4" s="170" t="s">
        <v>1</v>
      </c>
      <c r="L4" s="170" t="s">
        <v>103</v>
      </c>
      <c r="M4" s="183" t="s">
        <v>104</v>
      </c>
      <c r="N4" s="178"/>
    </row>
    <row r="5" spans="1:14" ht="15">
      <c r="A5" s="38"/>
      <c r="B5" s="38"/>
      <c r="C5" s="37"/>
      <c r="D5" s="45"/>
      <c r="E5" s="50">
        <v>2009</v>
      </c>
      <c r="F5" s="39"/>
      <c r="G5" s="38"/>
      <c r="H5" s="128">
        <v>2009</v>
      </c>
      <c r="I5" s="45"/>
      <c r="J5" s="38"/>
      <c r="K5" s="182"/>
      <c r="L5" s="182"/>
      <c r="M5" s="183"/>
      <c r="N5" s="178"/>
    </row>
    <row r="6" spans="1:13" ht="18">
      <c r="A6" s="9">
        <v>1</v>
      </c>
      <c r="B6" s="30" t="s">
        <v>78</v>
      </c>
      <c r="C6" s="20"/>
      <c r="D6" s="20"/>
      <c r="E6" s="21"/>
      <c r="F6" s="92"/>
      <c r="G6" s="92"/>
      <c r="H6" s="25"/>
      <c r="I6" s="21">
        <v>54</v>
      </c>
      <c r="J6" s="135"/>
      <c r="K6" s="20"/>
      <c r="L6" s="20"/>
      <c r="M6" s="21"/>
    </row>
    <row r="7" spans="1:14" ht="18">
      <c r="A7" s="9">
        <v>2</v>
      </c>
      <c r="B7" s="30" t="s">
        <v>79</v>
      </c>
      <c r="C7" s="20"/>
      <c r="D7" s="20"/>
      <c r="E7" s="21"/>
      <c r="F7" s="20">
        <v>39</v>
      </c>
      <c r="G7" s="20">
        <v>26</v>
      </c>
      <c r="H7" s="25">
        <f aca="true" t="shared" si="0" ref="H7:H17">G7*100/F7</f>
        <v>66.66666666666667</v>
      </c>
      <c r="I7" s="21">
        <v>431</v>
      </c>
      <c r="J7" s="21">
        <f>G7+(D7*0.2)+('численность 1'!N7*0.3)+'численность 1'!H7+(('численность 1'!D7-'численность 1'!H7)*0.6)</f>
        <v>303.8</v>
      </c>
      <c r="K7" s="20">
        <v>2100</v>
      </c>
      <c r="L7" s="20">
        <v>569</v>
      </c>
      <c r="M7" s="21"/>
      <c r="N7" s="134"/>
    </row>
    <row r="8" spans="1:14" ht="18">
      <c r="A8" s="9">
        <v>3</v>
      </c>
      <c r="B8" s="30" t="s">
        <v>80</v>
      </c>
      <c r="C8" s="20"/>
      <c r="D8" s="20"/>
      <c r="E8" s="21"/>
      <c r="F8" s="20">
        <v>7</v>
      </c>
      <c r="G8" s="20">
        <v>7</v>
      </c>
      <c r="H8" s="25">
        <f t="shared" si="0"/>
        <v>100</v>
      </c>
      <c r="I8" s="21">
        <v>175</v>
      </c>
      <c r="J8" s="21">
        <f>G8+(D8*0.2)+('численность 1'!N8*0.3)+'численность 1'!H8+(('численность 1'!D8-'численность 1'!H8)*0.6)</f>
        <v>169.6</v>
      </c>
      <c r="K8" s="20">
        <v>3292</v>
      </c>
      <c r="L8" s="20">
        <v>1045</v>
      </c>
      <c r="M8" s="21"/>
      <c r="N8" s="134"/>
    </row>
    <row r="9" spans="1:14" ht="18">
      <c r="A9" s="9">
        <v>4</v>
      </c>
      <c r="B9" s="30" t="s">
        <v>81</v>
      </c>
      <c r="C9" s="20"/>
      <c r="D9" s="20"/>
      <c r="E9" s="21"/>
      <c r="F9" s="20">
        <v>7</v>
      </c>
      <c r="G9" s="20">
        <v>2</v>
      </c>
      <c r="H9" s="25">
        <f t="shared" si="0"/>
        <v>28.571428571428573</v>
      </c>
      <c r="I9" s="21">
        <v>93</v>
      </c>
      <c r="J9" s="21">
        <f>G9+(D9*0.2)+('численность 1'!N9*0.3)+'численность 1'!H9+(('численность 1'!D9-'численность 1'!H9)*0.6)</f>
        <v>86.6</v>
      </c>
      <c r="K9" s="20">
        <v>812</v>
      </c>
      <c r="L9" s="20">
        <v>323</v>
      </c>
      <c r="M9" s="21"/>
      <c r="N9" s="134"/>
    </row>
    <row r="10" spans="1:14" ht="18">
      <c r="A10" s="9">
        <v>5</v>
      </c>
      <c r="B10" s="30" t="s">
        <v>82</v>
      </c>
      <c r="C10" s="20"/>
      <c r="D10" s="20"/>
      <c r="E10" s="20"/>
      <c r="F10" s="20">
        <v>37</v>
      </c>
      <c r="G10" s="20">
        <v>34</v>
      </c>
      <c r="H10" s="25">
        <f t="shared" si="0"/>
        <v>91.89189189189189</v>
      </c>
      <c r="I10" s="21">
        <v>853</v>
      </c>
      <c r="J10" s="21">
        <f>G10+(D10*0.2)+('численность 1'!N10*0.3)+'численность 1'!H10+(('численность 1'!D10-'численность 1'!H10)*0.6)</f>
        <v>819.2</v>
      </c>
      <c r="K10" s="20">
        <v>4695</v>
      </c>
      <c r="L10" s="20">
        <v>2985</v>
      </c>
      <c r="M10" s="21"/>
      <c r="N10" s="134"/>
    </row>
    <row r="11" spans="1:14" ht="18">
      <c r="A11" s="9">
        <v>6</v>
      </c>
      <c r="B11" s="30" t="s">
        <v>83</v>
      </c>
      <c r="C11" s="20">
        <v>149</v>
      </c>
      <c r="D11" s="154">
        <v>160</v>
      </c>
      <c r="E11" s="25">
        <f>D11*100/C11</f>
        <v>107.38255033557047</v>
      </c>
      <c r="F11" s="20">
        <v>61</v>
      </c>
      <c r="G11" s="20">
        <v>49</v>
      </c>
      <c r="H11" s="25">
        <f t="shared" si="0"/>
        <v>80.32786885245902</v>
      </c>
      <c r="I11" s="21">
        <v>750</v>
      </c>
      <c r="J11" s="21">
        <f>G11+(C11*0.2)+('численность 1'!N11*0.3)+'численность 1'!H11+(('численность 1'!D11-'численность 1'!H11)*0.6)</f>
        <v>573.6</v>
      </c>
      <c r="K11" s="20">
        <v>3000</v>
      </c>
      <c r="L11" s="20">
        <v>1360</v>
      </c>
      <c r="M11" s="21">
        <v>60</v>
      </c>
      <c r="N11" s="134"/>
    </row>
    <row r="12" spans="1:14" ht="18">
      <c r="A12" s="9">
        <v>7</v>
      </c>
      <c r="B12" s="48" t="s">
        <v>84</v>
      </c>
      <c r="C12" s="24"/>
      <c r="D12" s="24"/>
      <c r="E12" s="25"/>
      <c r="F12" s="20">
        <v>15</v>
      </c>
      <c r="G12" s="20">
        <v>15</v>
      </c>
      <c r="H12" s="25">
        <f t="shared" si="0"/>
        <v>100</v>
      </c>
      <c r="I12" s="21">
        <v>267</v>
      </c>
      <c r="J12" s="21">
        <f>G12+(D12*0.2)+('численность 1'!N12*0.3)+'численность 1'!H12+(('численность 1'!D12-'численность 1'!H12)*0.6)</f>
        <v>233.2</v>
      </c>
      <c r="K12" s="24">
        <v>2590</v>
      </c>
      <c r="L12" s="24">
        <v>180</v>
      </c>
      <c r="M12" s="21"/>
      <c r="N12" s="134"/>
    </row>
    <row r="13" spans="1:14" ht="18">
      <c r="A13" s="9">
        <v>8</v>
      </c>
      <c r="B13" s="48" t="s">
        <v>85</v>
      </c>
      <c r="C13" s="24"/>
      <c r="D13" s="24"/>
      <c r="E13" s="25"/>
      <c r="F13" s="24">
        <v>4</v>
      </c>
      <c r="G13" s="24">
        <v>4</v>
      </c>
      <c r="H13" s="25">
        <f t="shared" si="0"/>
        <v>100</v>
      </c>
      <c r="I13" s="21">
        <v>134</v>
      </c>
      <c r="J13" s="21">
        <f>G13+(D13*0.2)+('численность 1'!N13*0.3)+'численность 1'!H13+(('численность 1'!D13-'численность 1'!H13)*0.6)</f>
        <v>115.4</v>
      </c>
      <c r="K13" s="24">
        <v>720</v>
      </c>
      <c r="L13" s="24">
        <v>553</v>
      </c>
      <c r="M13" s="21"/>
      <c r="N13" s="134"/>
    </row>
    <row r="14" spans="1:14" ht="18">
      <c r="A14" s="9">
        <v>9</v>
      </c>
      <c r="B14" s="48" t="s">
        <v>86</v>
      </c>
      <c r="C14" s="24">
        <v>50</v>
      </c>
      <c r="D14" s="24">
        <v>114</v>
      </c>
      <c r="E14" s="25">
        <f>D14*100/C14</f>
        <v>228</v>
      </c>
      <c r="F14" s="20">
        <v>5</v>
      </c>
      <c r="G14" s="20">
        <v>4</v>
      </c>
      <c r="H14" s="25">
        <f t="shared" si="0"/>
        <v>80</v>
      </c>
      <c r="I14" s="21">
        <v>130</v>
      </c>
      <c r="J14" s="21">
        <f>G14+(D14*0.2)+('численность 1'!N14*0.3)+'численность 1'!H14+(('численность 1'!D14-'численность 1'!H14)*0.6)</f>
        <v>167.2</v>
      </c>
      <c r="K14" s="24">
        <v>1440</v>
      </c>
      <c r="L14" s="24">
        <v>140</v>
      </c>
      <c r="M14" s="21"/>
      <c r="N14" s="134"/>
    </row>
    <row r="15" spans="1:14" ht="18">
      <c r="A15" s="9">
        <v>10</v>
      </c>
      <c r="B15" s="48" t="s">
        <v>87</v>
      </c>
      <c r="C15" s="24"/>
      <c r="D15" s="24"/>
      <c r="E15" s="25"/>
      <c r="F15" s="20">
        <v>11</v>
      </c>
      <c r="G15" s="20">
        <v>15</v>
      </c>
      <c r="H15" s="25">
        <f t="shared" si="0"/>
        <v>136.36363636363637</v>
      </c>
      <c r="I15" s="21">
        <v>220</v>
      </c>
      <c r="J15" s="21">
        <f>G15+(D15*0.2)+('численность 1'!N15*0.3)+'численность 1'!H15+(('численность 1'!D15-'численность 1'!H15)*0.6)</f>
        <v>185.8</v>
      </c>
      <c r="K15" s="24">
        <v>1270</v>
      </c>
      <c r="L15" s="24">
        <v>502</v>
      </c>
      <c r="M15" s="21"/>
      <c r="N15" s="134"/>
    </row>
    <row r="16" spans="1:14" ht="18">
      <c r="A16" s="9">
        <v>11</v>
      </c>
      <c r="B16" s="48" t="s">
        <v>88</v>
      </c>
      <c r="C16" s="24"/>
      <c r="D16" s="24"/>
      <c r="E16" s="25"/>
      <c r="F16" s="20">
        <v>4</v>
      </c>
      <c r="G16" s="20">
        <v>3</v>
      </c>
      <c r="H16" s="25">
        <f t="shared" si="0"/>
        <v>75</v>
      </c>
      <c r="I16" s="21">
        <v>74</v>
      </c>
      <c r="J16" s="21">
        <f>G16+(D16*0.2)+('численность 1'!N16*0.3)+'численность 1'!H16+(('численность 1'!D16-'численность 1'!H16)*0.6)</f>
        <v>69.6</v>
      </c>
      <c r="K16" s="24">
        <v>1340</v>
      </c>
      <c r="L16" s="24">
        <v>20</v>
      </c>
      <c r="M16" s="21"/>
      <c r="N16" s="134"/>
    </row>
    <row r="17" spans="1:14" ht="18">
      <c r="A17" s="9">
        <v>12</v>
      </c>
      <c r="B17" s="48" t="s">
        <v>89</v>
      </c>
      <c r="C17" s="24"/>
      <c r="D17" s="24"/>
      <c r="E17" s="25"/>
      <c r="F17" s="20">
        <v>1</v>
      </c>
      <c r="G17" s="20">
        <v>1</v>
      </c>
      <c r="H17" s="25">
        <f t="shared" si="0"/>
        <v>100</v>
      </c>
      <c r="I17" s="21">
        <v>2110</v>
      </c>
      <c r="J17" s="21">
        <f>G17+(D17*0.2)+('численность 1'!N17*0.3)+'численность 1'!H17+(('численность 1'!D17-'численность 1'!H17)*0.6)</f>
        <v>2278.2999999999997</v>
      </c>
      <c r="K17" s="24">
        <v>11440</v>
      </c>
      <c r="L17" s="24">
        <v>11440</v>
      </c>
      <c r="M17" s="21"/>
      <c r="N17" s="134"/>
    </row>
    <row r="18" spans="1:14" ht="18">
      <c r="A18" s="9">
        <v>13</v>
      </c>
      <c r="B18" s="41" t="s">
        <v>106</v>
      </c>
      <c r="C18" s="24"/>
      <c r="D18" s="24"/>
      <c r="E18" s="25"/>
      <c r="F18" s="20"/>
      <c r="G18" s="20">
        <v>40</v>
      </c>
      <c r="H18" s="25"/>
      <c r="I18" s="21"/>
      <c r="J18" s="21">
        <v>40</v>
      </c>
      <c r="K18" s="24">
        <v>4825</v>
      </c>
      <c r="L18" s="24">
        <v>607</v>
      </c>
      <c r="M18" s="21"/>
      <c r="N18" s="134"/>
    </row>
    <row r="19" spans="1:14" ht="18">
      <c r="A19" s="30"/>
      <c r="B19" s="30" t="s">
        <v>13</v>
      </c>
      <c r="C19" s="20">
        <f>SUM(C7:C17)</f>
        <v>199</v>
      </c>
      <c r="D19" s="20">
        <f>SUM(D7:D17)</f>
        <v>274</v>
      </c>
      <c r="E19" s="21">
        <f>D19/C19*100</f>
        <v>137.68844221105527</v>
      </c>
      <c r="F19" s="20">
        <f>SUM(F6:F18)</f>
        <v>191</v>
      </c>
      <c r="G19" s="20">
        <f>SUM(G6:G18)</f>
        <v>200</v>
      </c>
      <c r="H19" s="25">
        <f>G19*100/F19</f>
        <v>104.71204188481676</v>
      </c>
      <c r="I19" s="21">
        <f>SUM(I6:I18)</f>
        <v>5291</v>
      </c>
      <c r="J19" s="21">
        <f>G19+(D19*0.2)+('численность 1'!N18*0.3)+'численность 1'!H18+(('численность 1'!D18-'численность 1'!H18)*0.6)</f>
        <v>5044.5</v>
      </c>
      <c r="K19" s="20">
        <f>SUM(K7:K18)</f>
        <v>37524</v>
      </c>
      <c r="L19" s="20">
        <f>SUM(L7:L18)</f>
        <v>19724</v>
      </c>
      <c r="M19" s="21">
        <f>SUM(M7:M18)</f>
        <v>60</v>
      </c>
      <c r="N19" s="134"/>
    </row>
  </sheetData>
  <mergeCells count="6">
    <mergeCell ref="F3:H3"/>
    <mergeCell ref="N3:N5"/>
    <mergeCell ref="K3:M3"/>
    <mergeCell ref="K4:K5"/>
    <mergeCell ref="L4:L5"/>
    <mergeCell ref="M4:M5"/>
  </mergeCells>
  <printOptions/>
  <pageMargins left="0.75" right="0.75" top="1" bottom="1" header="0.5" footer="0.5"/>
  <pageSetup horizontalDpi="300" verticalDpi="3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0"/>
  <sheetViews>
    <sheetView view="pageBreakPreview" zoomScale="50" zoomScaleNormal="50" zoomScaleSheetLayoutView="50" workbookViewId="0" topLeftCell="A1">
      <selection activeCell="E37" sqref="E36:E37"/>
    </sheetView>
  </sheetViews>
  <sheetFormatPr defaultColWidth="9.00390625" defaultRowHeight="12.75"/>
  <cols>
    <col min="1" max="1" width="5.25390625" style="0" customWidth="1"/>
    <col min="2" max="2" width="40.625" style="0" customWidth="1"/>
    <col min="3" max="3" width="13.00390625" style="0" customWidth="1"/>
    <col min="4" max="4" width="11.75390625" style="0" customWidth="1"/>
    <col min="5" max="5" width="14.625" style="0" customWidth="1"/>
    <col min="6" max="6" width="13.375" style="0" customWidth="1"/>
    <col min="7" max="7" width="12.00390625" style="0" customWidth="1"/>
    <col min="8" max="8" width="10.75390625" style="0" customWidth="1"/>
    <col min="9" max="9" width="12.375" style="0" customWidth="1"/>
    <col min="10" max="10" width="8.75390625" style="0" customWidth="1"/>
    <col min="11" max="11" width="8.125" style="0" customWidth="1"/>
    <col min="12" max="12" width="12.375" style="0" customWidth="1"/>
    <col min="13" max="13" width="12.75390625" style="0" customWidth="1"/>
    <col min="14" max="14" width="12.25390625" style="0" customWidth="1"/>
    <col min="15" max="15" width="11.75390625" style="0" customWidth="1"/>
    <col min="16" max="16" width="10.00390625" style="0" customWidth="1"/>
    <col min="17" max="17" width="9.25390625" style="0" customWidth="1"/>
    <col min="18" max="18" width="12.75390625" style="0" customWidth="1"/>
    <col min="19" max="19" width="14.75390625" style="0" customWidth="1"/>
    <col min="20" max="20" width="13.25390625" style="0" customWidth="1"/>
    <col min="21" max="21" width="11.625" style="0" customWidth="1"/>
    <col min="22" max="22" width="7.00390625" style="0" customWidth="1"/>
    <col min="23" max="23" width="14.25390625" style="0" customWidth="1"/>
    <col min="24" max="24" width="6.375" style="0" customWidth="1"/>
    <col min="25" max="25" width="6.00390625" style="0" customWidth="1"/>
    <col min="26" max="26" width="6.875" style="0" customWidth="1"/>
    <col min="27" max="27" width="7.375" style="0" customWidth="1"/>
    <col min="28" max="28" width="7.125" style="0" customWidth="1"/>
    <col min="29" max="29" width="10.00390625" style="0" hidden="1" customWidth="1"/>
    <col min="30" max="31" width="8.25390625" style="0" customWidth="1"/>
    <col min="32" max="32" width="8.125" style="0" customWidth="1"/>
    <col min="33" max="33" width="8.625" style="0" customWidth="1"/>
    <col min="34" max="34" width="3.25390625" style="0" customWidth="1"/>
    <col min="35" max="35" width="22.375" style="0" customWidth="1"/>
    <col min="36" max="36" width="7.125" style="0" customWidth="1"/>
    <col min="37" max="38" width="6.625" style="0" customWidth="1"/>
    <col min="39" max="39" width="7.00390625" style="0" customWidth="1"/>
  </cols>
  <sheetData>
    <row r="1" spans="5:18" ht="20.25">
      <c r="E1" s="67" t="s">
        <v>114</v>
      </c>
      <c r="F1" s="67"/>
      <c r="G1" s="67"/>
      <c r="H1" s="65"/>
      <c r="I1" s="65"/>
      <c r="J1" s="65"/>
      <c r="K1" s="65"/>
      <c r="L1" s="65"/>
      <c r="M1" s="65"/>
      <c r="N1" s="65"/>
      <c r="O1" s="65"/>
      <c r="P1" s="22"/>
      <c r="Q1" s="53"/>
      <c r="R1" s="1"/>
    </row>
    <row r="2" spans="5:17" ht="20.25">
      <c r="E2" s="65"/>
      <c r="F2" s="65"/>
      <c r="G2" s="65"/>
      <c r="H2" s="68" t="s">
        <v>67</v>
      </c>
      <c r="I2" s="68"/>
      <c r="J2" s="68"/>
      <c r="K2" s="68"/>
      <c r="L2" s="68"/>
      <c r="M2" s="68"/>
      <c r="N2" s="65"/>
      <c r="O2" s="65"/>
      <c r="P2" s="22"/>
      <c r="Q2" s="22"/>
    </row>
    <row r="3" spans="1:21" ht="62.25" customHeight="1">
      <c r="A3" s="56" t="s">
        <v>2</v>
      </c>
      <c r="B3" s="66" t="s">
        <v>3</v>
      </c>
      <c r="C3" s="57" t="s">
        <v>69</v>
      </c>
      <c r="D3" s="58"/>
      <c r="E3" s="59"/>
      <c r="F3" s="86" t="s">
        <v>4</v>
      </c>
      <c r="G3" s="57" t="s">
        <v>10</v>
      </c>
      <c r="H3" s="58"/>
      <c r="I3" s="59"/>
      <c r="J3" s="184" t="s">
        <v>100</v>
      </c>
      <c r="K3" s="185"/>
      <c r="L3" s="186"/>
      <c r="M3" s="58"/>
      <c r="N3" s="58" t="s">
        <v>11</v>
      </c>
      <c r="O3" s="58"/>
      <c r="P3" s="121"/>
      <c r="Q3" s="121"/>
      <c r="R3" s="58"/>
      <c r="S3" s="121"/>
      <c r="T3" s="121"/>
      <c r="U3" s="129"/>
    </row>
    <row r="4" spans="1:21" ht="23.25" customHeight="1">
      <c r="A4" s="60"/>
      <c r="B4" s="60"/>
      <c r="C4" s="86">
        <v>2009</v>
      </c>
      <c r="D4" s="81">
        <v>2010</v>
      </c>
      <c r="E4" s="87" t="s">
        <v>6</v>
      </c>
      <c r="F4" s="87" t="s">
        <v>5</v>
      </c>
      <c r="G4" s="86">
        <v>2009</v>
      </c>
      <c r="H4" s="81">
        <v>2010</v>
      </c>
      <c r="I4" s="87" t="s">
        <v>6</v>
      </c>
      <c r="J4" s="187">
        <v>2009</v>
      </c>
      <c r="K4" s="187">
        <v>2010</v>
      </c>
      <c r="L4" s="188" t="s">
        <v>101</v>
      </c>
      <c r="M4" s="86">
        <v>2009</v>
      </c>
      <c r="N4" s="81">
        <v>2010</v>
      </c>
      <c r="O4" s="130" t="s">
        <v>6</v>
      </c>
      <c r="P4" s="131" t="s">
        <v>7</v>
      </c>
      <c r="Q4" s="133" t="s">
        <v>93</v>
      </c>
      <c r="R4" s="88" t="s">
        <v>6</v>
      </c>
      <c r="S4" s="131" t="s">
        <v>63</v>
      </c>
      <c r="T4" s="132"/>
      <c r="U4" s="81" t="s">
        <v>6</v>
      </c>
    </row>
    <row r="5" spans="1:21" ht="23.25" customHeight="1">
      <c r="A5" s="61"/>
      <c r="B5" s="61"/>
      <c r="C5" s="94"/>
      <c r="D5" s="94"/>
      <c r="E5" s="92">
        <v>2009</v>
      </c>
      <c r="F5" s="94"/>
      <c r="G5" s="90"/>
      <c r="H5" s="95"/>
      <c r="I5" s="92">
        <v>2009</v>
      </c>
      <c r="J5" s="169"/>
      <c r="K5" s="169"/>
      <c r="L5" s="189"/>
      <c r="M5" s="90"/>
      <c r="N5" s="90"/>
      <c r="O5" s="91">
        <v>2009</v>
      </c>
      <c r="P5" s="20">
        <v>2009</v>
      </c>
      <c r="Q5" s="20">
        <v>2010</v>
      </c>
      <c r="R5" s="91">
        <v>2009</v>
      </c>
      <c r="S5" s="20">
        <v>2009</v>
      </c>
      <c r="T5" s="20">
        <v>2010</v>
      </c>
      <c r="U5" s="92">
        <v>2009</v>
      </c>
    </row>
    <row r="6" spans="1:21" ht="24.75" customHeight="1">
      <c r="A6" s="62">
        <v>1</v>
      </c>
      <c r="B6" s="63" t="s">
        <v>78</v>
      </c>
      <c r="C6" s="20">
        <v>76</v>
      </c>
      <c r="D6" s="20"/>
      <c r="E6" s="21"/>
      <c r="F6" s="20"/>
      <c r="G6" s="20">
        <v>20</v>
      </c>
      <c r="H6" s="20"/>
      <c r="I6" s="21"/>
      <c r="J6" s="20">
        <v>20</v>
      </c>
      <c r="K6" s="20"/>
      <c r="L6" s="21"/>
      <c r="M6" s="20"/>
      <c r="N6" s="20"/>
      <c r="O6" s="21"/>
      <c r="P6" s="92"/>
      <c r="Q6" s="92"/>
      <c r="R6" s="21"/>
      <c r="S6" s="92"/>
      <c r="T6" s="92"/>
      <c r="U6" s="135"/>
    </row>
    <row r="7" spans="1:34" ht="24.75" customHeight="1">
      <c r="A7" s="62">
        <v>2</v>
      </c>
      <c r="B7" s="63" t="s">
        <v>79</v>
      </c>
      <c r="C7" s="20">
        <v>520</v>
      </c>
      <c r="D7" s="20">
        <v>343</v>
      </c>
      <c r="E7" s="21">
        <f aca="true" t="shared" si="0" ref="E7:E16">D7*100/C7</f>
        <v>65.96153846153847</v>
      </c>
      <c r="F7" s="20">
        <v>16</v>
      </c>
      <c r="G7" s="20">
        <v>200</v>
      </c>
      <c r="H7" s="20">
        <v>180</v>
      </c>
      <c r="I7" s="21">
        <f aca="true" t="shared" si="1" ref="I7:I16">H7*100/G7</f>
        <v>90</v>
      </c>
      <c r="J7" s="20">
        <v>200</v>
      </c>
      <c r="K7" s="20">
        <v>180</v>
      </c>
      <c r="L7" s="21">
        <f aca="true" t="shared" si="2" ref="L7:L18">K7*100/J7</f>
        <v>90</v>
      </c>
      <c r="M7" s="20"/>
      <c r="N7" s="20"/>
      <c r="O7" s="21"/>
      <c r="P7" s="21"/>
      <c r="Q7" s="20"/>
      <c r="R7" s="21"/>
      <c r="S7" s="21"/>
      <c r="T7" s="21"/>
      <c r="U7" s="21"/>
      <c r="W7" s="22"/>
      <c r="AH7" s="8"/>
    </row>
    <row r="8" spans="1:34" ht="24.75" customHeight="1">
      <c r="A8" s="62">
        <v>3</v>
      </c>
      <c r="B8" s="63" t="s">
        <v>80</v>
      </c>
      <c r="C8" s="20">
        <v>210</v>
      </c>
      <c r="D8" s="20">
        <v>201</v>
      </c>
      <c r="E8" s="21">
        <f t="shared" si="0"/>
        <v>95.71428571428571</v>
      </c>
      <c r="F8" s="20">
        <v>8</v>
      </c>
      <c r="G8" s="20">
        <v>105</v>
      </c>
      <c r="H8" s="20">
        <v>105</v>
      </c>
      <c r="I8" s="21">
        <f t="shared" si="1"/>
        <v>100</v>
      </c>
      <c r="J8" s="20">
        <v>105</v>
      </c>
      <c r="K8" s="20">
        <v>105</v>
      </c>
      <c r="L8" s="21">
        <f t="shared" si="2"/>
        <v>100</v>
      </c>
      <c r="M8" s="20"/>
      <c r="N8" s="20"/>
      <c r="O8" s="21"/>
      <c r="P8" s="21"/>
      <c r="Q8" s="20"/>
      <c r="R8" s="21"/>
      <c r="S8" s="21"/>
      <c r="T8" s="21"/>
      <c r="U8" s="21"/>
      <c r="AH8" s="8"/>
    </row>
    <row r="9" spans="1:34" ht="24.75" customHeight="1">
      <c r="A9" s="62">
        <v>4</v>
      </c>
      <c r="B9" s="63" t="s">
        <v>81</v>
      </c>
      <c r="C9" s="20">
        <v>108</v>
      </c>
      <c r="D9" s="20">
        <v>105</v>
      </c>
      <c r="E9" s="21">
        <f t="shared" si="0"/>
        <v>97.22222222222223</v>
      </c>
      <c r="F9" s="24">
        <v>7</v>
      </c>
      <c r="G9" s="20">
        <v>54</v>
      </c>
      <c r="H9" s="20">
        <v>54</v>
      </c>
      <c r="I9" s="21">
        <f t="shared" si="1"/>
        <v>100</v>
      </c>
      <c r="J9" s="20">
        <v>54</v>
      </c>
      <c r="K9" s="20">
        <v>54</v>
      </c>
      <c r="L9" s="21">
        <f t="shared" si="2"/>
        <v>100</v>
      </c>
      <c r="M9" s="20"/>
      <c r="N9" s="20"/>
      <c r="O9" s="21"/>
      <c r="P9" s="21"/>
      <c r="Q9" s="20"/>
      <c r="R9" s="21"/>
      <c r="S9" s="21"/>
      <c r="T9" s="21"/>
      <c r="U9" s="21"/>
      <c r="W9" s="65"/>
      <c r="AH9" s="8"/>
    </row>
    <row r="10" spans="1:34" ht="24.75" customHeight="1">
      <c r="A10" s="62">
        <v>5</v>
      </c>
      <c r="B10" s="63" t="s">
        <v>82</v>
      </c>
      <c r="C10" s="20">
        <v>894</v>
      </c>
      <c r="D10" s="20">
        <v>884</v>
      </c>
      <c r="E10" s="21">
        <f t="shared" si="0"/>
        <v>98.8814317673378</v>
      </c>
      <c r="F10" s="20">
        <v>20</v>
      </c>
      <c r="G10" s="20">
        <v>308</v>
      </c>
      <c r="H10" s="20">
        <v>304</v>
      </c>
      <c r="I10" s="21">
        <f t="shared" si="1"/>
        <v>98.7012987012987</v>
      </c>
      <c r="J10" s="20">
        <v>308</v>
      </c>
      <c r="K10" s="20">
        <v>304</v>
      </c>
      <c r="L10" s="21">
        <f t="shared" si="2"/>
        <v>98.7012987012987</v>
      </c>
      <c r="M10" s="20">
        <v>520</v>
      </c>
      <c r="N10" s="20">
        <v>444</v>
      </c>
      <c r="O10" s="21">
        <f>N10*100/M10</f>
        <v>85.38461538461539</v>
      </c>
      <c r="P10" s="20">
        <v>19</v>
      </c>
      <c r="Q10" s="20">
        <v>27</v>
      </c>
      <c r="R10" s="21">
        <f>Q10*100/P10</f>
        <v>142.10526315789474</v>
      </c>
      <c r="S10" s="20">
        <v>37</v>
      </c>
      <c r="T10" s="20">
        <v>30</v>
      </c>
      <c r="U10" s="21">
        <f>T10*100/S10</f>
        <v>81.08108108108108</v>
      </c>
      <c r="AH10" s="8"/>
    </row>
    <row r="11" spans="1:34" ht="24.75" customHeight="1">
      <c r="A11" s="62">
        <v>6</v>
      </c>
      <c r="B11" s="63" t="s">
        <v>83</v>
      </c>
      <c r="C11" s="20">
        <v>625</v>
      </c>
      <c r="D11" s="20">
        <v>495</v>
      </c>
      <c r="E11" s="21">
        <f t="shared" si="0"/>
        <v>79.2</v>
      </c>
      <c r="F11" s="24">
        <v>2</v>
      </c>
      <c r="G11" s="20">
        <v>280</v>
      </c>
      <c r="H11" s="20">
        <v>250</v>
      </c>
      <c r="I11" s="21">
        <f t="shared" si="1"/>
        <v>89.28571428571429</v>
      </c>
      <c r="J11" s="20">
        <v>280</v>
      </c>
      <c r="K11" s="20">
        <v>250</v>
      </c>
      <c r="L11" s="21">
        <f t="shared" si="2"/>
        <v>89.28571428571429</v>
      </c>
      <c r="M11" s="20">
        <v>573</v>
      </c>
      <c r="N11" s="20">
        <v>326</v>
      </c>
      <c r="O11" s="21">
        <f>N11*100/M11</f>
        <v>56.8935427574171</v>
      </c>
      <c r="P11" s="20">
        <v>80</v>
      </c>
      <c r="Q11" s="20">
        <v>80</v>
      </c>
      <c r="R11" s="21">
        <f>Q11*100/P11</f>
        <v>100</v>
      </c>
      <c r="S11" s="20">
        <v>48</v>
      </c>
      <c r="T11" s="20">
        <v>43</v>
      </c>
      <c r="U11" s="21">
        <f>T11*100/S11</f>
        <v>89.58333333333333</v>
      </c>
      <c r="AH11" s="8"/>
    </row>
    <row r="12" spans="1:34" ht="24.75" customHeight="1">
      <c r="A12" s="62">
        <v>7</v>
      </c>
      <c r="B12" s="64" t="s">
        <v>84</v>
      </c>
      <c r="C12" s="20">
        <v>364</v>
      </c>
      <c r="D12" s="20">
        <v>307</v>
      </c>
      <c r="E12" s="21">
        <f t="shared" si="0"/>
        <v>84.34065934065934</v>
      </c>
      <c r="F12" s="24">
        <v>9</v>
      </c>
      <c r="G12" s="20">
        <v>85</v>
      </c>
      <c r="H12" s="20">
        <v>85</v>
      </c>
      <c r="I12" s="21">
        <f t="shared" si="1"/>
        <v>100</v>
      </c>
      <c r="J12" s="20">
        <v>85</v>
      </c>
      <c r="K12" s="20">
        <v>85</v>
      </c>
      <c r="L12" s="21">
        <f t="shared" si="2"/>
        <v>100</v>
      </c>
      <c r="M12" s="20"/>
      <c r="N12" s="20"/>
      <c r="O12" s="21"/>
      <c r="P12" s="20"/>
      <c r="Q12" s="20"/>
      <c r="R12" s="21"/>
      <c r="S12" s="20"/>
      <c r="T12" s="20"/>
      <c r="U12" s="21"/>
      <c r="AH12" s="8"/>
    </row>
    <row r="13" spans="1:34" ht="24.75" customHeight="1">
      <c r="A13" s="62">
        <v>8</v>
      </c>
      <c r="B13" s="63" t="s">
        <v>85</v>
      </c>
      <c r="C13" s="20">
        <v>148</v>
      </c>
      <c r="D13" s="20">
        <v>151</v>
      </c>
      <c r="E13" s="21">
        <f t="shared" si="0"/>
        <v>102.02702702702703</v>
      </c>
      <c r="F13" s="20">
        <v>7</v>
      </c>
      <c r="G13" s="20">
        <v>64</v>
      </c>
      <c r="H13" s="20">
        <v>52</v>
      </c>
      <c r="I13" s="21">
        <f t="shared" si="1"/>
        <v>81.25</v>
      </c>
      <c r="J13" s="20">
        <v>68</v>
      </c>
      <c r="K13" s="20">
        <v>52</v>
      </c>
      <c r="L13" s="21">
        <f t="shared" si="2"/>
        <v>76.47058823529412</v>
      </c>
      <c r="M13" s="20">
        <v>51</v>
      </c>
      <c r="N13" s="20"/>
      <c r="O13" s="21"/>
      <c r="P13" s="20">
        <v>14</v>
      </c>
      <c r="Q13" s="20"/>
      <c r="R13" s="21"/>
      <c r="S13" s="20"/>
      <c r="T13" s="20"/>
      <c r="U13" s="21"/>
      <c r="AH13" s="8"/>
    </row>
    <row r="14" spans="1:34" ht="24.75" customHeight="1">
      <c r="A14" s="62">
        <v>9</v>
      </c>
      <c r="B14" s="63" t="s">
        <v>86</v>
      </c>
      <c r="C14" s="20">
        <v>159</v>
      </c>
      <c r="D14" s="20">
        <v>194</v>
      </c>
      <c r="E14" s="21">
        <f t="shared" si="0"/>
        <v>122.0125786163522</v>
      </c>
      <c r="F14" s="20">
        <v>27</v>
      </c>
      <c r="G14" s="20">
        <v>48</v>
      </c>
      <c r="H14" s="20">
        <v>60</v>
      </c>
      <c r="I14" s="21">
        <f t="shared" si="1"/>
        <v>125</v>
      </c>
      <c r="J14" s="20">
        <v>48</v>
      </c>
      <c r="K14" s="20">
        <v>60</v>
      </c>
      <c r="L14" s="21">
        <f t="shared" si="2"/>
        <v>125</v>
      </c>
      <c r="M14" s="20"/>
      <c r="N14" s="20"/>
      <c r="O14" s="21"/>
      <c r="P14" s="20"/>
      <c r="Q14" s="20"/>
      <c r="R14" s="21"/>
      <c r="S14" s="20"/>
      <c r="T14" s="20"/>
      <c r="U14" s="21"/>
      <c r="AH14" s="8"/>
    </row>
    <row r="15" spans="1:34" ht="24.75" customHeight="1">
      <c r="A15" s="62">
        <v>10</v>
      </c>
      <c r="B15" s="63" t="s">
        <v>87</v>
      </c>
      <c r="C15" s="20">
        <v>281</v>
      </c>
      <c r="D15" s="20">
        <v>218</v>
      </c>
      <c r="E15" s="21">
        <f t="shared" si="0"/>
        <v>77.58007117437722</v>
      </c>
      <c r="F15" s="20">
        <v>14</v>
      </c>
      <c r="G15" s="20">
        <v>100</v>
      </c>
      <c r="H15" s="20">
        <v>100</v>
      </c>
      <c r="I15" s="21">
        <f t="shared" si="1"/>
        <v>100</v>
      </c>
      <c r="J15" s="20">
        <v>100</v>
      </c>
      <c r="K15" s="20">
        <v>100</v>
      </c>
      <c r="L15" s="21">
        <f t="shared" si="2"/>
        <v>100</v>
      </c>
      <c r="M15" s="20"/>
      <c r="N15" s="20"/>
      <c r="O15" s="21"/>
      <c r="P15" s="20"/>
      <c r="Q15" s="20"/>
      <c r="R15" s="21"/>
      <c r="S15" s="20"/>
      <c r="T15" s="20"/>
      <c r="U15" s="21"/>
      <c r="AH15" s="8"/>
    </row>
    <row r="16" spans="1:34" ht="24.75" customHeight="1">
      <c r="A16" s="62">
        <v>11</v>
      </c>
      <c r="B16" s="63" t="s">
        <v>88</v>
      </c>
      <c r="C16" s="20">
        <v>88</v>
      </c>
      <c r="D16" s="20">
        <v>83</v>
      </c>
      <c r="E16" s="21">
        <f t="shared" si="0"/>
        <v>94.31818181818181</v>
      </c>
      <c r="F16" s="20"/>
      <c r="G16" s="20">
        <v>42</v>
      </c>
      <c r="H16" s="20">
        <v>42</v>
      </c>
      <c r="I16" s="21">
        <f t="shared" si="1"/>
        <v>100</v>
      </c>
      <c r="J16" s="20">
        <v>42</v>
      </c>
      <c r="K16" s="20">
        <v>42</v>
      </c>
      <c r="L16" s="21">
        <f t="shared" si="2"/>
        <v>100</v>
      </c>
      <c r="M16" s="20"/>
      <c r="N16" s="20"/>
      <c r="O16" s="21"/>
      <c r="P16" s="20"/>
      <c r="Q16" s="20"/>
      <c r="R16" s="21"/>
      <c r="S16" s="20"/>
      <c r="T16" s="20"/>
      <c r="U16" s="21"/>
      <c r="AH16" s="8"/>
    </row>
    <row r="17" spans="1:34" ht="24.75" customHeight="1">
      <c r="A17" s="62">
        <v>12</v>
      </c>
      <c r="B17" s="63" t="s">
        <v>89</v>
      </c>
      <c r="C17" s="20"/>
      <c r="D17" s="20"/>
      <c r="E17" s="21"/>
      <c r="F17" s="20"/>
      <c r="G17" s="20"/>
      <c r="H17" s="20"/>
      <c r="I17" s="21"/>
      <c r="J17" s="20"/>
      <c r="K17" s="20"/>
      <c r="L17" s="21"/>
      <c r="M17" s="20">
        <v>7031</v>
      </c>
      <c r="N17" s="20">
        <v>7591</v>
      </c>
      <c r="O17" s="21">
        <f>N17*100/M17</f>
        <v>107.96472763476035</v>
      </c>
      <c r="P17" s="20">
        <v>220</v>
      </c>
      <c r="Q17" s="20">
        <v>220</v>
      </c>
      <c r="R17" s="21">
        <f>Q17*100/P17</f>
        <v>100</v>
      </c>
      <c r="S17" s="20">
        <v>256</v>
      </c>
      <c r="T17" s="20">
        <v>450</v>
      </c>
      <c r="U17" s="21">
        <f>T17*100/S17</f>
        <v>175.78125</v>
      </c>
      <c r="AH17" s="8"/>
    </row>
    <row r="18" spans="1:21" ht="21.75" customHeight="1">
      <c r="A18" s="63"/>
      <c r="B18" s="63" t="s">
        <v>13</v>
      </c>
      <c r="C18" s="20">
        <f>SUM(C6:C17)</f>
        <v>3473</v>
      </c>
      <c r="D18" s="20">
        <f>SUM(D6:D17)</f>
        <v>2981</v>
      </c>
      <c r="E18" s="21">
        <f>D18*100/C18</f>
        <v>85.83357327958537</v>
      </c>
      <c r="F18" s="20">
        <f>SUM(F6:F17)</f>
        <v>110</v>
      </c>
      <c r="G18" s="20">
        <f>SUM(G6:G17)</f>
        <v>1306</v>
      </c>
      <c r="H18" s="20">
        <f>SUM(H6:H17)</f>
        <v>1232</v>
      </c>
      <c r="I18" s="21">
        <f>H18*100/G18</f>
        <v>94.33384379785605</v>
      </c>
      <c r="J18" s="20">
        <v>1310</v>
      </c>
      <c r="K18" s="20">
        <f>SUM(K6:K17)</f>
        <v>1232</v>
      </c>
      <c r="L18" s="21">
        <f t="shared" si="2"/>
        <v>94.04580152671755</v>
      </c>
      <c r="M18" s="20">
        <f>SUM(M10:M17)</f>
        <v>8175</v>
      </c>
      <c r="N18" s="20">
        <f>SUM(N6:N17)</f>
        <v>8361</v>
      </c>
      <c r="O18" s="21">
        <f>N18*100/M18</f>
        <v>102.27522935779817</v>
      </c>
      <c r="P18" s="20">
        <f>SUM(P6:P17)</f>
        <v>333</v>
      </c>
      <c r="Q18" s="20">
        <f>SUM(Q6:Q17)</f>
        <v>327</v>
      </c>
      <c r="R18" s="21">
        <f>Q18*100/P18</f>
        <v>98.1981981981982</v>
      </c>
      <c r="S18" s="20">
        <f>SUM(S6:S17)</f>
        <v>341</v>
      </c>
      <c r="T18" s="20">
        <f>SUM(T6:T17)</f>
        <v>523</v>
      </c>
      <c r="U18" s="21">
        <f>T18*100/S18</f>
        <v>153.3724340175953</v>
      </c>
    </row>
    <row r="19" spans="2:3" ht="12.75">
      <c r="B19" s="122"/>
      <c r="C19" s="122"/>
    </row>
    <row r="20" spans="2:3" ht="12.75">
      <c r="B20" s="122"/>
      <c r="C20" s="122"/>
    </row>
  </sheetData>
  <mergeCells count="4">
    <mergeCell ref="J3:L3"/>
    <mergeCell ref="J4:J5"/>
    <mergeCell ref="K4:K5"/>
    <mergeCell ref="L4:L5"/>
  </mergeCells>
  <printOptions/>
  <pageMargins left="0.75" right="0.75" top="1" bottom="1" header="0.5" footer="0.5"/>
  <pageSetup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"/>
  <sheetViews>
    <sheetView view="pageBreakPreview" zoomScale="65" zoomScaleNormal="75" zoomScaleSheetLayoutView="65" workbookViewId="0" topLeftCell="A1">
      <selection activeCell="A21" sqref="A21:IV23"/>
    </sheetView>
  </sheetViews>
  <sheetFormatPr defaultColWidth="9.00390625" defaultRowHeight="12.75"/>
  <cols>
    <col min="1" max="1" width="4.125" style="0" customWidth="1"/>
    <col min="2" max="2" width="28.75390625" style="0" customWidth="1"/>
    <col min="3" max="3" width="10.625" style="0" customWidth="1"/>
    <col min="4" max="4" width="10.25390625" style="0" customWidth="1"/>
    <col min="5" max="5" width="12.125" style="0" customWidth="1"/>
    <col min="6" max="6" width="9.00390625" style="0" customWidth="1"/>
    <col min="7" max="7" width="10.125" style="0" customWidth="1"/>
    <col min="8" max="8" width="11.75390625" style="0" customWidth="1"/>
    <col min="9" max="9" width="10.125" style="0" customWidth="1"/>
    <col min="10" max="10" width="9.375" style="0" customWidth="1"/>
    <col min="11" max="11" width="11.375" style="0" customWidth="1"/>
    <col min="12" max="12" width="9.00390625" style="0" customWidth="1"/>
    <col min="13" max="13" width="10.00390625" style="0" customWidth="1"/>
    <col min="14" max="14" width="13.125" style="0" customWidth="1"/>
  </cols>
  <sheetData>
    <row r="1" spans="1:14" ht="1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5.75">
      <c r="A2" s="28"/>
      <c r="B2" s="28"/>
      <c r="C2" s="1" t="s">
        <v>113</v>
      </c>
      <c r="D2" s="1"/>
      <c r="E2" s="1"/>
      <c r="F2" s="28"/>
      <c r="G2" s="28"/>
      <c r="H2" s="28"/>
      <c r="I2" s="28"/>
      <c r="J2" s="28"/>
      <c r="K2" s="28"/>
      <c r="L2" s="28"/>
      <c r="M2" s="28"/>
      <c r="N2" s="28"/>
    </row>
    <row r="3" spans="1:14" ht="15">
      <c r="A3" s="43" t="s">
        <v>2</v>
      </c>
      <c r="B3" s="29" t="s">
        <v>3</v>
      </c>
      <c r="C3" s="32" t="s">
        <v>45</v>
      </c>
      <c r="D3" s="33"/>
      <c r="E3" s="36"/>
      <c r="F3" s="69" t="s">
        <v>46</v>
      </c>
      <c r="G3" s="33"/>
      <c r="H3" s="36"/>
      <c r="I3" s="32" t="s">
        <v>47</v>
      </c>
      <c r="J3" s="33"/>
      <c r="K3" s="36"/>
      <c r="L3" s="32" t="s">
        <v>48</v>
      </c>
      <c r="M3" s="33"/>
      <c r="N3" s="36"/>
    </row>
    <row r="4" spans="1:14" ht="15">
      <c r="A4" s="49"/>
      <c r="B4" s="35"/>
      <c r="C4" s="26">
        <v>2009</v>
      </c>
      <c r="D4" s="27">
        <v>2010</v>
      </c>
      <c r="E4" s="17" t="s">
        <v>44</v>
      </c>
      <c r="F4" s="26">
        <v>2009</v>
      </c>
      <c r="G4" s="27">
        <v>2010</v>
      </c>
      <c r="H4" s="29" t="s">
        <v>44</v>
      </c>
      <c r="I4" s="26">
        <v>2009</v>
      </c>
      <c r="J4" s="27">
        <v>2010</v>
      </c>
      <c r="K4" s="29" t="s">
        <v>44</v>
      </c>
      <c r="L4" s="26">
        <v>2009</v>
      </c>
      <c r="M4" s="27">
        <v>2010</v>
      </c>
      <c r="N4" s="17" t="s">
        <v>44</v>
      </c>
    </row>
    <row r="5" spans="1:14" ht="15">
      <c r="A5" s="39"/>
      <c r="B5" s="37"/>
      <c r="C5" s="38"/>
      <c r="D5" s="38"/>
      <c r="E5" s="55" t="s">
        <v>98</v>
      </c>
      <c r="F5" s="38"/>
      <c r="G5" s="38"/>
      <c r="H5" s="55" t="s">
        <v>98</v>
      </c>
      <c r="I5" s="38"/>
      <c r="J5" s="38"/>
      <c r="K5" s="55" t="s">
        <v>98</v>
      </c>
      <c r="L5" s="38"/>
      <c r="M5" s="38"/>
      <c r="N5" s="55" t="s">
        <v>98</v>
      </c>
    </row>
    <row r="6" spans="1:14" ht="16.5" customHeight="1">
      <c r="A6" s="40">
        <v>1</v>
      </c>
      <c r="B6" s="40" t="s">
        <v>78</v>
      </c>
      <c r="C6" s="20">
        <v>9</v>
      </c>
      <c r="D6" s="20"/>
      <c r="E6" s="24">
        <f>D6-C6</f>
        <v>-9</v>
      </c>
      <c r="F6" s="20">
        <v>6</v>
      </c>
      <c r="G6" s="20"/>
      <c r="H6" s="24">
        <f>G6-F6</f>
        <v>-6</v>
      </c>
      <c r="I6" s="20"/>
      <c r="J6" s="20"/>
      <c r="K6" s="20"/>
      <c r="L6" s="20"/>
      <c r="M6" s="20"/>
      <c r="N6" s="20"/>
    </row>
    <row r="7" spans="1:14" ht="16.5" customHeight="1">
      <c r="A7" s="40">
        <v>2</v>
      </c>
      <c r="B7" s="40" t="s">
        <v>79</v>
      </c>
      <c r="C7" s="20">
        <v>52</v>
      </c>
      <c r="D7" s="20">
        <v>53</v>
      </c>
      <c r="E7" s="24">
        <f aca="true" t="shared" si="0" ref="E7:E16">D7-C7</f>
        <v>1</v>
      </c>
      <c r="F7" s="20">
        <v>9</v>
      </c>
      <c r="G7" s="20">
        <v>17</v>
      </c>
      <c r="H7" s="24">
        <f aca="true" t="shared" si="1" ref="H7:H16">G7-F7</f>
        <v>8</v>
      </c>
      <c r="I7" s="20"/>
      <c r="J7" s="20"/>
      <c r="K7" s="20"/>
      <c r="L7" s="20"/>
      <c r="M7" s="20"/>
      <c r="N7" s="20"/>
    </row>
    <row r="8" spans="1:14" ht="16.5" customHeight="1">
      <c r="A8" s="40">
        <v>3</v>
      </c>
      <c r="B8" s="40" t="s">
        <v>80</v>
      </c>
      <c r="C8" s="20">
        <v>28</v>
      </c>
      <c r="D8" s="20">
        <v>40</v>
      </c>
      <c r="E8" s="24">
        <f t="shared" si="0"/>
        <v>12</v>
      </c>
      <c r="F8" s="20">
        <v>1</v>
      </c>
      <c r="G8" s="20"/>
      <c r="H8" s="24">
        <f t="shared" si="1"/>
        <v>-1</v>
      </c>
      <c r="I8" s="20"/>
      <c r="J8" s="20"/>
      <c r="K8" s="20"/>
      <c r="L8" s="20"/>
      <c r="M8" s="20"/>
      <c r="N8" s="20"/>
    </row>
    <row r="9" spans="1:14" ht="16.5" customHeight="1">
      <c r="A9" s="40">
        <v>4</v>
      </c>
      <c r="B9" s="40" t="s">
        <v>81</v>
      </c>
      <c r="C9" s="20">
        <v>11</v>
      </c>
      <c r="D9" s="20">
        <v>16</v>
      </c>
      <c r="E9" s="24">
        <f t="shared" si="0"/>
        <v>5</v>
      </c>
      <c r="F9" s="20"/>
      <c r="G9" s="20">
        <v>2</v>
      </c>
      <c r="H9" s="24">
        <f t="shared" si="1"/>
        <v>2</v>
      </c>
      <c r="I9" s="20"/>
      <c r="J9" s="20"/>
      <c r="K9" s="20"/>
      <c r="L9" s="20"/>
      <c r="M9" s="20"/>
      <c r="N9" s="20"/>
    </row>
    <row r="10" spans="1:14" ht="16.5" customHeight="1">
      <c r="A10" s="40">
        <v>5</v>
      </c>
      <c r="B10" s="30" t="s">
        <v>82</v>
      </c>
      <c r="C10" s="20">
        <v>183</v>
      </c>
      <c r="D10" s="20">
        <v>122</v>
      </c>
      <c r="E10" s="24">
        <f t="shared" si="0"/>
        <v>-61</v>
      </c>
      <c r="F10" s="20">
        <v>20</v>
      </c>
      <c r="G10" s="20">
        <v>14</v>
      </c>
      <c r="H10" s="24">
        <f t="shared" si="1"/>
        <v>-6</v>
      </c>
      <c r="I10" s="20">
        <v>15</v>
      </c>
      <c r="J10" s="20">
        <v>15</v>
      </c>
      <c r="K10" s="20">
        <f aca="true" t="shared" si="2" ref="K10:K18">J10-I10</f>
        <v>0</v>
      </c>
      <c r="L10" s="20"/>
      <c r="M10" s="20"/>
      <c r="N10" s="20"/>
    </row>
    <row r="11" spans="1:14" ht="16.5" customHeight="1">
      <c r="A11" s="40">
        <v>6</v>
      </c>
      <c r="B11" s="40" t="s">
        <v>83</v>
      </c>
      <c r="C11" s="20">
        <v>64</v>
      </c>
      <c r="D11" s="20">
        <v>126</v>
      </c>
      <c r="E11" s="24">
        <f t="shared" si="0"/>
        <v>62</v>
      </c>
      <c r="F11" s="20">
        <v>7</v>
      </c>
      <c r="G11" s="20">
        <v>5</v>
      </c>
      <c r="H11" s="24">
        <f t="shared" si="1"/>
        <v>-2</v>
      </c>
      <c r="I11" s="20">
        <v>58</v>
      </c>
      <c r="J11" s="20">
        <v>55</v>
      </c>
      <c r="K11" s="20">
        <f t="shared" si="2"/>
        <v>-3</v>
      </c>
      <c r="L11" s="20">
        <v>8</v>
      </c>
      <c r="M11" s="20">
        <v>1</v>
      </c>
      <c r="N11" s="20">
        <f>M11-L11</f>
        <v>-7</v>
      </c>
    </row>
    <row r="12" spans="1:14" ht="16.5" customHeight="1">
      <c r="A12" s="40">
        <v>7</v>
      </c>
      <c r="B12" s="41" t="s">
        <v>84</v>
      </c>
      <c r="C12" s="20">
        <v>51</v>
      </c>
      <c r="D12" s="20">
        <v>34</v>
      </c>
      <c r="E12" s="24">
        <f t="shared" si="0"/>
        <v>-17</v>
      </c>
      <c r="F12" s="20">
        <v>13</v>
      </c>
      <c r="G12" s="20">
        <v>6</v>
      </c>
      <c r="H12" s="24">
        <f t="shared" si="1"/>
        <v>-7</v>
      </c>
      <c r="I12" s="20"/>
      <c r="J12" s="20"/>
      <c r="K12" s="20"/>
      <c r="L12" s="20"/>
      <c r="M12" s="20"/>
      <c r="N12" s="20"/>
    </row>
    <row r="13" spans="1:14" ht="16.5" customHeight="1">
      <c r="A13" s="40">
        <v>8</v>
      </c>
      <c r="B13" s="41" t="s">
        <v>85</v>
      </c>
      <c r="C13" s="20">
        <v>6</v>
      </c>
      <c r="D13" s="20">
        <v>16</v>
      </c>
      <c r="E13" s="24">
        <f t="shared" si="0"/>
        <v>10</v>
      </c>
      <c r="F13" s="20"/>
      <c r="G13" s="20"/>
      <c r="H13" s="24">
        <f t="shared" si="1"/>
        <v>0</v>
      </c>
      <c r="I13" s="20"/>
      <c r="J13" s="20"/>
      <c r="K13" s="20"/>
      <c r="L13" s="20"/>
      <c r="M13" s="20"/>
      <c r="N13" s="20"/>
    </row>
    <row r="14" spans="1:14" ht="16.5" customHeight="1">
      <c r="A14" s="40">
        <v>9</v>
      </c>
      <c r="B14" s="41" t="s">
        <v>86</v>
      </c>
      <c r="C14" s="20">
        <v>24</v>
      </c>
      <c r="D14" s="20">
        <v>69</v>
      </c>
      <c r="E14" s="24">
        <f t="shared" si="0"/>
        <v>45</v>
      </c>
      <c r="F14" s="20"/>
      <c r="G14" s="20">
        <v>16</v>
      </c>
      <c r="H14" s="24">
        <f t="shared" si="1"/>
        <v>16</v>
      </c>
      <c r="I14" s="20"/>
      <c r="J14" s="20"/>
      <c r="K14" s="20"/>
      <c r="L14" s="20"/>
      <c r="M14" s="20"/>
      <c r="N14" s="20"/>
    </row>
    <row r="15" spans="1:14" ht="16.5" customHeight="1">
      <c r="A15" s="40">
        <v>10</v>
      </c>
      <c r="B15" s="41" t="s">
        <v>87</v>
      </c>
      <c r="C15" s="20">
        <v>19</v>
      </c>
      <c r="D15" s="20">
        <v>24</v>
      </c>
      <c r="E15" s="24">
        <f t="shared" si="0"/>
        <v>5</v>
      </c>
      <c r="F15" s="20"/>
      <c r="G15" s="20">
        <v>10</v>
      </c>
      <c r="H15" s="24">
        <f t="shared" si="1"/>
        <v>10</v>
      </c>
      <c r="I15" s="20"/>
      <c r="J15" s="20"/>
      <c r="K15" s="20"/>
      <c r="L15" s="20"/>
      <c r="M15" s="20"/>
      <c r="N15" s="20"/>
    </row>
    <row r="16" spans="1:14" ht="16.5" customHeight="1">
      <c r="A16" s="40">
        <v>11</v>
      </c>
      <c r="B16" s="41" t="s">
        <v>88</v>
      </c>
      <c r="C16" s="20">
        <v>17</v>
      </c>
      <c r="D16" s="20">
        <v>30</v>
      </c>
      <c r="E16" s="24">
        <f t="shared" si="0"/>
        <v>13</v>
      </c>
      <c r="F16" s="20"/>
      <c r="G16" s="20"/>
      <c r="H16" s="24">
        <f t="shared" si="1"/>
        <v>0</v>
      </c>
      <c r="I16" s="20"/>
      <c r="J16" s="20"/>
      <c r="K16" s="20"/>
      <c r="L16" s="20"/>
      <c r="M16" s="20"/>
      <c r="N16" s="20"/>
    </row>
    <row r="17" spans="1:14" ht="16.5" customHeight="1">
      <c r="A17" s="40">
        <v>12</v>
      </c>
      <c r="B17" s="41" t="s">
        <v>89</v>
      </c>
      <c r="C17" s="154"/>
      <c r="D17" s="24"/>
      <c r="E17" s="24"/>
      <c r="F17" s="24"/>
      <c r="G17" s="24"/>
      <c r="H17" s="24"/>
      <c r="I17" s="20">
        <v>503</v>
      </c>
      <c r="J17" s="20">
        <v>560</v>
      </c>
      <c r="K17" s="20">
        <f t="shared" si="2"/>
        <v>57</v>
      </c>
      <c r="L17" s="20">
        <v>178</v>
      </c>
      <c r="M17" s="20">
        <v>270</v>
      </c>
      <c r="N17" s="20">
        <f>M17-L17</f>
        <v>92</v>
      </c>
    </row>
    <row r="18" spans="1:14" ht="21" customHeight="1">
      <c r="A18" s="40"/>
      <c r="B18" s="40" t="s">
        <v>13</v>
      </c>
      <c r="C18" s="20">
        <f>SUM(C6:C16)</f>
        <v>464</v>
      </c>
      <c r="D18" s="20">
        <f>SUM(D6:D17)</f>
        <v>530</v>
      </c>
      <c r="E18" s="20">
        <f>D18-C18</f>
        <v>66</v>
      </c>
      <c r="F18" s="20">
        <f>SUM(F6:F17)</f>
        <v>56</v>
      </c>
      <c r="G18" s="20">
        <f>SUM(G6:G17)</f>
        <v>70</v>
      </c>
      <c r="H18" s="20">
        <f>G18-F18</f>
        <v>14</v>
      </c>
      <c r="I18" s="20">
        <f>SUM(I6:I17)</f>
        <v>576</v>
      </c>
      <c r="J18" s="20">
        <f>SUM(J10:J17)</f>
        <v>630</v>
      </c>
      <c r="K18" s="20">
        <f t="shared" si="2"/>
        <v>54</v>
      </c>
      <c r="L18" s="20">
        <f>SUM(L10:L17)</f>
        <v>186</v>
      </c>
      <c r="M18" s="20">
        <f>SUM(M10:M17)</f>
        <v>271</v>
      </c>
      <c r="N18" s="20">
        <f>M18-L18</f>
        <v>85</v>
      </c>
    </row>
  </sheetData>
  <printOptions/>
  <pageMargins left="0.75" right="0.75" top="1" bottom="1" header="0.5" footer="0.5"/>
  <pageSetup horizontalDpi="300" verticalDpi="3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19"/>
  <sheetViews>
    <sheetView view="pageBreakPreview" zoomScale="60" zoomScaleNormal="75" workbookViewId="0" topLeftCell="A1">
      <selection activeCell="H33" sqref="H33"/>
    </sheetView>
  </sheetViews>
  <sheetFormatPr defaultColWidth="9.00390625" defaultRowHeight="12.75"/>
  <cols>
    <col min="1" max="1" width="4.00390625" style="0" customWidth="1"/>
    <col min="2" max="2" width="32.00390625" style="0" customWidth="1"/>
    <col min="3" max="3" width="8.875" style="0" customWidth="1"/>
    <col min="4" max="4" width="10.25390625" style="0" customWidth="1"/>
    <col min="5" max="6" width="11.625" style="0" customWidth="1"/>
    <col min="7" max="7" width="11.375" style="0" customWidth="1"/>
    <col min="8" max="8" width="11.875" style="0" customWidth="1"/>
    <col min="9" max="9" width="12.25390625" style="0" customWidth="1"/>
    <col min="10" max="10" width="10.75390625" style="0" customWidth="1"/>
    <col min="11" max="11" width="10.125" style="0" customWidth="1"/>
    <col min="12" max="12" width="12.125" style="0" customWidth="1"/>
    <col min="13" max="13" width="9.375" style="0" customWidth="1"/>
    <col min="14" max="14" width="9.625" style="0" customWidth="1"/>
  </cols>
  <sheetData>
    <row r="2" spans="1:14" ht="15.75">
      <c r="A2" s="28"/>
      <c r="B2" s="28"/>
      <c r="C2" s="28"/>
      <c r="D2" s="1" t="s">
        <v>112</v>
      </c>
      <c r="E2" s="1"/>
      <c r="F2" s="1"/>
      <c r="G2" s="1"/>
      <c r="H2" s="1"/>
      <c r="I2" s="1"/>
      <c r="J2" s="1"/>
      <c r="K2" s="1"/>
      <c r="L2" s="28"/>
      <c r="M2" s="28"/>
      <c r="N2" s="28"/>
    </row>
    <row r="3" spans="1:14" ht="15">
      <c r="A3" s="190" t="s">
        <v>76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</row>
    <row r="4" spans="1:14" ht="15">
      <c r="A4" s="31" t="s">
        <v>2</v>
      </c>
      <c r="B4" s="34" t="s">
        <v>3</v>
      </c>
      <c r="C4" s="32" t="s">
        <v>37</v>
      </c>
      <c r="D4" s="33"/>
      <c r="E4" s="36"/>
      <c r="F4" s="191" t="s">
        <v>90</v>
      </c>
      <c r="G4" s="192"/>
      <c r="H4" s="70" t="s">
        <v>39</v>
      </c>
      <c r="I4" s="34"/>
      <c r="J4" s="31" t="s">
        <v>38</v>
      </c>
      <c r="K4" s="71" t="s">
        <v>42</v>
      </c>
      <c r="L4" s="72"/>
      <c r="M4" s="71" t="s">
        <v>73</v>
      </c>
      <c r="N4" s="75"/>
    </row>
    <row r="5" spans="1:14" ht="15">
      <c r="A5" s="42"/>
      <c r="B5" s="44"/>
      <c r="C5" s="26">
        <v>2009</v>
      </c>
      <c r="D5" s="27">
        <v>2010</v>
      </c>
      <c r="E5" s="29" t="s">
        <v>38</v>
      </c>
      <c r="F5" s="193"/>
      <c r="G5" s="194"/>
      <c r="H5" s="39" t="s">
        <v>40</v>
      </c>
      <c r="I5" s="45"/>
      <c r="J5" s="55" t="s">
        <v>98</v>
      </c>
      <c r="K5" s="73" t="s">
        <v>43</v>
      </c>
      <c r="L5" s="45"/>
      <c r="M5" s="15" t="s">
        <v>72</v>
      </c>
      <c r="N5" s="16"/>
    </row>
    <row r="6" spans="1:14" ht="15">
      <c r="A6" s="38"/>
      <c r="B6" s="45"/>
      <c r="C6" s="50"/>
      <c r="D6" s="38"/>
      <c r="E6" s="55" t="s">
        <v>98</v>
      </c>
      <c r="F6" s="26">
        <v>2009</v>
      </c>
      <c r="G6" s="27">
        <v>2010</v>
      </c>
      <c r="H6" s="26">
        <v>2009</v>
      </c>
      <c r="I6" s="27">
        <v>2010</v>
      </c>
      <c r="J6" s="38"/>
      <c r="K6" s="30" t="s">
        <v>1</v>
      </c>
      <c r="L6" s="32" t="s">
        <v>41</v>
      </c>
      <c r="M6" s="48" t="s">
        <v>57</v>
      </c>
      <c r="N6" s="74" t="s">
        <v>58</v>
      </c>
    </row>
    <row r="7" spans="1:14" ht="16.5" customHeight="1">
      <c r="A7" s="40">
        <v>1</v>
      </c>
      <c r="B7" s="40" t="s">
        <v>78</v>
      </c>
      <c r="C7" s="155"/>
      <c r="D7" s="40"/>
      <c r="E7" s="40"/>
      <c r="F7" s="40"/>
      <c r="G7" s="40"/>
      <c r="H7" s="40"/>
      <c r="I7" s="40"/>
      <c r="J7" s="40"/>
      <c r="K7" s="40"/>
      <c r="L7" s="40"/>
      <c r="M7" s="155"/>
      <c r="N7" s="40"/>
    </row>
    <row r="8" spans="1:14" ht="16.5" customHeight="1">
      <c r="A8" s="40">
        <v>2</v>
      </c>
      <c r="B8" s="40" t="s">
        <v>79</v>
      </c>
      <c r="C8" s="40"/>
      <c r="D8" s="40"/>
      <c r="E8" s="40"/>
      <c r="F8" s="40"/>
      <c r="G8" s="40"/>
      <c r="H8" s="40"/>
      <c r="I8" s="124"/>
      <c r="J8" s="124"/>
      <c r="K8" s="124"/>
      <c r="L8" s="124"/>
      <c r="M8" s="156"/>
      <c r="N8" s="156"/>
    </row>
    <row r="9" spans="1:14" ht="16.5" customHeight="1">
      <c r="A9" s="40">
        <v>3</v>
      </c>
      <c r="B9" s="40" t="s">
        <v>80</v>
      </c>
      <c r="C9" s="40"/>
      <c r="D9" s="40"/>
      <c r="E9" s="40"/>
      <c r="F9" s="40"/>
      <c r="G9" s="40"/>
      <c r="H9" s="40"/>
      <c r="I9" s="40"/>
      <c r="J9" s="40"/>
      <c r="K9" s="124"/>
      <c r="L9" s="124"/>
      <c r="M9" s="156"/>
      <c r="N9" s="156"/>
    </row>
    <row r="10" spans="1:14" ht="16.5" customHeight="1">
      <c r="A10" s="40">
        <v>4</v>
      </c>
      <c r="B10" s="40" t="s">
        <v>81</v>
      </c>
      <c r="C10" s="40"/>
      <c r="D10" s="40"/>
      <c r="E10" s="40"/>
      <c r="F10" s="40"/>
      <c r="G10" s="40"/>
      <c r="H10" s="40"/>
      <c r="I10" s="40"/>
      <c r="J10" s="40"/>
      <c r="K10" s="124"/>
      <c r="L10" s="124"/>
      <c r="M10" s="156"/>
      <c r="N10" s="156"/>
    </row>
    <row r="11" spans="1:14" ht="16.5" customHeight="1">
      <c r="A11" s="40">
        <v>5</v>
      </c>
      <c r="B11" s="30" t="s">
        <v>82</v>
      </c>
      <c r="C11" s="40">
        <v>211</v>
      </c>
      <c r="D11" s="40">
        <v>162</v>
      </c>
      <c r="E11" s="40">
        <f>D11-C11</f>
        <v>-49</v>
      </c>
      <c r="F11" s="40">
        <v>62</v>
      </c>
      <c r="G11" s="40">
        <v>67</v>
      </c>
      <c r="H11" s="124">
        <v>326.3157894736842</v>
      </c>
      <c r="I11" s="125">
        <f>G11*100/27</f>
        <v>248.14814814814815</v>
      </c>
      <c r="J11" s="124">
        <f>I11-H11</f>
        <v>-78.16764132553607</v>
      </c>
      <c r="K11" s="40">
        <v>19</v>
      </c>
      <c r="L11" s="40">
        <v>7</v>
      </c>
      <c r="M11" s="156">
        <f>G11/L11</f>
        <v>9.571428571428571</v>
      </c>
      <c r="N11" s="156">
        <f>(D11-G11)/(K11-L11)</f>
        <v>7.916666666666667</v>
      </c>
    </row>
    <row r="12" spans="1:15" ht="16.5" customHeight="1">
      <c r="A12" s="40">
        <v>6</v>
      </c>
      <c r="B12" s="40" t="s">
        <v>83</v>
      </c>
      <c r="C12" s="40">
        <v>275</v>
      </c>
      <c r="D12" s="40">
        <v>160</v>
      </c>
      <c r="E12" s="40">
        <f>D12-C12</f>
        <v>-115</v>
      </c>
      <c r="F12" s="40">
        <v>149</v>
      </c>
      <c r="G12" s="40">
        <v>128</v>
      </c>
      <c r="H12" s="125">
        <v>186.25</v>
      </c>
      <c r="I12" s="125">
        <f>G12*100/80</f>
        <v>160</v>
      </c>
      <c r="J12" s="124">
        <f>I12-H12</f>
        <v>-26.25</v>
      </c>
      <c r="K12" s="41">
        <v>19</v>
      </c>
      <c r="L12" s="41">
        <v>15</v>
      </c>
      <c r="M12" s="156">
        <f>G12/L12</f>
        <v>8.533333333333333</v>
      </c>
      <c r="N12" s="156">
        <f>(D12-G12)/(K12-L12)</f>
        <v>8</v>
      </c>
      <c r="O12" s="23"/>
    </row>
    <row r="13" spans="1:14" ht="16.5" customHeight="1">
      <c r="A13" s="40">
        <v>7</v>
      </c>
      <c r="B13" s="41" t="s">
        <v>84</v>
      </c>
      <c r="C13" s="40"/>
      <c r="D13" s="40"/>
      <c r="E13" s="40"/>
      <c r="F13" s="40"/>
      <c r="G13" s="40"/>
      <c r="H13" s="124"/>
      <c r="I13" s="125"/>
      <c r="J13" s="124"/>
      <c r="K13" s="41"/>
      <c r="L13" s="41"/>
      <c r="M13" s="156"/>
      <c r="N13" s="156"/>
    </row>
    <row r="14" spans="1:14" ht="16.5" customHeight="1">
      <c r="A14" s="40">
        <v>8</v>
      </c>
      <c r="B14" s="41" t="s">
        <v>85</v>
      </c>
      <c r="C14" s="40"/>
      <c r="D14" s="40"/>
      <c r="E14" s="40"/>
      <c r="F14" s="40"/>
      <c r="G14" s="40"/>
      <c r="H14" s="124"/>
      <c r="I14" s="125"/>
      <c r="J14" s="124"/>
      <c r="K14" s="41"/>
      <c r="L14" s="41"/>
      <c r="M14" s="156"/>
      <c r="N14" s="156"/>
    </row>
    <row r="15" spans="1:14" ht="16.5" customHeight="1">
      <c r="A15" s="40">
        <v>9</v>
      </c>
      <c r="B15" s="41" t="s">
        <v>86</v>
      </c>
      <c r="C15" s="40"/>
      <c r="D15" s="40"/>
      <c r="E15" s="40"/>
      <c r="F15" s="40"/>
      <c r="G15" s="40"/>
      <c r="H15" s="124"/>
      <c r="I15" s="125"/>
      <c r="J15" s="124"/>
      <c r="K15" s="41"/>
      <c r="L15" s="41"/>
      <c r="M15" s="156"/>
      <c r="N15" s="156"/>
    </row>
    <row r="16" spans="1:14" ht="16.5" customHeight="1">
      <c r="A16" s="40">
        <v>10</v>
      </c>
      <c r="B16" s="41" t="s">
        <v>87</v>
      </c>
      <c r="C16" s="40"/>
      <c r="D16" s="40"/>
      <c r="E16" s="40"/>
      <c r="F16" s="40"/>
      <c r="G16" s="40"/>
      <c r="H16" s="124"/>
      <c r="I16" s="125"/>
      <c r="J16" s="124"/>
      <c r="K16" s="125"/>
      <c r="L16" s="125"/>
      <c r="M16" s="156"/>
      <c r="N16" s="156"/>
    </row>
    <row r="17" spans="1:14" ht="16.5" customHeight="1">
      <c r="A17" s="40">
        <v>11</v>
      </c>
      <c r="B17" s="41" t="s">
        <v>88</v>
      </c>
      <c r="C17" s="40"/>
      <c r="D17" s="40"/>
      <c r="E17" s="40"/>
      <c r="F17" s="40"/>
      <c r="G17" s="40"/>
      <c r="H17" s="124"/>
      <c r="I17" s="125"/>
      <c r="J17" s="124"/>
      <c r="K17" s="41"/>
      <c r="L17" s="41"/>
      <c r="M17" s="156"/>
      <c r="N17" s="156"/>
    </row>
    <row r="18" spans="1:14" ht="16.5" customHeight="1">
      <c r="A18" s="40">
        <v>12</v>
      </c>
      <c r="B18" s="41" t="s">
        <v>89</v>
      </c>
      <c r="C18" s="40">
        <v>2157</v>
      </c>
      <c r="D18" s="40">
        <v>1631</v>
      </c>
      <c r="E18" s="40">
        <f>D18-C18</f>
        <v>-526</v>
      </c>
      <c r="F18" s="40">
        <v>1242</v>
      </c>
      <c r="G18" s="40">
        <v>929</v>
      </c>
      <c r="H18" s="125">
        <v>564.5454545454545</v>
      </c>
      <c r="I18" s="125">
        <f>G18*100/200</f>
        <v>464.5</v>
      </c>
      <c r="J18" s="124">
        <f>I18-H18</f>
        <v>-100.0454545454545</v>
      </c>
      <c r="K18" s="41">
        <v>220</v>
      </c>
      <c r="L18" s="41">
        <v>112</v>
      </c>
      <c r="M18" s="156">
        <f>G18/L18</f>
        <v>8.294642857142858</v>
      </c>
      <c r="N18" s="156">
        <f>(D18-G18)/(K18-L18)</f>
        <v>6.5</v>
      </c>
    </row>
    <row r="19" spans="1:14" ht="15" customHeight="1">
      <c r="A19" s="28"/>
      <c r="B19" s="40" t="s">
        <v>13</v>
      </c>
      <c r="C19" s="40">
        <f>SUM(C11:C18)</f>
        <v>2643</v>
      </c>
      <c r="D19" s="40">
        <f>SUM(D8:D18)</f>
        <v>1953</v>
      </c>
      <c r="E19" s="40">
        <f>D19-C19</f>
        <v>-690</v>
      </c>
      <c r="F19" s="40">
        <f>SUM(F11:F18)</f>
        <v>1453</v>
      </c>
      <c r="G19" s="40">
        <f>SUM(G11:G18)</f>
        <v>1124</v>
      </c>
      <c r="H19" s="124">
        <v>436.33633633633633</v>
      </c>
      <c r="I19" s="125">
        <f>G19*100/307</f>
        <v>366.1237785016287</v>
      </c>
      <c r="J19" s="124">
        <f>I19-H19</f>
        <v>-70.21255783470764</v>
      </c>
      <c r="K19" s="124">
        <f>SUM(K8:K18)</f>
        <v>258</v>
      </c>
      <c r="L19" s="124">
        <f>SUM(L8:L18)</f>
        <v>134</v>
      </c>
      <c r="M19" s="156">
        <f>G19/L19</f>
        <v>8.388059701492537</v>
      </c>
      <c r="N19" s="156">
        <f>(D19-G19)/(K19-L19)</f>
        <v>6.685483870967742</v>
      </c>
    </row>
  </sheetData>
  <mergeCells count="2">
    <mergeCell ref="A3:N3"/>
    <mergeCell ref="F4:G5"/>
  </mergeCells>
  <printOptions/>
  <pageMargins left="0.75" right="0.75" top="1" bottom="1" header="0.5" footer="0.5"/>
  <pageSetup horizontalDpi="300" verticalDpi="3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9"/>
  <sheetViews>
    <sheetView view="pageBreakPreview" zoomScale="65" zoomScaleNormal="75" zoomScaleSheetLayoutView="65" workbookViewId="0" topLeftCell="A1">
      <selection activeCell="A22" sqref="A22:IV24"/>
    </sheetView>
  </sheetViews>
  <sheetFormatPr defaultColWidth="9.00390625" defaultRowHeight="12.75"/>
  <cols>
    <col min="1" max="1" width="4.25390625" style="0" customWidth="1"/>
    <col min="2" max="2" width="31.75390625" style="0" customWidth="1"/>
    <col min="3" max="3" width="8.875" style="0" customWidth="1"/>
    <col min="5" max="5" width="10.875" style="0" customWidth="1"/>
    <col min="6" max="6" width="9.25390625" style="0" customWidth="1"/>
    <col min="8" max="8" width="9.625" style="0" customWidth="1"/>
    <col min="9" max="9" width="9.375" style="0" customWidth="1"/>
    <col min="10" max="10" width="9.625" style="0" customWidth="1"/>
    <col min="11" max="11" width="10.125" style="0" customWidth="1"/>
    <col min="13" max="13" width="9.375" style="0" customWidth="1"/>
    <col min="14" max="14" width="10.375" style="0" customWidth="1"/>
  </cols>
  <sheetData>
    <row r="1" spans="1:14" ht="15.75">
      <c r="A1" s="195" t="s">
        <v>111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</row>
    <row r="2" spans="1:14" ht="15">
      <c r="A2" s="190" t="s">
        <v>75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</row>
    <row r="3" spans="1:14" ht="1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15">
      <c r="A4" s="43" t="s">
        <v>2</v>
      </c>
      <c r="B4" s="29" t="s">
        <v>3</v>
      </c>
      <c r="C4" s="32" t="s">
        <v>29</v>
      </c>
      <c r="D4" s="33"/>
      <c r="E4" s="36"/>
      <c r="F4" s="11" t="s">
        <v>30</v>
      </c>
      <c r="G4" s="13"/>
      <c r="H4" s="31" t="s">
        <v>32</v>
      </c>
      <c r="I4" s="43" t="s">
        <v>33</v>
      </c>
      <c r="J4" s="29"/>
      <c r="K4" s="31" t="s">
        <v>32</v>
      </c>
      <c r="L4" s="70" t="s">
        <v>35</v>
      </c>
      <c r="M4" s="29"/>
      <c r="N4" s="31" t="s">
        <v>32</v>
      </c>
    </row>
    <row r="5" spans="1:14" ht="15">
      <c r="A5" s="49"/>
      <c r="B5" s="35"/>
      <c r="C5" s="26">
        <v>2009</v>
      </c>
      <c r="D5" s="27">
        <v>2010</v>
      </c>
      <c r="E5" s="27" t="s">
        <v>95</v>
      </c>
      <c r="F5" s="26">
        <v>2009</v>
      </c>
      <c r="G5" s="27">
        <v>2010</v>
      </c>
      <c r="H5" s="54" t="s">
        <v>31</v>
      </c>
      <c r="I5" s="39" t="s">
        <v>34</v>
      </c>
      <c r="J5" s="37"/>
      <c r="K5" s="54" t="s">
        <v>31</v>
      </c>
      <c r="L5" s="76" t="s">
        <v>36</v>
      </c>
      <c r="M5" s="37"/>
      <c r="N5" s="54" t="s">
        <v>31</v>
      </c>
    </row>
    <row r="6" spans="1:14" ht="15">
      <c r="A6" s="39"/>
      <c r="B6" s="37"/>
      <c r="C6" s="50"/>
      <c r="D6" s="19"/>
      <c r="E6" s="19" t="s">
        <v>96</v>
      </c>
      <c r="F6" s="38"/>
      <c r="G6" s="37"/>
      <c r="H6" s="38" t="s">
        <v>99</v>
      </c>
      <c r="I6" s="26">
        <v>2009</v>
      </c>
      <c r="J6" s="27">
        <v>2010</v>
      </c>
      <c r="K6" s="19" t="s">
        <v>99</v>
      </c>
      <c r="L6" s="26">
        <v>2009</v>
      </c>
      <c r="M6" s="27">
        <v>2010</v>
      </c>
      <c r="N6" s="19" t="s">
        <v>99</v>
      </c>
    </row>
    <row r="7" spans="1:14" ht="16.5" customHeight="1">
      <c r="A7" s="40">
        <v>1</v>
      </c>
      <c r="B7" s="40" t="s">
        <v>78</v>
      </c>
      <c r="C7" s="46">
        <v>10</v>
      </c>
      <c r="D7" s="46"/>
      <c r="E7" s="46"/>
      <c r="F7" s="46">
        <v>6</v>
      </c>
      <c r="G7" s="46"/>
      <c r="H7" s="46">
        <f aca="true" t="shared" si="0" ref="H7:H19">G7-F7</f>
        <v>-6</v>
      </c>
      <c r="I7" s="46">
        <v>30</v>
      </c>
      <c r="J7" s="46"/>
      <c r="K7" s="46">
        <f aca="true" t="shared" si="1" ref="K7:K19">J7-I7</f>
        <v>-30</v>
      </c>
      <c r="L7" s="46">
        <v>20</v>
      </c>
      <c r="M7" s="46"/>
      <c r="N7" s="46">
        <f>M7-L7</f>
        <v>-20</v>
      </c>
    </row>
    <row r="8" spans="1:14" ht="16.5" customHeight="1">
      <c r="A8" s="40">
        <v>2</v>
      </c>
      <c r="B8" s="40" t="s">
        <v>79</v>
      </c>
      <c r="C8" s="46">
        <v>80</v>
      </c>
      <c r="D8" s="46">
        <v>60</v>
      </c>
      <c r="E8" s="46">
        <f aca="true" t="shared" si="2" ref="E8:E19">D8*100/C8</f>
        <v>75</v>
      </c>
      <c r="F8" s="46">
        <v>75</v>
      </c>
      <c r="G8" s="46">
        <v>60</v>
      </c>
      <c r="H8" s="46">
        <f t="shared" si="0"/>
        <v>-15</v>
      </c>
      <c r="I8" s="46">
        <v>37.5</v>
      </c>
      <c r="J8" s="46">
        <f>G8*100/180</f>
        <v>33.333333333333336</v>
      </c>
      <c r="K8" s="46">
        <f t="shared" si="1"/>
        <v>-4.166666666666664</v>
      </c>
      <c r="L8" s="46">
        <v>3</v>
      </c>
      <c r="M8" s="46">
        <f>(D8-G8)*100/180</f>
        <v>0</v>
      </c>
      <c r="N8" s="46">
        <f>M8-L8</f>
        <v>-3</v>
      </c>
    </row>
    <row r="9" spans="1:14" ht="16.5" customHeight="1">
      <c r="A9" s="40">
        <v>3</v>
      </c>
      <c r="B9" s="40" t="s">
        <v>80</v>
      </c>
      <c r="C9" s="46">
        <v>50</v>
      </c>
      <c r="D9" s="46">
        <v>39</v>
      </c>
      <c r="E9" s="46">
        <f t="shared" si="2"/>
        <v>78</v>
      </c>
      <c r="F9" s="46">
        <v>28</v>
      </c>
      <c r="G9" s="46">
        <v>39</v>
      </c>
      <c r="H9" s="46">
        <f t="shared" si="0"/>
        <v>11</v>
      </c>
      <c r="I9" s="46">
        <v>26.666666666666668</v>
      </c>
      <c r="J9" s="46">
        <f>G9*100/105</f>
        <v>37.142857142857146</v>
      </c>
      <c r="K9" s="46">
        <f>J9-I9</f>
        <v>10.476190476190478</v>
      </c>
      <c r="L9" s="46">
        <v>21</v>
      </c>
      <c r="M9" s="46">
        <f>(D9-G9)*100/105</f>
        <v>0</v>
      </c>
      <c r="N9" s="46">
        <f>M9-L9</f>
        <v>-21</v>
      </c>
    </row>
    <row r="10" spans="1:14" ht="16.5" customHeight="1">
      <c r="A10" s="40">
        <v>4</v>
      </c>
      <c r="B10" s="40" t="s">
        <v>81</v>
      </c>
      <c r="C10" s="46">
        <v>20</v>
      </c>
      <c r="D10" s="46">
        <v>16</v>
      </c>
      <c r="E10" s="46">
        <f t="shared" si="2"/>
        <v>80</v>
      </c>
      <c r="F10" s="46">
        <v>20</v>
      </c>
      <c r="G10" s="46">
        <v>16</v>
      </c>
      <c r="H10" s="46">
        <f t="shared" si="0"/>
        <v>-4</v>
      </c>
      <c r="I10" s="46">
        <v>37.03703703703704</v>
      </c>
      <c r="J10" s="46">
        <f>G10*100/54</f>
        <v>29.62962962962963</v>
      </c>
      <c r="K10" s="46">
        <f>J10-I10</f>
        <v>-7.407407407407408</v>
      </c>
      <c r="L10" s="46">
        <v>0</v>
      </c>
      <c r="M10" s="46">
        <f>(D10-G10)*100/54</f>
        <v>0</v>
      </c>
      <c r="N10" s="46">
        <f>M10-L10</f>
        <v>0</v>
      </c>
    </row>
    <row r="11" spans="1:14" ht="16.5" customHeight="1">
      <c r="A11" s="40">
        <v>5</v>
      </c>
      <c r="B11" s="30" t="s">
        <v>82</v>
      </c>
      <c r="C11" s="46">
        <v>70</v>
      </c>
      <c r="D11" s="46">
        <v>37</v>
      </c>
      <c r="E11" s="46">
        <f t="shared" si="2"/>
        <v>52.857142857142854</v>
      </c>
      <c r="F11" s="46">
        <v>65</v>
      </c>
      <c r="G11" s="46">
        <v>36</v>
      </c>
      <c r="H11" s="46">
        <f t="shared" si="0"/>
        <v>-29</v>
      </c>
      <c r="I11" s="46">
        <v>21.103896103896105</v>
      </c>
      <c r="J11" s="46">
        <f>G11*100/304</f>
        <v>11.842105263157896</v>
      </c>
      <c r="K11" s="46">
        <f t="shared" si="1"/>
        <v>-9.26179084073821</v>
      </c>
      <c r="L11" s="46">
        <v>2</v>
      </c>
      <c r="M11" s="46">
        <f>(D11-G11)*100/304</f>
        <v>0.32894736842105265</v>
      </c>
      <c r="N11" s="46">
        <f aca="true" t="shared" si="3" ref="N11:N19">M11-L11</f>
        <v>-1.6710526315789473</v>
      </c>
    </row>
    <row r="12" spans="1:14" ht="16.5" customHeight="1">
      <c r="A12" s="40">
        <v>6</v>
      </c>
      <c r="B12" s="40" t="s">
        <v>83</v>
      </c>
      <c r="C12" s="46">
        <v>81</v>
      </c>
      <c r="D12" s="46">
        <v>44</v>
      </c>
      <c r="E12" s="46">
        <f t="shared" si="2"/>
        <v>54.32098765432099</v>
      </c>
      <c r="F12" s="46">
        <v>50</v>
      </c>
      <c r="G12" s="46">
        <v>36</v>
      </c>
      <c r="H12" s="46">
        <f t="shared" si="0"/>
        <v>-14</v>
      </c>
      <c r="I12" s="46">
        <v>17.857142857142858</v>
      </c>
      <c r="J12" s="46">
        <f>G12*100/250</f>
        <v>14.4</v>
      </c>
      <c r="K12" s="46">
        <f t="shared" si="1"/>
        <v>-3.4571428571428573</v>
      </c>
      <c r="L12" s="46">
        <v>11</v>
      </c>
      <c r="M12" s="46">
        <f>(D12-G12)*100/250</f>
        <v>3.2</v>
      </c>
      <c r="N12" s="46">
        <f t="shared" si="3"/>
        <v>-7.8</v>
      </c>
    </row>
    <row r="13" spans="1:14" ht="16.5" customHeight="1">
      <c r="A13" s="40">
        <v>7</v>
      </c>
      <c r="B13" s="41" t="s">
        <v>84</v>
      </c>
      <c r="C13" s="150">
        <v>45</v>
      </c>
      <c r="D13" s="150">
        <v>40</v>
      </c>
      <c r="E13" s="46">
        <f t="shared" si="2"/>
        <v>88.88888888888889</v>
      </c>
      <c r="F13" s="150">
        <v>43</v>
      </c>
      <c r="G13" s="150">
        <v>39</v>
      </c>
      <c r="H13" s="46">
        <f t="shared" si="0"/>
        <v>-4</v>
      </c>
      <c r="I13" s="150">
        <v>50.588235294117645</v>
      </c>
      <c r="J13" s="150">
        <f>G13*100/85</f>
        <v>45.88235294117647</v>
      </c>
      <c r="K13" s="46">
        <f t="shared" si="1"/>
        <v>-4.705882352941174</v>
      </c>
      <c r="L13" s="46">
        <v>2</v>
      </c>
      <c r="M13" s="46">
        <f>(D13-G13)*100/85</f>
        <v>1.1764705882352942</v>
      </c>
      <c r="N13" s="150">
        <f t="shared" si="3"/>
        <v>-0.8235294117647058</v>
      </c>
    </row>
    <row r="14" spans="1:14" ht="16.5" customHeight="1">
      <c r="A14" s="40">
        <v>8</v>
      </c>
      <c r="B14" s="41" t="s">
        <v>85</v>
      </c>
      <c r="C14" s="150">
        <v>12</v>
      </c>
      <c r="D14" s="150">
        <v>20</v>
      </c>
      <c r="E14" s="46">
        <f t="shared" si="2"/>
        <v>166.66666666666666</v>
      </c>
      <c r="F14" s="150">
        <v>12</v>
      </c>
      <c r="G14" s="150">
        <v>20</v>
      </c>
      <c r="H14" s="46">
        <f t="shared" si="0"/>
        <v>8</v>
      </c>
      <c r="I14" s="150">
        <v>17.391304347826086</v>
      </c>
      <c r="J14" s="150">
        <f>G14*100/52</f>
        <v>38.46153846153846</v>
      </c>
      <c r="K14" s="46">
        <f t="shared" si="1"/>
        <v>21.070234113712374</v>
      </c>
      <c r="L14" s="46">
        <v>0</v>
      </c>
      <c r="M14" s="46">
        <f>(D14-G14)*100/52</f>
        <v>0</v>
      </c>
      <c r="N14" s="150">
        <f t="shared" si="3"/>
        <v>0</v>
      </c>
    </row>
    <row r="15" spans="1:14" ht="16.5" customHeight="1">
      <c r="A15" s="40">
        <v>9</v>
      </c>
      <c r="B15" s="41" t="s">
        <v>86</v>
      </c>
      <c r="C15" s="150">
        <v>31</v>
      </c>
      <c r="D15" s="150">
        <v>45</v>
      </c>
      <c r="E15" s="46">
        <f t="shared" si="2"/>
        <v>145.16129032258064</v>
      </c>
      <c r="F15" s="150">
        <v>31</v>
      </c>
      <c r="G15" s="150">
        <v>45</v>
      </c>
      <c r="H15" s="46">
        <f t="shared" si="0"/>
        <v>14</v>
      </c>
      <c r="I15" s="150">
        <v>64.58333333333333</v>
      </c>
      <c r="J15" s="150">
        <f>G15*100/60</f>
        <v>75</v>
      </c>
      <c r="K15" s="46">
        <f t="shared" si="1"/>
        <v>10.416666666666671</v>
      </c>
      <c r="L15" s="46">
        <v>0</v>
      </c>
      <c r="M15" s="46">
        <f>(D15-G15)*100/60</f>
        <v>0</v>
      </c>
      <c r="N15" s="150">
        <f t="shared" si="3"/>
        <v>0</v>
      </c>
    </row>
    <row r="16" spans="1:14" ht="16.5" customHeight="1">
      <c r="A16" s="40">
        <v>10</v>
      </c>
      <c r="B16" s="41" t="s">
        <v>87</v>
      </c>
      <c r="C16" s="150">
        <v>63</v>
      </c>
      <c r="D16" s="150">
        <v>34</v>
      </c>
      <c r="E16" s="46">
        <f t="shared" si="2"/>
        <v>53.96825396825397</v>
      </c>
      <c r="F16" s="150">
        <v>55</v>
      </c>
      <c r="G16" s="150">
        <v>32</v>
      </c>
      <c r="H16" s="46">
        <f t="shared" si="0"/>
        <v>-23</v>
      </c>
      <c r="I16" s="150">
        <v>55</v>
      </c>
      <c r="J16" s="150">
        <f>G16*100/100</f>
        <v>32</v>
      </c>
      <c r="K16" s="46">
        <f t="shared" si="1"/>
        <v>-23</v>
      </c>
      <c r="L16" s="46">
        <v>8</v>
      </c>
      <c r="M16" s="46">
        <f>(D16-G16)*100/100</f>
        <v>2</v>
      </c>
      <c r="N16" s="150">
        <f t="shared" si="3"/>
        <v>-6</v>
      </c>
    </row>
    <row r="17" spans="1:14" ht="16.5" customHeight="1">
      <c r="A17" s="40">
        <v>11</v>
      </c>
      <c r="B17" s="41" t="s">
        <v>88</v>
      </c>
      <c r="C17" s="150">
        <v>24</v>
      </c>
      <c r="D17" s="150">
        <v>24</v>
      </c>
      <c r="E17" s="46">
        <f t="shared" si="2"/>
        <v>100</v>
      </c>
      <c r="F17" s="150">
        <v>24</v>
      </c>
      <c r="G17" s="150">
        <v>24</v>
      </c>
      <c r="H17" s="46">
        <f t="shared" si="0"/>
        <v>0</v>
      </c>
      <c r="I17" s="150">
        <v>57.142857142857146</v>
      </c>
      <c r="J17" s="150">
        <f>G17*100/42</f>
        <v>57.142857142857146</v>
      </c>
      <c r="K17" s="46">
        <f t="shared" si="1"/>
        <v>0</v>
      </c>
      <c r="L17" s="46">
        <v>0</v>
      </c>
      <c r="M17" s="46">
        <f>(D17-G17)*100/42</f>
        <v>0</v>
      </c>
      <c r="N17" s="150">
        <f t="shared" si="3"/>
        <v>0</v>
      </c>
    </row>
    <row r="18" spans="1:14" ht="16.5" customHeight="1">
      <c r="A18" s="40">
        <v>12</v>
      </c>
      <c r="B18" s="41" t="s">
        <v>89</v>
      </c>
      <c r="C18" s="147"/>
      <c r="D18" s="150"/>
      <c r="E18" s="46"/>
      <c r="F18" s="147"/>
      <c r="G18" s="150"/>
      <c r="H18" s="46"/>
      <c r="I18" s="9"/>
      <c r="J18" s="150"/>
      <c r="K18" s="46"/>
      <c r="L18" s="46"/>
      <c r="M18" s="46"/>
      <c r="N18" s="150"/>
    </row>
    <row r="19" spans="1:14" ht="16.5" customHeight="1">
      <c r="A19" s="40"/>
      <c r="B19" s="40" t="s">
        <v>13</v>
      </c>
      <c r="C19" s="46">
        <f>SUM(C7:C17)</f>
        <v>486</v>
      </c>
      <c r="D19" s="9">
        <f>SUM(D7:D18)</f>
        <v>359</v>
      </c>
      <c r="E19" s="46">
        <f t="shared" si="2"/>
        <v>73.86831275720165</v>
      </c>
      <c r="F19" s="9">
        <f>SUM(F7:F17)</f>
        <v>409</v>
      </c>
      <c r="G19" s="9">
        <f>SUM(G7:G18)</f>
        <v>347</v>
      </c>
      <c r="H19" s="46">
        <f t="shared" si="0"/>
        <v>-62</v>
      </c>
      <c r="I19" s="46">
        <v>31.197559115179253</v>
      </c>
      <c r="J19" s="46">
        <f>G19*100/1232</f>
        <v>28.165584415584416</v>
      </c>
      <c r="K19" s="46">
        <f t="shared" si="1"/>
        <v>-3.031974699594837</v>
      </c>
      <c r="L19" s="46">
        <v>6</v>
      </c>
      <c r="M19" s="46">
        <f>(D19-G19)*100/1232</f>
        <v>0.974025974025974</v>
      </c>
      <c r="N19" s="46">
        <f t="shared" si="3"/>
        <v>-5.025974025974026</v>
      </c>
    </row>
  </sheetData>
  <mergeCells count="2">
    <mergeCell ref="A2:N2"/>
    <mergeCell ref="A1:N1"/>
  </mergeCells>
  <printOptions/>
  <pageMargins left="0.75" right="0.75" top="1" bottom="1" header="0.5" footer="0.5"/>
  <pageSetup horizontalDpi="300" verticalDpi="3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="70" zoomScaleNormal="75" zoomScaleSheetLayoutView="70" workbookViewId="0" topLeftCell="A1">
      <selection activeCell="H39" sqref="H39"/>
    </sheetView>
  </sheetViews>
  <sheetFormatPr defaultColWidth="9.00390625" defaultRowHeight="12.75"/>
  <cols>
    <col min="1" max="1" width="3.75390625" style="0" customWidth="1"/>
    <col min="2" max="2" width="29.75390625" style="0" customWidth="1"/>
    <col min="3" max="3" width="12.125" style="0" customWidth="1"/>
    <col min="4" max="4" width="14.625" style="0" customWidth="1"/>
    <col min="5" max="5" width="13.00390625" style="0" customWidth="1"/>
    <col min="6" max="6" width="13.25390625" style="0" customWidth="1"/>
  </cols>
  <sheetData>
    <row r="1" spans="1:9" ht="15.75" customHeight="1">
      <c r="A1" s="196" t="s">
        <v>14</v>
      </c>
      <c r="B1" s="196"/>
      <c r="C1" s="196"/>
      <c r="D1" s="196"/>
      <c r="E1" s="196"/>
      <c r="F1" s="196"/>
      <c r="G1" s="2"/>
      <c r="H1" s="2"/>
      <c r="I1" s="2"/>
    </row>
    <row r="2" spans="1:9" ht="15.75">
      <c r="A2" s="197" t="s">
        <v>110</v>
      </c>
      <c r="B2" s="197"/>
      <c r="C2" s="197"/>
      <c r="D2" s="197"/>
      <c r="E2" s="197"/>
      <c r="F2" s="197"/>
      <c r="G2" s="2"/>
      <c r="H2" s="2"/>
      <c r="I2" s="2"/>
    </row>
    <row r="3" spans="1:9" ht="15">
      <c r="A3" s="5" t="s">
        <v>2</v>
      </c>
      <c r="B3" s="10" t="s">
        <v>3</v>
      </c>
      <c r="C3" s="11" t="s">
        <v>55</v>
      </c>
      <c r="D3" s="12"/>
      <c r="E3" s="11" t="s">
        <v>56</v>
      </c>
      <c r="F3" s="13"/>
      <c r="G3" s="2"/>
      <c r="H3" s="2"/>
      <c r="I3" s="2"/>
    </row>
    <row r="4" spans="1:9" ht="15">
      <c r="A4" s="6"/>
      <c r="B4" s="14"/>
      <c r="C4" s="26">
        <v>2009</v>
      </c>
      <c r="D4" s="27">
        <v>2010</v>
      </c>
      <c r="E4" s="26">
        <v>2009</v>
      </c>
      <c r="F4" s="27">
        <v>2010</v>
      </c>
      <c r="G4" s="2"/>
      <c r="H4" s="2"/>
      <c r="I4" s="2"/>
    </row>
    <row r="5" spans="1:9" ht="15">
      <c r="A5" s="4">
        <v>1</v>
      </c>
      <c r="B5" s="3" t="s">
        <v>78</v>
      </c>
      <c r="C5" s="46">
        <v>3.676190476190476</v>
      </c>
      <c r="D5" s="46"/>
      <c r="E5" s="46">
        <v>3.5682539682539685</v>
      </c>
      <c r="F5" s="46"/>
      <c r="H5" s="2"/>
      <c r="I5" s="2"/>
    </row>
    <row r="6" spans="1:9" ht="15">
      <c r="A6" s="4">
        <v>2</v>
      </c>
      <c r="B6" s="3" t="s">
        <v>79</v>
      </c>
      <c r="C6" s="46">
        <v>51.733333333333334</v>
      </c>
      <c r="D6" s="46">
        <f>(молоко!D7*1000)/1875</f>
        <v>45.70666666666666</v>
      </c>
      <c r="E6" s="46">
        <v>14.773333333333333</v>
      </c>
      <c r="F6" s="46">
        <f>(мясо!D8*1000)/1875</f>
        <v>4.32</v>
      </c>
      <c r="H6" s="2"/>
      <c r="I6" s="2"/>
    </row>
    <row r="7" spans="1:9" ht="15">
      <c r="A7" s="4">
        <v>3</v>
      </c>
      <c r="B7" s="3" t="s">
        <v>80</v>
      </c>
      <c r="C7" s="46">
        <v>66.33291614518147</v>
      </c>
      <c r="D7" s="46">
        <f>(молоко!D8*1000)/799</f>
        <v>83.85481852315394</v>
      </c>
      <c r="E7" s="46">
        <v>8.760951188986233</v>
      </c>
      <c r="F7" s="46">
        <f>(мясо!D9*1000)/799</f>
        <v>1.2515644555694618</v>
      </c>
      <c r="H7" s="2"/>
      <c r="I7" s="2"/>
    </row>
    <row r="8" spans="1:9" ht="15">
      <c r="A8" s="4">
        <v>4</v>
      </c>
      <c r="B8" s="3" t="s">
        <v>81</v>
      </c>
      <c r="C8" s="46">
        <v>19.520356943669828</v>
      </c>
      <c r="D8" s="46">
        <f>(молоко!D9*1000)/2025</f>
        <v>20.493827160493826</v>
      </c>
      <c r="E8" s="46">
        <v>1.3943112102621305</v>
      </c>
      <c r="F8" s="46">
        <f>(мясо!D10*1000)/2025</f>
        <v>0.26666666666666666</v>
      </c>
      <c r="H8" s="2"/>
      <c r="I8" s="2"/>
    </row>
    <row r="9" spans="1:9" ht="15">
      <c r="A9" s="4">
        <v>5</v>
      </c>
      <c r="B9" s="7" t="s">
        <v>82</v>
      </c>
      <c r="C9" s="46">
        <v>68.39470861637469</v>
      </c>
      <c r="D9" s="46">
        <f>(молоко!D10*1000)/2478</f>
        <v>90.27441485068604</v>
      </c>
      <c r="E9" s="46">
        <v>9.00965319985699</v>
      </c>
      <c r="F9" s="46">
        <f>(мясо!D11*1000)/2478</f>
        <v>7.506053268765133</v>
      </c>
      <c r="H9" s="2"/>
      <c r="I9" s="2"/>
    </row>
    <row r="10" spans="1:9" ht="15">
      <c r="A10" s="4">
        <v>6</v>
      </c>
      <c r="B10" s="3" t="s">
        <v>83</v>
      </c>
      <c r="C10" s="46">
        <v>46.7032967032967</v>
      </c>
      <c r="D10" s="46">
        <f>(молоко!D11*1000)/2157</f>
        <v>74.17709782104775</v>
      </c>
      <c r="E10" s="46">
        <v>17.261904761904763</v>
      </c>
      <c r="F10" s="46">
        <f>(мясо!D12*1000)/2157</f>
        <v>6.768660176170608</v>
      </c>
      <c r="H10" s="2"/>
      <c r="I10" s="2"/>
    </row>
    <row r="11" spans="1:9" ht="15">
      <c r="A11" s="4">
        <v>7</v>
      </c>
      <c r="B11" s="7" t="s">
        <v>84</v>
      </c>
      <c r="C11" s="46">
        <v>109.2485549132948</v>
      </c>
      <c r="D11" s="46">
        <f>(молоко!D12*1000)/859</f>
        <v>110.12805587892899</v>
      </c>
      <c r="E11" s="46">
        <v>10.982658959537572</v>
      </c>
      <c r="F11" s="46">
        <f>(мясо!D13*1000)/859</f>
        <v>10.244470314318976</v>
      </c>
      <c r="H11" s="2"/>
      <c r="I11" s="2"/>
    </row>
    <row r="12" spans="1:9" ht="15">
      <c r="A12" s="4">
        <v>8</v>
      </c>
      <c r="B12" s="7" t="s">
        <v>85</v>
      </c>
      <c r="C12" s="46">
        <v>25.871313672922252</v>
      </c>
      <c r="D12" s="46">
        <f>(молоко!D13*1000)/1482</f>
        <v>26.11336032388664</v>
      </c>
      <c r="E12" s="46">
        <v>6.769436997319035</v>
      </c>
      <c r="F12" s="46">
        <f>(мясо!D14*1000)/1482</f>
        <v>0</v>
      </c>
      <c r="H12" s="2"/>
      <c r="I12" s="2"/>
    </row>
    <row r="13" spans="1:9" ht="15.75" customHeight="1">
      <c r="A13" s="4">
        <v>9</v>
      </c>
      <c r="B13" s="7" t="s">
        <v>86</v>
      </c>
      <c r="C13" s="46">
        <v>40.0184842883549</v>
      </c>
      <c r="D13" s="46">
        <f>(молоко!D14*1000)/1077</f>
        <v>76.32311977715878</v>
      </c>
      <c r="E13" s="46">
        <v>0.3419593345656192</v>
      </c>
      <c r="F13" s="46">
        <f>(мясо!D15*1000)/1077</f>
        <v>4.178272980501393</v>
      </c>
      <c r="H13" s="2"/>
      <c r="I13" s="2"/>
    </row>
    <row r="14" spans="1:9" ht="15">
      <c r="A14" s="4">
        <v>10</v>
      </c>
      <c r="B14" s="7" t="s">
        <v>87</v>
      </c>
      <c r="C14" s="46">
        <v>36.9702434625789</v>
      </c>
      <c r="D14" s="46">
        <f>(молоко!D15*1000)/1084</f>
        <v>34.77859778597786</v>
      </c>
      <c r="E14" s="46">
        <v>6.4923354373309285</v>
      </c>
      <c r="F14" s="46">
        <f>(мясо!D16*1000)/1084</f>
        <v>4.797047970479705</v>
      </c>
      <c r="H14" s="2"/>
      <c r="I14" s="2"/>
    </row>
    <row r="15" spans="1:9" ht="15">
      <c r="A15" s="4">
        <v>11</v>
      </c>
      <c r="B15" s="7" t="s">
        <v>88</v>
      </c>
      <c r="C15" s="46">
        <v>65.46003016591251</v>
      </c>
      <c r="D15" s="46">
        <f>(молоко!D16*1000)/674</f>
        <v>59.05044510385757</v>
      </c>
      <c r="E15" s="46">
        <v>5.128205128205129</v>
      </c>
      <c r="F15" s="46">
        <f>(мясо!D17*1000)/674</f>
        <v>1.1127596439169138</v>
      </c>
      <c r="H15" s="2"/>
      <c r="I15" s="2"/>
    </row>
    <row r="16" spans="1:9" ht="15">
      <c r="A16" s="4">
        <v>12</v>
      </c>
      <c r="B16" s="7" t="s">
        <v>89</v>
      </c>
      <c r="C16" s="9"/>
      <c r="D16" s="46"/>
      <c r="E16" s="46">
        <v>131.5345699831366</v>
      </c>
      <c r="F16" s="46">
        <f>(мясо!D18*1000)/983</f>
        <v>174.97456765005086</v>
      </c>
      <c r="H16" s="2"/>
      <c r="I16" s="2"/>
    </row>
    <row r="17" spans="1:6" ht="15">
      <c r="A17" s="3"/>
      <c r="B17" s="3" t="s">
        <v>13</v>
      </c>
      <c r="C17" s="46">
        <v>33.30903724902741</v>
      </c>
      <c r="D17" s="46">
        <f>(молоко!D18*1000)/22877</f>
        <v>38.06880272763038</v>
      </c>
      <c r="E17" s="46">
        <v>13.070249966462457</v>
      </c>
      <c r="F17" s="46">
        <f>(мясо!D20*1000)/22877</f>
        <v>10.232547973947632</v>
      </c>
    </row>
  </sheetData>
  <mergeCells count="2">
    <mergeCell ref="A1:F1"/>
    <mergeCell ref="A2:F2"/>
  </mergeCells>
  <printOptions/>
  <pageMargins left="0.75" right="0.75" top="1" bottom="1" header="0.5" footer="0.5"/>
  <pageSetup horizontalDpi="300" verticalDpi="3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8"/>
  <sheetViews>
    <sheetView view="pageBreakPreview" zoomScale="70" zoomScaleNormal="75" zoomScaleSheetLayoutView="70" workbookViewId="0" topLeftCell="A1">
      <selection activeCell="D27" sqref="D27"/>
    </sheetView>
  </sheetViews>
  <sheetFormatPr defaultColWidth="9.00390625" defaultRowHeight="12.75"/>
  <cols>
    <col min="1" max="1" width="3.375" style="0" customWidth="1"/>
    <col min="2" max="2" width="32.25390625" style="0" customWidth="1"/>
    <col min="3" max="3" width="10.375" style="0" customWidth="1"/>
    <col min="4" max="4" width="11.375" style="0" customWidth="1"/>
    <col min="5" max="5" width="14.25390625" style="0" customWidth="1"/>
    <col min="6" max="6" width="13.875" style="0" customWidth="1"/>
    <col min="7" max="7" width="12.25390625" style="0" customWidth="1"/>
    <col min="8" max="8" width="10.375" style="0" customWidth="1"/>
    <col min="9" max="9" width="10.625" style="0" customWidth="1"/>
    <col min="10" max="10" width="14.75390625" style="0" customWidth="1"/>
    <col min="11" max="11" width="13.625" style="0" customWidth="1"/>
    <col min="12" max="12" width="7.75390625" style="0" customWidth="1"/>
    <col min="13" max="13" width="7.875" style="0" customWidth="1"/>
  </cols>
  <sheetData>
    <row r="1" spans="1:11" ht="18">
      <c r="A1" s="28"/>
      <c r="B1" s="22"/>
      <c r="C1" s="53" t="s">
        <v>109</v>
      </c>
      <c r="D1" s="53"/>
      <c r="E1" s="53"/>
      <c r="F1" s="22"/>
      <c r="G1" s="22"/>
      <c r="H1" s="22"/>
      <c r="I1" s="22"/>
      <c r="J1" s="22"/>
      <c r="K1" s="22"/>
    </row>
    <row r="2" spans="1:11" ht="18">
      <c r="A2" s="28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8">
      <c r="A3" s="43" t="s">
        <v>2</v>
      </c>
      <c r="B3" s="77" t="s">
        <v>3</v>
      </c>
      <c r="C3" s="78" t="s">
        <v>15</v>
      </c>
      <c r="D3" s="79"/>
      <c r="E3" s="80"/>
      <c r="F3" s="81" t="s">
        <v>16</v>
      </c>
      <c r="G3" s="82" t="s">
        <v>19</v>
      </c>
      <c r="H3" s="83" t="s">
        <v>21</v>
      </c>
      <c r="I3" s="84"/>
      <c r="J3" s="77"/>
      <c r="K3" s="77" t="s">
        <v>22</v>
      </c>
    </row>
    <row r="4" spans="1:11" ht="18">
      <c r="A4" s="49"/>
      <c r="B4" s="85"/>
      <c r="C4" s="86">
        <v>2009</v>
      </c>
      <c r="D4" s="81">
        <v>2010</v>
      </c>
      <c r="E4" s="81" t="s">
        <v>95</v>
      </c>
      <c r="F4" s="87" t="s">
        <v>17</v>
      </c>
      <c r="G4" s="88" t="s">
        <v>20</v>
      </c>
      <c r="H4" s="86">
        <v>2009</v>
      </c>
      <c r="I4" s="81">
        <v>2010</v>
      </c>
      <c r="J4" s="81" t="s">
        <v>95</v>
      </c>
      <c r="K4" s="89" t="s">
        <v>23</v>
      </c>
    </row>
    <row r="5" spans="1:11" ht="18">
      <c r="A5" s="39"/>
      <c r="B5" s="90"/>
      <c r="C5" s="91"/>
      <c r="D5" s="92"/>
      <c r="E5" s="92" t="s">
        <v>96</v>
      </c>
      <c r="F5" s="92" t="s">
        <v>18</v>
      </c>
      <c r="G5" s="93"/>
      <c r="H5" s="94"/>
      <c r="I5" s="95"/>
      <c r="J5" s="92" t="s">
        <v>96</v>
      </c>
      <c r="K5" s="96" t="s">
        <v>0</v>
      </c>
    </row>
    <row r="6" spans="1:11" ht="16.5" customHeight="1">
      <c r="A6" s="40">
        <v>1</v>
      </c>
      <c r="B6" s="97" t="s">
        <v>78</v>
      </c>
      <c r="C6" s="20">
        <v>5.79</v>
      </c>
      <c r="D6" s="20"/>
      <c r="E6" s="21"/>
      <c r="F6" s="20"/>
      <c r="G6" s="21"/>
      <c r="H6" s="21">
        <v>289.5</v>
      </c>
      <c r="I6" s="21"/>
      <c r="J6" s="21"/>
      <c r="K6" s="20"/>
    </row>
    <row r="7" spans="1:11" ht="16.5" customHeight="1">
      <c r="A7" s="40">
        <v>2</v>
      </c>
      <c r="B7" s="97" t="s">
        <v>79</v>
      </c>
      <c r="C7" s="20">
        <v>97</v>
      </c>
      <c r="D7" s="20">
        <v>85.7</v>
      </c>
      <c r="E7" s="21">
        <f aca="true" t="shared" si="0" ref="E7:E16">D7/C7*100</f>
        <v>88.35051546391753</v>
      </c>
      <c r="F7" s="20">
        <v>70.6</v>
      </c>
      <c r="G7" s="21">
        <f aca="true" t="shared" si="1" ref="G7:G16">F7/D7*100</f>
        <v>82.38039673278878</v>
      </c>
      <c r="H7" s="21">
        <v>485</v>
      </c>
      <c r="I7" s="21">
        <f>D7/'численность 1'!K7*1000</f>
        <v>476.11111111111114</v>
      </c>
      <c r="J7" s="21">
        <f aca="true" t="shared" si="2" ref="J7:J18">I7/H7*100</f>
        <v>98.16723940435281</v>
      </c>
      <c r="K7" s="20">
        <v>31.4</v>
      </c>
    </row>
    <row r="8" spans="1:11" ht="16.5" customHeight="1">
      <c r="A8" s="40">
        <v>3</v>
      </c>
      <c r="B8" s="97" t="s">
        <v>80</v>
      </c>
      <c r="C8" s="20">
        <v>53</v>
      </c>
      <c r="D8" s="20">
        <v>67</v>
      </c>
      <c r="E8" s="21">
        <f t="shared" si="0"/>
        <v>126.41509433962264</v>
      </c>
      <c r="F8" s="20">
        <v>54</v>
      </c>
      <c r="G8" s="21">
        <f t="shared" si="1"/>
        <v>80.59701492537313</v>
      </c>
      <c r="H8" s="21">
        <v>504.76190476190476</v>
      </c>
      <c r="I8" s="21">
        <f>D8/'численность 1'!K8*1000</f>
        <v>638.0952380952381</v>
      </c>
      <c r="J8" s="21">
        <f t="shared" si="2"/>
        <v>126.41509433962264</v>
      </c>
      <c r="K8" s="20"/>
    </row>
    <row r="9" spans="1:11" ht="16.5" customHeight="1">
      <c r="A9" s="40">
        <v>4</v>
      </c>
      <c r="B9" s="97" t="s">
        <v>81</v>
      </c>
      <c r="C9" s="20">
        <v>35</v>
      </c>
      <c r="D9" s="20">
        <v>41.5</v>
      </c>
      <c r="E9" s="21">
        <f t="shared" si="0"/>
        <v>118.57142857142857</v>
      </c>
      <c r="F9" s="20">
        <v>29</v>
      </c>
      <c r="G9" s="21">
        <f t="shared" si="1"/>
        <v>69.87951807228916</v>
      </c>
      <c r="H9" s="21">
        <v>648.1481481481482</v>
      </c>
      <c r="I9" s="21">
        <f>D9/'численность 1'!K9*1000</f>
        <v>768.5185185185185</v>
      </c>
      <c r="J9" s="21">
        <f t="shared" si="2"/>
        <v>118.57142857142857</v>
      </c>
      <c r="K9" s="20"/>
    </row>
    <row r="10" spans="1:11" ht="16.5" customHeight="1">
      <c r="A10" s="40">
        <v>5</v>
      </c>
      <c r="B10" s="97" t="s">
        <v>82</v>
      </c>
      <c r="C10" s="20">
        <v>191.3</v>
      </c>
      <c r="D10" s="20">
        <v>223.7</v>
      </c>
      <c r="E10" s="21">
        <f t="shared" si="0"/>
        <v>116.93674856246732</v>
      </c>
      <c r="F10" s="20">
        <v>204.2</v>
      </c>
      <c r="G10" s="21">
        <f t="shared" si="1"/>
        <v>91.28296826106393</v>
      </c>
      <c r="H10" s="21">
        <v>621.1038961038962</v>
      </c>
      <c r="I10" s="21">
        <f>D10/'численность 1'!K10*1000</f>
        <v>735.8552631578947</v>
      </c>
      <c r="J10" s="21">
        <f t="shared" si="2"/>
        <v>118.47538999092082</v>
      </c>
      <c r="K10" s="20"/>
    </row>
    <row r="11" spans="1:11" ht="16.5" customHeight="1">
      <c r="A11" s="40">
        <v>6</v>
      </c>
      <c r="B11" s="98" t="s">
        <v>83</v>
      </c>
      <c r="C11" s="20">
        <v>102</v>
      </c>
      <c r="D11" s="20">
        <v>160</v>
      </c>
      <c r="E11" s="21">
        <f t="shared" si="0"/>
        <v>156.86274509803923</v>
      </c>
      <c r="F11" s="20">
        <v>139</v>
      </c>
      <c r="G11" s="21">
        <f t="shared" si="1"/>
        <v>86.875</v>
      </c>
      <c r="H11" s="21">
        <v>364.2857142857143</v>
      </c>
      <c r="I11" s="21">
        <f>D11/'численность 1'!K11*1000</f>
        <v>640</v>
      </c>
      <c r="J11" s="21">
        <f t="shared" si="2"/>
        <v>175.68627450980392</v>
      </c>
      <c r="K11" s="20"/>
    </row>
    <row r="12" spans="1:11" ht="16.5" customHeight="1">
      <c r="A12" s="40">
        <v>7</v>
      </c>
      <c r="B12" s="98" t="s">
        <v>84</v>
      </c>
      <c r="C12" s="24">
        <v>94.5</v>
      </c>
      <c r="D12" s="24">
        <v>94.6</v>
      </c>
      <c r="E12" s="21">
        <f t="shared" si="0"/>
        <v>100.1058201058201</v>
      </c>
      <c r="F12" s="24">
        <v>73</v>
      </c>
      <c r="G12" s="25">
        <f t="shared" si="1"/>
        <v>77.16701902748414</v>
      </c>
      <c r="H12" s="25">
        <v>1111.764705882353</v>
      </c>
      <c r="I12" s="21">
        <f>D12/'численность 1'!K12*1000</f>
        <v>1112.941176470588</v>
      </c>
      <c r="J12" s="21">
        <f t="shared" si="2"/>
        <v>100.1058201058201</v>
      </c>
      <c r="K12" s="24">
        <v>42.3</v>
      </c>
    </row>
    <row r="13" spans="1:11" ht="16.5" customHeight="1">
      <c r="A13" s="40">
        <v>8</v>
      </c>
      <c r="B13" s="98" t="s">
        <v>85</v>
      </c>
      <c r="C13" s="24">
        <v>38.6</v>
      </c>
      <c r="D13" s="24">
        <v>38.7</v>
      </c>
      <c r="E13" s="21">
        <f t="shared" si="0"/>
        <v>100.25906735751295</v>
      </c>
      <c r="F13" s="24">
        <v>30.9</v>
      </c>
      <c r="G13" s="25">
        <f t="shared" si="1"/>
        <v>79.84496124031007</v>
      </c>
      <c r="H13" s="25">
        <v>584.8484848484849</v>
      </c>
      <c r="I13" s="21">
        <f>D13/'численность 1'!K13*1000</f>
        <v>744.2307692307693</v>
      </c>
      <c r="J13" s="21">
        <f t="shared" si="2"/>
        <v>127.25189318453567</v>
      </c>
      <c r="K13" s="24"/>
    </row>
    <row r="14" spans="1:11" ht="16.5" customHeight="1">
      <c r="A14" s="40">
        <v>9</v>
      </c>
      <c r="B14" s="98" t="s">
        <v>86</v>
      </c>
      <c r="C14" s="24">
        <v>43.3</v>
      </c>
      <c r="D14" s="24">
        <v>82.2</v>
      </c>
      <c r="E14" s="21">
        <f t="shared" si="0"/>
        <v>189.83833718244804</v>
      </c>
      <c r="F14" s="24">
        <v>67.6</v>
      </c>
      <c r="G14" s="25">
        <f t="shared" si="1"/>
        <v>82.23844282238441</v>
      </c>
      <c r="H14" s="25">
        <v>902.0833333333333</v>
      </c>
      <c r="I14" s="21">
        <f>D14/'численность 1'!K14*1000</f>
        <v>1370</v>
      </c>
      <c r="J14" s="21">
        <f t="shared" si="2"/>
        <v>151.87066974595845</v>
      </c>
      <c r="K14" s="24">
        <v>28</v>
      </c>
    </row>
    <row r="15" spans="1:11" ht="16.5" customHeight="1">
      <c r="A15" s="40">
        <v>10</v>
      </c>
      <c r="B15" s="98" t="s">
        <v>87</v>
      </c>
      <c r="C15" s="24">
        <v>41</v>
      </c>
      <c r="D15" s="24">
        <v>37.7</v>
      </c>
      <c r="E15" s="21">
        <f t="shared" si="0"/>
        <v>91.95121951219512</v>
      </c>
      <c r="F15" s="24">
        <v>26</v>
      </c>
      <c r="G15" s="25">
        <f t="shared" si="1"/>
        <v>68.9655172413793</v>
      </c>
      <c r="H15" s="25">
        <v>410</v>
      </c>
      <c r="I15" s="21">
        <f>D15/'численность 1'!K15*1000</f>
        <v>377</v>
      </c>
      <c r="J15" s="21">
        <f t="shared" si="2"/>
        <v>91.95121951219512</v>
      </c>
      <c r="K15" s="24"/>
    </row>
    <row r="16" spans="1:11" ht="16.5" customHeight="1">
      <c r="A16" s="40">
        <v>11</v>
      </c>
      <c r="B16" s="98" t="s">
        <v>88</v>
      </c>
      <c r="C16" s="24">
        <v>43.4</v>
      </c>
      <c r="D16" s="24">
        <v>39.8</v>
      </c>
      <c r="E16" s="21">
        <f t="shared" si="0"/>
        <v>91.70506912442396</v>
      </c>
      <c r="F16" s="24">
        <v>25</v>
      </c>
      <c r="G16" s="25">
        <f t="shared" si="1"/>
        <v>62.8140703517588</v>
      </c>
      <c r="H16" s="25">
        <v>1033.3333333333333</v>
      </c>
      <c r="I16" s="21">
        <f>D16/'численность 1'!K16*1000</f>
        <v>947.6190476190476</v>
      </c>
      <c r="J16" s="21">
        <f t="shared" si="2"/>
        <v>91.70506912442397</v>
      </c>
      <c r="K16" s="24">
        <v>7.1</v>
      </c>
    </row>
    <row r="17" spans="1:11" ht="16.5" customHeight="1">
      <c r="A17" s="40">
        <v>12</v>
      </c>
      <c r="B17" s="98" t="s">
        <v>89</v>
      </c>
      <c r="C17" s="154"/>
      <c r="D17" s="24"/>
      <c r="E17" s="25"/>
      <c r="F17" s="24"/>
      <c r="G17" s="25"/>
      <c r="H17" s="154"/>
      <c r="I17" s="21"/>
      <c r="J17" s="21"/>
      <c r="K17" s="24"/>
    </row>
    <row r="18" spans="1:11" ht="18">
      <c r="A18" s="40"/>
      <c r="B18" s="97" t="s">
        <v>13</v>
      </c>
      <c r="C18" s="24">
        <f>SUM(C6:C17)</f>
        <v>744.89</v>
      </c>
      <c r="D18" s="99">
        <f>SUM(D6:D17)</f>
        <v>870.9000000000001</v>
      </c>
      <c r="E18" s="21">
        <f>D18/C18*100</f>
        <v>116.91659171152789</v>
      </c>
      <c r="F18" s="99">
        <f>SUM(F6:F17)</f>
        <v>719.3</v>
      </c>
      <c r="G18" s="21">
        <f>F18/D18*100</f>
        <v>82.59272017453208</v>
      </c>
      <c r="H18" s="21">
        <v>569.4877675840978</v>
      </c>
      <c r="I18" s="21">
        <f>D18/'численность 1'!K18*1000</f>
        <v>706.8993506493507</v>
      </c>
      <c r="J18" s="21">
        <f t="shared" si="2"/>
        <v>124.12897886256371</v>
      </c>
      <c r="K18" s="99">
        <f>SUM(K7:K17)</f>
        <v>108.79999999999998</v>
      </c>
    </row>
  </sheetData>
  <printOptions/>
  <pageMargins left="0.75" right="0.75" top="1" bottom="1" header="0.5" footer="0.5"/>
  <pageSetup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agro5</cp:lastModifiedBy>
  <cp:lastPrinted>2010-04-05T11:57:56Z</cp:lastPrinted>
  <dcterms:created xsi:type="dcterms:W3CDTF">2002-11-05T10:10:22Z</dcterms:created>
  <dcterms:modified xsi:type="dcterms:W3CDTF">2010-04-06T10:21:14Z</dcterms:modified>
  <cp:category/>
  <cp:version/>
  <cp:contentType/>
  <cp:contentStatus/>
</cp:coreProperties>
</file>