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'привес'!$A$1:$T$21</definedName>
    <definedName name="_xlnm.Print_Area" localSheetId="4">'приплод 2'!$A$1:$P$20</definedName>
    <definedName name="_xlnm.Print_Area" localSheetId="3">'численность 1'!$A$1:$U$20</definedName>
    <definedName name="_xlnm.Print_Area" localSheetId="2">'численность 2'!$A$1:$N$20</definedName>
  </definedNames>
  <calcPr fullCalcOnLoad="1"/>
</workbook>
</file>

<file path=xl/sharedStrings.xml><?xml version="1.0" encoding="utf-8"?>
<sst xmlns="http://schemas.openxmlformats.org/spreadsheetml/2006/main" count="293" uniqueCount="114">
  <si>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</si>
  <si>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</si>
  <si>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</si>
  <si>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</si>
  <si>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</si>
  <si>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</si>
  <si>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</si>
  <si>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</si>
  <si>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</si>
  <si>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</si>
  <si>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</si>
  <si>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</si>
  <si>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</si>
  <si>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</si>
  <si>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</si>
  <si>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</si>
  <si>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</si>
  <si>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</si>
  <si>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</si>
  <si>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</si>
  <si>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</si>
  <si>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</si>
  <si>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</si>
  <si>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</si>
  <si>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</si>
  <si>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</si>
  <si>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</si>
  <si>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</si>
  <si>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</si>
  <si>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</si>
  <si>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</si>
  <si>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</si>
  <si>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</si>
  <si>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</si>
  <si>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</si>
  <si>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</si>
  <si>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</si>
  <si>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</si>
  <si>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</si>
  <si>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</si>
  <si>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</si>
  <si>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</si>
  <si>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</si>
  <si>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</si>
  <si>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</si>
  <si>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</si>
  <si>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</si>
  <si>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</si>
  <si>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</si>
  <si>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</si>
  <si>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</si>
  <si>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</si>
  <si>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</si>
  <si>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</si>
  <si>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</si>
  <si>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</si>
  <si>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</si>
  <si>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</si>
  <si>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</si>
  <si>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КРС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</si>
  <si>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</si>
  <si>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</si>
  <si>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</si>
  <si>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</si>
  <si>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</si>
  <si>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</si>
  <si>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</si>
  <si>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</si>
  <si>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</si>
  <si>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</si>
  <si>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</si>
  <si>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</si>
  <si>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</si>
  <si>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</si>
  <si>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</si>
  <si>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</si>
  <si>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</si>
  <si>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</si>
  <si>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</si>
  <si>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</si>
  <si>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</si>
  <si>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</si>
  <si>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</si>
  <si>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</si>
  <si>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</si>
  <si>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</si>
  <si>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</si>
  <si>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</si>
  <si>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</si>
  <si>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</si>
  <si>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</si>
  <si>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</si>
  <si>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          свиней</t>
  </si>
  <si>
    <t xml:space="preserve"> в т.ч.  нетелей</t>
  </si>
  <si>
    <t>Крупного рогатого скота</t>
  </si>
  <si>
    <t>разница с 2009 г.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</si>
  <si>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</si>
  <si>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</si>
  <si>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</si>
  <si>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</si>
  <si>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</si>
  <si>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 xml:space="preserve">   Производство мяса за январь-ноябрь 2010 г.</t>
  </si>
  <si>
    <t xml:space="preserve">            Производство молока за январь-ноябрь  2010г. по Ибресинскому району</t>
  </si>
  <si>
    <t>по Ибресинскому району за январь-ноябрь 2010 года (ц)</t>
  </si>
  <si>
    <t>Поступление приплода (телят) за январь-ноябрь 2010 г.</t>
  </si>
  <si>
    <t>СЛУЧЕНО И ОСЕМЕНЕНО за январь-ноябрь 2010 г.по Ибресинскому р-ну</t>
  </si>
  <si>
    <t>Поступление приплода (поросят) за январь-ноябрь 2010 г.</t>
  </si>
  <si>
    <t xml:space="preserve">      ЧИСЛЕННОСТЬ СКОТА по Ибресинскому району на 1.12.2010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</si>
  <si>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1.12.2010 г., (голов)</t>
    </r>
  </si>
  <si>
    <t>Показатели получения привесов за январь-ноябрь 2010 года</t>
  </si>
  <si>
    <t>ПАЛО И ПОГИБЛО - КУПЛЕНО- ПРОДАНО крс, свиней за январь-ноябрь 2010 г.по Ибресинскому.р-ну</t>
  </si>
  <si>
    <t>лошади</t>
  </si>
  <si>
    <t>овцы и козы</t>
  </si>
  <si>
    <t>КФХ Ярчеев П.И.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</si>
</sst>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75" zoomScaleSheetLayoutView="75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1" sqref="G11"/>
    </sheetView>
  </sheetViews>
  <sheetFormatPr defaultColWidth="9.00390625" defaultRowHeight="12.75"/>
  <cols>
    <col min="1" max="1" width="4.00390625" style="76" customWidth="1"/>
    <col min="2" max="2" width="28.625" style="76" customWidth="1"/>
    <col min="3" max="4" width="8.75390625" style="76" customWidth="1"/>
    <col min="5" max="5" width="8.875" style="76" customWidth="1"/>
    <col min="6" max="7" width="8.75390625" style="76" customWidth="1"/>
    <col min="8" max="8" width="8.875" style="76" customWidth="1"/>
    <col min="9" max="14" width="8.75390625" style="76" customWidth="1"/>
    <col min="15" max="15" width="8.875" style="76" customWidth="1"/>
    <col min="16" max="18" width="8.75390625" style="76" customWidth="1"/>
    <col min="19" max="19" width="8.875" style="76" customWidth="1"/>
    <col min="20" max="20" width="8.75390625" style="76" customWidth="1"/>
    <col min="21" max="16384" width="9.125" style="76" customWidth="1"/>
  </cols>
  <sheetData>
    <row r="1" spans="3:18" ht="15">
      <c r="C1" s="128" t="s">
        <v>110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3:10" ht="15">
      <c r="C2" s="77"/>
      <c r="D2" s="77"/>
      <c r="E2" s="77"/>
      <c r="F2" s="77"/>
      <c r="G2" s="77"/>
      <c r="H2" s="77"/>
      <c r="I2" s="77"/>
      <c r="J2" s="77"/>
    </row>
    <row r="3" spans="1:20" s="21" customFormat="1" ht="18.75" customHeight="1">
      <c r="A3" s="35" t="s">
        <v>2</v>
      </c>
      <c r="B3" s="24" t="s">
        <v>3</v>
      </c>
      <c r="C3" s="23" t="s">
        <v>41</v>
      </c>
      <c r="D3" s="23"/>
      <c r="E3" s="24"/>
      <c r="F3" s="23" t="s">
        <v>56</v>
      </c>
      <c r="G3" s="23"/>
      <c r="H3" s="24"/>
      <c r="I3" s="25"/>
      <c r="J3" s="26" t="s">
        <v>44</v>
      </c>
      <c r="K3" s="26"/>
      <c r="L3" s="26"/>
      <c r="M3" s="27"/>
      <c r="N3" s="27"/>
      <c r="O3" s="27"/>
      <c r="P3" s="27"/>
      <c r="Q3" s="25"/>
      <c r="R3" s="26" t="s">
        <v>45</v>
      </c>
      <c r="S3" s="26"/>
      <c r="T3" s="28"/>
    </row>
    <row r="4" spans="1:20" s="21" customFormat="1" ht="18.75" customHeight="1">
      <c r="A4" s="40"/>
      <c r="B4" s="34"/>
      <c r="C4" s="129">
        <v>2009</v>
      </c>
      <c r="D4" s="129">
        <v>2010</v>
      </c>
      <c r="E4" s="106" t="s">
        <v>42</v>
      </c>
      <c r="F4" s="129">
        <v>2009</v>
      </c>
      <c r="G4" s="129">
        <v>2010</v>
      </c>
      <c r="H4" s="106" t="s">
        <v>42</v>
      </c>
      <c r="I4" s="111" t="s">
        <v>43</v>
      </c>
      <c r="J4" s="110"/>
      <c r="K4" s="110" t="s">
        <v>9</v>
      </c>
      <c r="L4" s="112"/>
      <c r="M4" s="131" t="s">
        <v>111</v>
      </c>
      <c r="N4" s="132"/>
      <c r="O4" s="107" t="s">
        <v>112</v>
      </c>
      <c r="P4" s="108"/>
      <c r="Q4" s="107" t="s">
        <v>59</v>
      </c>
      <c r="R4" s="109"/>
      <c r="S4" s="108" t="s">
        <v>92</v>
      </c>
      <c r="T4" s="109"/>
    </row>
    <row r="5" spans="1:20" s="21" customFormat="1" ht="18.75" customHeight="1">
      <c r="A5" s="31"/>
      <c r="B5" s="30"/>
      <c r="C5" s="130"/>
      <c r="D5" s="130"/>
      <c r="E5" s="110" t="s">
        <v>80</v>
      </c>
      <c r="F5" s="130"/>
      <c r="G5" s="130"/>
      <c r="H5" s="110" t="s">
        <v>80</v>
      </c>
      <c r="I5" s="109">
        <v>2009</v>
      </c>
      <c r="J5" s="113">
        <v>2010</v>
      </c>
      <c r="K5" s="109">
        <v>2009</v>
      </c>
      <c r="L5" s="113">
        <v>2010</v>
      </c>
      <c r="M5" s="109">
        <v>2009</v>
      </c>
      <c r="N5" s="113">
        <v>2010</v>
      </c>
      <c r="O5" s="109">
        <v>2009</v>
      </c>
      <c r="P5" s="113">
        <v>2010</v>
      </c>
      <c r="Q5" s="109">
        <v>2009</v>
      </c>
      <c r="R5" s="113">
        <v>2010</v>
      </c>
      <c r="S5" s="109">
        <v>2009</v>
      </c>
      <c r="T5" s="113">
        <v>2010</v>
      </c>
    </row>
    <row r="6" spans="1:20" s="21" customFormat="1" ht="13.5" customHeight="1">
      <c r="A6" s="32">
        <v>1</v>
      </c>
      <c r="B6" s="32" t="s">
        <v>63</v>
      </c>
      <c r="C6" s="4">
        <v>1</v>
      </c>
      <c r="D6" s="4"/>
      <c r="E6" s="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3</v>
      </c>
      <c r="R6" s="4"/>
      <c r="S6" s="4"/>
      <c r="T6" s="4"/>
    </row>
    <row r="7" spans="1:20" s="21" customFormat="1" ht="15" customHeight="1">
      <c r="A7" s="32">
        <v>2</v>
      </c>
      <c r="B7" s="32" t="s">
        <v>64</v>
      </c>
      <c r="C7" s="4"/>
      <c r="D7" s="4">
        <v>1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1" customFormat="1" ht="13.5" customHeight="1">
      <c r="A8" s="32">
        <v>3</v>
      </c>
      <c r="B8" s="32" t="s">
        <v>65</v>
      </c>
      <c r="C8" s="4">
        <v>3</v>
      </c>
      <c r="D8" s="4">
        <v>5</v>
      </c>
      <c r="E8" s="12">
        <f aca="true" t="shared" si="0" ref="E8:E16">D8-C8</f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23</v>
      </c>
      <c r="R8" s="4">
        <v>38</v>
      </c>
      <c r="S8" s="4"/>
      <c r="T8" s="4"/>
    </row>
    <row r="9" spans="1:20" s="21" customFormat="1" ht="13.5" customHeight="1">
      <c r="A9" s="32">
        <v>4</v>
      </c>
      <c r="B9" s="32" t="s">
        <v>66</v>
      </c>
      <c r="C9" s="4">
        <v>2</v>
      </c>
      <c r="D9" s="4">
        <v>1</v>
      </c>
      <c r="E9" s="12">
        <f t="shared" si="0"/>
        <v>-1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13</v>
      </c>
      <c r="R9" s="4">
        <v>12</v>
      </c>
      <c r="S9" s="4"/>
      <c r="T9" s="4"/>
    </row>
    <row r="10" spans="1:20" s="21" customFormat="1" ht="12.75" customHeight="1">
      <c r="A10" s="32">
        <v>5</v>
      </c>
      <c r="B10" s="23" t="s">
        <v>67</v>
      </c>
      <c r="C10" s="4">
        <v>6</v>
      </c>
      <c r="D10" s="4">
        <v>5</v>
      </c>
      <c r="E10" s="12">
        <f t="shared" si="0"/>
        <v>-1</v>
      </c>
      <c r="F10" s="4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>
        <v>524</v>
      </c>
      <c r="T10" s="4">
        <v>401</v>
      </c>
    </row>
    <row r="11" spans="1:20" s="21" customFormat="1" ht="13.5" customHeight="1">
      <c r="A11" s="32">
        <v>6</v>
      </c>
      <c r="B11" s="103" t="s">
        <v>68</v>
      </c>
      <c r="C11" s="4">
        <v>2</v>
      </c>
      <c r="D11" s="4"/>
      <c r="E11" s="12"/>
      <c r="F11" s="4">
        <v>93</v>
      </c>
      <c r="G11" s="4">
        <v>121</v>
      </c>
      <c r="H11" s="4">
        <f>G11-F11</f>
        <v>28</v>
      </c>
      <c r="I11" s="12"/>
      <c r="J11" s="4">
        <v>28</v>
      </c>
      <c r="K11" s="12"/>
      <c r="L11" s="12"/>
      <c r="M11" s="12"/>
      <c r="N11" s="12"/>
      <c r="O11" s="12"/>
      <c r="P11" s="12"/>
      <c r="Q11" s="12">
        <v>3</v>
      </c>
      <c r="R11" s="12">
        <v>5</v>
      </c>
      <c r="S11" s="4">
        <v>491</v>
      </c>
      <c r="T11" s="4">
        <v>322</v>
      </c>
    </row>
    <row r="12" spans="1:20" s="21" customFormat="1" ht="12.75" customHeight="1">
      <c r="A12" s="32">
        <v>7</v>
      </c>
      <c r="B12" s="33" t="s">
        <v>91</v>
      </c>
      <c r="C12" s="4">
        <v>15</v>
      </c>
      <c r="D12" s="4">
        <v>3</v>
      </c>
      <c r="E12" s="12">
        <f t="shared" si="0"/>
        <v>-12</v>
      </c>
      <c r="F12" s="4"/>
      <c r="G12" s="4"/>
      <c r="H12" s="4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4"/>
      <c r="T12" s="4"/>
    </row>
    <row r="13" spans="1:20" s="21" customFormat="1" ht="12.75" customHeight="1">
      <c r="A13" s="32">
        <v>8</v>
      </c>
      <c r="B13" s="32" t="s">
        <v>69</v>
      </c>
      <c r="C13" s="4">
        <v>4</v>
      </c>
      <c r="D13" s="4">
        <v>2</v>
      </c>
      <c r="E13" s="12">
        <f t="shared" si="0"/>
        <v>-2</v>
      </c>
      <c r="F13" s="4"/>
      <c r="G13" s="4"/>
      <c r="H13" s="4"/>
      <c r="I13" s="4"/>
      <c r="J13" s="4">
        <v>36</v>
      </c>
      <c r="K13" s="4"/>
      <c r="L13" s="4"/>
      <c r="M13" s="4"/>
      <c r="N13" s="4"/>
      <c r="O13" s="4"/>
      <c r="P13" s="4"/>
      <c r="Q13" s="4">
        <v>1</v>
      </c>
      <c r="R13" s="4">
        <v>27</v>
      </c>
      <c r="S13" s="4"/>
      <c r="T13" s="4"/>
    </row>
    <row r="14" spans="1:20" s="21" customFormat="1" ht="13.5" customHeight="1">
      <c r="A14" s="32">
        <v>9</v>
      </c>
      <c r="B14" s="33" t="s">
        <v>90</v>
      </c>
      <c r="C14" s="4">
        <v>4</v>
      </c>
      <c r="D14" s="4">
        <v>2</v>
      </c>
      <c r="E14" s="12">
        <f t="shared" si="0"/>
        <v>-2</v>
      </c>
      <c r="F14" s="4"/>
      <c r="G14" s="4"/>
      <c r="H14" s="4"/>
      <c r="I14" s="4">
        <v>13</v>
      </c>
      <c r="J14" s="4"/>
      <c r="K14" s="4"/>
      <c r="L14" s="4"/>
      <c r="M14" s="4"/>
      <c r="N14" s="4"/>
      <c r="O14" s="4">
        <v>58</v>
      </c>
      <c r="P14" s="4"/>
      <c r="Q14" s="4">
        <v>23</v>
      </c>
      <c r="R14" s="4">
        <v>22</v>
      </c>
      <c r="S14" s="4"/>
      <c r="T14" s="4"/>
    </row>
    <row r="15" spans="1:20" s="21" customFormat="1" ht="12.75" customHeight="1">
      <c r="A15" s="32">
        <v>10</v>
      </c>
      <c r="B15" s="32" t="s">
        <v>70</v>
      </c>
      <c r="C15" s="4">
        <v>3</v>
      </c>
      <c r="D15" s="4"/>
      <c r="E15" s="12">
        <f t="shared" si="0"/>
        <v>-3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7</v>
      </c>
      <c r="R15" s="4"/>
      <c r="S15" s="4"/>
      <c r="T15" s="4"/>
    </row>
    <row r="16" spans="1:20" s="21" customFormat="1" ht="12.75" customHeight="1">
      <c r="A16" s="32">
        <v>11</v>
      </c>
      <c r="B16" s="32" t="s">
        <v>71</v>
      </c>
      <c r="C16" s="4">
        <v>1</v>
      </c>
      <c r="D16" s="4">
        <v>1</v>
      </c>
      <c r="E16" s="12">
        <f t="shared" si="0"/>
        <v>0</v>
      </c>
      <c r="F16" s="4"/>
      <c r="G16" s="4"/>
      <c r="H16" s="4"/>
      <c r="I16" s="4"/>
      <c r="J16" s="4">
        <v>2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1" customFormat="1" ht="12.75" customHeight="1">
      <c r="A17" s="32">
        <v>12</v>
      </c>
      <c r="B17" s="32" t="s">
        <v>72</v>
      </c>
      <c r="C17" s="4"/>
      <c r="D17" s="4"/>
      <c r="E17" s="12"/>
      <c r="F17" s="4">
        <v>507</v>
      </c>
      <c r="G17" s="4">
        <v>783</v>
      </c>
      <c r="H17" s="4">
        <f>G17-F17</f>
        <v>276</v>
      </c>
      <c r="I17" s="4"/>
      <c r="J17" s="4"/>
      <c r="K17" s="4">
        <v>12</v>
      </c>
      <c r="L17" s="4"/>
      <c r="M17" s="4"/>
      <c r="N17" s="4"/>
      <c r="O17" s="4"/>
      <c r="P17" s="4"/>
      <c r="Q17" s="4"/>
      <c r="R17" s="4"/>
      <c r="S17" s="4">
        <v>1853</v>
      </c>
      <c r="T17" s="4">
        <v>1055</v>
      </c>
    </row>
    <row r="18" spans="1:20" s="21" customFormat="1" ht="12.75" customHeight="1">
      <c r="A18" s="32">
        <v>13</v>
      </c>
      <c r="B18" s="33" t="s">
        <v>88</v>
      </c>
      <c r="C18" s="4"/>
      <c r="D18" s="4"/>
      <c r="E18" s="12"/>
      <c r="F18" s="4"/>
      <c r="G18" s="4"/>
      <c r="H18" s="4"/>
      <c r="I18" s="4"/>
      <c r="J18" s="4"/>
      <c r="K18" s="4"/>
      <c r="L18" s="4"/>
      <c r="M18" s="4"/>
      <c r="N18" s="4">
        <v>88</v>
      </c>
      <c r="O18" s="4"/>
      <c r="P18" s="4"/>
      <c r="Q18" s="4"/>
      <c r="R18" s="4"/>
      <c r="S18" s="23"/>
      <c r="T18" s="23"/>
    </row>
    <row r="19" spans="1:20" s="21" customFormat="1" ht="13.5" customHeight="1">
      <c r="A19" s="32"/>
      <c r="B19" s="32" t="s">
        <v>11</v>
      </c>
      <c r="C19" s="4">
        <f>SUM(C6:C16)</f>
        <v>41</v>
      </c>
      <c r="D19" s="4">
        <f>SUM(D6:D17)</f>
        <v>20</v>
      </c>
      <c r="E19" s="12">
        <f>D19-C19</f>
        <v>-21</v>
      </c>
      <c r="F19" s="4">
        <f>SUM(F11:F18)</f>
        <v>600</v>
      </c>
      <c r="G19" s="4">
        <f>SUM(G11:G18)</f>
        <v>904</v>
      </c>
      <c r="H19" s="4">
        <f>G19-F19</f>
        <v>304</v>
      </c>
      <c r="I19" s="4">
        <f aca="true" t="shared" si="1" ref="I19:R19">SUM(I6:I17)</f>
        <v>13</v>
      </c>
      <c r="J19" s="4">
        <f t="shared" si="1"/>
        <v>66</v>
      </c>
      <c r="K19" s="4">
        <f t="shared" si="1"/>
        <v>13</v>
      </c>
      <c r="L19" s="4">
        <f t="shared" si="1"/>
        <v>0</v>
      </c>
      <c r="M19" s="4">
        <v>0</v>
      </c>
      <c r="N19" s="4">
        <f>SUM(N18)</f>
        <v>88</v>
      </c>
      <c r="O19" s="4">
        <f t="shared" si="1"/>
        <v>58</v>
      </c>
      <c r="P19" s="4">
        <f t="shared" si="1"/>
        <v>0</v>
      </c>
      <c r="Q19" s="4">
        <f t="shared" si="1"/>
        <v>73</v>
      </c>
      <c r="R19" s="4">
        <f t="shared" si="1"/>
        <v>104</v>
      </c>
      <c r="S19" s="4">
        <f>SUM(S10:S17)</f>
        <v>2868</v>
      </c>
      <c r="T19" s="4">
        <f>SUM(T6:T17)</f>
        <v>1778</v>
      </c>
    </row>
    <row r="20" ht="14.25">
      <c r="B20" s="79"/>
    </row>
  </sheetData>
  <mergeCells count="6"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75" zoomScaleNormal="65" zoomScaleSheetLayoutView="75" workbookViewId="0" topLeftCell="A1">
      <selection activeCell="A21" sqref="A21:IV25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1" t="s">
        <v>101</v>
      </c>
      <c r="D1" s="1"/>
      <c r="E1" s="1"/>
      <c r="F1" s="21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21"/>
      <c r="D2" s="21" t="s">
        <v>62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82" t="s">
        <v>2</v>
      </c>
      <c r="B4" s="182" t="s">
        <v>3</v>
      </c>
      <c r="C4" s="25" t="s">
        <v>22</v>
      </c>
      <c r="D4" s="26"/>
      <c r="E4" s="28"/>
      <c r="F4" s="25"/>
      <c r="G4" s="26"/>
      <c r="H4" s="26" t="s">
        <v>23</v>
      </c>
      <c r="I4" s="26"/>
      <c r="J4" s="26"/>
      <c r="K4" s="28"/>
      <c r="L4" s="21"/>
      <c r="M4" s="21"/>
    </row>
    <row r="5" spans="1:13" ht="15">
      <c r="A5" s="183"/>
      <c r="B5" s="183"/>
      <c r="C5" s="19">
        <v>2009</v>
      </c>
      <c r="D5" s="20">
        <v>2010</v>
      </c>
      <c r="E5" s="20" t="s">
        <v>77</v>
      </c>
      <c r="F5" s="25" t="s">
        <v>26</v>
      </c>
      <c r="G5" s="28"/>
      <c r="H5" s="25" t="s">
        <v>24</v>
      </c>
      <c r="I5" s="28"/>
      <c r="J5" s="25" t="s">
        <v>25</v>
      </c>
      <c r="K5" s="28"/>
      <c r="L5" s="21"/>
      <c r="M5" s="21"/>
    </row>
    <row r="6" spans="1:13" ht="15">
      <c r="A6" s="184"/>
      <c r="B6" s="184"/>
      <c r="C6" s="41"/>
      <c r="D6" s="12"/>
      <c r="E6" s="12" t="s">
        <v>78</v>
      </c>
      <c r="F6" s="19">
        <v>2009</v>
      </c>
      <c r="G6" s="20">
        <v>2010</v>
      </c>
      <c r="H6" s="19">
        <v>2009</v>
      </c>
      <c r="I6" s="20">
        <v>2010</v>
      </c>
      <c r="J6" s="19">
        <v>2009</v>
      </c>
      <c r="K6" s="20">
        <v>2010</v>
      </c>
      <c r="L6" s="21"/>
      <c r="M6" s="21"/>
    </row>
    <row r="7" spans="1:13" ht="18">
      <c r="A7" s="32">
        <v>1</v>
      </c>
      <c r="B7" s="32" t="s">
        <v>63</v>
      </c>
      <c r="C7" s="91">
        <v>18.38</v>
      </c>
      <c r="D7" s="91"/>
      <c r="E7" s="90"/>
      <c r="F7" s="13">
        <v>18.38</v>
      </c>
      <c r="G7" s="91"/>
      <c r="H7" s="13"/>
      <c r="I7" s="91"/>
      <c r="J7" s="13"/>
      <c r="K7" s="91"/>
      <c r="L7" s="21"/>
      <c r="M7" s="21"/>
    </row>
    <row r="8" spans="1:13" ht="18">
      <c r="A8" s="32">
        <v>2</v>
      </c>
      <c r="B8" s="32" t="s">
        <v>64</v>
      </c>
      <c r="C8" s="91">
        <v>88</v>
      </c>
      <c r="D8" s="91">
        <v>31.1</v>
      </c>
      <c r="E8" s="90">
        <f aca="true" t="shared" si="0" ref="E8:E20">D8*100/C8</f>
        <v>35.34090909090909</v>
      </c>
      <c r="F8" s="13">
        <v>79.5</v>
      </c>
      <c r="G8" s="91">
        <v>30.5</v>
      </c>
      <c r="H8" s="13"/>
      <c r="I8" s="91"/>
      <c r="J8" s="13">
        <v>8.5</v>
      </c>
      <c r="K8" s="91">
        <v>0.6</v>
      </c>
      <c r="L8" s="21"/>
      <c r="M8" s="21"/>
    </row>
    <row r="9" spans="1:13" ht="18">
      <c r="A9" s="32">
        <v>3</v>
      </c>
      <c r="B9" s="32" t="s">
        <v>65</v>
      </c>
      <c r="C9" s="91">
        <v>12</v>
      </c>
      <c r="D9" s="91">
        <v>8.8</v>
      </c>
      <c r="E9" s="90">
        <f t="shared" si="0"/>
        <v>73.33333333333334</v>
      </c>
      <c r="F9" s="13">
        <v>12</v>
      </c>
      <c r="G9" s="91">
        <v>8</v>
      </c>
      <c r="H9" s="13"/>
      <c r="I9" s="91"/>
      <c r="J9" s="13"/>
      <c r="K9" s="91">
        <v>0.8</v>
      </c>
      <c r="L9" s="21"/>
      <c r="M9" s="21"/>
    </row>
    <row r="10" spans="1:13" ht="18">
      <c r="A10" s="32">
        <v>4</v>
      </c>
      <c r="B10" s="32" t="s">
        <v>66</v>
      </c>
      <c r="C10" s="91">
        <v>11.4</v>
      </c>
      <c r="D10" s="91">
        <v>6.1</v>
      </c>
      <c r="E10" s="90">
        <f t="shared" si="0"/>
        <v>53.50877192982456</v>
      </c>
      <c r="F10" s="13">
        <v>9.7</v>
      </c>
      <c r="G10" s="91">
        <v>5.6</v>
      </c>
      <c r="H10" s="13"/>
      <c r="I10" s="91"/>
      <c r="J10" s="13">
        <v>1.7</v>
      </c>
      <c r="K10" s="91">
        <v>0.5</v>
      </c>
      <c r="L10" s="21"/>
      <c r="M10" s="21"/>
    </row>
    <row r="11" spans="1:13" ht="18">
      <c r="A11" s="32">
        <v>5</v>
      </c>
      <c r="B11" s="42" t="s">
        <v>67</v>
      </c>
      <c r="C11" s="91">
        <v>97.4</v>
      </c>
      <c r="D11" s="91">
        <v>84.9</v>
      </c>
      <c r="E11" s="90">
        <f t="shared" si="0"/>
        <v>87.16632443531827</v>
      </c>
      <c r="F11" s="13">
        <v>71.65</v>
      </c>
      <c r="G11" s="91">
        <v>61.9</v>
      </c>
      <c r="H11" s="13">
        <v>22.95</v>
      </c>
      <c r="I11" s="91">
        <v>19.2</v>
      </c>
      <c r="J11" s="13">
        <v>2.8</v>
      </c>
      <c r="K11" s="91">
        <v>3.8</v>
      </c>
      <c r="L11" s="21"/>
      <c r="M11" s="21"/>
    </row>
    <row r="12" spans="1:13" ht="18">
      <c r="A12" s="32">
        <v>6</v>
      </c>
      <c r="B12" s="32" t="s">
        <v>68</v>
      </c>
      <c r="C12" s="91">
        <v>112</v>
      </c>
      <c r="D12" s="91">
        <v>61</v>
      </c>
      <c r="E12" s="90">
        <f t="shared" si="0"/>
        <v>54.464285714285715</v>
      </c>
      <c r="F12" s="13">
        <v>75.5</v>
      </c>
      <c r="G12" s="91">
        <v>38</v>
      </c>
      <c r="H12" s="13">
        <v>28</v>
      </c>
      <c r="I12" s="91">
        <v>16</v>
      </c>
      <c r="J12" s="13">
        <v>8.5</v>
      </c>
      <c r="K12" s="91">
        <v>7</v>
      </c>
      <c r="L12" s="21"/>
      <c r="M12" s="21"/>
    </row>
    <row r="13" spans="1:13" ht="18">
      <c r="A13" s="32">
        <v>7</v>
      </c>
      <c r="B13" s="33" t="s">
        <v>91</v>
      </c>
      <c r="C13" s="91">
        <v>37.5</v>
      </c>
      <c r="D13" s="91">
        <v>22.8</v>
      </c>
      <c r="E13" s="90">
        <f t="shared" si="0"/>
        <v>60.8</v>
      </c>
      <c r="F13" s="13">
        <v>34.7</v>
      </c>
      <c r="G13" s="92">
        <v>20.7</v>
      </c>
      <c r="H13" s="13"/>
      <c r="I13" s="92"/>
      <c r="J13" s="13">
        <v>2.8</v>
      </c>
      <c r="K13" s="92">
        <v>2.1</v>
      </c>
      <c r="L13" s="21"/>
      <c r="M13" s="21"/>
    </row>
    <row r="14" spans="1:13" ht="18">
      <c r="A14" s="32">
        <v>8</v>
      </c>
      <c r="B14" s="33" t="s">
        <v>69</v>
      </c>
      <c r="C14" s="91">
        <v>35.8</v>
      </c>
      <c r="D14" s="91">
        <v>8.72</v>
      </c>
      <c r="E14" s="90">
        <f t="shared" si="0"/>
        <v>24.357541899441348</v>
      </c>
      <c r="F14" s="17">
        <v>21.1</v>
      </c>
      <c r="G14" s="92">
        <v>8.27</v>
      </c>
      <c r="H14" s="17">
        <v>13.7</v>
      </c>
      <c r="I14" s="92"/>
      <c r="J14" s="17">
        <v>1</v>
      </c>
      <c r="K14" s="92">
        <v>0.45</v>
      </c>
      <c r="L14" s="21"/>
      <c r="M14" s="21"/>
    </row>
    <row r="15" spans="1:13" ht="18">
      <c r="A15" s="32">
        <v>9</v>
      </c>
      <c r="B15" s="33" t="s">
        <v>90</v>
      </c>
      <c r="C15" s="91">
        <v>8.6</v>
      </c>
      <c r="D15" s="91">
        <v>11.3</v>
      </c>
      <c r="E15" s="90">
        <f t="shared" si="0"/>
        <v>131.3953488372093</v>
      </c>
      <c r="F15" s="17">
        <v>8.1</v>
      </c>
      <c r="G15" s="92">
        <v>11</v>
      </c>
      <c r="H15" s="17"/>
      <c r="I15" s="92"/>
      <c r="J15" s="17">
        <v>0.5</v>
      </c>
      <c r="K15" s="92">
        <v>0.3</v>
      </c>
      <c r="L15" s="21"/>
      <c r="M15" s="21"/>
    </row>
    <row r="16" spans="1:13" ht="18">
      <c r="A16" s="32">
        <v>10</v>
      </c>
      <c r="B16" s="33" t="s">
        <v>70</v>
      </c>
      <c r="C16" s="91">
        <v>27</v>
      </c>
      <c r="D16" s="91">
        <v>18.06</v>
      </c>
      <c r="E16" s="90">
        <f t="shared" si="0"/>
        <v>66.88888888888889</v>
      </c>
      <c r="F16" s="17">
        <v>24</v>
      </c>
      <c r="G16" s="92">
        <v>14.96</v>
      </c>
      <c r="H16" s="17"/>
      <c r="I16" s="92"/>
      <c r="J16" s="17">
        <v>3</v>
      </c>
      <c r="K16" s="92">
        <v>3.1</v>
      </c>
      <c r="L16" s="21"/>
      <c r="M16" s="21"/>
    </row>
    <row r="17" spans="1:13" ht="18">
      <c r="A17" s="32">
        <v>11</v>
      </c>
      <c r="B17" s="33" t="s">
        <v>71</v>
      </c>
      <c r="C17" s="91">
        <v>13.2</v>
      </c>
      <c r="D17" s="91">
        <v>6.6</v>
      </c>
      <c r="E17" s="90">
        <f t="shared" si="0"/>
        <v>50</v>
      </c>
      <c r="F17" s="17">
        <v>12.4</v>
      </c>
      <c r="G17" s="92">
        <v>6.4</v>
      </c>
      <c r="H17" s="17"/>
      <c r="I17" s="92"/>
      <c r="J17" s="17">
        <v>0.8</v>
      </c>
      <c r="K17" s="92">
        <v>0.2</v>
      </c>
      <c r="L17" s="21"/>
      <c r="M17" s="21"/>
    </row>
    <row r="18" spans="1:13" ht="18">
      <c r="A18" s="32">
        <v>12</v>
      </c>
      <c r="B18" s="33" t="s">
        <v>72</v>
      </c>
      <c r="C18" s="91">
        <v>622</v>
      </c>
      <c r="D18" s="91">
        <v>676</v>
      </c>
      <c r="E18" s="90">
        <f t="shared" si="0"/>
        <v>108.68167202572347</v>
      </c>
      <c r="F18" s="17"/>
      <c r="G18" s="92"/>
      <c r="H18" s="17">
        <v>622</v>
      </c>
      <c r="I18" s="92">
        <v>676</v>
      </c>
      <c r="J18" s="17"/>
      <c r="K18" s="92"/>
      <c r="L18" s="21"/>
      <c r="M18" s="21"/>
    </row>
    <row r="19" spans="1:13" ht="18">
      <c r="A19" s="32">
        <v>13</v>
      </c>
      <c r="B19" s="33" t="s">
        <v>88</v>
      </c>
      <c r="C19" s="3"/>
      <c r="D19" s="91">
        <v>3</v>
      </c>
      <c r="E19" s="90"/>
      <c r="F19" s="17"/>
      <c r="G19" s="92"/>
      <c r="H19" s="17"/>
      <c r="I19" s="92"/>
      <c r="J19" s="17"/>
      <c r="K19" s="92">
        <v>3</v>
      </c>
      <c r="L19" s="21"/>
      <c r="M19" s="21"/>
    </row>
    <row r="20" spans="1:13" ht="16.5">
      <c r="A20" s="174" t="s">
        <v>11</v>
      </c>
      <c r="B20" s="179"/>
      <c r="C20" s="94">
        <f>SUM(C7:C19)</f>
        <v>1083.28</v>
      </c>
      <c r="D20" s="94">
        <f>SUM(D7:D19)</f>
        <v>938.3800000000001</v>
      </c>
      <c r="E20" s="90">
        <f t="shared" si="0"/>
        <v>86.62395687172292</v>
      </c>
      <c r="F20" s="93">
        <f aca="true" t="shared" si="1" ref="F20:K20">SUM(F7:F18)</f>
        <v>367.03000000000003</v>
      </c>
      <c r="G20" s="94">
        <f t="shared" si="1"/>
        <v>205.33</v>
      </c>
      <c r="H20" s="94">
        <f>SUM(H7:H19)</f>
        <v>686.65</v>
      </c>
      <c r="I20" s="94">
        <f t="shared" si="1"/>
        <v>711.2</v>
      </c>
      <c r="J20" s="94">
        <f t="shared" si="1"/>
        <v>29.6</v>
      </c>
      <c r="K20" s="94">
        <f t="shared" si="1"/>
        <v>18.849999999999998</v>
      </c>
      <c r="L20" s="21"/>
      <c r="M20" s="21"/>
    </row>
  </sheetData>
  <mergeCells count="3">
    <mergeCell ref="A20:B20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A22" sqref="A22:IV25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875" style="0" customWidth="1"/>
    <col min="6" max="7" width="7.125" style="0" customWidth="1"/>
    <col min="8" max="8" width="8.625" style="0" customWidth="1"/>
    <col min="9" max="10" width="10.25390625" style="0" customWidth="1"/>
    <col min="11" max="11" width="8.25390625" style="0" customWidth="1"/>
    <col min="12" max="12" width="10.875" style="0" customWidth="1"/>
    <col min="13" max="13" width="11.875" style="0" customWidth="1"/>
    <col min="14" max="14" width="8.3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109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60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85"/>
      <c r="B4" s="24" t="s">
        <v>3</v>
      </c>
      <c r="C4" s="27" t="s">
        <v>74</v>
      </c>
      <c r="D4" s="27"/>
      <c r="E4" s="27"/>
      <c r="F4" s="26"/>
      <c r="G4" s="26"/>
      <c r="H4" s="22"/>
      <c r="I4" s="25" t="s">
        <v>50</v>
      </c>
      <c r="J4" s="26"/>
      <c r="K4" s="27"/>
      <c r="L4" s="26"/>
      <c r="M4" s="26"/>
      <c r="N4" s="22"/>
      <c r="O4" s="25" t="s">
        <v>51</v>
      </c>
      <c r="P4" s="26"/>
      <c r="Q4" s="27"/>
      <c r="R4" s="26"/>
      <c r="S4" s="26"/>
      <c r="T4" s="22"/>
    </row>
    <row r="5" spans="1:20" ht="15" customHeight="1">
      <c r="A5" s="86" t="s">
        <v>2</v>
      </c>
      <c r="B5" s="34"/>
      <c r="C5" s="26" t="s">
        <v>52</v>
      </c>
      <c r="D5" s="26"/>
      <c r="E5" s="135" t="s">
        <v>79</v>
      </c>
      <c r="F5" s="25" t="s">
        <v>53</v>
      </c>
      <c r="G5" s="28"/>
      <c r="H5" s="135" t="s">
        <v>79</v>
      </c>
      <c r="I5" s="124" t="s">
        <v>52</v>
      </c>
      <c r="J5" s="124"/>
      <c r="K5" s="135" t="s">
        <v>79</v>
      </c>
      <c r="L5" s="124" t="s">
        <v>53</v>
      </c>
      <c r="M5" s="124"/>
      <c r="N5" s="135" t="s">
        <v>79</v>
      </c>
      <c r="O5" s="26" t="s">
        <v>52</v>
      </c>
      <c r="P5" s="26"/>
      <c r="Q5" s="135" t="s">
        <v>76</v>
      </c>
      <c r="R5" s="125" t="s">
        <v>53</v>
      </c>
      <c r="S5" s="126"/>
      <c r="T5" s="135" t="s">
        <v>79</v>
      </c>
    </row>
    <row r="6" spans="1:20" ht="15">
      <c r="A6" s="86" t="s">
        <v>87</v>
      </c>
      <c r="B6" s="34"/>
      <c r="C6" s="133">
        <v>2009</v>
      </c>
      <c r="D6" s="133">
        <v>2010</v>
      </c>
      <c r="E6" s="136"/>
      <c r="F6" s="133">
        <v>2009</v>
      </c>
      <c r="G6" s="133">
        <v>2010</v>
      </c>
      <c r="H6" s="136"/>
      <c r="I6" s="133">
        <v>2009</v>
      </c>
      <c r="J6" s="133">
        <v>2010</v>
      </c>
      <c r="K6" s="136"/>
      <c r="L6" s="133">
        <v>2009</v>
      </c>
      <c r="M6" s="133">
        <v>2010</v>
      </c>
      <c r="N6" s="136"/>
      <c r="O6" s="133">
        <v>2009</v>
      </c>
      <c r="P6" s="133">
        <v>2010</v>
      </c>
      <c r="Q6" s="136"/>
      <c r="R6" s="133">
        <v>2009</v>
      </c>
      <c r="S6" s="133">
        <v>2010</v>
      </c>
      <c r="T6" s="136"/>
    </row>
    <row r="7" spans="1:20" ht="15">
      <c r="A7" s="87"/>
      <c r="B7" s="30"/>
      <c r="C7" s="134"/>
      <c r="D7" s="134"/>
      <c r="E7" s="137"/>
      <c r="F7" s="134"/>
      <c r="G7" s="134"/>
      <c r="H7" s="137"/>
      <c r="I7" s="134"/>
      <c r="J7" s="134"/>
      <c r="K7" s="137"/>
      <c r="L7" s="134"/>
      <c r="M7" s="134"/>
      <c r="N7" s="137"/>
      <c r="O7" s="134"/>
      <c r="P7" s="134"/>
      <c r="Q7" s="137"/>
      <c r="R7" s="134"/>
      <c r="S7" s="134"/>
      <c r="T7" s="137"/>
    </row>
    <row r="8" spans="1:20" ht="15">
      <c r="A8" s="2">
        <v>1</v>
      </c>
      <c r="B8" s="30" t="s">
        <v>63</v>
      </c>
      <c r="C8" s="4">
        <v>17</v>
      </c>
      <c r="D8" s="4"/>
      <c r="E8" s="37"/>
      <c r="F8" s="12"/>
      <c r="G8" s="12"/>
      <c r="H8" s="37"/>
      <c r="I8" s="4">
        <v>11779</v>
      </c>
      <c r="J8" s="12"/>
      <c r="K8" s="37"/>
      <c r="L8" s="4"/>
      <c r="M8" s="4"/>
      <c r="N8" s="37"/>
      <c r="O8" s="37">
        <f aca="true" t="shared" si="0" ref="O8:O18">C8/I8*100000</f>
        <v>144.32464555564988</v>
      </c>
      <c r="P8" s="37"/>
      <c r="Q8" s="37"/>
      <c r="R8" s="12"/>
      <c r="S8" s="12"/>
      <c r="T8" s="37"/>
    </row>
    <row r="9" spans="1:20" ht="15">
      <c r="A9" s="2">
        <v>2</v>
      </c>
      <c r="B9" s="23" t="s">
        <v>64</v>
      </c>
      <c r="C9" s="4">
        <v>319</v>
      </c>
      <c r="D9" s="4">
        <v>268</v>
      </c>
      <c r="E9" s="37">
        <f aca="true" t="shared" si="1" ref="E9:E18">D9/C9*100</f>
        <v>84.01253918495298</v>
      </c>
      <c r="F9" s="4"/>
      <c r="G9" s="4"/>
      <c r="H9" s="37"/>
      <c r="I9" s="4">
        <v>80494</v>
      </c>
      <c r="J9" s="4">
        <v>56113</v>
      </c>
      <c r="K9" s="37">
        <f>J9*100/I9</f>
        <v>69.7107858970855</v>
      </c>
      <c r="L9" s="4"/>
      <c r="M9" s="4"/>
      <c r="N9" s="37"/>
      <c r="O9" s="37">
        <f t="shared" si="0"/>
        <v>396.3028300245981</v>
      </c>
      <c r="P9" s="37">
        <f aca="true" t="shared" si="2" ref="P9:P17">D9/J9*100000</f>
        <v>477.6076844937893</v>
      </c>
      <c r="Q9" s="37">
        <f aca="true" t="shared" si="3" ref="Q9:Q18">P9/O9*100</f>
        <v>120.51583998634192</v>
      </c>
      <c r="R9" s="37"/>
      <c r="S9" s="37"/>
      <c r="T9" s="37"/>
    </row>
    <row r="10" spans="1:20" ht="15">
      <c r="A10" s="2">
        <v>3</v>
      </c>
      <c r="B10" s="23" t="s">
        <v>65</v>
      </c>
      <c r="C10" s="4">
        <v>135</v>
      </c>
      <c r="D10" s="4">
        <v>79.26</v>
      </c>
      <c r="E10" s="37">
        <f t="shared" si="1"/>
        <v>58.711111111111116</v>
      </c>
      <c r="F10" s="4"/>
      <c r="G10" s="4"/>
      <c r="H10" s="37"/>
      <c r="I10" s="4">
        <v>35562</v>
      </c>
      <c r="J10" s="4">
        <v>33715</v>
      </c>
      <c r="K10" s="37">
        <f aca="true" t="shared" si="4" ref="K10:K21">J10*100/I10</f>
        <v>94.8062538664867</v>
      </c>
      <c r="L10" s="4"/>
      <c r="M10" s="4"/>
      <c r="N10" s="37"/>
      <c r="O10" s="37">
        <f t="shared" si="0"/>
        <v>379.61869411169226</v>
      </c>
      <c r="P10" s="37">
        <f t="shared" si="2"/>
        <v>235.0882396559395</v>
      </c>
      <c r="Q10" s="37">
        <f t="shared" si="3"/>
        <v>61.92746650847793</v>
      </c>
      <c r="R10" s="37"/>
      <c r="S10" s="37"/>
      <c r="T10" s="37"/>
    </row>
    <row r="11" spans="1:20" ht="15">
      <c r="A11" s="2">
        <v>4</v>
      </c>
      <c r="B11" s="38" t="s">
        <v>66</v>
      </c>
      <c r="C11" s="20">
        <v>77</v>
      </c>
      <c r="D11" s="20">
        <v>69</v>
      </c>
      <c r="E11" s="37">
        <f t="shared" si="1"/>
        <v>89.6103896103896</v>
      </c>
      <c r="F11" s="20"/>
      <c r="G11" s="20"/>
      <c r="H11" s="37"/>
      <c r="I11" s="4">
        <v>13956</v>
      </c>
      <c r="J11" s="4">
        <v>12764</v>
      </c>
      <c r="K11" s="37">
        <f t="shared" si="4"/>
        <v>91.45887073660074</v>
      </c>
      <c r="L11" s="20"/>
      <c r="M11" s="20"/>
      <c r="N11" s="96"/>
      <c r="O11" s="37">
        <f t="shared" si="0"/>
        <v>551.7340212095156</v>
      </c>
      <c r="P11" s="37">
        <f t="shared" si="2"/>
        <v>540.582889376371</v>
      </c>
      <c r="Q11" s="37">
        <f t="shared" si="3"/>
        <v>97.97889356021602</v>
      </c>
      <c r="R11" s="96"/>
      <c r="S11" s="96"/>
      <c r="T11" s="96"/>
    </row>
    <row r="12" spans="1:20" ht="15">
      <c r="A12" s="2">
        <v>5</v>
      </c>
      <c r="B12" s="23" t="s">
        <v>67</v>
      </c>
      <c r="C12" s="4">
        <v>607</v>
      </c>
      <c r="D12" s="4">
        <v>578.3</v>
      </c>
      <c r="E12" s="37">
        <f t="shared" si="1"/>
        <v>95.27182866556836</v>
      </c>
      <c r="F12" s="4">
        <v>252</v>
      </c>
      <c r="G12" s="4">
        <v>204.7</v>
      </c>
      <c r="H12" s="37">
        <f>G12/F12*100</f>
        <v>81.23015873015873</v>
      </c>
      <c r="I12" s="4">
        <v>160379</v>
      </c>
      <c r="J12" s="4">
        <v>156976</v>
      </c>
      <c r="K12" s="37">
        <f t="shared" si="4"/>
        <v>97.87815112951196</v>
      </c>
      <c r="L12" s="4">
        <v>66208</v>
      </c>
      <c r="M12" s="4">
        <v>61722</v>
      </c>
      <c r="N12" s="37">
        <f>M12/L12*100</f>
        <v>93.22438376027065</v>
      </c>
      <c r="O12" s="37">
        <f t="shared" si="0"/>
        <v>378.47847910262567</v>
      </c>
      <c r="P12" s="37">
        <f t="shared" si="2"/>
        <v>368.4002650086637</v>
      </c>
      <c r="Q12" s="37">
        <f t="shared" si="3"/>
        <v>97.33717644452138</v>
      </c>
      <c r="R12" s="37">
        <f>F12/L12*100000</f>
        <v>380.6186563557274</v>
      </c>
      <c r="S12" s="37">
        <f>G12/M12*100000</f>
        <v>331.6483587699686</v>
      </c>
      <c r="T12" s="37">
        <f>S12/R12*100</f>
        <v>87.13402594223048</v>
      </c>
    </row>
    <row r="13" spans="1:20" ht="15">
      <c r="A13" s="2">
        <v>6</v>
      </c>
      <c r="B13" s="23" t="s">
        <v>68</v>
      </c>
      <c r="C13" s="4">
        <v>443</v>
      </c>
      <c r="D13" s="97">
        <v>329</v>
      </c>
      <c r="E13" s="98">
        <f t="shared" si="1"/>
        <v>74.2663656884876</v>
      </c>
      <c r="F13" s="97">
        <v>176</v>
      </c>
      <c r="G13" s="97">
        <v>99</v>
      </c>
      <c r="H13" s="37">
        <f>G13/F13*100</f>
        <v>56.25</v>
      </c>
      <c r="I13" s="97">
        <v>83796</v>
      </c>
      <c r="J13" s="4">
        <v>65531</v>
      </c>
      <c r="K13" s="37">
        <f t="shared" si="4"/>
        <v>78.20301685044632</v>
      </c>
      <c r="L13" s="4">
        <v>56638</v>
      </c>
      <c r="M13" s="4">
        <v>32013</v>
      </c>
      <c r="N13" s="37">
        <f>M13/L13*100</f>
        <v>56.52212295631907</v>
      </c>
      <c r="O13" s="37">
        <f t="shared" si="0"/>
        <v>528.6648527376008</v>
      </c>
      <c r="P13" s="37">
        <f t="shared" si="2"/>
        <v>502.05246371946106</v>
      </c>
      <c r="Q13" s="37">
        <f t="shared" si="3"/>
        <v>94.96611343078096</v>
      </c>
      <c r="R13" s="37">
        <f>F13/L13*100000</f>
        <v>310.74543592640987</v>
      </c>
      <c r="S13" s="37">
        <f>G13/M13*100000</f>
        <v>309.2493674444757</v>
      </c>
      <c r="T13" s="37">
        <f>S13/R13*100</f>
        <v>99.51855496204665</v>
      </c>
    </row>
    <row r="14" spans="1:20" ht="15">
      <c r="A14" s="2">
        <v>7</v>
      </c>
      <c r="B14" s="39" t="s">
        <v>91</v>
      </c>
      <c r="C14" s="97">
        <v>106</v>
      </c>
      <c r="D14" s="97">
        <v>133</v>
      </c>
      <c r="E14" s="98">
        <f t="shared" si="1"/>
        <v>125.47169811320755</v>
      </c>
      <c r="F14" s="97"/>
      <c r="G14" s="97"/>
      <c r="H14" s="98"/>
      <c r="I14" s="97">
        <v>39014</v>
      </c>
      <c r="J14" s="97">
        <v>42184</v>
      </c>
      <c r="K14" s="37">
        <f t="shared" si="4"/>
        <v>108.12528835802533</v>
      </c>
      <c r="L14" s="97"/>
      <c r="M14" s="97"/>
      <c r="N14" s="98"/>
      <c r="O14" s="37">
        <f t="shared" si="0"/>
        <v>271.6973394166197</v>
      </c>
      <c r="P14" s="37">
        <f t="shared" si="2"/>
        <v>315.28541627157216</v>
      </c>
      <c r="Q14" s="37">
        <f t="shared" si="3"/>
        <v>116.04287953225581</v>
      </c>
      <c r="R14" s="37"/>
      <c r="S14" s="37"/>
      <c r="T14" s="98"/>
    </row>
    <row r="15" spans="1:20" ht="15">
      <c r="A15" s="2">
        <v>8</v>
      </c>
      <c r="B15" s="39" t="s">
        <v>69</v>
      </c>
      <c r="C15" s="97">
        <v>108</v>
      </c>
      <c r="D15" s="97">
        <v>106.54</v>
      </c>
      <c r="E15" s="98">
        <f t="shared" si="1"/>
        <v>98.64814814814815</v>
      </c>
      <c r="F15" s="97">
        <v>12</v>
      </c>
      <c r="G15" s="97"/>
      <c r="H15" s="98"/>
      <c r="I15" s="99">
        <v>27066</v>
      </c>
      <c r="J15" s="97">
        <v>29828</v>
      </c>
      <c r="K15" s="37">
        <f t="shared" si="4"/>
        <v>110.20468484445429</v>
      </c>
      <c r="L15" s="97">
        <v>8000</v>
      </c>
      <c r="M15" s="97"/>
      <c r="N15" s="98"/>
      <c r="O15" s="37">
        <f t="shared" si="0"/>
        <v>399.02460651740193</v>
      </c>
      <c r="P15" s="37">
        <f t="shared" si="2"/>
        <v>357.1811720531045</v>
      </c>
      <c r="Q15" s="98">
        <f t="shared" si="3"/>
        <v>89.51357039619747</v>
      </c>
      <c r="R15" s="37">
        <f>F15/L15*100000</f>
        <v>150</v>
      </c>
      <c r="S15" s="95"/>
      <c r="T15" s="98"/>
    </row>
    <row r="16" spans="1:20" s="75" customFormat="1" ht="15">
      <c r="A16" s="2">
        <v>9</v>
      </c>
      <c r="B16" s="33" t="s">
        <v>90</v>
      </c>
      <c r="C16" s="99">
        <v>135</v>
      </c>
      <c r="D16" s="99">
        <v>249</v>
      </c>
      <c r="E16" s="100">
        <f t="shared" si="1"/>
        <v>184.44444444444446</v>
      </c>
      <c r="F16" s="99"/>
      <c r="G16" s="99"/>
      <c r="H16" s="100"/>
      <c r="I16" s="97">
        <v>23492</v>
      </c>
      <c r="J16" s="99">
        <v>39730</v>
      </c>
      <c r="K16" s="37">
        <f t="shared" si="4"/>
        <v>169.121403030819</v>
      </c>
      <c r="L16" s="99"/>
      <c r="M16" s="99"/>
      <c r="N16" s="100"/>
      <c r="O16" s="37">
        <f t="shared" si="0"/>
        <v>574.6637153073387</v>
      </c>
      <c r="P16" s="37">
        <f t="shared" si="2"/>
        <v>626.7304304052353</v>
      </c>
      <c r="Q16" s="100">
        <f t="shared" si="3"/>
        <v>109.06037978577618</v>
      </c>
      <c r="R16" s="37"/>
      <c r="S16" s="37"/>
      <c r="T16" s="37"/>
    </row>
    <row r="17" spans="1:20" ht="15">
      <c r="A17" s="2">
        <v>10</v>
      </c>
      <c r="B17" s="39" t="s">
        <v>70</v>
      </c>
      <c r="C17" s="97">
        <v>130</v>
      </c>
      <c r="D17" s="97">
        <v>120</v>
      </c>
      <c r="E17" s="98">
        <f t="shared" si="1"/>
        <v>92.3076923076923</v>
      </c>
      <c r="F17" s="97"/>
      <c r="G17" s="97"/>
      <c r="H17" s="98"/>
      <c r="I17" s="97">
        <v>35285</v>
      </c>
      <c r="J17" s="97">
        <v>33728</v>
      </c>
      <c r="K17" s="37">
        <f t="shared" si="4"/>
        <v>95.58736006801757</v>
      </c>
      <c r="L17" s="97"/>
      <c r="M17" s="97"/>
      <c r="N17" s="98"/>
      <c r="O17" s="37">
        <f t="shared" si="0"/>
        <v>368.42851069859717</v>
      </c>
      <c r="P17" s="37">
        <f t="shared" si="2"/>
        <v>355.7874762808349</v>
      </c>
      <c r="Q17" s="98">
        <f t="shared" si="3"/>
        <v>96.56893154284045</v>
      </c>
      <c r="R17" s="37"/>
      <c r="S17" s="37"/>
      <c r="T17" s="98"/>
    </row>
    <row r="18" spans="1:20" ht="15">
      <c r="A18" s="2">
        <v>11</v>
      </c>
      <c r="B18" s="39" t="s">
        <v>71</v>
      </c>
      <c r="C18" s="97">
        <v>58</v>
      </c>
      <c r="D18" s="97">
        <v>64.1</v>
      </c>
      <c r="E18" s="98">
        <f t="shared" si="1"/>
        <v>110.51724137931033</v>
      </c>
      <c r="F18" s="97"/>
      <c r="G18" s="97"/>
      <c r="H18" s="98"/>
      <c r="I18" s="97">
        <v>11202</v>
      </c>
      <c r="J18" s="97">
        <v>12040</v>
      </c>
      <c r="K18" s="37">
        <f t="shared" si="4"/>
        <v>107.48080699875023</v>
      </c>
      <c r="L18" s="97"/>
      <c r="M18" s="97"/>
      <c r="N18" s="98"/>
      <c r="O18" s="37">
        <f t="shared" si="0"/>
        <v>517.7646848777003</v>
      </c>
      <c r="P18" s="37">
        <f>D18/J18*100000</f>
        <v>532.392026578073</v>
      </c>
      <c r="Q18" s="98">
        <f t="shared" si="3"/>
        <v>102.82509451254438</v>
      </c>
      <c r="R18" s="37"/>
      <c r="S18" s="37"/>
      <c r="T18" s="98"/>
    </row>
    <row r="19" spans="1:20" ht="15">
      <c r="A19" s="85">
        <v>12</v>
      </c>
      <c r="B19" s="88" t="s">
        <v>72</v>
      </c>
      <c r="C19" s="97"/>
      <c r="D19" s="97"/>
      <c r="E19" s="98"/>
      <c r="F19" s="97">
        <v>6606</v>
      </c>
      <c r="G19" s="97">
        <v>7223</v>
      </c>
      <c r="H19" s="98">
        <f>G19/F19*100</f>
        <v>109.33999394489857</v>
      </c>
      <c r="I19" s="4"/>
      <c r="J19" s="97"/>
      <c r="K19" s="37"/>
      <c r="L19" s="97">
        <v>1693903</v>
      </c>
      <c r="M19" s="97">
        <v>1908836</v>
      </c>
      <c r="N19" s="98">
        <f>M19/L19*100</f>
        <v>112.68862502752519</v>
      </c>
      <c r="O19" s="37"/>
      <c r="P19" s="37"/>
      <c r="Q19" s="98"/>
      <c r="R19" s="37">
        <f>F19/L19*100000</f>
        <v>389.9869118833841</v>
      </c>
      <c r="S19" s="37">
        <f>G19/M19*100000</f>
        <v>378.3981442093506</v>
      </c>
      <c r="T19" s="98">
        <f>S19/R19*100</f>
        <v>97.0284213852031</v>
      </c>
    </row>
    <row r="20" spans="1:20" ht="15">
      <c r="A20" s="2">
        <v>13</v>
      </c>
      <c r="B20" s="33" t="s">
        <v>113</v>
      </c>
      <c r="C20" s="122"/>
      <c r="D20" s="97"/>
      <c r="E20" s="98"/>
      <c r="F20" s="97"/>
      <c r="G20" s="97">
        <v>8</v>
      </c>
      <c r="H20" s="98"/>
      <c r="I20" s="4"/>
      <c r="J20" s="97"/>
      <c r="K20" s="37"/>
      <c r="L20" s="97"/>
      <c r="M20" s="97">
        <v>8569</v>
      </c>
      <c r="N20" s="98"/>
      <c r="O20" s="37"/>
      <c r="P20" s="37"/>
      <c r="Q20" s="98"/>
      <c r="R20" s="37"/>
      <c r="S20" s="37">
        <f>G20/M20*100000</f>
        <v>93.35978527249387</v>
      </c>
      <c r="T20" s="98"/>
    </row>
    <row r="21" spans="1:20" ht="15">
      <c r="A21" s="89"/>
      <c r="B21" s="28" t="s">
        <v>11</v>
      </c>
      <c r="C21" s="101">
        <f>SUM(C8:C19)</f>
        <v>2135</v>
      </c>
      <c r="D21" s="4">
        <f>SUM(D8:D19)</f>
        <v>1996.1999999999998</v>
      </c>
      <c r="E21" s="37">
        <f>D21/C21*100</f>
        <v>93.49882903981263</v>
      </c>
      <c r="F21" s="37">
        <f>SUM(F9:F19)</f>
        <v>7046</v>
      </c>
      <c r="G21" s="4">
        <f>SUM(G8:G20)</f>
        <v>7534.7</v>
      </c>
      <c r="H21" s="37">
        <f>G21/F21*100</f>
        <v>106.93585012773204</v>
      </c>
      <c r="I21" s="4">
        <f>SUM(I8:I18)</f>
        <v>522025</v>
      </c>
      <c r="J21" s="4">
        <f>SUM(J8:J19)</f>
        <v>482609</v>
      </c>
      <c r="K21" s="37">
        <f t="shared" si="4"/>
        <v>92.44940376418754</v>
      </c>
      <c r="L21" s="4">
        <f>SUM(L9:L19)</f>
        <v>1824749</v>
      </c>
      <c r="M21" s="4">
        <f>SUM(M13:M20)</f>
        <v>1949418</v>
      </c>
      <c r="N21" s="37">
        <f>M21/L21*100</f>
        <v>106.83211773235661</v>
      </c>
      <c r="O21" s="37">
        <f>C21/I21*100000</f>
        <v>408.98424404961446</v>
      </c>
      <c r="P21" s="37">
        <f>D21/J21*100000</f>
        <v>413.6267661813186</v>
      </c>
      <c r="Q21" s="37">
        <f>P21/O21*100</f>
        <v>101.13513471466176</v>
      </c>
      <c r="R21" s="37">
        <f>F21/L21*100000</f>
        <v>386.13529860819216</v>
      </c>
      <c r="S21" s="37">
        <f>G21/M21*100000</f>
        <v>386.51023023281823</v>
      </c>
      <c r="T21" s="37">
        <f>S21/R21*100</f>
        <v>100.09709851080113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50" zoomScaleSheetLayoutView="75" workbookViewId="0" topLeftCell="A1">
      <selection activeCell="A21" sqref="A21:IV25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8" customWidth="1"/>
  </cols>
  <sheetData>
    <row r="1" ht="15.75">
      <c r="C1" s="1" t="s">
        <v>108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58</v>
      </c>
      <c r="I2" s="21"/>
      <c r="J2" s="21"/>
      <c r="K2" s="21"/>
      <c r="L2" s="21"/>
    </row>
    <row r="3" spans="1:14" ht="15" customHeight="1">
      <c r="A3" s="24" t="s">
        <v>2</v>
      </c>
      <c r="B3" s="24" t="s">
        <v>3</v>
      </c>
      <c r="C3" s="26"/>
      <c r="D3" s="26" t="s">
        <v>55</v>
      </c>
      <c r="E3" s="28"/>
      <c r="F3" s="125" t="s">
        <v>10</v>
      </c>
      <c r="G3" s="127"/>
      <c r="H3" s="126"/>
      <c r="I3" s="26" t="s">
        <v>6</v>
      </c>
      <c r="J3" s="22" t="s">
        <v>7</v>
      </c>
      <c r="K3" s="139" t="s">
        <v>84</v>
      </c>
      <c r="L3" s="140"/>
      <c r="M3" s="141"/>
      <c r="N3" s="123"/>
    </row>
    <row r="4" spans="1:14" ht="15">
      <c r="A4" s="34"/>
      <c r="B4" s="34"/>
      <c r="C4" s="10">
        <v>2009</v>
      </c>
      <c r="D4" s="43">
        <v>2010</v>
      </c>
      <c r="E4" s="19" t="s">
        <v>4</v>
      </c>
      <c r="F4" s="19">
        <v>2009</v>
      </c>
      <c r="G4" s="19">
        <v>2010</v>
      </c>
      <c r="H4" s="20" t="s">
        <v>4</v>
      </c>
      <c r="I4" s="43">
        <v>2009</v>
      </c>
      <c r="J4" s="20">
        <v>2010</v>
      </c>
      <c r="K4" s="135" t="s">
        <v>1</v>
      </c>
      <c r="L4" s="135" t="s">
        <v>85</v>
      </c>
      <c r="M4" s="143" t="s">
        <v>86</v>
      </c>
      <c r="N4" s="138"/>
    </row>
    <row r="5" spans="1:14" ht="15">
      <c r="A5" s="30"/>
      <c r="B5" s="30"/>
      <c r="C5" s="29"/>
      <c r="D5" s="36"/>
      <c r="E5" s="41">
        <v>2009</v>
      </c>
      <c r="F5" s="31"/>
      <c r="G5" s="31"/>
      <c r="H5" s="12">
        <v>2009</v>
      </c>
      <c r="I5" s="36"/>
      <c r="J5" s="30"/>
      <c r="K5" s="142"/>
      <c r="L5" s="142"/>
      <c r="M5" s="143"/>
      <c r="N5" s="138"/>
    </row>
    <row r="6" spans="1:13" ht="15">
      <c r="A6" s="4">
        <v>1</v>
      </c>
      <c r="B6" s="23" t="s">
        <v>63</v>
      </c>
      <c r="C6" s="4"/>
      <c r="D6" s="4"/>
      <c r="E6" s="37"/>
      <c r="F6" s="12"/>
      <c r="G6" s="12"/>
      <c r="H6" s="119"/>
      <c r="I6" s="37">
        <f>F6+(C6*0.2)+('численность 1'!M6*0.3)+'численность 1'!G6+(('численность 1'!C6-'численность 1'!G6)*0.6)</f>
        <v>0</v>
      </c>
      <c r="J6" s="118"/>
      <c r="K6" s="4"/>
      <c r="L6" s="4"/>
      <c r="M6" s="37"/>
    </row>
    <row r="7" spans="1:14" ht="15">
      <c r="A7" s="4">
        <v>2</v>
      </c>
      <c r="B7" s="23" t="s">
        <v>64</v>
      </c>
      <c r="C7" s="4"/>
      <c r="D7" s="4"/>
      <c r="E7" s="37"/>
      <c r="F7" s="4">
        <v>28</v>
      </c>
      <c r="G7" s="4">
        <v>28</v>
      </c>
      <c r="H7" s="98">
        <f aca="true" t="shared" si="0" ref="H7:H17">G7*100/F7</f>
        <v>100</v>
      </c>
      <c r="I7" s="37">
        <f>F7+(C7*0.2)+('численность 1'!M7*0.3)+'численность 1'!G7+(('численность 1'!C7-'численность 1'!G7)*0.6)</f>
        <v>290.8</v>
      </c>
      <c r="J7" s="37">
        <f>G7+(D7*0.2)+('численность 1'!N7*0.3)+'численность 1'!H7+(('численность 1'!D7-'численность 1'!H7)*0.6)</f>
        <v>316</v>
      </c>
      <c r="K7" s="4">
        <v>3267</v>
      </c>
      <c r="L7" s="4">
        <v>321</v>
      </c>
      <c r="M7" s="37"/>
      <c r="N7" s="84"/>
    </row>
    <row r="8" spans="1:14" ht="15">
      <c r="A8" s="4">
        <v>3</v>
      </c>
      <c r="B8" s="23" t="s">
        <v>65</v>
      </c>
      <c r="C8" s="4"/>
      <c r="D8" s="4"/>
      <c r="E8" s="37"/>
      <c r="F8" s="4">
        <v>7</v>
      </c>
      <c r="G8" s="4">
        <v>5</v>
      </c>
      <c r="H8" s="98">
        <f t="shared" si="0"/>
        <v>71.42857142857143</v>
      </c>
      <c r="I8" s="37">
        <f>F8+(C8*0.2)+('численность 1'!M8*0.3)+'численность 1'!G8+(('численность 1'!C8-'численность 1'!G8)*0.6)</f>
        <v>172.6</v>
      </c>
      <c r="J8" s="37">
        <f>G8+(D8*0.2)+('численность 1'!N8*0.3)+'численность 1'!H8+(('численность 1'!D8-'численность 1'!H8)*0.6)</f>
        <v>178.39999999999998</v>
      </c>
      <c r="K8" s="4">
        <v>2834</v>
      </c>
      <c r="L8" s="4">
        <v>748</v>
      </c>
      <c r="M8" s="37">
        <v>267</v>
      </c>
      <c r="N8" s="84"/>
    </row>
    <row r="9" spans="1:14" ht="15">
      <c r="A9" s="4">
        <v>4</v>
      </c>
      <c r="B9" s="23" t="s">
        <v>66</v>
      </c>
      <c r="C9" s="4"/>
      <c r="D9" s="4"/>
      <c r="E9" s="37"/>
      <c r="F9" s="4">
        <v>2</v>
      </c>
      <c r="G9" s="4">
        <v>1</v>
      </c>
      <c r="H9" s="98">
        <f t="shared" si="0"/>
        <v>50</v>
      </c>
      <c r="I9" s="37">
        <f>F9+(C9*0.2)+('численность 1'!M9*0.3)+'численность 1'!G9+(('численность 1'!C9-'численность 1'!G9)*0.6)</f>
        <v>85.4</v>
      </c>
      <c r="J9" s="37">
        <f>G9+(D9*0.2)+('численность 1'!N9*0.3)+'численность 1'!H9+(('численность 1'!D9-'численность 1'!H9)*0.6)</f>
        <v>93.4</v>
      </c>
      <c r="K9" s="4">
        <v>1327</v>
      </c>
      <c r="L9" s="4">
        <v>310</v>
      </c>
      <c r="M9" s="37"/>
      <c r="N9" s="84"/>
    </row>
    <row r="10" spans="1:14" ht="15">
      <c r="A10" s="4">
        <v>5</v>
      </c>
      <c r="B10" s="23" t="s">
        <v>67</v>
      </c>
      <c r="C10" s="4"/>
      <c r="D10" s="4"/>
      <c r="E10" s="4"/>
      <c r="F10" s="4">
        <v>35</v>
      </c>
      <c r="G10" s="4">
        <v>27</v>
      </c>
      <c r="H10" s="98">
        <f t="shared" si="0"/>
        <v>77.14285714285714</v>
      </c>
      <c r="I10" s="37">
        <f>F10+(C10*0.2)+('численность 1'!M10*0.3)+'численность 1'!G10+(('численность 1'!C10-'численность 1'!G10)*0.6)</f>
        <v>811.5999999999999</v>
      </c>
      <c r="J10" s="37">
        <f>G10+(D10*0.2)+('численность 1'!N10*0.3)+'численность 1'!H10+(('численность 1'!D10-'численность 1'!H10)*0.6)</f>
        <v>817.7</v>
      </c>
      <c r="K10" s="4">
        <v>5910</v>
      </c>
      <c r="L10" s="4">
        <v>1600</v>
      </c>
      <c r="M10" s="37">
        <v>200</v>
      </c>
      <c r="N10" s="84"/>
    </row>
    <row r="11" spans="1:14" ht="15">
      <c r="A11" s="4">
        <v>6</v>
      </c>
      <c r="B11" s="23" t="s">
        <v>68</v>
      </c>
      <c r="C11" s="4">
        <v>117</v>
      </c>
      <c r="D11" s="95">
        <v>154</v>
      </c>
      <c r="E11" s="98">
        <f>D11*100/C11</f>
        <v>131.6239316239316</v>
      </c>
      <c r="F11" s="4">
        <v>55</v>
      </c>
      <c r="G11" s="4">
        <v>40</v>
      </c>
      <c r="H11" s="98">
        <f t="shared" si="0"/>
        <v>72.72727272727273</v>
      </c>
      <c r="I11" s="37">
        <f>F11+(C11*0.2)+('численность 1'!M11*0.3)+'численность 1'!G11+(('численность 1'!C11-'численность 1'!G11)*0.6)</f>
        <v>593</v>
      </c>
      <c r="J11" s="37">
        <f>G11+(C11*0.2)+('численность 1'!N11*0.3)+'численность 1'!H11+(('численность 1'!D11-'численность 1'!H11)*0.6)</f>
        <v>650.9</v>
      </c>
      <c r="K11" s="4">
        <v>3874</v>
      </c>
      <c r="L11" s="4">
        <v>1691</v>
      </c>
      <c r="M11" s="37"/>
      <c r="N11" s="84"/>
    </row>
    <row r="12" spans="1:14" ht="15">
      <c r="A12" s="4">
        <v>7</v>
      </c>
      <c r="B12" s="39" t="s">
        <v>91</v>
      </c>
      <c r="C12" s="97"/>
      <c r="D12" s="97"/>
      <c r="E12" s="98"/>
      <c r="F12" s="4">
        <v>16</v>
      </c>
      <c r="G12" s="4">
        <v>15</v>
      </c>
      <c r="H12" s="98">
        <f t="shared" si="0"/>
        <v>93.75</v>
      </c>
      <c r="I12" s="37">
        <f>F12+(C12*0.2)+('численность 1'!M12*0.3)+'численность 1'!G12+(('численность 1'!C12-'численность 1'!G12)*0.6)</f>
        <v>236.6</v>
      </c>
      <c r="J12" s="37">
        <f>G12+(C12*0.2)+('численность 1'!N12*0.3)+'численность 1'!H12+(('численность 1'!D12-'численность 1'!H12)*0.6)</f>
        <v>238.6</v>
      </c>
      <c r="K12" s="97">
        <v>5480</v>
      </c>
      <c r="L12" s="97">
        <v>1480</v>
      </c>
      <c r="M12" s="98"/>
      <c r="N12" s="84"/>
    </row>
    <row r="13" spans="1:14" ht="15">
      <c r="A13" s="4">
        <v>8</v>
      </c>
      <c r="B13" s="39" t="s">
        <v>69</v>
      </c>
      <c r="C13" s="97"/>
      <c r="D13" s="97"/>
      <c r="E13" s="98"/>
      <c r="F13" s="97">
        <v>4</v>
      </c>
      <c r="G13" s="97">
        <v>3</v>
      </c>
      <c r="H13" s="98">
        <f t="shared" si="0"/>
        <v>75</v>
      </c>
      <c r="I13" s="37">
        <f>F13+(C13*0.2)+('численность 1'!M13*0.3)+'численность 1'!G13+(('численность 1'!C13-'численность 1'!G13)*0.6)</f>
        <v>105</v>
      </c>
      <c r="J13" s="37">
        <f>G13+(C13*0.2)+('численность 1'!N13*0.3)+'численность 1'!H13+(('численность 1'!D13-'численность 1'!H13)*0.6)</f>
        <v>115.19999999999999</v>
      </c>
      <c r="K13" s="97">
        <v>1268</v>
      </c>
      <c r="L13" s="97">
        <v>588</v>
      </c>
      <c r="M13" s="37"/>
      <c r="N13" s="84"/>
    </row>
    <row r="14" spans="1:14" ht="15">
      <c r="A14" s="4">
        <v>9</v>
      </c>
      <c r="B14" s="33" t="s">
        <v>90</v>
      </c>
      <c r="C14" s="97">
        <v>58</v>
      </c>
      <c r="D14" s="97">
        <v>110</v>
      </c>
      <c r="E14" s="98">
        <f>D14*100/C14</f>
        <v>189.6551724137931</v>
      </c>
      <c r="F14" s="4">
        <v>4</v>
      </c>
      <c r="G14" s="4">
        <v>5</v>
      </c>
      <c r="H14" s="98">
        <f t="shared" si="0"/>
        <v>125</v>
      </c>
      <c r="I14" s="37">
        <f>F14+(C14*0.2)+('численность 1'!M14*0.3)+'численность 1'!G14+(('численность 1'!C14-'численность 1'!G14)*0.6)</f>
        <v>144</v>
      </c>
      <c r="J14" s="37">
        <f>G14+(C14*0.2)+('численность 1'!N14*0.3)+'численность 1'!H14+(('численность 1'!D14-'численность 1'!H14)*0.6)</f>
        <v>167.2</v>
      </c>
      <c r="K14" s="97">
        <v>2614</v>
      </c>
      <c r="L14" s="97">
        <v>1050</v>
      </c>
      <c r="M14" s="37">
        <v>104</v>
      </c>
      <c r="N14" s="84"/>
    </row>
    <row r="15" spans="1:14" ht="15">
      <c r="A15" s="4">
        <v>10</v>
      </c>
      <c r="B15" s="39" t="s">
        <v>70</v>
      </c>
      <c r="C15" s="97"/>
      <c r="D15" s="97"/>
      <c r="E15" s="98"/>
      <c r="F15" s="4">
        <v>15</v>
      </c>
      <c r="G15" s="4">
        <v>9</v>
      </c>
      <c r="H15" s="98">
        <f t="shared" si="0"/>
        <v>60</v>
      </c>
      <c r="I15" s="37">
        <f>F15+(C15*0.2)+('численность 1'!M15*0.3)+'численность 1'!G15+(('численность 1'!C15-'численность 1'!G15)*0.6)</f>
        <v>188.2</v>
      </c>
      <c r="J15" s="37">
        <f>G15+(C15*0.2)+('численность 1'!N15*0.3)+'численность 1'!H15+(('численность 1'!D15-'численность 1'!H15)*0.6)</f>
        <v>193.6</v>
      </c>
      <c r="K15" s="97">
        <v>1960</v>
      </c>
      <c r="L15" s="97">
        <v>722</v>
      </c>
      <c r="M15" s="37">
        <v>160</v>
      </c>
      <c r="N15" s="84"/>
    </row>
    <row r="16" spans="1:14" ht="15">
      <c r="A16" s="4">
        <v>11</v>
      </c>
      <c r="B16" s="39" t="s">
        <v>71</v>
      </c>
      <c r="C16" s="97"/>
      <c r="D16" s="97"/>
      <c r="E16" s="98"/>
      <c r="F16" s="4">
        <v>3</v>
      </c>
      <c r="G16" s="4">
        <v>2</v>
      </c>
      <c r="H16" s="98">
        <f t="shared" si="0"/>
        <v>66.66666666666667</v>
      </c>
      <c r="I16" s="37">
        <f>F16+(C16*0.2)+('численность 1'!M16*0.3)+'численность 1'!G16+(('численность 1'!C16-'численность 1'!G16)*0.6)</f>
        <v>53.4</v>
      </c>
      <c r="J16" s="37">
        <f>G16+(C16*0.2)+('численность 1'!N16*0.3)+'численность 1'!H16+(('численность 1'!D16-'численность 1'!H16)*0.6)</f>
        <v>62.599999999999994</v>
      </c>
      <c r="K16" s="97">
        <v>1004</v>
      </c>
      <c r="L16" s="97">
        <v>300</v>
      </c>
      <c r="M16" s="37"/>
      <c r="N16" s="84"/>
    </row>
    <row r="17" spans="1:14" ht="15">
      <c r="A17" s="4">
        <v>12</v>
      </c>
      <c r="B17" s="39" t="s">
        <v>72</v>
      </c>
      <c r="C17" s="97"/>
      <c r="D17" s="97"/>
      <c r="E17" s="98"/>
      <c r="F17" s="4">
        <v>1</v>
      </c>
      <c r="G17" s="4">
        <v>1</v>
      </c>
      <c r="H17" s="98">
        <f t="shared" si="0"/>
        <v>100</v>
      </c>
      <c r="I17" s="37">
        <f>F17+(C17*0.2)+('численность 1'!M17*0.3)+'численность 1'!G17+(('численность 1'!C17-'численность 1'!G17)*0.6)</f>
        <v>2404.2999999999997</v>
      </c>
      <c r="J17" s="37">
        <f>G17+(C17*0.2)+('численность 1'!N17*0.3)+'численность 1'!H17+(('численность 1'!D17-'численность 1'!H17)*0.6)</f>
        <v>2688.1</v>
      </c>
      <c r="K17" s="97">
        <v>8350</v>
      </c>
      <c r="L17" s="97">
        <v>8350</v>
      </c>
      <c r="M17" s="98">
        <v>8250</v>
      </c>
      <c r="N17" s="84"/>
    </row>
    <row r="18" spans="1:14" ht="15">
      <c r="A18" s="4">
        <v>13</v>
      </c>
      <c r="B18" s="33" t="s">
        <v>88</v>
      </c>
      <c r="C18" s="97"/>
      <c r="D18" s="97"/>
      <c r="E18" s="98"/>
      <c r="F18" s="4"/>
      <c r="G18" s="4">
        <v>104</v>
      </c>
      <c r="H18" s="98"/>
      <c r="I18" s="37">
        <f>F18+(C18*0.2)+('численность 1'!M18*0.3)+'численность 1'!G18+(('численность 1'!C18-'численность 1'!G18)*0.6)</f>
        <v>0</v>
      </c>
      <c r="J18" s="37">
        <f>G18+(C18*0.2)+('численность 1'!N18*0.3)+'численность 1'!H18+(('численность 1'!D18-'численность 1'!H18)*0.6)</f>
        <v>104</v>
      </c>
      <c r="K18" s="97">
        <v>1056</v>
      </c>
      <c r="L18" s="97">
        <v>183</v>
      </c>
      <c r="M18" s="37"/>
      <c r="N18" s="84"/>
    </row>
    <row r="19" spans="1:14" ht="15">
      <c r="A19" s="4">
        <v>14</v>
      </c>
      <c r="B19" s="33" t="s">
        <v>113</v>
      </c>
      <c r="C19" s="97"/>
      <c r="D19" s="97"/>
      <c r="E19" s="98"/>
      <c r="F19" s="4"/>
      <c r="G19" s="4"/>
      <c r="H19" s="98"/>
      <c r="I19" s="37"/>
      <c r="J19" s="37">
        <f>G19+(C19*0.2)+('численность 1'!N19*0.3)+'численность 1'!H19+(('численность 1'!D19-'численность 1'!H19)*0.6)</f>
        <v>28.5</v>
      </c>
      <c r="K19" s="97">
        <v>50</v>
      </c>
      <c r="L19" s="97">
        <v>50</v>
      </c>
      <c r="M19" s="37"/>
      <c r="N19" s="84"/>
    </row>
    <row r="20" spans="1:14" ht="15">
      <c r="A20" s="23"/>
      <c r="B20" s="23" t="s">
        <v>11</v>
      </c>
      <c r="C20" s="4">
        <f>SUM(C7:C17)</f>
        <v>175</v>
      </c>
      <c r="D20" s="4">
        <f>SUM(D7:D17)</f>
        <v>264</v>
      </c>
      <c r="E20" s="37">
        <f>D20/C20*100</f>
        <v>150.85714285714286</v>
      </c>
      <c r="F20" s="4">
        <f>SUM(F6:F18)</f>
        <v>170</v>
      </c>
      <c r="G20" s="4">
        <f>SUM(G6:G18)</f>
        <v>240</v>
      </c>
      <c r="H20" s="98">
        <f>G20*100/F20</f>
        <v>141.1764705882353</v>
      </c>
      <c r="I20" s="37">
        <f>F20+(C20*0.2)+('численность 1'!M20*0.3)+'численность 1'!G20+(('численность 1'!C20-'численность 1'!G20)*0.6)</f>
        <v>5084.9</v>
      </c>
      <c r="J20" s="37">
        <f>G20+(D20*0.2)+('численность 1'!N20*0.3)+'численность 1'!H20+(('численность 1'!D20-'численность 1'!H20)*0.6)</f>
        <v>5672</v>
      </c>
      <c r="K20" s="4">
        <f>SUM(K7:K19)</f>
        <v>38994</v>
      </c>
      <c r="L20" s="4">
        <f>SUM(L7:L19)</f>
        <v>17393</v>
      </c>
      <c r="M20" s="37">
        <f>SUM(M7:M18)</f>
        <v>8981</v>
      </c>
      <c r="N20" s="84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50" workbookViewId="0" topLeftCell="A1">
      <selection activeCell="A21" sqref="A21:IV25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8" t="s">
        <v>107</v>
      </c>
      <c r="F1" s="48"/>
      <c r="G1" s="48"/>
      <c r="H1" s="47"/>
      <c r="I1" s="47"/>
      <c r="J1" s="47"/>
      <c r="K1" s="47"/>
      <c r="L1" s="47"/>
      <c r="M1" s="47"/>
      <c r="N1" s="47"/>
      <c r="O1" s="47"/>
      <c r="P1" s="15"/>
      <c r="Q1" s="44"/>
      <c r="R1" s="1"/>
    </row>
    <row r="2" spans="5:17" ht="20.25">
      <c r="E2" s="47"/>
      <c r="F2" s="47"/>
      <c r="G2" s="47"/>
      <c r="H2" s="49" t="s">
        <v>57</v>
      </c>
      <c r="I2" s="49"/>
      <c r="J2" s="49"/>
      <c r="K2" s="49"/>
      <c r="L2" s="49"/>
      <c r="M2" s="49"/>
      <c r="N2" s="47"/>
      <c r="O2" s="47"/>
      <c r="P2" s="15"/>
      <c r="Q2" s="15"/>
    </row>
    <row r="3" spans="1:21" s="21" customFormat="1" ht="44.25" customHeight="1">
      <c r="A3" s="24" t="s">
        <v>2</v>
      </c>
      <c r="B3" s="150" t="s">
        <v>3</v>
      </c>
      <c r="C3" s="144" t="s">
        <v>94</v>
      </c>
      <c r="D3" s="145"/>
      <c r="E3" s="146"/>
      <c r="F3" s="147" t="s">
        <v>93</v>
      </c>
      <c r="G3" s="144" t="s">
        <v>8</v>
      </c>
      <c r="H3" s="145"/>
      <c r="I3" s="146"/>
      <c r="J3" s="153" t="s">
        <v>82</v>
      </c>
      <c r="K3" s="154"/>
      <c r="L3" s="155"/>
      <c r="M3" s="144" t="s">
        <v>9</v>
      </c>
      <c r="N3" s="145"/>
      <c r="O3" s="145"/>
      <c r="P3" s="145"/>
      <c r="Q3" s="145"/>
      <c r="R3" s="145"/>
      <c r="S3" s="145"/>
      <c r="T3" s="145"/>
      <c r="U3" s="146"/>
    </row>
    <row r="4" spans="1:21" s="21" customFormat="1" ht="23.25" customHeight="1">
      <c r="A4" s="34"/>
      <c r="B4" s="151"/>
      <c r="C4" s="19">
        <v>2009</v>
      </c>
      <c r="D4" s="20">
        <v>2010</v>
      </c>
      <c r="E4" s="45" t="s">
        <v>4</v>
      </c>
      <c r="F4" s="148"/>
      <c r="G4" s="19">
        <v>2009</v>
      </c>
      <c r="H4" s="20">
        <v>2010</v>
      </c>
      <c r="I4" s="45" t="s">
        <v>4</v>
      </c>
      <c r="J4" s="133">
        <v>2009</v>
      </c>
      <c r="K4" s="133">
        <v>2010</v>
      </c>
      <c r="L4" s="157" t="s">
        <v>83</v>
      </c>
      <c r="M4" s="19">
        <v>2009</v>
      </c>
      <c r="N4" s="20">
        <v>2010</v>
      </c>
      <c r="O4" s="115" t="s">
        <v>4</v>
      </c>
      <c r="P4" s="105" t="s">
        <v>5</v>
      </c>
      <c r="Q4" s="83" t="s">
        <v>75</v>
      </c>
      <c r="R4" s="116" t="s">
        <v>4</v>
      </c>
      <c r="S4" s="105" t="s">
        <v>54</v>
      </c>
      <c r="T4" s="114"/>
      <c r="U4" s="20" t="s">
        <v>4</v>
      </c>
    </row>
    <row r="5" spans="1:21" s="21" customFormat="1" ht="23.25" customHeight="1">
      <c r="A5" s="30"/>
      <c r="B5" s="152"/>
      <c r="C5" s="30"/>
      <c r="D5" s="30"/>
      <c r="E5" s="12">
        <v>2009</v>
      </c>
      <c r="F5" s="149"/>
      <c r="G5" s="29"/>
      <c r="H5" s="36"/>
      <c r="I5" s="12">
        <v>2009</v>
      </c>
      <c r="J5" s="156"/>
      <c r="K5" s="156"/>
      <c r="L5" s="158"/>
      <c r="M5" s="29"/>
      <c r="N5" s="29"/>
      <c r="O5" s="41">
        <v>2009</v>
      </c>
      <c r="P5" s="4">
        <v>2009</v>
      </c>
      <c r="Q5" s="4">
        <v>2010</v>
      </c>
      <c r="R5" s="41">
        <v>2009</v>
      </c>
      <c r="S5" s="4">
        <v>2009</v>
      </c>
      <c r="T5" s="4">
        <v>2010</v>
      </c>
      <c r="U5" s="12">
        <v>2009</v>
      </c>
    </row>
    <row r="6" spans="1:21" s="21" customFormat="1" ht="24.75" customHeight="1">
      <c r="A6" s="4">
        <v>1</v>
      </c>
      <c r="B6" s="23" t="s">
        <v>63</v>
      </c>
      <c r="D6" s="4"/>
      <c r="E6" s="37"/>
      <c r="F6" s="4"/>
      <c r="G6" s="4"/>
      <c r="H6" s="4"/>
      <c r="I6" s="37"/>
      <c r="J6" s="37">
        <v>9.166666666666666</v>
      </c>
      <c r="K6" s="117"/>
      <c r="L6" s="37"/>
      <c r="M6" s="4"/>
      <c r="N6" s="4"/>
      <c r="O6" s="37"/>
      <c r="P6" s="12"/>
      <c r="Q6" s="12"/>
      <c r="R6" s="37"/>
      <c r="S6" s="12"/>
      <c r="T6" s="12"/>
      <c r="U6" s="118"/>
    </row>
    <row r="7" spans="1:34" s="21" customFormat="1" ht="24.75" customHeight="1">
      <c r="A7" s="4">
        <v>2</v>
      </c>
      <c r="B7" s="23" t="s">
        <v>64</v>
      </c>
      <c r="C7" s="4">
        <v>318</v>
      </c>
      <c r="D7" s="4">
        <v>360</v>
      </c>
      <c r="E7" s="37">
        <f>D7*100/C7</f>
        <v>113.20754716981132</v>
      </c>
      <c r="F7" s="4">
        <v>19</v>
      </c>
      <c r="G7" s="4">
        <v>180</v>
      </c>
      <c r="H7" s="4">
        <v>180</v>
      </c>
      <c r="I7" s="37">
        <f aca="true" t="shared" si="0" ref="I7:I16">H7*100/G7</f>
        <v>100</v>
      </c>
      <c r="J7" s="37">
        <v>193.33333333333334</v>
      </c>
      <c r="K7" s="117">
        <v>180</v>
      </c>
      <c r="L7" s="37">
        <f aca="true" t="shared" si="1" ref="L7:L20">K7*100/J7</f>
        <v>93.10344827586206</v>
      </c>
      <c r="M7" s="4"/>
      <c r="N7" s="4"/>
      <c r="O7" s="37"/>
      <c r="P7" s="37"/>
      <c r="Q7" s="4"/>
      <c r="R7" s="37"/>
      <c r="S7" s="37"/>
      <c r="T7" s="37"/>
      <c r="U7" s="37"/>
      <c r="AH7" s="95"/>
    </row>
    <row r="8" spans="1:34" s="21" customFormat="1" ht="24.75" customHeight="1">
      <c r="A8" s="4">
        <v>3</v>
      </c>
      <c r="B8" s="23" t="s">
        <v>65</v>
      </c>
      <c r="C8" s="4">
        <v>206</v>
      </c>
      <c r="D8" s="4">
        <v>219</v>
      </c>
      <c r="E8" s="37">
        <f aca="true" t="shared" si="2" ref="E8:E20">D8*100/C8</f>
        <v>106.31067961165049</v>
      </c>
      <c r="F8" s="4">
        <v>8</v>
      </c>
      <c r="G8" s="4">
        <v>105</v>
      </c>
      <c r="H8" s="4">
        <v>105</v>
      </c>
      <c r="I8" s="37">
        <f t="shared" si="0"/>
        <v>100</v>
      </c>
      <c r="J8" s="37">
        <v>105</v>
      </c>
      <c r="K8" s="117">
        <v>105</v>
      </c>
      <c r="L8" s="37">
        <f t="shared" si="1"/>
        <v>100</v>
      </c>
      <c r="M8" s="4"/>
      <c r="N8" s="4"/>
      <c r="O8" s="37"/>
      <c r="P8" s="37"/>
      <c r="Q8" s="4"/>
      <c r="R8" s="37"/>
      <c r="S8" s="37"/>
      <c r="T8" s="37"/>
      <c r="U8" s="37"/>
      <c r="AH8" s="95"/>
    </row>
    <row r="9" spans="1:34" s="21" customFormat="1" ht="24.75" customHeight="1">
      <c r="A9" s="4">
        <v>4</v>
      </c>
      <c r="B9" s="23" t="s">
        <v>66</v>
      </c>
      <c r="C9" s="4">
        <v>103</v>
      </c>
      <c r="D9" s="4">
        <v>114</v>
      </c>
      <c r="E9" s="37">
        <f t="shared" si="2"/>
        <v>110.67961165048544</v>
      </c>
      <c r="F9" s="97">
        <v>0</v>
      </c>
      <c r="G9" s="4">
        <v>54</v>
      </c>
      <c r="H9" s="4">
        <v>60</v>
      </c>
      <c r="I9" s="37">
        <f t="shared" si="0"/>
        <v>111.11111111111111</v>
      </c>
      <c r="J9" s="37">
        <v>54</v>
      </c>
      <c r="K9" s="117">
        <v>56</v>
      </c>
      <c r="L9" s="37">
        <f t="shared" si="1"/>
        <v>103.70370370370371</v>
      </c>
      <c r="M9" s="4"/>
      <c r="N9" s="4"/>
      <c r="O9" s="37"/>
      <c r="P9" s="37"/>
      <c r="Q9" s="4"/>
      <c r="R9" s="37"/>
      <c r="S9" s="37"/>
      <c r="T9" s="37"/>
      <c r="U9" s="37"/>
      <c r="AH9" s="95"/>
    </row>
    <row r="10" spans="1:34" s="21" customFormat="1" ht="24.75" customHeight="1">
      <c r="A10" s="4">
        <v>5</v>
      </c>
      <c r="B10" s="23" t="s">
        <v>67</v>
      </c>
      <c r="C10" s="4">
        <v>889</v>
      </c>
      <c r="D10" s="4">
        <v>890</v>
      </c>
      <c r="E10" s="98">
        <f t="shared" si="2"/>
        <v>100.1124859392576</v>
      </c>
      <c r="F10" s="4">
        <v>38</v>
      </c>
      <c r="G10" s="4">
        <v>308</v>
      </c>
      <c r="H10" s="4">
        <v>308</v>
      </c>
      <c r="I10" s="37">
        <f t="shared" si="0"/>
        <v>100</v>
      </c>
      <c r="J10" s="37">
        <v>308</v>
      </c>
      <c r="K10" s="117">
        <v>305</v>
      </c>
      <c r="L10" s="37">
        <f t="shared" si="1"/>
        <v>99.02597402597402</v>
      </c>
      <c r="M10" s="4">
        <v>400</v>
      </c>
      <c r="N10" s="4">
        <v>445</v>
      </c>
      <c r="O10" s="37">
        <f>N10*100/M10</f>
        <v>111.25</v>
      </c>
      <c r="P10" s="4">
        <v>13</v>
      </c>
      <c r="Q10" s="4">
        <v>20</v>
      </c>
      <c r="R10" s="37">
        <f>Q10*100/P10</f>
        <v>153.84615384615384</v>
      </c>
      <c r="S10" s="4">
        <v>14</v>
      </c>
      <c r="T10" s="4">
        <v>25</v>
      </c>
      <c r="U10" s="37">
        <f>T10*100/S10</f>
        <v>178.57142857142858</v>
      </c>
      <c r="AH10" s="95"/>
    </row>
    <row r="11" spans="1:34" s="21" customFormat="1" ht="24.75" customHeight="1">
      <c r="A11" s="4">
        <v>6</v>
      </c>
      <c r="B11" s="23" t="s">
        <v>68</v>
      </c>
      <c r="C11" s="4">
        <v>531</v>
      </c>
      <c r="D11" s="4">
        <v>574</v>
      </c>
      <c r="E11" s="37">
        <f t="shared" si="2"/>
        <v>108.09792843691149</v>
      </c>
      <c r="F11" s="97">
        <v>12</v>
      </c>
      <c r="G11" s="4">
        <v>250</v>
      </c>
      <c r="H11" s="4">
        <v>280</v>
      </c>
      <c r="I11" s="37">
        <f t="shared" si="0"/>
        <v>112</v>
      </c>
      <c r="J11" s="37">
        <v>275</v>
      </c>
      <c r="K11" s="117">
        <v>260</v>
      </c>
      <c r="L11" s="37">
        <f t="shared" si="1"/>
        <v>94.54545454545455</v>
      </c>
      <c r="M11" s="4">
        <v>320</v>
      </c>
      <c r="N11" s="4">
        <v>437</v>
      </c>
      <c r="O11" s="37">
        <f>N11*100/M11</f>
        <v>136.5625</v>
      </c>
      <c r="P11" s="4">
        <v>80</v>
      </c>
      <c r="Q11" s="4">
        <v>80</v>
      </c>
      <c r="R11" s="37">
        <f>Q11*100/P11</f>
        <v>100</v>
      </c>
      <c r="S11" s="4">
        <v>38</v>
      </c>
      <c r="T11" s="4">
        <v>3</v>
      </c>
      <c r="U11" s="37">
        <f>T11*100/S11</f>
        <v>7.894736842105263</v>
      </c>
      <c r="AH11" s="95"/>
    </row>
    <row r="12" spans="1:34" s="21" customFormat="1" ht="24.75" customHeight="1">
      <c r="A12" s="4">
        <v>7</v>
      </c>
      <c r="B12" s="39" t="s">
        <v>91</v>
      </c>
      <c r="C12" s="4">
        <v>311</v>
      </c>
      <c r="D12" s="4">
        <v>316</v>
      </c>
      <c r="E12" s="37">
        <f t="shared" si="2"/>
        <v>101.60771704180064</v>
      </c>
      <c r="F12" s="97">
        <v>26</v>
      </c>
      <c r="G12" s="4">
        <v>85</v>
      </c>
      <c r="H12" s="4">
        <v>85</v>
      </c>
      <c r="I12" s="37">
        <f t="shared" si="0"/>
        <v>100</v>
      </c>
      <c r="J12" s="37">
        <v>85</v>
      </c>
      <c r="K12" s="117">
        <v>85</v>
      </c>
      <c r="L12" s="37">
        <f t="shared" si="1"/>
        <v>100</v>
      </c>
      <c r="M12" s="4"/>
      <c r="N12" s="4"/>
      <c r="O12" s="37"/>
      <c r="P12" s="4"/>
      <c r="Q12" s="4"/>
      <c r="R12" s="37"/>
      <c r="S12" s="4"/>
      <c r="T12" s="4"/>
      <c r="U12" s="37"/>
      <c r="AH12" s="95"/>
    </row>
    <row r="13" spans="1:34" s="21" customFormat="1" ht="24.75" customHeight="1">
      <c r="A13" s="4">
        <v>8</v>
      </c>
      <c r="B13" s="23" t="s">
        <v>69</v>
      </c>
      <c r="C13" s="4">
        <v>133</v>
      </c>
      <c r="D13" s="4">
        <v>147</v>
      </c>
      <c r="E13" s="37">
        <f t="shared" si="2"/>
        <v>110.52631578947368</v>
      </c>
      <c r="F13" s="4">
        <v>5</v>
      </c>
      <c r="G13" s="4">
        <v>53</v>
      </c>
      <c r="H13" s="4">
        <v>60</v>
      </c>
      <c r="I13" s="37">
        <f t="shared" si="0"/>
        <v>113.20754716981132</v>
      </c>
      <c r="J13" s="37">
        <v>62.583333333333336</v>
      </c>
      <c r="K13" s="117">
        <v>54</v>
      </c>
      <c r="L13" s="37">
        <f t="shared" si="1"/>
        <v>86.2849533954727</v>
      </c>
      <c r="M13" s="4"/>
      <c r="N13" s="4"/>
      <c r="O13" s="37"/>
      <c r="P13" s="4"/>
      <c r="Q13" s="4"/>
      <c r="R13" s="37"/>
      <c r="S13" s="4"/>
      <c r="T13" s="4"/>
      <c r="U13" s="37"/>
      <c r="AH13" s="95"/>
    </row>
    <row r="14" spans="1:34" s="21" customFormat="1" ht="24.75" customHeight="1">
      <c r="A14" s="4">
        <v>9</v>
      </c>
      <c r="B14" s="33" t="s">
        <v>90</v>
      </c>
      <c r="C14" s="4">
        <v>174</v>
      </c>
      <c r="D14" s="4">
        <v>199</v>
      </c>
      <c r="E14" s="37">
        <f t="shared" si="2"/>
        <v>114.36781609195403</v>
      </c>
      <c r="F14" s="4">
        <v>22</v>
      </c>
      <c r="G14" s="4">
        <v>60</v>
      </c>
      <c r="H14" s="4">
        <v>78</v>
      </c>
      <c r="I14" s="37">
        <f t="shared" si="0"/>
        <v>130</v>
      </c>
      <c r="J14" s="37">
        <v>51.333333333333336</v>
      </c>
      <c r="K14" s="117">
        <v>68</v>
      </c>
      <c r="L14" s="37">
        <f t="shared" si="1"/>
        <v>132.46753246753246</v>
      </c>
      <c r="M14" s="4"/>
      <c r="N14" s="4"/>
      <c r="O14" s="37"/>
      <c r="P14" s="4"/>
      <c r="Q14" s="4"/>
      <c r="R14" s="37"/>
      <c r="S14" s="4"/>
      <c r="T14" s="4"/>
      <c r="U14" s="37"/>
      <c r="AH14" s="95"/>
    </row>
    <row r="15" spans="1:34" s="21" customFormat="1" ht="24.75" customHeight="1">
      <c r="A15" s="4">
        <v>10</v>
      </c>
      <c r="B15" s="23" t="s">
        <v>70</v>
      </c>
      <c r="C15" s="4">
        <v>222</v>
      </c>
      <c r="D15" s="4">
        <v>241</v>
      </c>
      <c r="E15" s="37">
        <f t="shared" si="2"/>
        <v>108.55855855855856</v>
      </c>
      <c r="F15" s="4">
        <v>16</v>
      </c>
      <c r="G15" s="4">
        <v>100</v>
      </c>
      <c r="H15" s="4">
        <v>100</v>
      </c>
      <c r="I15" s="37">
        <f t="shared" si="0"/>
        <v>100</v>
      </c>
      <c r="J15" s="37">
        <v>100</v>
      </c>
      <c r="K15" s="117">
        <v>100</v>
      </c>
      <c r="L15" s="37">
        <f t="shared" si="1"/>
        <v>100</v>
      </c>
      <c r="M15" s="4"/>
      <c r="N15" s="4"/>
      <c r="O15" s="37"/>
      <c r="P15" s="4"/>
      <c r="Q15" s="4"/>
      <c r="R15" s="37"/>
      <c r="S15" s="4"/>
      <c r="T15" s="4"/>
      <c r="U15" s="37"/>
      <c r="AH15" s="95"/>
    </row>
    <row r="16" spans="1:34" s="21" customFormat="1" ht="24.75" customHeight="1">
      <c r="A16" s="4">
        <v>11</v>
      </c>
      <c r="B16" s="23" t="s">
        <v>71</v>
      </c>
      <c r="C16" s="4">
        <v>56</v>
      </c>
      <c r="D16" s="4">
        <v>73</v>
      </c>
      <c r="E16" s="37">
        <f t="shared" si="2"/>
        <v>130.35714285714286</v>
      </c>
      <c r="F16" s="4"/>
      <c r="G16" s="4">
        <v>42</v>
      </c>
      <c r="H16" s="4">
        <v>42</v>
      </c>
      <c r="I16" s="37">
        <f t="shared" si="0"/>
        <v>100</v>
      </c>
      <c r="J16" s="37">
        <v>42</v>
      </c>
      <c r="K16" s="117">
        <v>41.166666666666664</v>
      </c>
      <c r="L16" s="37">
        <f t="shared" si="1"/>
        <v>98.015873015873</v>
      </c>
      <c r="M16" s="4"/>
      <c r="N16" s="4"/>
      <c r="O16" s="37"/>
      <c r="P16" s="4"/>
      <c r="Q16" s="4"/>
      <c r="R16" s="37"/>
      <c r="S16" s="4"/>
      <c r="T16" s="4"/>
      <c r="U16" s="37"/>
      <c r="AH16" s="95"/>
    </row>
    <row r="17" spans="1:34" s="21" customFormat="1" ht="24.75" customHeight="1">
      <c r="A17" s="4">
        <v>12</v>
      </c>
      <c r="B17" s="23" t="s">
        <v>72</v>
      </c>
      <c r="C17" s="4"/>
      <c r="D17" s="4"/>
      <c r="E17" s="37"/>
      <c r="F17" s="4"/>
      <c r="G17" s="4"/>
      <c r="H17" s="4"/>
      <c r="I17" s="37"/>
      <c r="J17" s="37"/>
      <c r="K17" s="117"/>
      <c r="L17" s="37"/>
      <c r="M17" s="4">
        <v>8011</v>
      </c>
      <c r="N17" s="4">
        <v>8957</v>
      </c>
      <c r="O17" s="37">
        <f>N17*100/M17</f>
        <v>111.80876295094245</v>
      </c>
      <c r="P17" s="4">
        <v>200</v>
      </c>
      <c r="Q17" s="4">
        <v>220</v>
      </c>
      <c r="R17" s="37">
        <f>Q17*100/P17</f>
        <v>110</v>
      </c>
      <c r="S17" s="4">
        <v>527</v>
      </c>
      <c r="T17" s="4">
        <v>474</v>
      </c>
      <c r="U17" s="37">
        <f>T17*100/S17</f>
        <v>89.94307400379506</v>
      </c>
      <c r="AH17" s="95"/>
    </row>
    <row r="18" spans="1:34" s="21" customFormat="1" ht="24.75" customHeight="1">
      <c r="A18" s="4">
        <v>13</v>
      </c>
      <c r="B18" s="33" t="s">
        <v>88</v>
      </c>
      <c r="C18" s="4"/>
      <c r="D18" s="4"/>
      <c r="E18" s="37"/>
      <c r="F18" s="4"/>
      <c r="G18" s="4"/>
      <c r="H18" s="4"/>
      <c r="I18" s="37"/>
      <c r="J18" s="4"/>
      <c r="K18" s="4"/>
      <c r="L18" s="37"/>
      <c r="M18" s="4"/>
      <c r="N18" s="4"/>
      <c r="O18" s="37"/>
      <c r="P18" s="4"/>
      <c r="Q18" s="4"/>
      <c r="R18" s="37"/>
      <c r="S18" s="4"/>
      <c r="T18" s="4"/>
      <c r="U18" s="37"/>
      <c r="AH18" s="95"/>
    </row>
    <row r="19" spans="1:34" s="21" customFormat="1" ht="24.75" customHeight="1">
      <c r="A19" s="4">
        <v>14</v>
      </c>
      <c r="B19" s="33" t="s">
        <v>113</v>
      </c>
      <c r="C19" s="4"/>
      <c r="D19" s="4"/>
      <c r="E19" s="37"/>
      <c r="F19" s="4"/>
      <c r="G19" s="4"/>
      <c r="H19" s="4"/>
      <c r="I19" s="37"/>
      <c r="J19" s="4"/>
      <c r="K19" s="4"/>
      <c r="L19" s="37"/>
      <c r="M19" s="4"/>
      <c r="N19" s="4">
        <v>95</v>
      </c>
      <c r="O19" s="37"/>
      <c r="P19" s="4"/>
      <c r="Q19" s="4">
        <v>11</v>
      </c>
      <c r="R19" s="37"/>
      <c r="S19" s="4"/>
      <c r="T19" s="4">
        <v>10</v>
      </c>
      <c r="U19" s="37"/>
      <c r="AH19" s="95"/>
    </row>
    <row r="20" spans="1:21" s="21" customFormat="1" ht="21.75" customHeight="1">
      <c r="A20" s="23"/>
      <c r="B20" s="23" t="s">
        <v>11</v>
      </c>
      <c r="C20" s="4">
        <f>SUM(C7:C17)</f>
        <v>2943</v>
      </c>
      <c r="D20" s="4">
        <f>SUM(D6:D17)</f>
        <v>3133</v>
      </c>
      <c r="E20" s="37">
        <f t="shared" si="2"/>
        <v>106.45599728168536</v>
      </c>
      <c r="F20" s="4">
        <f>SUM(F6:F17)</f>
        <v>146</v>
      </c>
      <c r="G20" s="4">
        <f>SUM(G6:G17)</f>
        <v>1237</v>
      </c>
      <c r="H20" s="4">
        <f>SUM(H6:H17)</f>
        <v>1298</v>
      </c>
      <c r="I20" s="37">
        <f>H20*100/G20</f>
        <v>104.93128536782538</v>
      </c>
      <c r="J20" s="4">
        <v>1285</v>
      </c>
      <c r="K20" s="4">
        <v>1254</v>
      </c>
      <c r="L20" s="37">
        <f t="shared" si="1"/>
        <v>97.58754863813229</v>
      </c>
      <c r="M20" s="4">
        <f>SUM(M10:M17)</f>
        <v>8731</v>
      </c>
      <c r="N20" s="4">
        <f>SUM(N10:N19)</f>
        <v>9934</v>
      </c>
      <c r="O20" s="37">
        <f>N20*100/M20</f>
        <v>113.77849043637613</v>
      </c>
      <c r="P20" s="4">
        <f>SUM(P6:P17)</f>
        <v>293</v>
      </c>
      <c r="Q20" s="4">
        <f>SUM(Q10:Q19)</f>
        <v>331</v>
      </c>
      <c r="R20" s="37">
        <f>Q20*100/P20</f>
        <v>112.96928327645051</v>
      </c>
      <c r="S20" s="4">
        <f>SUM(S6:S17)</f>
        <v>579</v>
      </c>
      <c r="T20" s="4">
        <f>SUM(T10:T19)</f>
        <v>512</v>
      </c>
      <c r="U20" s="37">
        <f>T20*100/S20</f>
        <v>88.42832469775475</v>
      </c>
    </row>
  </sheetData>
  <mergeCells count="9">
    <mergeCell ref="J3:L3"/>
    <mergeCell ref="J4:J5"/>
    <mergeCell ref="K4:K5"/>
    <mergeCell ref="L4:L5"/>
    <mergeCell ref="M3:U3"/>
    <mergeCell ref="G3:I3"/>
    <mergeCell ref="F3:F5"/>
    <mergeCell ref="C3:E3"/>
    <mergeCell ref="B3:B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75" zoomScaleNormal="75" zoomScaleSheetLayoutView="75" workbookViewId="0" topLeftCell="A1">
      <selection activeCell="A21" sqref="A21:IV25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106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59" t="s">
        <v>61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2.75">
      <c r="A4" s="150" t="s">
        <v>2</v>
      </c>
      <c r="B4" s="147" t="s">
        <v>3</v>
      </c>
      <c r="C4" s="168" t="s">
        <v>99</v>
      </c>
      <c r="D4" s="169"/>
      <c r="E4" s="165"/>
      <c r="F4" s="160" t="s">
        <v>73</v>
      </c>
      <c r="G4" s="161"/>
      <c r="H4" s="160" t="s">
        <v>98</v>
      </c>
      <c r="I4" s="164"/>
      <c r="J4" s="165"/>
      <c r="K4" s="160" t="s">
        <v>96</v>
      </c>
      <c r="L4" s="161"/>
      <c r="M4" s="160" t="s">
        <v>97</v>
      </c>
      <c r="N4" s="161"/>
    </row>
    <row r="5" spans="1:14" ht="31.5" customHeight="1">
      <c r="A5" s="151"/>
      <c r="B5" s="148"/>
      <c r="C5" s="170"/>
      <c r="D5" s="171"/>
      <c r="E5" s="172"/>
      <c r="F5" s="162"/>
      <c r="G5" s="163"/>
      <c r="H5" s="162"/>
      <c r="I5" s="166"/>
      <c r="J5" s="167"/>
      <c r="K5" s="162"/>
      <c r="L5" s="163"/>
      <c r="M5" s="162"/>
      <c r="N5" s="163"/>
    </row>
    <row r="6" spans="1:14" ht="30">
      <c r="A6" s="152"/>
      <c r="B6" s="149"/>
      <c r="C6" s="4">
        <v>2009</v>
      </c>
      <c r="D6" s="20">
        <v>2010</v>
      </c>
      <c r="E6" s="121" t="s">
        <v>95</v>
      </c>
      <c r="F6" s="19">
        <v>2009</v>
      </c>
      <c r="G6" s="20">
        <v>2010</v>
      </c>
      <c r="H6" s="19">
        <v>2009</v>
      </c>
      <c r="I6" s="19">
        <v>2010</v>
      </c>
      <c r="J6" s="120" t="s">
        <v>95</v>
      </c>
      <c r="K6" s="23" t="s">
        <v>1</v>
      </c>
      <c r="L6" s="25" t="s">
        <v>35</v>
      </c>
      <c r="M6" s="39" t="s">
        <v>48</v>
      </c>
      <c r="N6" s="52" t="s">
        <v>49</v>
      </c>
    </row>
    <row r="7" spans="1:14" ht="16.5" customHeight="1">
      <c r="A7" s="32">
        <v>1</v>
      </c>
      <c r="B7" s="32" t="s">
        <v>63</v>
      </c>
      <c r="C7" s="103"/>
      <c r="D7" s="32"/>
      <c r="E7" s="32"/>
      <c r="F7" s="32"/>
      <c r="G7" s="32"/>
      <c r="H7" s="32"/>
      <c r="I7" s="32"/>
      <c r="J7" s="32"/>
      <c r="K7" s="32"/>
      <c r="L7" s="32"/>
      <c r="M7" s="103"/>
      <c r="N7" s="32"/>
    </row>
    <row r="8" spans="1:14" ht="16.5" customHeight="1">
      <c r="A8" s="32">
        <v>2</v>
      </c>
      <c r="B8" s="32" t="s">
        <v>64</v>
      </c>
      <c r="C8" s="32"/>
      <c r="D8" s="32"/>
      <c r="E8" s="32"/>
      <c r="F8" s="32"/>
      <c r="G8" s="32"/>
      <c r="H8" s="32"/>
      <c r="I8" s="80"/>
      <c r="J8" s="80"/>
      <c r="K8" s="80"/>
      <c r="L8" s="80"/>
      <c r="M8" s="104"/>
      <c r="N8" s="104"/>
    </row>
    <row r="9" spans="1:14" ht="16.5" customHeight="1">
      <c r="A9" s="32">
        <v>3</v>
      </c>
      <c r="B9" s="32" t="s">
        <v>65</v>
      </c>
      <c r="C9" s="32"/>
      <c r="D9" s="32"/>
      <c r="E9" s="32"/>
      <c r="F9" s="32"/>
      <c r="G9" s="32"/>
      <c r="H9" s="32"/>
      <c r="I9" s="32"/>
      <c r="J9" s="32"/>
      <c r="K9" s="80"/>
      <c r="L9" s="80"/>
      <c r="M9" s="104"/>
      <c r="N9" s="104"/>
    </row>
    <row r="10" spans="1:14" ht="16.5" customHeight="1">
      <c r="A10" s="32">
        <v>4</v>
      </c>
      <c r="B10" s="32" t="s">
        <v>66</v>
      </c>
      <c r="C10" s="32"/>
      <c r="D10" s="32"/>
      <c r="E10" s="32"/>
      <c r="F10" s="32"/>
      <c r="G10" s="32"/>
      <c r="H10" s="32"/>
      <c r="I10" s="32"/>
      <c r="J10" s="32"/>
      <c r="K10" s="80"/>
      <c r="L10" s="80"/>
      <c r="M10" s="104"/>
      <c r="N10" s="104"/>
    </row>
    <row r="11" spans="1:14" ht="16.5" customHeight="1">
      <c r="A11" s="32">
        <v>5</v>
      </c>
      <c r="B11" s="23" t="s">
        <v>67</v>
      </c>
      <c r="C11" s="32">
        <v>680</v>
      </c>
      <c r="D11" s="32">
        <v>631</v>
      </c>
      <c r="E11" s="32">
        <f>D11-C11</f>
        <v>-49</v>
      </c>
      <c r="F11" s="32">
        <v>281</v>
      </c>
      <c r="G11" s="32">
        <v>353</v>
      </c>
      <c r="H11" s="80">
        <v>1479</v>
      </c>
      <c r="I11" s="81">
        <f>G11*100/27</f>
        <v>1307.4074074074074</v>
      </c>
      <c r="J11" s="80">
        <f>I11-H11</f>
        <v>-171.5925925925926</v>
      </c>
      <c r="K11" s="32">
        <v>68</v>
      </c>
      <c r="L11" s="32">
        <v>37</v>
      </c>
      <c r="M11" s="104">
        <f>G11/L11</f>
        <v>9.54054054054054</v>
      </c>
      <c r="N11" s="104">
        <f>(D11-G11)/(K11-L11)</f>
        <v>8.96774193548387</v>
      </c>
    </row>
    <row r="12" spans="1:15" ht="16.5" customHeight="1">
      <c r="A12" s="32">
        <v>6</v>
      </c>
      <c r="B12" s="32" t="s">
        <v>68</v>
      </c>
      <c r="C12" s="32">
        <v>666</v>
      </c>
      <c r="D12" s="32">
        <v>721</v>
      </c>
      <c r="E12" s="32">
        <f>D12-C12</f>
        <v>55</v>
      </c>
      <c r="F12" s="32">
        <v>508</v>
      </c>
      <c r="G12" s="32">
        <v>632</v>
      </c>
      <c r="H12" s="81">
        <v>635</v>
      </c>
      <c r="I12" s="81">
        <f>G12*100/80</f>
        <v>790</v>
      </c>
      <c r="J12" s="80">
        <f>I12-H12</f>
        <v>155</v>
      </c>
      <c r="K12" s="33">
        <v>83</v>
      </c>
      <c r="L12" s="33">
        <v>71</v>
      </c>
      <c r="M12" s="104">
        <f>G12/L12</f>
        <v>8.901408450704226</v>
      </c>
      <c r="N12" s="104">
        <f>(D12-G12)/(K12-L12)</f>
        <v>7.416666666666667</v>
      </c>
      <c r="O12" s="16"/>
    </row>
    <row r="13" spans="1:14" ht="16.5" customHeight="1">
      <c r="A13" s="32">
        <v>7</v>
      </c>
      <c r="B13" s="33" t="s">
        <v>91</v>
      </c>
      <c r="C13" s="32"/>
      <c r="D13" s="32"/>
      <c r="E13" s="32"/>
      <c r="F13" s="32"/>
      <c r="G13" s="32"/>
      <c r="H13" s="80"/>
      <c r="I13" s="81"/>
      <c r="J13" s="80"/>
      <c r="K13" s="33"/>
      <c r="L13" s="33"/>
      <c r="M13" s="104"/>
      <c r="N13" s="104"/>
    </row>
    <row r="14" spans="1:14" ht="16.5" customHeight="1">
      <c r="A14" s="32">
        <v>8</v>
      </c>
      <c r="B14" s="33" t="s">
        <v>69</v>
      </c>
      <c r="C14" s="32"/>
      <c r="D14" s="32"/>
      <c r="E14" s="32"/>
      <c r="F14" s="32"/>
      <c r="G14" s="32"/>
      <c r="H14" s="80"/>
      <c r="I14" s="81"/>
      <c r="J14" s="80"/>
      <c r="K14" s="33"/>
      <c r="L14" s="33"/>
      <c r="M14" s="104"/>
      <c r="N14" s="104"/>
    </row>
    <row r="15" spans="1:14" ht="16.5" customHeight="1">
      <c r="A15" s="32">
        <v>9</v>
      </c>
      <c r="B15" s="33" t="s">
        <v>90</v>
      </c>
      <c r="C15" s="32"/>
      <c r="D15" s="32"/>
      <c r="E15" s="32"/>
      <c r="F15" s="32"/>
      <c r="G15" s="32"/>
      <c r="H15" s="80"/>
      <c r="I15" s="81"/>
      <c r="J15" s="80"/>
      <c r="K15" s="33"/>
      <c r="L15" s="33"/>
      <c r="M15" s="104"/>
      <c r="N15" s="104"/>
    </row>
    <row r="16" spans="1:14" ht="16.5" customHeight="1">
      <c r="A16" s="32">
        <v>10</v>
      </c>
      <c r="B16" s="33" t="s">
        <v>70</v>
      </c>
      <c r="C16" s="32"/>
      <c r="D16" s="32"/>
      <c r="E16" s="32"/>
      <c r="F16" s="32"/>
      <c r="G16" s="32"/>
      <c r="H16" s="80"/>
      <c r="I16" s="81"/>
      <c r="J16" s="80"/>
      <c r="K16" s="81"/>
      <c r="L16" s="81"/>
      <c r="M16" s="104"/>
      <c r="N16" s="104"/>
    </row>
    <row r="17" spans="1:14" ht="16.5" customHeight="1">
      <c r="A17" s="32">
        <v>11</v>
      </c>
      <c r="B17" s="33" t="s">
        <v>71</v>
      </c>
      <c r="C17" s="32"/>
      <c r="D17" s="32"/>
      <c r="E17" s="32"/>
      <c r="F17" s="32"/>
      <c r="G17" s="32"/>
      <c r="H17" s="80"/>
      <c r="I17" s="81"/>
      <c r="J17" s="80"/>
      <c r="K17" s="33"/>
      <c r="L17" s="33"/>
      <c r="M17" s="104"/>
      <c r="N17" s="104"/>
    </row>
    <row r="18" spans="1:14" ht="16.5" customHeight="1">
      <c r="A18" s="32">
        <v>12</v>
      </c>
      <c r="B18" s="33" t="s">
        <v>72</v>
      </c>
      <c r="C18" s="32">
        <v>9184</v>
      </c>
      <c r="D18" s="32">
        <v>9276</v>
      </c>
      <c r="E18" s="32">
        <f>D18-C18</f>
        <v>92</v>
      </c>
      <c r="F18" s="32">
        <v>5438</v>
      </c>
      <c r="G18" s="32">
        <v>5868</v>
      </c>
      <c r="H18" s="81">
        <v>2472</v>
      </c>
      <c r="I18" s="81">
        <f>G18*100/200</f>
        <v>2934</v>
      </c>
      <c r="J18" s="80">
        <f>I18-H18</f>
        <v>462</v>
      </c>
      <c r="K18" s="33">
        <v>1130</v>
      </c>
      <c r="L18" s="33">
        <v>658</v>
      </c>
      <c r="M18" s="104">
        <f>G18/L18</f>
        <v>8.917933130699089</v>
      </c>
      <c r="N18" s="104">
        <f>(D18-G18)/(K18-L18)</f>
        <v>7.220338983050848</v>
      </c>
    </row>
    <row r="19" spans="1:14" ht="16.5" customHeight="1">
      <c r="A19" s="32">
        <v>13</v>
      </c>
      <c r="B19" s="33" t="s">
        <v>113</v>
      </c>
      <c r="C19" s="32"/>
      <c r="D19" s="32">
        <v>72</v>
      </c>
      <c r="E19" s="32"/>
      <c r="F19" s="32"/>
      <c r="G19" s="32">
        <v>9</v>
      </c>
      <c r="H19" s="81"/>
      <c r="I19" s="81"/>
      <c r="J19" s="80"/>
      <c r="K19" s="33"/>
      <c r="L19" s="33"/>
      <c r="M19" s="104"/>
      <c r="N19" s="104"/>
    </row>
    <row r="20" spans="1:14" ht="15" customHeight="1">
      <c r="A20" s="21"/>
      <c r="B20" s="103" t="s">
        <v>11</v>
      </c>
      <c r="C20" s="32">
        <f>SUM(C11:C18)</f>
        <v>10530</v>
      </c>
      <c r="D20" s="32">
        <f>SUM(D11:D19)</f>
        <v>10700</v>
      </c>
      <c r="E20" s="32">
        <f>D20-C20</f>
        <v>170</v>
      </c>
      <c r="F20" s="32">
        <f>SUM(F11:F18)</f>
        <v>6227</v>
      </c>
      <c r="G20" s="32">
        <f>SUM(G11:G19)</f>
        <v>6862</v>
      </c>
      <c r="H20" s="80">
        <v>1870</v>
      </c>
      <c r="I20" s="81">
        <f>G20*100/307</f>
        <v>2235.1791530944624</v>
      </c>
      <c r="J20" s="80">
        <f>I20-H20</f>
        <v>365.17915309446244</v>
      </c>
      <c r="K20" s="80">
        <f>SUM(K12:K19)</f>
        <v>1213</v>
      </c>
      <c r="L20" s="80">
        <f>SUM(L12:L19)</f>
        <v>729</v>
      </c>
      <c r="M20" s="104">
        <f>G20/L20</f>
        <v>9.41289437585734</v>
      </c>
      <c r="N20" s="104">
        <f>(D20-G20)/(K20-L20)</f>
        <v>7.929752066115703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A20" sqref="A20:IV24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/>
      <c r="B2" s="21"/>
      <c r="C2" s="1" t="s">
        <v>105</v>
      </c>
      <c r="D2" s="1"/>
      <c r="E2" s="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50" t="s">
        <v>2</v>
      </c>
      <c r="B3" s="150" t="s">
        <v>3</v>
      </c>
      <c r="C3" s="25" t="s">
        <v>37</v>
      </c>
      <c r="D3" s="26"/>
      <c r="E3" s="28"/>
      <c r="F3" s="50" t="s">
        <v>38</v>
      </c>
      <c r="G3" s="26"/>
      <c r="H3" s="28"/>
      <c r="I3" s="25" t="s">
        <v>39</v>
      </c>
      <c r="J3" s="26"/>
      <c r="K3" s="28"/>
      <c r="L3" s="25" t="s">
        <v>40</v>
      </c>
      <c r="M3" s="26"/>
      <c r="N3" s="28"/>
    </row>
    <row r="4" spans="1:14" ht="15">
      <c r="A4" s="151"/>
      <c r="B4" s="151"/>
      <c r="C4" s="19">
        <v>2009</v>
      </c>
      <c r="D4" s="20">
        <v>2010</v>
      </c>
      <c r="E4" s="10" t="s">
        <v>36</v>
      </c>
      <c r="F4" s="19">
        <v>2009</v>
      </c>
      <c r="G4" s="20">
        <v>2010</v>
      </c>
      <c r="H4" s="22" t="s">
        <v>36</v>
      </c>
      <c r="I4" s="19">
        <v>2009</v>
      </c>
      <c r="J4" s="20">
        <v>2010</v>
      </c>
      <c r="K4" s="22" t="s">
        <v>36</v>
      </c>
      <c r="L4" s="19">
        <v>2009</v>
      </c>
      <c r="M4" s="20">
        <v>2010</v>
      </c>
      <c r="N4" s="10" t="s">
        <v>36</v>
      </c>
    </row>
    <row r="5" spans="1:14" ht="15">
      <c r="A5" s="152"/>
      <c r="B5" s="152"/>
      <c r="C5" s="30"/>
      <c r="D5" s="30"/>
      <c r="E5" s="46" t="s">
        <v>80</v>
      </c>
      <c r="F5" s="30"/>
      <c r="G5" s="30"/>
      <c r="H5" s="46" t="s">
        <v>80</v>
      </c>
      <c r="I5" s="30"/>
      <c r="J5" s="30"/>
      <c r="K5" s="46" t="s">
        <v>80</v>
      </c>
      <c r="L5" s="30"/>
      <c r="M5" s="30"/>
      <c r="N5" s="46" t="s">
        <v>80</v>
      </c>
    </row>
    <row r="6" spans="1:14" ht="16.5" customHeight="1">
      <c r="A6" s="32">
        <v>1</v>
      </c>
      <c r="B6" s="32" t="s">
        <v>63</v>
      </c>
      <c r="C6" s="13">
        <v>21</v>
      </c>
      <c r="D6" s="13"/>
      <c r="E6" s="17">
        <f>D6-C6</f>
        <v>-21</v>
      </c>
      <c r="F6" s="13">
        <v>15</v>
      </c>
      <c r="G6" s="13"/>
      <c r="H6" s="17">
        <f>G6-F6</f>
        <v>-15</v>
      </c>
      <c r="I6" s="13"/>
      <c r="J6" s="13"/>
      <c r="K6" s="13"/>
      <c r="L6" s="13"/>
      <c r="M6" s="13"/>
      <c r="N6" s="13"/>
    </row>
    <row r="7" spans="1:14" ht="16.5" customHeight="1">
      <c r="A7" s="32">
        <v>2</v>
      </c>
      <c r="B7" s="32" t="s">
        <v>64</v>
      </c>
      <c r="C7" s="13">
        <v>177</v>
      </c>
      <c r="D7" s="13">
        <v>156</v>
      </c>
      <c r="E7" s="17">
        <f aca="true" t="shared" si="0" ref="E7:E16">D7-C7</f>
        <v>-21</v>
      </c>
      <c r="F7" s="13">
        <v>40</v>
      </c>
      <c r="G7" s="13">
        <v>25</v>
      </c>
      <c r="H7" s="17">
        <f aca="true" t="shared" si="1" ref="H7:H16">G7-F7</f>
        <v>-15</v>
      </c>
      <c r="I7" s="13"/>
      <c r="J7" s="13"/>
      <c r="K7" s="13"/>
      <c r="L7" s="13"/>
      <c r="M7" s="13"/>
      <c r="N7" s="13"/>
    </row>
    <row r="8" spans="1:14" ht="16.5" customHeight="1">
      <c r="A8" s="32">
        <v>3</v>
      </c>
      <c r="B8" s="32" t="s">
        <v>65</v>
      </c>
      <c r="C8" s="13">
        <v>153</v>
      </c>
      <c r="D8" s="13">
        <v>145</v>
      </c>
      <c r="E8" s="17">
        <f t="shared" si="0"/>
        <v>-8</v>
      </c>
      <c r="F8" s="13">
        <v>3</v>
      </c>
      <c r="G8" s="13">
        <v>27</v>
      </c>
      <c r="H8" s="17">
        <f t="shared" si="1"/>
        <v>24</v>
      </c>
      <c r="I8" s="13"/>
      <c r="J8" s="13"/>
      <c r="K8" s="13"/>
      <c r="L8" s="13"/>
      <c r="M8" s="13"/>
      <c r="N8" s="13"/>
    </row>
    <row r="9" spans="1:14" ht="16.5" customHeight="1">
      <c r="A9" s="32">
        <v>4</v>
      </c>
      <c r="B9" s="32" t="s">
        <v>66</v>
      </c>
      <c r="C9" s="13">
        <v>40</v>
      </c>
      <c r="D9" s="13">
        <v>50</v>
      </c>
      <c r="E9" s="17">
        <f t="shared" si="0"/>
        <v>10</v>
      </c>
      <c r="F9" s="13"/>
      <c r="G9" s="13">
        <v>2</v>
      </c>
      <c r="H9" s="17">
        <f t="shared" si="1"/>
        <v>2</v>
      </c>
      <c r="I9" s="13"/>
      <c r="J9" s="13"/>
      <c r="K9" s="13"/>
      <c r="L9" s="13"/>
      <c r="M9" s="13"/>
      <c r="N9" s="13"/>
    </row>
    <row r="10" spans="1:14" ht="16.5" customHeight="1">
      <c r="A10" s="32">
        <v>5</v>
      </c>
      <c r="B10" s="23" t="s">
        <v>67</v>
      </c>
      <c r="C10" s="13">
        <v>341</v>
      </c>
      <c r="D10" s="13">
        <v>274</v>
      </c>
      <c r="E10" s="17">
        <f t="shared" si="0"/>
        <v>-67</v>
      </c>
      <c r="F10" s="13">
        <v>60</v>
      </c>
      <c r="G10" s="13">
        <v>29</v>
      </c>
      <c r="H10" s="17">
        <f t="shared" si="1"/>
        <v>-31</v>
      </c>
      <c r="I10" s="13"/>
      <c r="J10" s="13"/>
      <c r="K10" s="13"/>
      <c r="L10" s="13"/>
      <c r="M10" s="13"/>
      <c r="N10" s="13"/>
    </row>
    <row r="11" spans="1:14" ht="16.5" customHeight="1">
      <c r="A11" s="32">
        <v>6</v>
      </c>
      <c r="B11" s="32" t="s">
        <v>68</v>
      </c>
      <c r="C11" s="13">
        <v>238</v>
      </c>
      <c r="D11" s="13">
        <v>221</v>
      </c>
      <c r="E11" s="17">
        <f t="shared" si="0"/>
        <v>-17</v>
      </c>
      <c r="F11" s="13">
        <v>30</v>
      </c>
      <c r="G11" s="13">
        <v>40</v>
      </c>
      <c r="H11" s="17">
        <f t="shared" si="1"/>
        <v>10</v>
      </c>
      <c r="I11" s="13">
        <v>233</v>
      </c>
      <c r="J11" s="13">
        <v>237</v>
      </c>
      <c r="K11" s="13">
        <f>J11-I11</f>
        <v>4</v>
      </c>
      <c r="L11" s="13">
        <v>24</v>
      </c>
      <c r="M11" s="13">
        <v>21</v>
      </c>
      <c r="N11" s="13">
        <f>M11-L11</f>
        <v>-3</v>
      </c>
    </row>
    <row r="12" spans="1:14" ht="16.5" customHeight="1">
      <c r="A12" s="32">
        <v>7</v>
      </c>
      <c r="B12" s="33" t="s">
        <v>91</v>
      </c>
      <c r="C12" s="13">
        <v>137</v>
      </c>
      <c r="D12" s="13">
        <v>97</v>
      </c>
      <c r="E12" s="17">
        <f t="shared" si="0"/>
        <v>-40</v>
      </c>
      <c r="F12" s="13">
        <v>27</v>
      </c>
      <c r="G12" s="13">
        <v>13</v>
      </c>
      <c r="H12" s="17">
        <f t="shared" si="1"/>
        <v>-14</v>
      </c>
      <c r="I12" s="13"/>
      <c r="J12" s="13"/>
      <c r="K12" s="13"/>
      <c r="L12" s="13"/>
      <c r="M12" s="13"/>
      <c r="N12" s="13"/>
    </row>
    <row r="13" spans="1:14" ht="16.5" customHeight="1">
      <c r="A13" s="32">
        <v>8</v>
      </c>
      <c r="B13" s="33" t="s">
        <v>69</v>
      </c>
      <c r="C13" s="13">
        <v>68</v>
      </c>
      <c r="D13" s="13">
        <v>58</v>
      </c>
      <c r="E13" s="17">
        <f t="shared" si="0"/>
        <v>-10</v>
      </c>
      <c r="F13" s="13">
        <v>10</v>
      </c>
      <c r="G13" s="13">
        <v>13</v>
      </c>
      <c r="H13" s="17">
        <f t="shared" si="1"/>
        <v>3</v>
      </c>
      <c r="I13" s="13"/>
      <c r="J13" s="13"/>
      <c r="K13" s="13"/>
      <c r="L13" s="13"/>
      <c r="M13" s="13"/>
      <c r="N13" s="13"/>
    </row>
    <row r="14" spans="1:14" ht="16.5" customHeight="1">
      <c r="A14" s="32">
        <v>9</v>
      </c>
      <c r="B14" s="33" t="s">
        <v>90</v>
      </c>
      <c r="C14" s="13">
        <v>74</v>
      </c>
      <c r="D14" s="13">
        <v>89</v>
      </c>
      <c r="E14" s="17">
        <f t="shared" si="0"/>
        <v>15</v>
      </c>
      <c r="F14" s="13">
        <v>20</v>
      </c>
      <c r="G14" s="13">
        <v>21</v>
      </c>
      <c r="H14" s="17">
        <f t="shared" si="1"/>
        <v>1</v>
      </c>
      <c r="I14" s="13"/>
      <c r="J14" s="13"/>
      <c r="K14" s="13"/>
      <c r="L14" s="13"/>
      <c r="M14" s="13"/>
      <c r="N14" s="13"/>
    </row>
    <row r="15" spans="1:14" ht="16.5" customHeight="1">
      <c r="A15" s="32">
        <v>10</v>
      </c>
      <c r="B15" s="33" t="s">
        <v>70</v>
      </c>
      <c r="C15" s="13">
        <v>144</v>
      </c>
      <c r="D15" s="13">
        <v>134</v>
      </c>
      <c r="E15" s="17">
        <f t="shared" si="0"/>
        <v>-10</v>
      </c>
      <c r="F15" s="13">
        <v>26</v>
      </c>
      <c r="G15" s="13">
        <v>38</v>
      </c>
      <c r="H15" s="17">
        <f t="shared" si="1"/>
        <v>12</v>
      </c>
      <c r="I15" s="13"/>
      <c r="J15" s="13"/>
      <c r="K15" s="13"/>
      <c r="L15" s="13"/>
      <c r="M15" s="13"/>
      <c r="N15" s="13"/>
    </row>
    <row r="16" spans="1:14" ht="16.5" customHeight="1">
      <c r="A16" s="32">
        <v>11</v>
      </c>
      <c r="B16" s="33" t="s">
        <v>71</v>
      </c>
      <c r="C16" s="13">
        <v>50</v>
      </c>
      <c r="D16" s="13">
        <v>40</v>
      </c>
      <c r="E16" s="17">
        <f t="shared" si="0"/>
        <v>-10</v>
      </c>
      <c r="F16" s="13">
        <v>2</v>
      </c>
      <c r="G16" s="13">
        <v>4</v>
      </c>
      <c r="H16" s="17">
        <f t="shared" si="1"/>
        <v>2</v>
      </c>
      <c r="I16" s="13"/>
      <c r="J16" s="13"/>
      <c r="K16" s="13"/>
      <c r="L16" s="13"/>
      <c r="M16" s="13"/>
      <c r="N16" s="13"/>
    </row>
    <row r="17" spans="1:14" ht="16.5" customHeight="1">
      <c r="A17" s="32">
        <v>12</v>
      </c>
      <c r="B17" s="33" t="s">
        <v>72</v>
      </c>
      <c r="C17" s="13"/>
      <c r="D17" s="17"/>
      <c r="E17" s="17"/>
      <c r="F17" s="17"/>
      <c r="G17" s="17"/>
      <c r="H17" s="17"/>
      <c r="I17" s="13">
        <v>1778</v>
      </c>
      <c r="J17" s="13"/>
      <c r="K17" s="13">
        <f>J17-I17</f>
        <v>-1778</v>
      </c>
      <c r="L17" s="13">
        <v>792</v>
      </c>
      <c r="M17" s="13"/>
      <c r="N17" s="13">
        <f>M17-L17</f>
        <v>-792</v>
      </c>
    </row>
    <row r="18" spans="1:14" ht="16.5" customHeight="1">
      <c r="A18" s="32">
        <v>13</v>
      </c>
      <c r="B18" s="33" t="s">
        <v>113</v>
      </c>
      <c r="C18" s="13"/>
      <c r="D18" s="17"/>
      <c r="E18" s="17"/>
      <c r="F18" s="17"/>
      <c r="G18" s="17"/>
      <c r="H18" s="17"/>
      <c r="I18" s="13"/>
      <c r="J18" s="13">
        <v>13</v>
      </c>
      <c r="K18" s="13"/>
      <c r="L18" s="13"/>
      <c r="M18" s="13">
        <v>4</v>
      </c>
      <c r="N18" s="13"/>
    </row>
    <row r="19" spans="1:14" ht="21" customHeight="1">
      <c r="A19" s="32"/>
      <c r="B19" s="32" t="s">
        <v>11</v>
      </c>
      <c r="C19" s="13">
        <f>SUM(C6:C16)</f>
        <v>1443</v>
      </c>
      <c r="D19" s="13">
        <f>SUM(D6:D17)</f>
        <v>1264</v>
      </c>
      <c r="E19" s="13">
        <f>D19-C19</f>
        <v>-179</v>
      </c>
      <c r="F19" s="13">
        <f>SUM(F6:F17)</f>
        <v>233</v>
      </c>
      <c r="G19" s="13">
        <f>SUM(G6:G17)</f>
        <v>212</v>
      </c>
      <c r="H19" s="13">
        <f>G19-F19</f>
        <v>-21</v>
      </c>
      <c r="I19" s="13">
        <f>SUM(I6:I17)</f>
        <v>2011</v>
      </c>
      <c r="J19" s="13">
        <f>SUM(J11:J18)</f>
        <v>250</v>
      </c>
      <c r="K19" s="13">
        <f>J19-I19</f>
        <v>-1761</v>
      </c>
      <c r="L19" s="13">
        <f>SUM(L10:L17)</f>
        <v>816</v>
      </c>
      <c r="M19" s="13">
        <f>SUM(M11:M18)</f>
        <v>25</v>
      </c>
      <c r="N19" s="13">
        <f>M19-L19</f>
        <v>-791</v>
      </c>
    </row>
  </sheetData>
  <mergeCells count="2">
    <mergeCell ref="B3:B5"/>
    <mergeCell ref="A3:A5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A20" sqref="A20:IV24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3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76" t="s">
        <v>2</v>
      </c>
      <c r="B4" s="176" t="s">
        <v>3</v>
      </c>
      <c r="C4" s="25" t="s">
        <v>27</v>
      </c>
      <c r="D4" s="26"/>
      <c r="E4" s="28"/>
      <c r="F4" s="6" t="s">
        <v>28</v>
      </c>
      <c r="G4" s="8"/>
      <c r="H4" s="24" t="s">
        <v>30</v>
      </c>
      <c r="I4" s="35" t="s">
        <v>31</v>
      </c>
      <c r="J4" s="22"/>
      <c r="K4" s="24" t="s">
        <v>30</v>
      </c>
      <c r="L4" s="51" t="s">
        <v>33</v>
      </c>
      <c r="M4" s="22"/>
      <c r="N4" s="24" t="s">
        <v>30</v>
      </c>
    </row>
    <row r="5" spans="1:14" ht="15">
      <c r="A5" s="177"/>
      <c r="B5" s="177"/>
      <c r="C5" s="19">
        <v>2009</v>
      </c>
      <c r="D5" s="20">
        <v>2010</v>
      </c>
      <c r="E5" s="20" t="s">
        <v>77</v>
      </c>
      <c r="F5" s="19">
        <v>2009</v>
      </c>
      <c r="G5" s="20">
        <v>2010</v>
      </c>
      <c r="H5" s="45" t="s">
        <v>29</v>
      </c>
      <c r="I5" s="31" t="s">
        <v>32</v>
      </c>
      <c r="J5" s="29"/>
      <c r="K5" s="45" t="s">
        <v>29</v>
      </c>
      <c r="L5" s="53" t="s">
        <v>34</v>
      </c>
      <c r="M5" s="29"/>
      <c r="N5" s="45" t="s">
        <v>29</v>
      </c>
    </row>
    <row r="6" spans="1:14" ht="15">
      <c r="A6" s="177"/>
      <c r="B6" s="177"/>
      <c r="C6" s="41"/>
      <c r="D6" s="12"/>
      <c r="E6" s="12" t="s">
        <v>78</v>
      </c>
      <c r="F6" s="30"/>
      <c r="G6" s="29"/>
      <c r="H6" s="30" t="s">
        <v>81</v>
      </c>
      <c r="I6" s="19">
        <v>2009</v>
      </c>
      <c r="J6" s="20">
        <v>2010</v>
      </c>
      <c r="K6" s="12" t="s">
        <v>81</v>
      </c>
      <c r="L6" s="19">
        <v>2009</v>
      </c>
      <c r="M6" s="20">
        <v>2010</v>
      </c>
      <c r="N6" s="12" t="s">
        <v>81</v>
      </c>
    </row>
    <row r="7" spans="1:14" ht="16.5" customHeight="1">
      <c r="A7" s="32">
        <v>1</v>
      </c>
      <c r="B7" s="32" t="s">
        <v>63</v>
      </c>
      <c r="C7" s="37">
        <v>12</v>
      </c>
      <c r="D7" s="37"/>
      <c r="E7" s="37"/>
      <c r="F7" s="37">
        <v>6</v>
      </c>
      <c r="G7" s="37"/>
      <c r="H7" s="37">
        <f aca="true" t="shared" si="0" ref="H7:H19">G7-F7</f>
        <v>-6</v>
      </c>
      <c r="I7" s="37">
        <v>30</v>
      </c>
      <c r="J7" s="37"/>
      <c r="K7" s="37">
        <f aca="true" t="shared" si="1" ref="K7:K19">J7-I7</f>
        <v>-30</v>
      </c>
      <c r="L7" s="37">
        <v>30</v>
      </c>
      <c r="M7" s="37"/>
      <c r="N7" s="37">
        <f>M7-L7</f>
        <v>-30</v>
      </c>
    </row>
    <row r="8" spans="1:14" ht="16.5" customHeight="1">
      <c r="A8" s="32">
        <v>2</v>
      </c>
      <c r="B8" s="32" t="s">
        <v>64</v>
      </c>
      <c r="C8" s="37">
        <v>114</v>
      </c>
      <c r="D8" s="37">
        <v>161</v>
      </c>
      <c r="E8" s="37">
        <f aca="true" t="shared" si="2" ref="E8:E19">D8*100/C8</f>
        <v>141.2280701754386</v>
      </c>
      <c r="F8" s="37">
        <v>106</v>
      </c>
      <c r="G8" s="37">
        <v>153</v>
      </c>
      <c r="H8" s="37">
        <f t="shared" si="0"/>
        <v>47</v>
      </c>
      <c r="I8" s="37">
        <v>53</v>
      </c>
      <c r="J8" s="37">
        <f>G8*100/180</f>
        <v>85</v>
      </c>
      <c r="K8" s="37">
        <f t="shared" si="1"/>
        <v>32</v>
      </c>
      <c r="L8" s="37">
        <v>4</v>
      </c>
      <c r="M8" s="37">
        <f>(D8-G8)*100/180</f>
        <v>4.444444444444445</v>
      </c>
      <c r="N8" s="37">
        <f>M8-L8</f>
        <v>0.44444444444444464</v>
      </c>
    </row>
    <row r="9" spans="1:14" ht="16.5" customHeight="1">
      <c r="A9" s="32">
        <v>3</v>
      </c>
      <c r="B9" s="32" t="s">
        <v>65</v>
      </c>
      <c r="C9" s="37">
        <v>92</v>
      </c>
      <c r="D9" s="37">
        <v>96</v>
      </c>
      <c r="E9" s="37">
        <f t="shared" si="2"/>
        <v>104.34782608695652</v>
      </c>
      <c r="F9" s="37">
        <v>79</v>
      </c>
      <c r="G9" s="37">
        <v>92</v>
      </c>
      <c r="H9" s="37">
        <f t="shared" si="0"/>
        <v>13</v>
      </c>
      <c r="I9" s="37">
        <v>75</v>
      </c>
      <c r="J9" s="37">
        <f>G9*100/105</f>
        <v>87.61904761904762</v>
      </c>
      <c r="K9" s="37">
        <f>J9-I9</f>
        <v>12.61904761904762</v>
      </c>
      <c r="L9" s="37">
        <v>12</v>
      </c>
      <c r="M9" s="37">
        <f>(D9-G9)*100/105</f>
        <v>3.8095238095238093</v>
      </c>
      <c r="N9" s="37">
        <f>M9-L9</f>
        <v>-8.19047619047619</v>
      </c>
    </row>
    <row r="10" spans="1:14" ht="16.5" customHeight="1">
      <c r="A10" s="32">
        <v>4</v>
      </c>
      <c r="B10" s="32" t="s">
        <v>66</v>
      </c>
      <c r="C10" s="37">
        <v>51</v>
      </c>
      <c r="D10" s="37">
        <v>54</v>
      </c>
      <c r="E10" s="37">
        <f t="shared" si="2"/>
        <v>105.88235294117646</v>
      </c>
      <c r="F10" s="37">
        <v>51</v>
      </c>
      <c r="G10" s="37">
        <v>44</v>
      </c>
      <c r="H10" s="37">
        <f t="shared" si="0"/>
        <v>-7</v>
      </c>
      <c r="I10" s="37">
        <v>94</v>
      </c>
      <c r="J10" s="37">
        <f>G10*100/54</f>
        <v>81.48148148148148</v>
      </c>
      <c r="K10" s="37">
        <f>J10-I10</f>
        <v>-12.518518518518519</v>
      </c>
      <c r="L10" s="37">
        <v>0</v>
      </c>
      <c r="M10" s="37">
        <f>(D10-G10)*100/54</f>
        <v>18.51851851851852</v>
      </c>
      <c r="N10" s="37">
        <f>M10-L10</f>
        <v>18.51851851851852</v>
      </c>
    </row>
    <row r="11" spans="1:14" ht="16.5" customHeight="1">
      <c r="A11" s="32">
        <v>5</v>
      </c>
      <c r="B11" s="23" t="s">
        <v>67</v>
      </c>
      <c r="C11" s="37">
        <v>223</v>
      </c>
      <c r="D11" s="37">
        <v>186</v>
      </c>
      <c r="E11" s="37">
        <f t="shared" si="2"/>
        <v>83.40807174887892</v>
      </c>
      <c r="F11" s="37">
        <v>204</v>
      </c>
      <c r="G11" s="37">
        <v>170</v>
      </c>
      <c r="H11" s="37">
        <f t="shared" si="0"/>
        <v>-34</v>
      </c>
      <c r="I11" s="37">
        <v>66</v>
      </c>
      <c r="J11" s="37">
        <f>G11*100/304</f>
        <v>55.921052631578945</v>
      </c>
      <c r="K11" s="37">
        <f t="shared" si="1"/>
        <v>-10.078947368421055</v>
      </c>
      <c r="L11" s="37">
        <v>6</v>
      </c>
      <c r="M11" s="37">
        <f>(D11-G11)*100/304</f>
        <v>5.2631578947368425</v>
      </c>
      <c r="N11" s="37">
        <f aca="true" t="shared" si="3" ref="N11:N19">M11-L11</f>
        <v>-0.7368421052631575</v>
      </c>
    </row>
    <row r="12" spans="1:14" ht="16.5" customHeight="1">
      <c r="A12" s="32">
        <v>6</v>
      </c>
      <c r="B12" s="32" t="s">
        <v>68</v>
      </c>
      <c r="C12" s="37">
        <v>186</v>
      </c>
      <c r="D12" s="37">
        <v>193</v>
      </c>
      <c r="E12" s="37">
        <f t="shared" si="2"/>
        <v>103.76344086021506</v>
      </c>
      <c r="F12" s="37">
        <v>136</v>
      </c>
      <c r="G12" s="37">
        <v>157</v>
      </c>
      <c r="H12" s="37">
        <f t="shared" si="0"/>
        <v>21</v>
      </c>
      <c r="I12" s="37">
        <v>49</v>
      </c>
      <c r="J12" s="37">
        <f>G12*100/250</f>
        <v>62.8</v>
      </c>
      <c r="K12" s="37">
        <f t="shared" si="1"/>
        <v>13.799999999999997</v>
      </c>
      <c r="L12" s="37">
        <v>18</v>
      </c>
      <c r="M12" s="37">
        <f>(D12-G12)*100/250</f>
        <v>14.4</v>
      </c>
      <c r="N12" s="37">
        <f t="shared" si="3"/>
        <v>-3.5999999999999996</v>
      </c>
    </row>
    <row r="13" spans="1:14" ht="16.5" customHeight="1">
      <c r="A13" s="32">
        <v>7</v>
      </c>
      <c r="B13" s="33" t="s">
        <v>91</v>
      </c>
      <c r="C13" s="98">
        <v>128</v>
      </c>
      <c r="D13" s="98">
        <v>101</v>
      </c>
      <c r="E13" s="37">
        <f t="shared" si="2"/>
        <v>78.90625</v>
      </c>
      <c r="F13" s="98">
        <v>97</v>
      </c>
      <c r="G13" s="98">
        <v>80</v>
      </c>
      <c r="H13" s="37">
        <f t="shared" si="0"/>
        <v>-17</v>
      </c>
      <c r="I13" s="98">
        <v>114</v>
      </c>
      <c r="J13" s="98">
        <f>G13*100/85</f>
        <v>94.11764705882354</v>
      </c>
      <c r="K13" s="37">
        <f t="shared" si="1"/>
        <v>-19.882352941176464</v>
      </c>
      <c r="L13" s="37">
        <v>36</v>
      </c>
      <c r="M13" s="37">
        <f>(D13-G13)*100/85</f>
        <v>24.705882352941178</v>
      </c>
      <c r="N13" s="98">
        <f t="shared" si="3"/>
        <v>-11.294117647058822</v>
      </c>
    </row>
    <row r="14" spans="1:14" ht="16.5" customHeight="1">
      <c r="A14" s="32">
        <v>8</v>
      </c>
      <c r="B14" s="33" t="s">
        <v>69</v>
      </c>
      <c r="C14" s="98">
        <v>58</v>
      </c>
      <c r="D14" s="98">
        <v>45</v>
      </c>
      <c r="E14" s="37">
        <f t="shared" si="2"/>
        <v>77.58620689655173</v>
      </c>
      <c r="F14" s="98">
        <v>56</v>
      </c>
      <c r="G14" s="98">
        <v>37</v>
      </c>
      <c r="H14" s="37">
        <f t="shared" si="0"/>
        <v>-19</v>
      </c>
      <c r="I14" s="98">
        <v>81</v>
      </c>
      <c r="J14" s="98">
        <f>G14*100/52</f>
        <v>71.15384615384616</v>
      </c>
      <c r="K14" s="37">
        <f t="shared" si="1"/>
        <v>-9.84615384615384</v>
      </c>
      <c r="L14" s="37">
        <v>3</v>
      </c>
      <c r="M14" s="37">
        <f>(D14-G14)*100/52</f>
        <v>15.384615384615385</v>
      </c>
      <c r="N14" s="98">
        <f t="shared" si="3"/>
        <v>12.384615384615385</v>
      </c>
    </row>
    <row r="15" spans="1:14" ht="16.5" customHeight="1">
      <c r="A15" s="32">
        <v>9</v>
      </c>
      <c r="B15" s="33" t="s">
        <v>90</v>
      </c>
      <c r="C15" s="98">
        <v>68</v>
      </c>
      <c r="D15" s="98">
        <v>79</v>
      </c>
      <c r="E15" s="37">
        <f t="shared" si="2"/>
        <v>116.17647058823529</v>
      </c>
      <c r="F15" s="98">
        <v>56</v>
      </c>
      <c r="G15" s="98">
        <v>60</v>
      </c>
      <c r="H15" s="37">
        <f t="shared" si="0"/>
        <v>4</v>
      </c>
      <c r="I15" s="98">
        <v>117</v>
      </c>
      <c r="J15" s="98">
        <f>G15*100/60</f>
        <v>100</v>
      </c>
      <c r="K15" s="37">
        <f t="shared" si="1"/>
        <v>-17</v>
      </c>
      <c r="L15" s="37">
        <v>25</v>
      </c>
      <c r="M15" s="37">
        <f>(D15-G15)*100/60</f>
        <v>31.666666666666668</v>
      </c>
      <c r="N15" s="98">
        <f t="shared" si="3"/>
        <v>6.666666666666668</v>
      </c>
    </row>
    <row r="16" spans="1:14" ht="16.5" customHeight="1">
      <c r="A16" s="32">
        <v>10</v>
      </c>
      <c r="B16" s="33" t="s">
        <v>70</v>
      </c>
      <c r="C16" s="98">
        <v>96</v>
      </c>
      <c r="D16" s="98">
        <v>125</v>
      </c>
      <c r="E16" s="37">
        <f t="shared" si="2"/>
        <v>130.20833333333334</v>
      </c>
      <c r="F16" s="98">
        <v>83</v>
      </c>
      <c r="G16" s="98">
        <v>97</v>
      </c>
      <c r="H16" s="37">
        <f t="shared" si="0"/>
        <v>14</v>
      </c>
      <c r="I16" s="98">
        <v>83</v>
      </c>
      <c r="J16" s="98">
        <f>G16*100/100</f>
        <v>97</v>
      </c>
      <c r="K16" s="37">
        <f t="shared" si="1"/>
        <v>14</v>
      </c>
      <c r="L16" s="37">
        <v>13</v>
      </c>
      <c r="M16" s="37">
        <f>(D16-G16)*100/100</f>
        <v>28</v>
      </c>
      <c r="N16" s="98">
        <f t="shared" si="3"/>
        <v>15</v>
      </c>
    </row>
    <row r="17" spans="1:14" ht="16.5" customHeight="1">
      <c r="A17" s="32">
        <v>11</v>
      </c>
      <c r="B17" s="33" t="s">
        <v>71</v>
      </c>
      <c r="C17" s="98">
        <v>36</v>
      </c>
      <c r="D17" s="98">
        <v>29</v>
      </c>
      <c r="E17" s="37">
        <f t="shared" si="2"/>
        <v>80.55555555555556</v>
      </c>
      <c r="F17" s="98">
        <v>36</v>
      </c>
      <c r="G17" s="98">
        <v>29</v>
      </c>
      <c r="H17" s="37">
        <f t="shared" si="0"/>
        <v>-7</v>
      </c>
      <c r="I17" s="98">
        <v>86</v>
      </c>
      <c r="J17" s="98">
        <f>G17*100/42</f>
        <v>69.04761904761905</v>
      </c>
      <c r="K17" s="37">
        <f t="shared" si="1"/>
        <v>-16.95238095238095</v>
      </c>
      <c r="L17" s="37">
        <v>0</v>
      </c>
      <c r="M17" s="37">
        <f>(D17-G17)*100/42</f>
        <v>0</v>
      </c>
      <c r="N17" s="98">
        <f t="shared" si="3"/>
        <v>0</v>
      </c>
    </row>
    <row r="18" spans="1:14" ht="16.5" customHeight="1">
      <c r="A18" s="32">
        <v>12</v>
      </c>
      <c r="B18" s="33" t="s">
        <v>72</v>
      </c>
      <c r="C18" s="95"/>
      <c r="D18" s="98"/>
      <c r="E18" s="37"/>
      <c r="F18" s="95"/>
      <c r="G18" s="98"/>
      <c r="H18" s="37"/>
      <c r="I18" s="4"/>
      <c r="J18" s="98"/>
      <c r="K18" s="37"/>
      <c r="L18" s="37"/>
      <c r="M18" s="37"/>
      <c r="N18" s="98"/>
    </row>
    <row r="19" spans="1:14" ht="16.5" customHeight="1">
      <c r="A19" s="174" t="s">
        <v>89</v>
      </c>
      <c r="B19" s="175"/>
      <c r="C19" s="37">
        <f>SUM(C7:C17)</f>
        <v>1064</v>
      </c>
      <c r="D19" s="4">
        <f>SUM(D7:D18)</f>
        <v>1069</v>
      </c>
      <c r="E19" s="37">
        <f t="shared" si="2"/>
        <v>100.46992481203007</v>
      </c>
      <c r="F19" s="4">
        <f>SUM(F7:F17)</f>
        <v>910</v>
      </c>
      <c r="G19" s="4">
        <f>SUM(G7:G18)</f>
        <v>919</v>
      </c>
      <c r="H19" s="37">
        <f t="shared" si="0"/>
        <v>9</v>
      </c>
      <c r="I19" s="37">
        <v>69</v>
      </c>
      <c r="J19" s="37">
        <f>G19*100/1232</f>
        <v>74.59415584415585</v>
      </c>
      <c r="K19" s="37">
        <f t="shared" si="1"/>
        <v>5.59415584415585</v>
      </c>
      <c r="L19" s="37">
        <v>12</v>
      </c>
      <c r="M19" s="37">
        <f>(D19-G19)*100/1232</f>
        <v>12.175324675324676</v>
      </c>
      <c r="N19" s="37">
        <f t="shared" si="3"/>
        <v>0.175324675324676</v>
      </c>
    </row>
  </sheetData>
  <mergeCells count="5">
    <mergeCell ref="A2:N2"/>
    <mergeCell ref="A1:N1"/>
    <mergeCell ref="A19:B19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A18" sqref="A18:IV22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59" t="s">
        <v>12</v>
      </c>
      <c r="B1" s="159"/>
      <c r="C1" s="159"/>
      <c r="D1" s="159"/>
      <c r="E1" s="159"/>
      <c r="F1" s="159"/>
      <c r="G1" s="82"/>
      <c r="H1" s="82"/>
      <c r="I1" s="82"/>
    </row>
    <row r="2" spans="1:9" ht="15.75">
      <c r="A2" s="178" t="s">
        <v>103</v>
      </c>
      <c r="B2" s="178"/>
      <c r="C2" s="178"/>
      <c r="D2" s="178"/>
      <c r="E2" s="178"/>
      <c r="F2" s="178"/>
      <c r="G2" s="82"/>
      <c r="H2" s="82"/>
      <c r="I2" s="82"/>
    </row>
    <row r="3" spans="1:9" ht="15">
      <c r="A3" s="5" t="s">
        <v>2</v>
      </c>
      <c r="B3" s="5" t="s">
        <v>3</v>
      </c>
      <c r="C3" s="6" t="s">
        <v>46</v>
      </c>
      <c r="D3" s="7"/>
      <c r="E3" s="6" t="s">
        <v>47</v>
      </c>
      <c r="F3" s="8"/>
      <c r="G3" s="82"/>
      <c r="H3" s="82"/>
      <c r="I3" s="82"/>
    </row>
    <row r="4" spans="1:9" ht="15">
      <c r="A4" s="9"/>
      <c r="B4" s="9"/>
      <c r="C4" s="19">
        <v>2009</v>
      </c>
      <c r="D4" s="20">
        <v>2010</v>
      </c>
      <c r="E4" s="19">
        <v>2009</v>
      </c>
      <c r="F4" s="20">
        <v>2010</v>
      </c>
      <c r="G4" s="82"/>
      <c r="H4" s="82"/>
      <c r="I4" s="82"/>
    </row>
    <row r="5" spans="1:9" ht="15">
      <c r="A5" s="4">
        <v>1</v>
      </c>
      <c r="B5" s="23" t="s">
        <v>63</v>
      </c>
      <c r="C5" s="37"/>
      <c r="D5" s="37"/>
      <c r="E5" s="37"/>
      <c r="F5" s="37"/>
      <c r="H5" s="82"/>
      <c r="I5" s="82"/>
    </row>
    <row r="6" spans="1:9" ht="15">
      <c r="A6" s="4">
        <v>2</v>
      </c>
      <c r="B6" s="23" t="s">
        <v>64</v>
      </c>
      <c r="C6" s="37">
        <f>(молоко!C7*1000)/1875</f>
        <v>200.21333333333334</v>
      </c>
      <c r="D6" s="37">
        <f>(молоко!D7*1000)/1875</f>
        <v>219.73333333333332</v>
      </c>
      <c r="E6" s="37">
        <f>(мясо!C8*1000)/1875</f>
        <v>46.93333333333333</v>
      </c>
      <c r="F6" s="37">
        <f>(мясо!D8*1000)/1875</f>
        <v>16.586666666666666</v>
      </c>
      <c r="H6" s="82"/>
      <c r="I6" s="82"/>
    </row>
    <row r="7" spans="1:9" ht="15">
      <c r="A7" s="4">
        <v>3</v>
      </c>
      <c r="B7" s="23" t="s">
        <v>65</v>
      </c>
      <c r="C7" s="37">
        <f>(молоко!C8*1000)/799</f>
        <v>324.15519399249064</v>
      </c>
      <c r="D7" s="37">
        <f>(молоко!D8*1000)/799</f>
        <v>357.9474342928661</v>
      </c>
      <c r="E7" s="37">
        <f>(мясо!C9*1000)/799</f>
        <v>15.018773466833542</v>
      </c>
      <c r="F7" s="37">
        <f>(мясо!D9*1000)/799</f>
        <v>11.013767209011265</v>
      </c>
      <c r="H7" s="82"/>
      <c r="I7" s="82"/>
    </row>
    <row r="8" spans="1:9" ht="15">
      <c r="A8" s="4">
        <v>4</v>
      </c>
      <c r="B8" s="23" t="s">
        <v>66</v>
      </c>
      <c r="C8" s="37">
        <f>(молоко!C9*1000)/2025</f>
        <v>75.55555555555556</v>
      </c>
      <c r="D8" s="37">
        <f>(молоко!D9*1000)/2025</f>
        <v>91.35802469135803</v>
      </c>
      <c r="E8" s="37">
        <f>(мясо!C10*1000)/2025</f>
        <v>5.62962962962963</v>
      </c>
      <c r="F8" s="37">
        <f>(мясо!D10*1000)/2025</f>
        <v>3.0123456790123457</v>
      </c>
      <c r="H8" s="82"/>
      <c r="I8" s="82"/>
    </row>
    <row r="9" spans="1:9" ht="15">
      <c r="A9" s="4">
        <v>5</v>
      </c>
      <c r="B9" s="39" t="s">
        <v>67</v>
      </c>
      <c r="C9" s="37">
        <f>(молоко!C10*1000)/2478</f>
        <v>317.1912832929782</v>
      </c>
      <c r="D9" s="37">
        <f>(молоко!D10*1000)/2478</f>
        <v>327.0379338175948</v>
      </c>
      <c r="E9" s="37">
        <f>(мясо!C11*1000)/2478</f>
        <v>39.30589184826473</v>
      </c>
      <c r="F9" s="37">
        <f>(мясо!D11*1000)/2478</f>
        <v>34.261501210653755</v>
      </c>
      <c r="H9" s="82"/>
      <c r="I9" s="82"/>
    </row>
    <row r="10" spans="1:9" ht="15">
      <c r="A10" s="4">
        <v>6</v>
      </c>
      <c r="B10" s="23" t="s">
        <v>68</v>
      </c>
      <c r="C10" s="37">
        <f>(молоко!C11*1000)/2157</f>
        <v>219.28604543347242</v>
      </c>
      <c r="D10" s="37">
        <f>(молоко!D11*1000)/2157</f>
        <v>220.21325915623552</v>
      </c>
      <c r="E10" s="37">
        <f>(мясо!C12*1000)/2157</f>
        <v>51.92396847473343</v>
      </c>
      <c r="F10" s="37">
        <f>(мясо!D12*1000)/2157</f>
        <v>28.280018544274455</v>
      </c>
      <c r="H10" s="82"/>
      <c r="I10" s="82"/>
    </row>
    <row r="11" spans="1:9" ht="15">
      <c r="A11" s="4">
        <v>7</v>
      </c>
      <c r="B11" s="39" t="s">
        <v>91</v>
      </c>
      <c r="C11" s="37">
        <f>(молоко!C12*1000)/859</f>
        <v>387.89289871944123</v>
      </c>
      <c r="D11" s="37">
        <f>(молоко!D12*1000)/859</f>
        <v>359.953434225844</v>
      </c>
      <c r="E11" s="37">
        <f>(мясо!C13*1000)/859</f>
        <v>43.655413271245635</v>
      </c>
      <c r="F11" s="37">
        <f>(мясо!D13*1000)/859</f>
        <v>26.542491268917345</v>
      </c>
      <c r="H11" s="82"/>
      <c r="I11" s="82"/>
    </row>
    <row r="12" spans="1:9" ht="15">
      <c r="A12" s="4">
        <v>8</v>
      </c>
      <c r="B12" s="39" t="s">
        <v>69</v>
      </c>
      <c r="C12" s="37">
        <f>(молоко!C13*1000)/1482</f>
        <v>125.16869095816465</v>
      </c>
      <c r="D12" s="37">
        <f>(молоко!D13*1000)/1482</f>
        <v>89.94601889338732</v>
      </c>
      <c r="E12" s="37">
        <f>(мясо!C14*1000)/1482</f>
        <v>24.156545209176787</v>
      </c>
      <c r="F12" s="37">
        <f>(мясо!D14*1000)/1482</f>
        <v>5.883940620782726</v>
      </c>
      <c r="H12" s="82"/>
      <c r="I12" s="82"/>
    </row>
    <row r="13" spans="1:9" ht="15.75" customHeight="1">
      <c r="A13" s="4">
        <v>9</v>
      </c>
      <c r="B13" s="33" t="s">
        <v>90</v>
      </c>
      <c r="C13" s="37">
        <f>(молоко!C14*1000)/1077</f>
        <v>176.4159702878366</v>
      </c>
      <c r="D13" s="37">
        <f>(молоко!D14*1000)/1077</f>
        <v>279.47260909935005</v>
      </c>
      <c r="E13" s="37">
        <f>(мясо!C15*1000)/1077</f>
        <v>7.98514391829155</v>
      </c>
      <c r="F13" s="37">
        <f>(мясо!D15*1000)/1077</f>
        <v>10.492107706592387</v>
      </c>
      <c r="H13" s="82"/>
      <c r="I13" s="82"/>
    </row>
    <row r="14" spans="1:9" ht="15">
      <c r="A14" s="4">
        <v>10</v>
      </c>
      <c r="B14" s="39" t="s">
        <v>70</v>
      </c>
      <c r="C14" s="37">
        <f>(молоко!C15*1000)/1084</f>
        <v>203.87453874538744</v>
      </c>
      <c r="D14" s="37">
        <f>(молоко!D15*1000)/1084</f>
        <v>138.37638376383765</v>
      </c>
      <c r="E14" s="37">
        <f>(мясо!C16*1000)/1084</f>
        <v>24.907749077490774</v>
      </c>
      <c r="F14" s="37">
        <f>(мясо!D16*1000)/1084</f>
        <v>16.660516605166052</v>
      </c>
      <c r="H14" s="82"/>
      <c r="I14" s="82"/>
    </row>
    <row r="15" spans="1:9" ht="15">
      <c r="A15" s="4">
        <v>11</v>
      </c>
      <c r="B15" s="39" t="s">
        <v>71</v>
      </c>
      <c r="C15" s="37">
        <f>(молоко!C16*1000)/674</f>
        <v>171.95845697329378</v>
      </c>
      <c r="D15" s="37">
        <f>(молоко!D16*1000)/674</f>
        <v>151.6320474777448</v>
      </c>
      <c r="E15" s="37">
        <f>(мясо!C17*1000)/674</f>
        <v>19.584569732937684</v>
      </c>
      <c r="F15" s="37">
        <f>(мясо!D17*1000)/674</f>
        <v>9.792284866468842</v>
      </c>
      <c r="H15" s="82"/>
      <c r="I15" s="82"/>
    </row>
    <row r="16" spans="1:9" ht="15">
      <c r="A16" s="4">
        <v>12</v>
      </c>
      <c r="B16" s="39" t="s">
        <v>72</v>
      </c>
      <c r="C16" s="37"/>
      <c r="D16" s="37"/>
      <c r="E16" s="37">
        <f>(мясо!C18*1000)/983</f>
        <v>632.7568667344863</v>
      </c>
      <c r="F16" s="37">
        <f>(мясо!D18*1000)/983</f>
        <v>687.6907426246186</v>
      </c>
      <c r="H16" s="82"/>
      <c r="I16" s="82"/>
    </row>
    <row r="17" spans="1:6" ht="15">
      <c r="A17" s="174" t="s">
        <v>11</v>
      </c>
      <c r="B17" s="179"/>
      <c r="C17" s="37">
        <f>(молоко!C18*1000)/22877</f>
        <v>135.70267080473837</v>
      </c>
      <c r="D17" s="37">
        <f>(молоко!D18*1000)/22877</f>
        <v>138.30886916990863</v>
      </c>
      <c r="E17" s="37">
        <f>(мясо!C20*1000)/22877</f>
        <v>47.352362634960876</v>
      </c>
      <c r="F17" s="37">
        <f>(мясо!D20*1000)/22877</f>
        <v>41.018490186650354</v>
      </c>
    </row>
  </sheetData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A19" sqref="A19:IV24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1"/>
      <c r="B1" s="15"/>
      <c r="C1" s="44" t="s">
        <v>102</v>
      </c>
      <c r="D1" s="44"/>
      <c r="E1" s="44"/>
      <c r="F1" s="15"/>
      <c r="G1" s="15"/>
      <c r="H1" s="15"/>
      <c r="I1" s="15"/>
      <c r="J1" s="15"/>
      <c r="K1" s="15"/>
    </row>
    <row r="2" spans="1:11" ht="18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0" t="s">
        <v>2</v>
      </c>
      <c r="B3" s="180" t="s">
        <v>3</v>
      </c>
      <c r="C3" s="55" t="s">
        <v>13</v>
      </c>
      <c r="D3" s="56"/>
      <c r="E3" s="57"/>
      <c r="F3" s="58" t="s">
        <v>14</v>
      </c>
      <c r="G3" s="59" t="s">
        <v>17</v>
      </c>
      <c r="H3" s="60" t="s">
        <v>19</v>
      </c>
      <c r="I3" s="61"/>
      <c r="J3" s="54"/>
      <c r="K3" s="54" t="s">
        <v>20</v>
      </c>
    </row>
    <row r="4" spans="1:11" ht="18">
      <c r="A4" s="151"/>
      <c r="B4" s="151"/>
      <c r="C4" s="62">
        <v>2009</v>
      </c>
      <c r="D4" s="58">
        <v>2010</v>
      </c>
      <c r="E4" s="58" t="s">
        <v>77</v>
      </c>
      <c r="F4" s="63" t="s">
        <v>15</v>
      </c>
      <c r="G4" s="64" t="s">
        <v>18</v>
      </c>
      <c r="H4" s="62">
        <v>2009</v>
      </c>
      <c r="I4" s="58">
        <v>2010</v>
      </c>
      <c r="J4" s="58" t="s">
        <v>77</v>
      </c>
      <c r="K4" s="65" t="s">
        <v>21</v>
      </c>
    </row>
    <row r="5" spans="1:11" ht="18">
      <c r="A5" s="152"/>
      <c r="B5" s="152"/>
      <c r="C5" s="66"/>
      <c r="D5" s="67"/>
      <c r="E5" s="67" t="s">
        <v>78</v>
      </c>
      <c r="F5" s="67" t="s">
        <v>16</v>
      </c>
      <c r="G5" s="68"/>
      <c r="H5" s="69"/>
      <c r="I5" s="70"/>
      <c r="J5" s="67" t="s">
        <v>78</v>
      </c>
      <c r="K5" s="71" t="s">
        <v>0</v>
      </c>
    </row>
    <row r="6" spans="1:11" ht="16.5" customHeight="1">
      <c r="A6" s="32">
        <v>1</v>
      </c>
      <c r="B6" s="72" t="s">
        <v>63</v>
      </c>
      <c r="C6" s="13">
        <v>12.47</v>
      </c>
      <c r="D6" s="13"/>
      <c r="E6" s="14"/>
      <c r="F6" s="13"/>
      <c r="G6" s="14"/>
      <c r="H6" s="14">
        <v>1360</v>
      </c>
      <c r="I6" s="14"/>
      <c r="J6" s="14"/>
      <c r="K6" s="13"/>
    </row>
    <row r="7" spans="1:11" ht="16.5" customHeight="1">
      <c r="A7" s="32">
        <v>2</v>
      </c>
      <c r="B7" s="72" t="s">
        <v>64</v>
      </c>
      <c r="C7" s="13">
        <v>375.4</v>
      </c>
      <c r="D7" s="13">
        <v>412</v>
      </c>
      <c r="E7" s="14">
        <f aca="true" t="shared" si="0" ref="E7:E16">D7/C7*100</f>
        <v>109.74960042621204</v>
      </c>
      <c r="F7" s="13">
        <v>336</v>
      </c>
      <c r="G7" s="14">
        <f aca="true" t="shared" si="1" ref="G7:G16">F7/D7*100</f>
        <v>81.55339805825243</v>
      </c>
      <c r="H7" s="14">
        <v>1942</v>
      </c>
      <c r="I7" s="18">
        <f>D7/'численность 1'!K7*1000</f>
        <v>2288.8888888888887</v>
      </c>
      <c r="J7" s="14">
        <f aca="true" t="shared" si="2" ref="J7:J18">I7/H7*100</f>
        <v>117.86245565854216</v>
      </c>
      <c r="K7" s="13">
        <v>393</v>
      </c>
    </row>
    <row r="8" spans="1:11" ht="16.5" customHeight="1">
      <c r="A8" s="32">
        <v>3</v>
      </c>
      <c r="B8" s="72" t="s">
        <v>65</v>
      </c>
      <c r="C8" s="13">
        <v>259</v>
      </c>
      <c r="D8" s="13">
        <v>286</v>
      </c>
      <c r="E8" s="14">
        <f t="shared" si="0"/>
        <v>110.42471042471043</v>
      </c>
      <c r="F8" s="13">
        <v>256</v>
      </c>
      <c r="G8" s="14">
        <f t="shared" si="1"/>
        <v>89.5104895104895</v>
      </c>
      <c r="H8" s="14">
        <v>2467</v>
      </c>
      <c r="I8" s="14">
        <f>D8/'численность 1'!K8*1000</f>
        <v>2723.809523809524</v>
      </c>
      <c r="J8" s="14">
        <f t="shared" si="2"/>
        <v>110.40979018279384</v>
      </c>
      <c r="K8" s="13"/>
    </row>
    <row r="9" spans="1:11" ht="16.5" customHeight="1">
      <c r="A9" s="32">
        <v>4</v>
      </c>
      <c r="B9" s="72" t="s">
        <v>66</v>
      </c>
      <c r="C9" s="13">
        <v>153</v>
      </c>
      <c r="D9" s="13">
        <v>185</v>
      </c>
      <c r="E9" s="14">
        <f t="shared" si="0"/>
        <v>120.91503267973856</v>
      </c>
      <c r="F9" s="13">
        <v>136</v>
      </c>
      <c r="G9" s="14">
        <f t="shared" si="1"/>
        <v>73.51351351351352</v>
      </c>
      <c r="H9" s="14">
        <v>2833</v>
      </c>
      <c r="I9" s="14">
        <f>D9/'численность 1'!K9*1000</f>
        <v>3303.5714285714284</v>
      </c>
      <c r="J9" s="14">
        <f t="shared" si="2"/>
        <v>116.61035752105289</v>
      </c>
      <c r="K9" s="13"/>
    </row>
    <row r="10" spans="1:11" ht="16.5" customHeight="1">
      <c r="A10" s="32">
        <v>5</v>
      </c>
      <c r="B10" s="72" t="s">
        <v>67</v>
      </c>
      <c r="C10" s="13">
        <v>786</v>
      </c>
      <c r="D10" s="17">
        <v>810.4</v>
      </c>
      <c r="E10" s="14">
        <f t="shared" si="0"/>
        <v>103.10432569974554</v>
      </c>
      <c r="F10" s="13">
        <v>748.1</v>
      </c>
      <c r="G10" s="14">
        <f t="shared" si="1"/>
        <v>92.31243830207305</v>
      </c>
      <c r="H10" s="14">
        <v>2552</v>
      </c>
      <c r="I10" s="14">
        <f>D10/'численность 1'!K10*1000</f>
        <v>2657.0491803278687</v>
      </c>
      <c r="J10" s="14">
        <f t="shared" si="2"/>
        <v>104.1163471915309</v>
      </c>
      <c r="K10" s="13"/>
    </row>
    <row r="11" spans="1:11" ht="16.5" customHeight="1">
      <c r="A11" s="32">
        <v>6</v>
      </c>
      <c r="B11" s="73" t="s">
        <v>68</v>
      </c>
      <c r="C11" s="13">
        <v>473</v>
      </c>
      <c r="D11" s="13">
        <v>475</v>
      </c>
      <c r="E11" s="14">
        <f t="shared" si="0"/>
        <v>100.42283298097252</v>
      </c>
      <c r="F11" s="13">
        <v>386</v>
      </c>
      <c r="G11" s="14">
        <f t="shared" si="1"/>
        <v>81.26315789473684</v>
      </c>
      <c r="H11" s="14">
        <v>1720</v>
      </c>
      <c r="I11" s="14">
        <f>D11/'численность 1'!K11*1000</f>
        <v>1826.923076923077</v>
      </c>
      <c r="J11" s="14">
        <f t="shared" si="2"/>
        <v>106.21645796064401</v>
      </c>
      <c r="K11" s="13"/>
    </row>
    <row r="12" spans="1:11" ht="16.5" customHeight="1">
      <c r="A12" s="32">
        <v>7</v>
      </c>
      <c r="B12" s="73" t="s">
        <v>91</v>
      </c>
      <c r="C12" s="17">
        <v>333.2</v>
      </c>
      <c r="D12" s="17">
        <v>309.2</v>
      </c>
      <c r="E12" s="14">
        <f t="shared" si="0"/>
        <v>92.79711884753901</v>
      </c>
      <c r="F12" s="17">
        <v>237</v>
      </c>
      <c r="G12" s="18">
        <f t="shared" si="1"/>
        <v>76.64941785252265</v>
      </c>
      <c r="H12" s="18">
        <v>3920</v>
      </c>
      <c r="I12" s="14">
        <f>D12/'численность 1'!K12*1000</f>
        <v>3637.6470588235293</v>
      </c>
      <c r="J12" s="14">
        <f t="shared" si="2"/>
        <v>92.79711884753901</v>
      </c>
      <c r="K12" s="17">
        <v>273.3</v>
      </c>
    </row>
    <row r="13" spans="1:11" ht="16.5" customHeight="1">
      <c r="A13" s="32">
        <v>8</v>
      </c>
      <c r="B13" s="73" t="s">
        <v>69</v>
      </c>
      <c r="C13" s="17">
        <v>185.5</v>
      </c>
      <c r="D13" s="17">
        <v>133.3</v>
      </c>
      <c r="E13" s="14">
        <f t="shared" si="0"/>
        <v>71.85983827493261</v>
      </c>
      <c r="F13" s="17">
        <v>116</v>
      </c>
      <c r="G13" s="18">
        <f t="shared" si="1"/>
        <v>87.0217554388597</v>
      </c>
      <c r="H13" s="18">
        <v>2964</v>
      </c>
      <c r="I13" s="14">
        <f>D13/'численность 1'!K13*1000</f>
        <v>2468.5185185185187</v>
      </c>
      <c r="J13" s="14">
        <f t="shared" si="2"/>
        <v>83.28335082721048</v>
      </c>
      <c r="K13" s="17"/>
    </row>
    <row r="14" spans="1:11" ht="16.5" customHeight="1">
      <c r="A14" s="32">
        <v>9</v>
      </c>
      <c r="B14" s="73" t="s">
        <v>90</v>
      </c>
      <c r="C14" s="17">
        <v>190</v>
      </c>
      <c r="D14" s="17">
        <v>300.992</v>
      </c>
      <c r="E14" s="14">
        <f t="shared" si="0"/>
        <v>158.41684210526316</v>
      </c>
      <c r="F14" s="17">
        <v>238</v>
      </c>
      <c r="G14" s="18">
        <f t="shared" si="1"/>
        <v>79.07186901977461</v>
      </c>
      <c r="H14" s="18">
        <v>3701</v>
      </c>
      <c r="I14" s="14">
        <f>D14/'численность 1'!K14*1000</f>
        <v>4426.35294117647</v>
      </c>
      <c r="J14" s="14">
        <f t="shared" si="2"/>
        <v>119.59883656245529</v>
      </c>
      <c r="K14" s="17">
        <v>61</v>
      </c>
    </row>
    <row r="15" spans="1:11" ht="16.5" customHeight="1">
      <c r="A15" s="32">
        <v>10</v>
      </c>
      <c r="B15" s="73" t="s">
        <v>70</v>
      </c>
      <c r="C15" s="17">
        <v>221</v>
      </c>
      <c r="D15" s="17">
        <v>150</v>
      </c>
      <c r="E15" s="14">
        <f t="shared" si="0"/>
        <v>67.87330316742081</v>
      </c>
      <c r="F15" s="17">
        <v>117</v>
      </c>
      <c r="G15" s="18">
        <f t="shared" si="1"/>
        <v>78</v>
      </c>
      <c r="H15" s="18">
        <v>2210</v>
      </c>
      <c r="I15" s="14">
        <f>D15/'численность 1'!K15*1000</f>
        <v>1500</v>
      </c>
      <c r="J15" s="14">
        <f t="shared" si="2"/>
        <v>67.87330316742081</v>
      </c>
      <c r="K15" s="17"/>
    </row>
    <row r="16" spans="1:11" ht="16.5" customHeight="1">
      <c r="A16" s="32">
        <v>11</v>
      </c>
      <c r="B16" s="73" t="s">
        <v>71</v>
      </c>
      <c r="C16" s="17">
        <v>115.9</v>
      </c>
      <c r="D16" s="17">
        <v>102.2</v>
      </c>
      <c r="E16" s="14">
        <f t="shared" si="0"/>
        <v>88.17946505608283</v>
      </c>
      <c r="F16" s="17">
        <v>84.4</v>
      </c>
      <c r="G16" s="18">
        <f t="shared" si="1"/>
        <v>82.58317025440314</v>
      </c>
      <c r="H16" s="18">
        <v>2760</v>
      </c>
      <c r="I16" s="14">
        <f>D16/'численность 1'!K16*1000</f>
        <v>2482.591093117409</v>
      </c>
      <c r="J16" s="14">
        <f t="shared" si="2"/>
        <v>89.94895264918148</v>
      </c>
      <c r="K16" s="17">
        <v>95</v>
      </c>
    </row>
    <row r="17" spans="1:11" ht="16.5" customHeight="1">
      <c r="A17" s="32">
        <v>12</v>
      </c>
      <c r="B17" s="73" t="s">
        <v>72</v>
      </c>
      <c r="C17" s="102"/>
      <c r="D17" s="17"/>
      <c r="E17" s="18"/>
      <c r="F17" s="17"/>
      <c r="G17" s="18"/>
      <c r="H17" s="102"/>
      <c r="I17" s="14"/>
      <c r="J17" s="14"/>
      <c r="K17" s="17"/>
    </row>
    <row r="18" spans="1:11" ht="18">
      <c r="A18" s="181" t="s">
        <v>11</v>
      </c>
      <c r="B18" s="146"/>
      <c r="C18" s="17">
        <f>SUM(C6:C17)</f>
        <v>3104.47</v>
      </c>
      <c r="D18" s="74">
        <f>SUM(D6:D17)</f>
        <v>3164.092</v>
      </c>
      <c r="E18" s="14">
        <f>D18/C18*100</f>
        <v>101.92052105512374</v>
      </c>
      <c r="F18" s="74">
        <f>SUM(F6:F17)</f>
        <v>2654.5</v>
      </c>
      <c r="G18" s="14">
        <f>F18/D18*100</f>
        <v>83.89452645498298</v>
      </c>
      <c r="H18" s="14">
        <v>2416</v>
      </c>
      <c r="I18" s="14">
        <f>D18/'численность 1'!K20*1000</f>
        <v>2523.1993620414673</v>
      </c>
      <c r="J18" s="14">
        <f t="shared" si="2"/>
        <v>104.43705968714683</v>
      </c>
      <c r="K18" s="74">
        <f>SUM(K7:K17)</f>
        <v>822.3</v>
      </c>
    </row>
  </sheetData>
  <mergeCells count="3">
    <mergeCell ref="A3:A5"/>
    <mergeCell ref="B3:B5"/>
    <mergeCell ref="A18:B18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2010-06-09T05:15:16Z</cp:lastPrinted>
  <dcterms:created xsi:type="dcterms:W3CDTF">2002-11-05T10:10:22Z</dcterms:created>
  <dcterms:modified xsi:type="dcterms:W3CDTF">2010-12-27T12:00:37Z</dcterms:modified>
  <cp:category/>
  <cp:version/>
  <cp:contentType/>
  <cp:contentStatus/>
</cp:coreProperties>
</file>