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'молоко'!$A$1:$K$18</definedName>
    <definedName name="_xlnm.Print_Area" localSheetId="9">'мясо'!$A$1:$K$20</definedName>
    <definedName name="_xlnm.Print_Area" localSheetId="7">'на 100 га'!$A$1:$F$17</definedName>
    <definedName name="_xlnm.Print_Area" localSheetId="0">'пало1'!$A$1:$T$19</definedName>
    <definedName name="_xlnm.Print_Area" localSheetId="1">'привес'!$A$1:$T$20</definedName>
    <definedName name="_xlnm.Print_Area" localSheetId="4">'приплод 2'!$A$1:$P$19</definedName>
    <definedName name="_xlnm.Print_Area" localSheetId="3">'численность 1'!$A$1:$U$19</definedName>
    <definedName name="_xlnm.Print_Area" localSheetId="2">'численность 2'!$A$1:$M$19</definedName>
  </definedNames>
  <calcPr fullCalcOnLoad="1"/>
</workbook>
</file>

<file path=xl/sharedStrings.xml><?xml version="1.0" encoding="utf-8"?>
<sst xmlns="http://schemas.openxmlformats.org/spreadsheetml/2006/main" count="287" uniqueCount="112">
  <si>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</si>
  <si>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</si>
  <si>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</si>
  <si>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</si>
  <si>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</si>
  <si>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</si>
  <si>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</si>
  <si>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</si>
  <si>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</si>
  <si>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</si>
  <si>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</si>
  <si>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</si>
  <si>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</si>
  <si>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</si>
  <si>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</si>
  <si>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</si>
  <si>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</si>
  <si>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</si>
  <si>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</si>
  <si>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</si>
  <si>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</si>
  <si>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</si>
  <si>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</si>
  <si>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</si>
  <si>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</si>
  <si>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</si>
  <si>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</si>
  <si>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</si>
  <si>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</si>
  <si>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</si>
  <si>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</si>
  <si>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</si>
  <si>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</si>
  <si>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</si>
  <si>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</si>
  <si>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</si>
  <si>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</si>
  <si>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</si>
  <si>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</si>
  <si>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</si>
  <si>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</si>
  <si>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</si>
  <si>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</si>
  <si>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   КРС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</si>
  <si>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</si>
  <si>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</si>
  <si>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</si>
  <si>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</si>
  <si>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</si>
  <si>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</si>
  <si>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</si>
  <si>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</si>
  <si>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</si>
  <si>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</si>
  <si>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</si>
  <si>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</si>
  <si>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</si>
  <si>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</si>
  <si>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</si>
  <si>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 xml:space="preserve">             КРС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</si>
  <si>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</si>
  <si>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</si>
  <si>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</si>
  <si>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ЗАО А-ф"Ибр."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</si>
  <si>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</si>
  <si>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</si>
  <si>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</si>
  <si>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</si>
  <si>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</si>
  <si>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</si>
  <si>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</si>
  <si>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</si>
  <si>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</si>
  <si>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</si>
  <si>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</si>
  <si>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</si>
  <si>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2009 к 2008 г. %</t>
  </si>
  <si>
    <t>2010 в %</t>
  </si>
  <si>
    <t>к 2009 г.</t>
  </si>
  <si>
    <t>2010 к 2009 г. %</t>
  </si>
  <si>
    <t>с 2009 г.</t>
  </si>
  <si>
    <t>2009 г.</t>
  </si>
  <si>
    <t>Среднегодовое поголовье коров, гол</t>
  </si>
  <si>
    <t>в % к 2009 г.</t>
  </si>
  <si>
    <t>Наличие кормов, ц.к.ед.</t>
  </si>
  <si>
    <t>в т.ч. конц.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</si>
  <si>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</si>
  <si>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</si>
  <si>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</si>
  <si>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</si>
  <si>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</si>
  <si>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          свиней</t>
  </si>
  <si>
    <t xml:space="preserve"> в т.ч.  нетелей</t>
  </si>
  <si>
    <t>Крупного рогатого скота</t>
  </si>
  <si>
    <t>разница с 2009 г.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</si>
  <si>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</si>
  <si>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</si>
  <si>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</si>
  <si>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</si>
  <si>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</si>
  <si>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 xml:space="preserve">            Производство молока за январь-август  2010г. по Ибресинскому району</t>
  </si>
  <si>
    <t xml:space="preserve">   Производство мяса за январь-август 2010 г.</t>
  </si>
  <si>
    <t>по Ибресинскому району за январь-август 2010 года (ц)</t>
  </si>
  <si>
    <t>Поступление приплода (телят) за январь-август 2010 г.</t>
  </si>
  <si>
    <t>СЛУЧЕНО И ОСЕМЕНЕНО за январь-август 2010 г.по Ибресинскому р-ну</t>
  </si>
  <si>
    <t>Поступление приплода (поросят) за январь-август 2010 г.</t>
  </si>
  <si>
    <t xml:space="preserve">      ЧИСЛЕННОСТЬ СКОТА по Ибресинскому району на 1.09.2010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</si>
  <si>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1.09.2010 г., (голов)</t>
    </r>
  </si>
  <si>
    <t>Показатели получения привесов за январь-август 2010 года</t>
  </si>
  <si>
    <t>ПАЛО И ПОГИБЛО - КУПЛЕНО- ПРОДАНО крс, свиней за январь-август 2010 г.по Ибресинскому.р-ну</t>
  </si>
  <si>
    <t>лошади</t>
  </si>
  <si>
    <t>овцы и козы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</si>
</sst>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1" sqref="E11"/>
    </sheetView>
  </sheetViews>
  <sheetFormatPr defaultColWidth="9.00390625" defaultRowHeight="12.75"/>
  <cols>
    <col min="1" max="1" width="4.00390625" style="76" customWidth="1"/>
    <col min="2" max="2" width="28.625" style="76" customWidth="1"/>
    <col min="3" max="4" width="8.75390625" style="76" customWidth="1"/>
    <col min="5" max="5" width="8.875" style="76" customWidth="1"/>
    <col min="6" max="7" width="8.75390625" style="76" customWidth="1"/>
    <col min="8" max="8" width="8.875" style="76" customWidth="1"/>
    <col min="9" max="14" width="8.75390625" style="76" customWidth="1"/>
    <col min="15" max="15" width="8.875" style="76" customWidth="1"/>
    <col min="16" max="18" width="8.75390625" style="76" customWidth="1"/>
    <col min="19" max="19" width="8.875" style="76" customWidth="1"/>
    <col min="20" max="20" width="8.75390625" style="76" customWidth="1"/>
    <col min="21" max="16384" width="9.125" style="76" customWidth="1"/>
  </cols>
  <sheetData>
    <row r="1" spans="3:18" ht="15">
      <c r="C1" s="133" t="s">
        <v>109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3:10" ht="15">
      <c r="C2" s="77"/>
      <c r="D2" s="77"/>
      <c r="E2" s="77"/>
      <c r="F2" s="77"/>
      <c r="G2" s="77"/>
      <c r="H2" s="77"/>
      <c r="I2" s="77"/>
      <c r="J2" s="77"/>
    </row>
    <row r="3" spans="1:20" s="21" customFormat="1" ht="18.75" customHeight="1">
      <c r="A3" s="35" t="s">
        <v>2</v>
      </c>
      <c r="B3" s="24" t="s">
        <v>3</v>
      </c>
      <c r="C3" s="23" t="s">
        <v>41</v>
      </c>
      <c r="D3" s="23"/>
      <c r="E3" s="24"/>
      <c r="F3" s="23" t="s">
        <v>56</v>
      </c>
      <c r="G3" s="23"/>
      <c r="H3" s="24"/>
      <c r="I3" s="25"/>
      <c r="J3" s="26" t="s">
        <v>44</v>
      </c>
      <c r="K3" s="26"/>
      <c r="L3" s="26"/>
      <c r="M3" s="27"/>
      <c r="N3" s="27"/>
      <c r="O3" s="27"/>
      <c r="P3" s="27"/>
      <c r="Q3" s="25"/>
      <c r="R3" s="26" t="s">
        <v>45</v>
      </c>
      <c r="S3" s="26"/>
      <c r="T3" s="28"/>
    </row>
    <row r="4" spans="1:20" s="21" customFormat="1" ht="18.75" customHeight="1">
      <c r="A4" s="40"/>
      <c r="B4" s="34"/>
      <c r="C4" s="134">
        <v>2009</v>
      </c>
      <c r="D4" s="134">
        <v>2010</v>
      </c>
      <c r="E4" s="106" t="s">
        <v>42</v>
      </c>
      <c r="F4" s="134">
        <v>2009</v>
      </c>
      <c r="G4" s="134">
        <v>2010</v>
      </c>
      <c r="H4" s="106" t="s">
        <v>42</v>
      </c>
      <c r="I4" s="111" t="s">
        <v>43</v>
      </c>
      <c r="J4" s="110"/>
      <c r="K4" s="110" t="s">
        <v>9</v>
      </c>
      <c r="L4" s="112"/>
      <c r="M4" s="136" t="s">
        <v>110</v>
      </c>
      <c r="N4" s="137"/>
      <c r="O4" s="107" t="s">
        <v>111</v>
      </c>
      <c r="P4" s="108"/>
      <c r="Q4" s="107" t="s">
        <v>59</v>
      </c>
      <c r="R4" s="109"/>
      <c r="S4" s="108" t="s">
        <v>91</v>
      </c>
      <c r="T4" s="109"/>
    </row>
    <row r="5" spans="1:20" s="21" customFormat="1" ht="18.75" customHeight="1">
      <c r="A5" s="31"/>
      <c r="B5" s="30"/>
      <c r="C5" s="135"/>
      <c r="D5" s="135"/>
      <c r="E5" s="110" t="s">
        <v>80</v>
      </c>
      <c r="F5" s="135"/>
      <c r="G5" s="135"/>
      <c r="H5" s="110" t="s">
        <v>80</v>
      </c>
      <c r="I5" s="109">
        <v>2009</v>
      </c>
      <c r="J5" s="113">
        <v>2010</v>
      </c>
      <c r="K5" s="109">
        <v>2009</v>
      </c>
      <c r="L5" s="113">
        <v>2010</v>
      </c>
      <c r="M5" s="109">
        <v>2009</v>
      </c>
      <c r="N5" s="113">
        <v>2010</v>
      </c>
      <c r="O5" s="109">
        <v>2009</v>
      </c>
      <c r="P5" s="113">
        <v>2010</v>
      </c>
      <c r="Q5" s="109">
        <v>2009</v>
      </c>
      <c r="R5" s="113">
        <v>2010</v>
      </c>
      <c r="S5" s="109">
        <v>2009</v>
      </c>
      <c r="T5" s="113">
        <v>2010</v>
      </c>
    </row>
    <row r="6" spans="1:20" s="21" customFormat="1" ht="13.5" customHeight="1">
      <c r="A6" s="32">
        <v>1</v>
      </c>
      <c r="B6" s="32" t="s">
        <v>63</v>
      </c>
      <c r="C6" s="4">
        <v>1</v>
      </c>
      <c r="D6" s="4"/>
      <c r="E6" s="1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>
        <v>3</v>
      </c>
      <c r="R6" s="4"/>
      <c r="S6" s="4"/>
      <c r="T6" s="4"/>
    </row>
    <row r="7" spans="1:20" s="21" customFormat="1" ht="15" customHeight="1">
      <c r="A7" s="32">
        <v>2</v>
      </c>
      <c r="B7" s="32" t="s">
        <v>64</v>
      </c>
      <c r="C7" s="4"/>
      <c r="D7" s="4">
        <v>1</v>
      </c>
      <c r="E7" s="1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21" customFormat="1" ht="13.5" customHeight="1">
      <c r="A8" s="32">
        <v>3</v>
      </c>
      <c r="B8" s="32" t="s">
        <v>65</v>
      </c>
      <c r="C8" s="4">
        <v>1</v>
      </c>
      <c r="D8" s="4">
        <v>3</v>
      </c>
      <c r="E8" s="12">
        <f aca="true" t="shared" si="0" ref="E8:E16">D8-C8</f>
        <v>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>
        <v>15</v>
      </c>
      <c r="R8" s="4">
        <v>40</v>
      </c>
      <c r="S8" s="4"/>
      <c r="T8" s="4"/>
    </row>
    <row r="9" spans="1:20" s="21" customFormat="1" ht="13.5" customHeight="1">
      <c r="A9" s="32">
        <v>4</v>
      </c>
      <c r="B9" s="32" t="s">
        <v>66</v>
      </c>
      <c r="C9" s="4">
        <v>2</v>
      </c>
      <c r="D9" s="4">
        <v>1</v>
      </c>
      <c r="E9" s="12">
        <f t="shared" si="0"/>
        <v>-1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>
        <v>9</v>
      </c>
      <c r="R9" s="4">
        <v>10</v>
      </c>
      <c r="S9" s="4"/>
      <c r="T9" s="4"/>
    </row>
    <row r="10" spans="1:20" s="21" customFormat="1" ht="12.75" customHeight="1">
      <c r="A10" s="32">
        <v>5</v>
      </c>
      <c r="B10" s="23" t="s">
        <v>67</v>
      </c>
      <c r="C10" s="4">
        <v>4</v>
      </c>
      <c r="D10" s="4">
        <v>5</v>
      </c>
      <c r="E10" s="12">
        <f t="shared" si="0"/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462</v>
      </c>
      <c r="T10" s="4">
        <v>398</v>
      </c>
    </row>
    <row r="11" spans="1:20" s="21" customFormat="1" ht="13.5" customHeight="1">
      <c r="A11" s="32">
        <v>6</v>
      </c>
      <c r="B11" s="103" t="s">
        <v>68</v>
      </c>
      <c r="C11" s="4">
        <v>2</v>
      </c>
      <c r="D11" s="4"/>
      <c r="E11" s="12"/>
      <c r="F11" s="4">
        <v>40</v>
      </c>
      <c r="G11" s="4">
        <v>98</v>
      </c>
      <c r="H11" s="4">
        <f>G11-F11</f>
        <v>58</v>
      </c>
      <c r="I11" s="12"/>
      <c r="J11" s="97">
        <v>28</v>
      </c>
      <c r="K11" s="12"/>
      <c r="L11" s="12"/>
      <c r="M11" s="12"/>
      <c r="N11" s="12"/>
      <c r="O11" s="12"/>
      <c r="P11" s="12"/>
      <c r="Q11" s="12">
        <v>3</v>
      </c>
      <c r="R11" s="12"/>
      <c r="S11" s="4">
        <v>462</v>
      </c>
      <c r="T11" s="4">
        <v>312</v>
      </c>
    </row>
    <row r="12" spans="1:20" s="21" customFormat="1" ht="12.75" customHeight="1">
      <c r="A12" s="32">
        <v>7</v>
      </c>
      <c r="B12" s="33" t="s">
        <v>90</v>
      </c>
      <c r="C12" s="4">
        <v>15</v>
      </c>
      <c r="D12" s="4">
        <v>2</v>
      </c>
      <c r="E12" s="12">
        <f t="shared" si="0"/>
        <v>-13</v>
      </c>
      <c r="F12" s="4"/>
      <c r="G12" s="4"/>
      <c r="H12" s="4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4"/>
      <c r="T12" s="4"/>
    </row>
    <row r="13" spans="1:20" s="21" customFormat="1" ht="12.75" customHeight="1">
      <c r="A13" s="32">
        <v>8</v>
      </c>
      <c r="B13" s="32" t="s">
        <v>69</v>
      </c>
      <c r="C13" s="4">
        <v>4</v>
      </c>
      <c r="D13" s="4">
        <v>2</v>
      </c>
      <c r="E13" s="12">
        <f t="shared" si="0"/>
        <v>-2</v>
      </c>
      <c r="F13" s="4"/>
      <c r="G13" s="4"/>
      <c r="H13" s="4"/>
      <c r="I13" s="4"/>
      <c r="J13" s="4">
        <v>9</v>
      </c>
      <c r="K13" s="4"/>
      <c r="L13" s="4"/>
      <c r="M13" s="4"/>
      <c r="N13" s="4"/>
      <c r="O13" s="4"/>
      <c r="P13" s="4"/>
      <c r="Q13" s="4">
        <v>1</v>
      </c>
      <c r="R13" s="4"/>
      <c r="S13" s="4"/>
      <c r="T13" s="4"/>
    </row>
    <row r="14" spans="1:20" s="21" customFormat="1" ht="13.5" customHeight="1">
      <c r="A14" s="32">
        <v>9</v>
      </c>
      <c r="B14" s="33" t="s">
        <v>89</v>
      </c>
      <c r="C14" s="4">
        <v>4</v>
      </c>
      <c r="D14" s="4"/>
      <c r="E14" s="12">
        <f t="shared" si="0"/>
        <v>-4</v>
      </c>
      <c r="F14" s="4"/>
      <c r="G14" s="4"/>
      <c r="H14" s="4"/>
      <c r="I14" s="4">
        <v>16</v>
      </c>
      <c r="J14" s="4"/>
      <c r="K14" s="4"/>
      <c r="L14" s="4"/>
      <c r="M14" s="4"/>
      <c r="N14" s="4"/>
      <c r="O14" s="4">
        <v>57</v>
      </c>
      <c r="P14" s="4"/>
      <c r="Q14" s="4"/>
      <c r="R14" s="4"/>
      <c r="S14" s="4"/>
      <c r="T14" s="4"/>
    </row>
    <row r="15" spans="1:20" s="21" customFormat="1" ht="12.75" customHeight="1">
      <c r="A15" s="32">
        <v>10</v>
      </c>
      <c r="B15" s="32" t="s">
        <v>70</v>
      </c>
      <c r="C15" s="4">
        <v>3</v>
      </c>
      <c r="D15" s="4"/>
      <c r="E15" s="12">
        <f t="shared" si="0"/>
        <v>-3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7</v>
      </c>
      <c r="R15" s="4"/>
      <c r="S15" s="4"/>
      <c r="T15" s="4"/>
    </row>
    <row r="16" spans="1:20" s="21" customFormat="1" ht="12.75" customHeight="1">
      <c r="A16" s="32">
        <v>11</v>
      </c>
      <c r="B16" s="32" t="s">
        <v>71</v>
      </c>
      <c r="C16" s="4">
        <v>1</v>
      </c>
      <c r="D16" s="4">
        <v>1</v>
      </c>
      <c r="E16" s="12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21" customFormat="1" ht="12.75" customHeight="1">
      <c r="A17" s="32">
        <v>12</v>
      </c>
      <c r="B17" s="32" t="s">
        <v>72</v>
      </c>
      <c r="C17" s="4"/>
      <c r="D17" s="4"/>
      <c r="E17" s="12"/>
      <c r="F17" s="4">
        <v>323</v>
      </c>
      <c r="G17" s="4">
        <v>543</v>
      </c>
      <c r="H17" s="4">
        <f>G17-F17</f>
        <v>220</v>
      </c>
      <c r="I17" s="4"/>
      <c r="J17" s="4"/>
      <c r="K17" s="4">
        <v>7</v>
      </c>
      <c r="L17" s="4"/>
      <c r="M17" s="4"/>
      <c r="N17" s="4"/>
      <c r="O17" s="4"/>
      <c r="P17" s="4"/>
      <c r="Q17" s="4"/>
      <c r="R17" s="4"/>
      <c r="S17" s="4">
        <v>1741</v>
      </c>
      <c r="T17" s="4">
        <v>1053</v>
      </c>
    </row>
    <row r="18" spans="1:20" s="21" customFormat="1" ht="12.75" customHeight="1">
      <c r="A18" s="32">
        <v>13</v>
      </c>
      <c r="B18" s="33" t="s">
        <v>87</v>
      </c>
      <c r="C18" s="4"/>
      <c r="D18" s="4"/>
      <c r="E18" s="12"/>
      <c r="F18" s="4"/>
      <c r="G18" s="4"/>
      <c r="H18" s="4"/>
      <c r="I18" s="4"/>
      <c r="J18" s="4"/>
      <c r="K18" s="4"/>
      <c r="L18" s="4"/>
      <c r="M18" s="4"/>
      <c r="N18" s="4">
        <v>79</v>
      </c>
      <c r="O18" s="4"/>
      <c r="P18" s="4"/>
      <c r="Q18" s="4"/>
      <c r="R18" s="4"/>
      <c r="S18" s="23"/>
      <c r="T18" s="23"/>
    </row>
    <row r="19" spans="1:20" s="21" customFormat="1" ht="13.5" customHeight="1">
      <c r="A19" s="32"/>
      <c r="B19" s="32" t="s">
        <v>11</v>
      </c>
      <c r="C19" s="4">
        <f>SUM(C6:C16)</f>
        <v>37</v>
      </c>
      <c r="D19" s="4">
        <f>SUM(D6:D17)</f>
        <v>15</v>
      </c>
      <c r="E19" s="12">
        <f>D19-C19</f>
        <v>-22</v>
      </c>
      <c r="F19" s="4">
        <f>SUM(F11:F18)</f>
        <v>363</v>
      </c>
      <c r="G19" s="4">
        <f>SUM(G11:G18)</f>
        <v>641</v>
      </c>
      <c r="H19" s="4">
        <f>G19-F19</f>
        <v>278</v>
      </c>
      <c r="I19" s="4">
        <f aca="true" t="shared" si="1" ref="I19:R19">SUM(I6:I17)</f>
        <v>16</v>
      </c>
      <c r="J19" s="4">
        <f t="shared" si="1"/>
        <v>37</v>
      </c>
      <c r="K19" s="4">
        <f t="shared" si="1"/>
        <v>7</v>
      </c>
      <c r="L19" s="4">
        <f t="shared" si="1"/>
        <v>0</v>
      </c>
      <c r="M19" s="4">
        <v>0</v>
      </c>
      <c r="N19" s="4">
        <f>SUM(N18)</f>
        <v>79</v>
      </c>
      <c r="O19" s="4">
        <f t="shared" si="1"/>
        <v>57</v>
      </c>
      <c r="P19" s="4">
        <f t="shared" si="1"/>
        <v>0</v>
      </c>
      <c r="Q19" s="4">
        <f t="shared" si="1"/>
        <v>38</v>
      </c>
      <c r="R19" s="4">
        <f t="shared" si="1"/>
        <v>50</v>
      </c>
      <c r="S19" s="4">
        <f>SUM(S10:S17)</f>
        <v>2665</v>
      </c>
      <c r="T19" s="4">
        <f>SUM(T6:T17)</f>
        <v>1763</v>
      </c>
    </row>
    <row r="20" ht="14.25">
      <c r="B20" s="79"/>
    </row>
  </sheetData>
  <mergeCells count="6">
    <mergeCell ref="C1:R1"/>
    <mergeCell ref="C4:C5"/>
    <mergeCell ref="D4:D5"/>
    <mergeCell ref="F4:F5"/>
    <mergeCell ref="G4:G5"/>
    <mergeCell ref="M4:N4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75" zoomScaleNormal="65" zoomScaleSheetLayoutView="75" workbookViewId="0" topLeftCell="A1">
      <selection activeCell="D15" sqref="D15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" t="s">
        <v>101</v>
      </c>
      <c r="D1" s="1"/>
      <c r="E1" s="1"/>
      <c r="F1" s="21"/>
      <c r="G1" s="21"/>
      <c r="H1" s="21"/>
      <c r="I1" s="21"/>
      <c r="J1" s="21"/>
      <c r="K1" s="21"/>
      <c r="L1" s="21"/>
      <c r="M1" s="21"/>
    </row>
    <row r="2" spans="1:13" ht="15">
      <c r="A2" s="21"/>
      <c r="B2" s="21"/>
      <c r="C2" s="21"/>
      <c r="D2" s="21" t="s">
        <v>62</v>
      </c>
      <c r="E2" s="21"/>
      <c r="F2" s="21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79" t="s">
        <v>2</v>
      </c>
      <c r="B4" s="179" t="s">
        <v>3</v>
      </c>
      <c r="C4" s="25" t="s">
        <v>22</v>
      </c>
      <c r="D4" s="26"/>
      <c r="E4" s="28"/>
      <c r="F4" s="25"/>
      <c r="G4" s="26"/>
      <c r="H4" s="26" t="s">
        <v>23</v>
      </c>
      <c r="I4" s="26"/>
      <c r="J4" s="26"/>
      <c r="K4" s="28"/>
      <c r="L4" s="21"/>
      <c r="M4" s="21"/>
    </row>
    <row r="5" spans="1:13" ht="15">
      <c r="A5" s="180"/>
      <c r="B5" s="180"/>
      <c r="C5" s="19">
        <v>2009</v>
      </c>
      <c r="D5" s="20">
        <v>2010</v>
      </c>
      <c r="E5" s="20" t="s">
        <v>77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81"/>
      <c r="B6" s="181"/>
      <c r="C6" s="41"/>
      <c r="D6" s="12"/>
      <c r="E6" s="12" t="s">
        <v>78</v>
      </c>
      <c r="F6" s="19">
        <v>2009</v>
      </c>
      <c r="G6" s="20">
        <v>2010</v>
      </c>
      <c r="H6" s="19">
        <v>2009</v>
      </c>
      <c r="I6" s="20">
        <v>2010</v>
      </c>
      <c r="J6" s="19">
        <v>2009</v>
      </c>
      <c r="K6" s="20">
        <v>2010</v>
      </c>
      <c r="L6" s="21"/>
      <c r="M6" s="21"/>
    </row>
    <row r="7" spans="1:13" ht="18">
      <c r="A7" s="32">
        <v>1</v>
      </c>
      <c r="B7" s="32" t="s">
        <v>63</v>
      </c>
      <c r="C7" s="91">
        <v>12.88</v>
      </c>
      <c r="D7" s="91"/>
      <c r="E7" s="90"/>
      <c r="F7" s="13">
        <v>12.88</v>
      </c>
      <c r="G7" s="91"/>
      <c r="H7" s="13"/>
      <c r="I7" s="91"/>
      <c r="J7" s="13"/>
      <c r="K7" s="91"/>
      <c r="L7" s="21"/>
      <c r="M7" s="21"/>
    </row>
    <row r="8" spans="1:13" ht="18">
      <c r="A8" s="32">
        <v>2</v>
      </c>
      <c r="B8" s="32" t="s">
        <v>64</v>
      </c>
      <c r="C8" s="91">
        <v>73.8</v>
      </c>
      <c r="D8" s="91">
        <v>17.8</v>
      </c>
      <c r="E8" s="90">
        <f aca="true" t="shared" si="0" ref="E8:E20">D8*100/C8</f>
        <v>24.119241192411923</v>
      </c>
      <c r="F8" s="13">
        <v>69.5</v>
      </c>
      <c r="G8" s="91">
        <v>17.5</v>
      </c>
      <c r="H8" s="13"/>
      <c r="I8" s="91"/>
      <c r="J8" s="13">
        <v>4.3</v>
      </c>
      <c r="K8" s="91">
        <v>0.3</v>
      </c>
      <c r="L8" s="21"/>
      <c r="M8" s="21"/>
    </row>
    <row r="9" spans="1:13" ht="18">
      <c r="A9" s="32">
        <v>3</v>
      </c>
      <c r="B9" s="32" t="s">
        <v>65</v>
      </c>
      <c r="C9" s="91">
        <v>8.7</v>
      </c>
      <c r="D9" s="91">
        <v>5.1</v>
      </c>
      <c r="E9" s="90">
        <f t="shared" si="0"/>
        <v>58.62068965517241</v>
      </c>
      <c r="F9" s="13">
        <v>8.7</v>
      </c>
      <c r="G9" s="91">
        <v>5.1</v>
      </c>
      <c r="H9" s="13"/>
      <c r="I9" s="91"/>
      <c r="J9" s="13"/>
      <c r="K9" s="91"/>
      <c r="L9" s="21"/>
      <c r="M9" s="21"/>
    </row>
    <row r="10" spans="1:13" ht="18">
      <c r="A10" s="32">
        <v>4</v>
      </c>
      <c r="B10" s="32" t="s">
        <v>66</v>
      </c>
      <c r="C10" s="91">
        <v>5.9</v>
      </c>
      <c r="D10" s="91">
        <v>1.15</v>
      </c>
      <c r="E10" s="90">
        <f t="shared" si="0"/>
        <v>19.49152542372881</v>
      </c>
      <c r="F10" s="13">
        <v>5.4</v>
      </c>
      <c r="G10" s="91">
        <v>1.15</v>
      </c>
      <c r="H10" s="13"/>
      <c r="I10" s="91"/>
      <c r="J10" s="13"/>
      <c r="K10" s="91"/>
      <c r="L10" s="21"/>
      <c r="M10" s="21"/>
    </row>
    <row r="11" spans="1:13" ht="18">
      <c r="A11" s="32">
        <v>5</v>
      </c>
      <c r="B11" s="42" t="s">
        <v>67</v>
      </c>
      <c r="C11" s="91">
        <v>73.9</v>
      </c>
      <c r="D11" s="91">
        <v>67.6</v>
      </c>
      <c r="E11" s="90">
        <f t="shared" si="0"/>
        <v>91.47496617050065</v>
      </c>
      <c r="F11" s="13">
        <v>57.2</v>
      </c>
      <c r="G11" s="91">
        <v>57.9</v>
      </c>
      <c r="H11" s="13">
        <v>14.7</v>
      </c>
      <c r="I11" s="91">
        <v>7.4</v>
      </c>
      <c r="J11" s="13">
        <v>0.5</v>
      </c>
      <c r="K11" s="91">
        <v>2.3</v>
      </c>
      <c r="L11" s="21"/>
      <c r="M11" s="21"/>
    </row>
    <row r="12" spans="1:13" ht="18">
      <c r="A12" s="32">
        <v>6</v>
      </c>
      <c r="B12" s="32" t="s">
        <v>68</v>
      </c>
      <c r="C12" s="91">
        <v>85.1</v>
      </c>
      <c r="D12" s="91">
        <v>54.2</v>
      </c>
      <c r="E12" s="90">
        <f t="shared" si="0"/>
        <v>63.689776733255</v>
      </c>
      <c r="F12" s="13">
        <v>58</v>
      </c>
      <c r="G12" s="91">
        <v>38</v>
      </c>
      <c r="H12" s="13">
        <v>21</v>
      </c>
      <c r="I12" s="91">
        <v>11.5</v>
      </c>
      <c r="J12" s="13">
        <v>2</v>
      </c>
      <c r="K12" s="91">
        <v>4.7</v>
      </c>
      <c r="L12" s="21"/>
      <c r="M12" s="21"/>
    </row>
    <row r="13" spans="1:13" ht="18">
      <c r="A13" s="32">
        <v>7</v>
      </c>
      <c r="B13" s="33" t="s">
        <v>90</v>
      </c>
      <c r="C13" s="91">
        <v>25.9</v>
      </c>
      <c r="D13" s="91">
        <v>17.3</v>
      </c>
      <c r="E13" s="90">
        <f t="shared" si="0"/>
        <v>66.7953667953668</v>
      </c>
      <c r="F13" s="13">
        <v>23.5</v>
      </c>
      <c r="G13" s="92">
        <v>15.9</v>
      </c>
      <c r="H13" s="13"/>
      <c r="I13" s="92"/>
      <c r="J13" s="13">
        <v>6.1</v>
      </c>
      <c r="K13" s="92">
        <v>1.4</v>
      </c>
      <c r="L13" s="21"/>
      <c r="M13" s="21"/>
    </row>
    <row r="14" spans="1:13" ht="18">
      <c r="A14" s="32">
        <v>8</v>
      </c>
      <c r="B14" s="33" t="s">
        <v>69</v>
      </c>
      <c r="C14" s="91">
        <v>32.3</v>
      </c>
      <c r="D14" s="91">
        <v>8.72</v>
      </c>
      <c r="E14" s="90">
        <f t="shared" si="0"/>
        <v>26.996904024767808</v>
      </c>
      <c r="F14" s="17">
        <v>17.6</v>
      </c>
      <c r="G14" s="92">
        <v>8.27</v>
      </c>
      <c r="H14" s="17">
        <v>13.7</v>
      </c>
      <c r="I14" s="92"/>
      <c r="J14" s="17">
        <v>2.4</v>
      </c>
      <c r="K14" s="92">
        <v>0.45</v>
      </c>
      <c r="L14" s="21"/>
      <c r="M14" s="21"/>
    </row>
    <row r="15" spans="1:13" ht="18">
      <c r="A15" s="32">
        <v>9</v>
      </c>
      <c r="B15" s="33" t="s">
        <v>89</v>
      </c>
      <c r="C15" s="91">
        <v>6</v>
      </c>
      <c r="D15" s="91">
        <v>9.3</v>
      </c>
      <c r="E15" s="90">
        <f t="shared" si="0"/>
        <v>155.00000000000003</v>
      </c>
      <c r="F15" s="17">
        <v>5.4</v>
      </c>
      <c r="G15" s="92">
        <v>9.3</v>
      </c>
      <c r="H15" s="17"/>
      <c r="I15" s="92"/>
      <c r="J15" s="17">
        <v>1</v>
      </c>
      <c r="K15" s="92"/>
      <c r="L15" s="21"/>
      <c r="M15" s="21"/>
    </row>
    <row r="16" spans="1:13" ht="18">
      <c r="A16" s="32">
        <v>10</v>
      </c>
      <c r="B16" s="33" t="s">
        <v>70</v>
      </c>
      <c r="C16" s="91">
        <v>19.3</v>
      </c>
      <c r="D16" s="91">
        <v>17.3</v>
      </c>
      <c r="E16" s="90">
        <f t="shared" si="0"/>
        <v>89.63730569948186</v>
      </c>
      <c r="F16" s="17">
        <v>16.5</v>
      </c>
      <c r="G16" s="92">
        <v>14.2</v>
      </c>
      <c r="H16" s="17"/>
      <c r="I16" s="92"/>
      <c r="J16" s="17">
        <v>0.6</v>
      </c>
      <c r="K16" s="92">
        <v>3.1</v>
      </c>
      <c r="L16" s="21"/>
      <c r="M16" s="21"/>
    </row>
    <row r="17" spans="1:13" ht="18">
      <c r="A17" s="32">
        <v>11</v>
      </c>
      <c r="B17" s="33" t="s">
        <v>71</v>
      </c>
      <c r="C17" s="91">
        <v>10.4</v>
      </c>
      <c r="D17" s="91">
        <v>5.4</v>
      </c>
      <c r="E17" s="90">
        <f t="shared" si="0"/>
        <v>51.92307692307692</v>
      </c>
      <c r="F17" s="17">
        <v>9.6</v>
      </c>
      <c r="G17" s="92">
        <v>5.2</v>
      </c>
      <c r="H17" s="17"/>
      <c r="I17" s="92"/>
      <c r="J17" s="17">
        <v>2.8</v>
      </c>
      <c r="K17" s="92">
        <v>0.2</v>
      </c>
      <c r="L17" s="21"/>
      <c r="M17" s="21"/>
    </row>
    <row r="18" spans="1:13" ht="18">
      <c r="A18" s="32">
        <v>12</v>
      </c>
      <c r="B18" s="33" t="s">
        <v>72</v>
      </c>
      <c r="C18" s="91">
        <v>430</v>
      </c>
      <c r="D18" s="91">
        <v>432</v>
      </c>
      <c r="E18" s="90">
        <f t="shared" si="0"/>
        <v>100.46511627906976</v>
      </c>
      <c r="F18" s="17"/>
      <c r="G18" s="92"/>
      <c r="H18" s="17">
        <v>430</v>
      </c>
      <c r="I18" s="92">
        <v>432</v>
      </c>
      <c r="J18" s="17">
        <v>0.8</v>
      </c>
      <c r="K18" s="92"/>
      <c r="L18" s="21"/>
      <c r="M18" s="21"/>
    </row>
    <row r="19" spans="1:13" ht="18">
      <c r="A19" s="32">
        <v>13</v>
      </c>
      <c r="B19" s="33" t="s">
        <v>87</v>
      </c>
      <c r="C19" s="3"/>
      <c r="D19" s="91">
        <v>1</v>
      </c>
      <c r="E19" s="90"/>
      <c r="F19" s="17"/>
      <c r="G19" s="92"/>
      <c r="H19" s="17"/>
      <c r="I19" s="92"/>
      <c r="J19" s="17"/>
      <c r="K19" s="92">
        <v>1</v>
      </c>
      <c r="L19" s="21"/>
      <c r="M19" s="21"/>
    </row>
    <row r="20" spans="1:13" ht="16.5">
      <c r="A20" s="172" t="s">
        <v>11</v>
      </c>
      <c r="B20" s="176"/>
      <c r="C20" s="94">
        <f>SUM(C7:C19)</f>
        <v>784.18</v>
      </c>
      <c r="D20" s="94">
        <f>SUM(D7:D19)</f>
        <v>636.87</v>
      </c>
      <c r="E20" s="90">
        <f t="shared" si="0"/>
        <v>81.21477211864624</v>
      </c>
      <c r="F20" s="93">
        <f aca="true" t="shared" si="1" ref="F20:K20">SUM(F7:F18)</f>
        <v>284.28000000000003</v>
      </c>
      <c r="G20" s="94">
        <f t="shared" si="1"/>
        <v>172.52</v>
      </c>
      <c r="H20" s="94">
        <f>SUM(H7:H19)</f>
        <v>479.4</v>
      </c>
      <c r="I20" s="94">
        <f t="shared" si="1"/>
        <v>450.9</v>
      </c>
      <c r="J20" s="94">
        <f t="shared" si="1"/>
        <v>20.5</v>
      </c>
      <c r="K20" s="94">
        <f t="shared" si="1"/>
        <v>12.449999999999998</v>
      </c>
      <c r="L20" s="21"/>
      <c r="M20" s="21"/>
    </row>
  </sheetData>
  <mergeCells count="3">
    <mergeCell ref="A20:B20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F17" sqref="F17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7.25390625" style="0" customWidth="1"/>
    <col min="6" max="7" width="7.125" style="0" customWidth="1"/>
    <col min="8" max="8" width="7.25390625" style="0" customWidth="1"/>
    <col min="9" max="10" width="10.25390625" style="0" customWidth="1"/>
    <col min="11" max="11" width="8.25390625" style="0" customWidth="1"/>
    <col min="12" max="12" width="11.00390625" style="0" customWidth="1"/>
    <col min="13" max="13" width="10.25390625" style="0" customWidth="1"/>
    <col min="14" max="14" width="8.3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108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60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85"/>
      <c r="B4" s="24" t="s">
        <v>3</v>
      </c>
      <c r="C4" s="27" t="s">
        <v>74</v>
      </c>
      <c r="D4" s="27"/>
      <c r="E4" s="27"/>
      <c r="F4" s="26"/>
      <c r="G4" s="26"/>
      <c r="H4" s="22"/>
      <c r="I4" s="25" t="s">
        <v>50</v>
      </c>
      <c r="J4" s="26"/>
      <c r="K4" s="27"/>
      <c r="L4" s="26"/>
      <c r="M4" s="26"/>
      <c r="N4" s="22"/>
      <c r="O4" s="25" t="s">
        <v>51</v>
      </c>
      <c r="P4" s="26"/>
      <c r="Q4" s="27"/>
      <c r="R4" s="26"/>
      <c r="S4" s="26"/>
      <c r="T4" s="22"/>
    </row>
    <row r="5" spans="1:20" ht="15" customHeight="1">
      <c r="A5" s="86" t="s">
        <v>2</v>
      </c>
      <c r="B5" s="34"/>
      <c r="C5" s="26" t="s">
        <v>52</v>
      </c>
      <c r="D5" s="26"/>
      <c r="E5" s="140" t="s">
        <v>79</v>
      </c>
      <c r="F5" s="25" t="s">
        <v>53</v>
      </c>
      <c r="G5" s="28"/>
      <c r="H5" s="140" t="s">
        <v>79</v>
      </c>
      <c r="I5" s="143" t="s">
        <v>52</v>
      </c>
      <c r="J5" s="143"/>
      <c r="K5" s="140" t="s">
        <v>79</v>
      </c>
      <c r="L5" s="143" t="s">
        <v>53</v>
      </c>
      <c r="M5" s="143"/>
      <c r="N5" s="140" t="s">
        <v>79</v>
      </c>
      <c r="O5" s="26" t="s">
        <v>52</v>
      </c>
      <c r="P5" s="26"/>
      <c r="Q5" s="140" t="s">
        <v>76</v>
      </c>
      <c r="R5" s="144" t="s">
        <v>53</v>
      </c>
      <c r="S5" s="145"/>
      <c r="T5" s="140" t="s">
        <v>79</v>
      </c>
    </row>
    <row r="6" spans="1:20" ht="15">
      <c r="A6" s="86" t="s">
        <v>86</v>
      </c>
      <c r="B6" s="34"/>
      <c r="C6" s="138">
        <v>2009</v>
      </c>
      <c r="D6" s="138">
        <v>2010</v>
      </c>
      <c r="E6" s="141"/>
      <c r="F6" s="138">
        <v>2009</v>
      </c>
      <c r="G6" s="138">
        <v>2010</v>
      </c>
      <c r="H6" s="141"/>
      <c r="I6" s="138">
        <v>2009</v>
      </c>
      <c r="J6" s="138">
        <v>2010</v>
      </c>
      <c r="K6" s="141"/>
      <c r="L6" s="138">
        <v>2009</v>
      </c>
      <c r="M6" s="138">
        <v>2010</v>
      </c>
      <c r="N6" s="141"/>
      <c r="O6" s="138">
        <v>2009</v>
      </c>
      <c r="P6" s="138">
        <v>2010</v>
      </c>
      <c r="Q6" s="141"/>
      <c r="R6" s="138">
        <v>2009</v>
      </c>
      <c r="S6" s="138">
        <v>2010</v>
      </c>
      <c r="T6" s="141"/>
    </row>
    <row r="7" spans="1:20" ht="15">
      <c r="A7" s="87"/>
      <c r="B7" s="30"/>
      <c r="C7" s="139"/>
      <c r="D7" s="139"/>
      <c r="E7" s="142"/>
      <c r="F7" s="139"/>
      <c r="G7" s="139"/>
      <c r="H7" s="142"/>
      <c r="I7" s="139"/>
      <c r="J7" s="139"/>
      <c r="K7" s="142"/>
      <c r="L7" s="139"/>
      <c r="M7" s="139"/>
      <c r="N7" s="142"/>
      <c r="O7" s="139"/>
      <c r="P7" s="139"/>
      <c r="Q7" s="142"/>
      <c r="R7" s="139"/>
      <c r="S7" s="139"/>
      <c r="T7" s="142"/>
    </row>
    <row r="8" spans="1:20" ht="15">
      <c r="A8" s="2">
        <v>1</v>
      </c>
      <c r="B8" s="30" t="s">
        <v>63</v>
      </c>
      <c r="C8" s="4">
        <v>17</v>
      </c>
      <c r="D8" s="4"/>
      <c r="E8" s="37"/>
      <c r="F8" s="12"/>
      <c r="G8" s="12"/>
      <c r="H8" s="37"/>
      <c r="I8" s="4">
        <v>11779</v>
      </c>
      <c r="J8" s="12"/>
      <c r="K8" s="37"/>
      <c r="L8" s="4"/>
      <c r="M8" s="4"/>
      <c r="N8" s="37"/>
      <c r="O8" s="37">
        <f aca="true" t="shared" si="0" ref="O8:O18">C8/I8*100000</f>
        <v>144.32464555564988</v>
      </c>
      <c r="P8" s="37"/>
      <c r="Q8" s="37"/>
      <c r="R8" s="12"/>
      <c r="S8" s="12"/>
      <c r="T8" s="37"/>
    </row>
    <row r="9" spans="1:20" ht="15">
      <c r="A9" s="2">
        <v>2</v>
      </c>
      <c r="B9" s="23" t="s">
        <v>64</v>
      </c>
      <c r="C9" s="4">
        <v>267</v>
      </c>
      <c r="D9" s="4">
        <v>195</v>
      </c>
      <c r="E9" s="37">
        <f aca="true" t="shared" si="1" ref="E9:E18">D9/C9*100</f>
        <v>73.03370786516854</v>
      </c>
      <c r="F9" s="4"/>
      <c r="G9" s="4"/>
      <c r="H9" s="37"/>
      <c r="I9" s="4">
        <v>67578</v>
      </c>
      <c r="J9" s="97">
        <v>39604</v>
      </c>
      <c r="K9" s="37">
        <f>J9*100/I9</f>
        <v>58.604871407854624</v>
      </c>
      <c r="L9" s="4"/>
      <c r="M9" s="4"/>
      <c r="N9" s="37"/>
      <c r="O9" s="37">
        <f t="shared" si="0"/>
        <v>395.0989967149072</v>
      </c>
      <c r="P9" s="37">
        <f aca="true" t="shared" si="2" ref="P9:P17">D9/J9*100000</f>
        <v>492.37450762549236</v>
      </c>
      <c r="Q9" s="37">
        <f aca="true" t="shared" si="3" ref="Q9:Q18">P9/O9*100</f>
        <v>124.62054110979597</v>
      </c>
      <c r="R9" s="37"/>
      <c r="S9" s="37"/>
      <c r="T9" s="37"/>
    </row>
    <row r="10" spans="1:20" ht="15">
      <c r="A10" s="2">
        <v>3</v>
      </c>
      <c r="B10" s="23" t="s">
        <v>65</v>
      </c>
      <c r="C10" s="4">
        <v>60</v>
      </c>
      <c r="D10" s="4">
        <v>51</v>
      </c>
      <c r="E10" s="37">
        <f t="shared" si="1"/>
        <v>85</v>
      </c>
      <c r="F10" s="4"/>
      <c r="G10" s="4"/>
      <c r="H10" s="37"/>
      <c r="I10" s="4">
        <v>22310</v>
      </c>
      <c r="J10" s="4">
        <v>22791</v>
      </c>
      <c r="K10" s="37">
        <f aca="true" t="shared" si="4" ref="K10:K20">J10*100/I10</f>
        <v>102.15598386373823</v>
      </c>
      <c r="L10" s="4"/>
      <c r="M10" s="4"/>
      <c r="N10" s="37"/>
      <c r="O10" s="37">
        <f t="shared" si="0"/>
        <v>268.9376961004034</v>
      </c>
      <c r="P10" s="37">
        <f t="shared" si="2"/>
        <v>223.77254179281294</v>
      </c>
      <c r="Q10" s="37">
        <f t="shared" si="3"/>
        <v>83.20609012329429</v>
      </c>
      <c r="R10" s="37"/>
      <c r="S10" s="37"/>
      <c r="T10" s="37"/>
    </row>
    <row r="11" spans="1:20" ht="15">
      <c r="A11" s="2">
        <v>4</v>
      </c>
      <c r="B11" s="38" t="s">
        <v>66</v>
      </c>
      <c r="C11" s="20">
        <v>61</v>
      </c>
      <c r="D11" s="20">
        <v>46</v>
      </c>
      <c r="E11" s="37">
        <f t="shared" si="1"/>
        <v>75.40983606557377</v>
      </c>
      <c r="F11" s="20"/>
      <c r="G11" s="20"/>
      <c r="H11" s="37"/>
      <c r="I11" s="4">
        <v>10492</v>
      </c>
      <c r="J11" s="4">
        <v>8944</v>
      </c>
      <c r="K11" s="37">
        <f t="shared" si="4"/>
        <v>85.24590163934427</v>
      </c>
      <c r="L11" s="20"/>
      <c r="M11" s="20"/>
      <c r="N11" s="96"/>
      <c r="O11" s="37">
        <f t="shared" si="0"/>
        <v>581.3953488372093</v>
      </c>
      <c r="P11" s="37">
        <f t="shared" si="2"/>
        <v>514.3112701252236</v>
      </c>
      <c r="Q11" s="37">
        <f t="shared" si="3"/>
        <v>88.46153846153845</v>
      </c>
      <c r="R11" s="96"/>
      <c r="S11" s="96"/>
      <c r="T11" s="96"/>
    </row>
    <row r="12" spans="1:20" ht="15">
      <c r="A12" s="2">
        <v>5</v>
      </c>
      <c r="B12" s="23" t="s">
        <v>67</v>
      </c>
      <c r="C12" s="4">
        <v>391</v>
      </c>
      <c r="D12" s="4">
        <v>476</v>
      </c>
      <c r="E12" s="37">
        <f t="shared" si="1"/>
        <v>121.73913043478262</v>
      </c>
      <c r="F12" s="4">
        <v>205</v>
      </c>
      <c r="G12" s="4">
        <v>172</v>
      </c>
      <c r="H12" s="37">
        <f>G12/F12*100</f>
        <v>83.90243902439025</v>
      </c>
      <c r="I12" s="4">
        <v>115854</v>
      </c>
      <c r="J12" s="4">
        <v>118194</v>
      </c>
      <c r="K12" s="37">
        <f t="shared" si="4"/>
        <v>102.01978352063804</v>
      </c>
      <c r="L12" s="4">
        <v>55706</v>
      </c>
      <c r="M12" s="4">
        <v>47348</v>
      </c>
      <c r="N12" s="37">
        <f>M12/L12*100</f>
        <v>84.99623020859512</v>
      </c>
      <c r="O12" s="37">
        <f t="shared" si="0"/>
        <v>337.4937421237074</v>
      </c>
      <c r="P12" s="37">
        <f t="shared" si="2"/>
        <v>402.7277188351355</v>
      </c>
      <c r="Q12" s="37">
        <f t="shared" si="3"/>
        <v>119.32894408676671</v>
      </c>
      <c r="R12" s="37">
        <f>F12/L12*100000</f>
        <v>368.0034466664273</v>
      </c>
      <c r="S12" s="37">
        <f>G12/M12*100000</f>
        <v>363.2677198614514</v>
      </c>
      <c r="T12" s="37">
        <f>S12/R12*100</f>
        <v>98.7131297687903</v>
      </c>
    </row>
    <row r="13" spans="1:20" ht="15">
      <c r="A13" s="2">
        <v>6</v>
      </c>
      <c r="B13" s="23" t="s">
        <v>68</v>
      </c>
      <c r="C13" s="4">
        <v>330</v>
      </c>
      <c r="D13" s="97">
        <v>257</v>
      </c>
      <c r="E13" s="98">
        <f t="shared" si="1"/>
        <v>77.87878787878788</v>
      </c>
      <c r="F13" s="97">
        <v>150</v>
      </c>
      <c r="G13" s="97">
        <v>65</v>
      </c>
      <c r="H13" s="37">
        <f>G13/F13*100</f>
        <v>43.333333333333336</v>
      </c>
      <c r="I13" s="97">
        <v>61752</v>
      </c>
      <c r="J13" s="4">
        <v>49939</v>
      </c>
      <c r="K13" s="37">
        <f t="shared" si="4"/>
        <v>80.87025521440601</v>
      </c>
      <c r="L13" s="4">
        <v>48336</v>
      </c>
      <c r="M13" s="4">
        <v>19752</v>
      </c>
      <c r="N13" s="37">
        <f>M13/L13*100</f>
        <v>40.86395233366435</v>
      </c>
      <c r="O13" s="37">
        <f t="shared" si="0"/>
        <v>534.3956471045473</v>
      </c>
      <c r="P13" s="37">
        <f t="shared" si="2"/>
        <v>514.6278459720859</v>
      </c>
      <c r="Q13" s="37">
        <f t="shared" si="3"/>
        <v>96.30090528626741</v>
      </c>
      <c r="R13" s="37">
        <f>F13/L13*100000</f>
        <v>310.3277060575968</v>
      </c>
      <c r="S13" s="37">
        <f>G13/M13*100000</f>
        <v>329.0805994329688</v>
      </c>
      <c r="T13" s="37">
        <f>S13/R13*100</f>
        <v>106.04293236127988</v>
      </c>
    </row>
    <row r="14" spans="1:20" ht="15">
      <c r="A14" s="2">
        <v>7</v>
      </c>
      <c r="B14" s="39" t="s">
        <v>90</v>
      </c>
      <c r="C14" s="97">
        <v>66</v>
      </c>
      <c r="D14" s="97">
        <v>60.1</v>
      </c>
      <c r="E14" s="98">
        <f t="shared" si="1"/>
        <v>91.06060606060606</v>
      </c>
      <c r="F14" s="97"/>
      <c r="G14" s="97"/>
      <c r="H14" s="98"/>
      <c r="I14" s="97">
        <v>30737</v>
      </c>
      <c r="J14" s="97">
        <v>26397</v>
      </c>
      <c r="K14" s="37">
        <f t="shared" si="4"/>
        <v>85.88020951947165</v>
      </c>
      <c r="L14" s="97"/>
      <c r="M14" s="97"/>
      <c r="N14" s="98"/>
      <c r="O14" s="37">
        <f t="shared" si="0"/>
        <v>214.72492435826527</v>
      </c>
      <c r="P14" s="37">
        <f t="shared" si="2"/>
        <v>227.6773875819222</v>
      </c>
      <c r="Q14" s="37">
        <f t="shared" si="3"/>
        <v>106.03211912281125</v>
      </c>
      <c r="R14" s="37"/>
      <c r="S14" s="37"/>
      <c r="T14" s="98"/>
    </row>
    <row r="15" spans="1:20" ht="15">
      <c r="A15" s="2">
        <v>8</v>
      </c>
      <c r="B15" s="39" t="s">
        <v>69</v>
      </c>
      <c r="C15" s="97">
        <v>85</v>
      </c>
      <c r="D15" s="97">
        <v>78.74</v>
      </c>
      <c r="E15" s="98">
        <f t="shared" si="1"/>
        <v>92.63529411764705</v>
      </c>
      <c r="F15" s="97">
        <v>12</v>
      </c>
      <c r="G15" s="97"/>
      <c r="H15" s="98"/>
      <c r="I15" s="99">
        <v>20273</v>
      </c>
      <c r="J15" s="97">
        <v>22078</v>
      </c>
      <c r="K15" s="37">
        <f t="shared" si="4"/>
        <v>108.90346766635426</v>
      </c>
      <c r="L15" s="97">
        <v>6075</v>
      </c>
      <c r="M15" s="97"/>
      <c r="N15" s="98"/>
      <c r="O15" s="37">
        <f t="shared" si="0"/>
        <v>419.2768707147437</v>
      </c>
      <c r="P15" s="37">
        <f t="shared" si="2"/>
        <v>356.64462360721075</v>
      </c>
      <c r="Q15" s="98">
        <f t="shared" si="3"/>
        <v>85.0618406398704</v>
      </c>
      <c r="R15" s="37">
        <f>F15/L15*100000</f>
        <v>197.53086419753086</v>
      </c>
      <c r="S15" s="95"/>
      <c r="T15" s="98"/>
    </row>
    <row r="16" spans="1:20" s="75" customFormat="1" ht="15">
      <c r="A16" s="2">
        <v>9</v>
      </c>
      <c r="B16" s="33" t="s">
        <v>89</v>
      </c>
      <c r="C16" s="99">
        <v>114</v>
      </c>
      <c r="D16" s="99">
        <v>201.44</v>
      </c>
      <c r="E16" s="100">
        <f t="shared" si="1"/>
        <v>176.7017543859649</v>
      </c>
      <c r="F16" s="99"/>
      <c r="G16" s="99"/>
      <c r="H16" s="100"/>
      <c r="I16" s="97">
        <v>20185</v>
      </c>
      <c r="J16" s="99">
        <v>31210</v>
      </c>
      <c r="K16" s="37">
        <f t="shared" si="4"/>
        <v>154.6197671538271</v>
      </c>
      <c r="L16" s="99"/>
      <c r="M16" s="99"/>
      <c r="N16" s="100"/>
      <c r="O16" s="37">
        <f t="shared" si="0"/>
        <v>564.7758236314095</v>
      </c>
      <c r="P16" s="37">
        <f t="shared" si="2"/>
        <v>645.4341557193208</v>
      </c>
      <c r="Q16" s="100">
        <f t="shared" si="3"/>
        <v>114.28147748416218</v>
      </c>
      <c r="R16" s="37"/>
      <c r="S16" s="37"/>
      <c r="T16" s="37"/>
    </row>
    <row r="17" spans="1:20" ht="15">
      <c r="A17" s="2">
        <v>10</v>
      </c>
      <c r="B17" s="39" t="s">
        <v>70</v>
      </c>
      <c r="C17" s="97">
        <v>92</v>
      </c>
      <c r="D17" s="97">
        <v>110</v>
      </c>
      <c r="E17" s="98">
        <f t="shared" si="1"/>
        <v>119.56521739130434</v>
      </c>
      <c r="F17" s="97"/>
      <c r="G17" s="97"/>
      <c r="H17" s="98"/>
      <c r="I17" s="97">
        <v>24961</v>
      </c>
      <c r="J17" s="97">
        <v>19408</v>
      </c>
      <c r="K17" s="37">
        <f t="shared" si="4"/>
        <v>77.75329514041906</v>
      </c>
      <c r="L17" s="97"/>
      <c r="M17" s="97"/>
      <c r="N17" s="98"/>
      <c r="O17" s="37">
        <f t="shared" si="0"/>
        <v>368.5749769640639</v>
      </c>
      <c r="P17" s="37">
        <f t="shared" si="2"/>
        <v>566.7765869744435</v>
      </c>
      <c r="Q17" s="98">
        <f t="shared" si="3"/>
        <v>153.77511290727267</v>
      </c>
      <c r="R17" s="37"/>
      <c r="S17" s="37"/>
      <c r="T17" s="98"/>
    </row>
    <row r="18" spans="1:20" ht="15">
      <c r="A18" s="2">
        <v>11</v>
      </c>
      <c r="B18" s="39" t="s">
        <v>71</v>
      </c>
      <c r="C18" s="97">
        <v>45</v>
      </c>
      <c r="D18" s="97">
        <v>55.5</v>
      </c>
      <c r="E18" s="98">
        <f t="shared" si="1"/>
        <v>123.33333333333334</v>
      </c>
      <c r="F18" s="97"/>
      <c r="G18" s="97"/>
      <c r="H18" s="98"/>
      <c r="I18" s="97">
        <v>9550</v>
      </c>
      <c r="J18" s="97">
        <v>9310</v>
      </c>
      <c r="K18" s="37">
        <f t="shared" si="4"/>
        <v>97.4869109947644</v>
      </c>
      <c r="L18" s="97"/>
      <c r="M18" s="97"/>
      <c r="N18" s="98"/>
      <c r="O18" s="37">
        <f t="shared" si="0"/>
        <v>471.2041884816754</v>
      </c>
      <c r="P18" s="37">
        <f>D18/J18*100000</f>
        <v>596.1331901181526</v>
      </c>
      <c r="Q18" s="98">
        <f t="shared" si="3"/>
        <v>126.51271034729683</v>
      </c>
      <c r="R18" s="37"/>
      <c r="S18" s="37"/>
      <c r="T18" s="98"/>
    </row>
    <row r="19" spans="1:20" ht="15">
      <c r="A19" s="85">
        <v>12</v>
      </c>
      <c r="B19" s="88" t="s">
        <v>72</v>
      </c>
      <c r="C19" s="97"/>
      <c r="D19" s="97"/>
      <c r="E19" s="98"/>
      <c r="F19" s="97">
        <v>4772</v>
      </c>
      <c r="G19" s="97">
        <v>5176</v>
      </c>
      <c r="H19" s="98">
        <f>G19/F19*100</f>
        <v>108.46605196982398</v>
      </c>
      <c r="I19" s="95"/>
      <c r="J19" s="97"/>
      <c r="K19" s="37"/>
      <c r="L19" s="97">
        <v>1202866</v>
      </c>
      <c r="M19" s="97">
        <v>1355406</v>
      </c>
      <c r="N19" s="98">
        <f>M19/L19*100</f>
        <v>112.68137930575807</v>
      </c>
      <c r="O19" s="37"/>
      <c r="P19" s="37"/>
      <c r="Q19" s="98"/>
      <c r="R19" s="37">
        <f>F19/L19*100000</f>
        <v>396.71916905124925</v>
      </c>
      <c r="S19" s="37">
        <f>G19/M19*100000</f>
        <v>381.8781973814488</v>
      </c>
      <c r="T19" s="98">
        <f>S19/R19*100</f>
        <v>96.25907371572376</v>
      </c>
    </row>
    <row r="20" spans="1:20" ht="15">
      <c r="A20" s="89"/>
      <c r="B20" s="28" t="s">
        <v>11</v>
      </c>
      <c r="C20" s="101">
        <f>SUM(C8:C19)</f>
        <v>1528</v>
      </c>
      <c r="D20" s="4">
        <f>SUM(D8:D19)</f>
        <v>1530.78</v>
      </c>
      <c r="E20" s="37">
        <f>D20/C20*100</f>
        <v>100.18193717277487</v>
      </c>
      <c r="F20" s="37">
        <f>SUM(F9:F19)</f>
        <v>5139</v>
      </c>
      <c r="G20" s="4">
        <f>SUM(G9:G19)</f>
        <v>5413</v>
      </c>
      <c r="H20" s="37">
        <f>G20/F20*100</f>
        <v>105.33177661023545</v>
      </c>
      <c r="I20" s="4">
        <f>SUM(I8:I18)</f>
        <v>395471</v>
      </c>
      <c r="J20" s="4">
        <f>SUM(J8:J19)</f>
        <v>347875</v>
      </c>
      <c r="K20" s="37">
        <f t="shared" si="4"/>
        <v>87.96473066293103</v>
      </c>
      <c r="L20" s="4">
        <f>SUM(L9:L19)</f>
        <v>1312983</v>
      </c>
      <c r="M20" s="4">
        <f>SUM(M9:M19)</f>
        <v>1422506</v>
      </c>
      <c r="N20" s="37">
        <f>M20/L20*100</f>
        <v>108.34153983714944</v>
      </c>
      <c r="O20" s="37">
        <f>C20/I20*100000</f>
        <v>386.37472785615125</v>
      </c>
      <c r="P20" s="37">
        <f>D20/J20*100000</f>
        <v>440.03736974487964</v>
      </c>
      <c r="Q20" s="37">
        <f>P20/O20*100</f>
        <v>113.8887556612417</v>
      </c>
      <c r="R20" s="37">
        <f>F20/L20*100000</f>
        <v>391.39882237622265</v>
      </c>
      <c r="S20" s="37">
        <f>G20/M20*100000</f>
        <v>380.5256357442429</v>
      </c>
      <c r="T20" s="37">
        <f>S20/R20*100</f>
        <v>97.22196746378347</v>
      </c>
    </row>
  </sheetData>
  <mergeCells count="21">
    <mergeCell ref="C6:C7"/>
    <mergeCell ref="D6:D7"/>
    <mergeCell ref="K5:K7"/>
    <mergeCell ref="E5:E7"/>
    <mergeCell ref="I5:J5"/>
    <mergeCell ref="I6:I7"/>
    <mergeCell ref="J6:J7"/>
    <mergeCell ref="Q5:Q7"/>
    <mergeCell ref="G6:G7"/>
    <mergeCell ref="H5:H7"/>
    <mergeCell ref="N5:N7"/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75" zoomScaleNormal="50" zoomScaleSheetLayoutView="75" workbookViewId="0" topLeftCell="A1">
      <selection activeCell="E13" sqref="E13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7.00390625" style="0" customWidth="1"/>
    <col min="11" max="11" width="8.875" style="0" customWidth="1"/>
    <col min="12" max="12" width="8.75390625" style="0" customWidth="1"/>
    <col min="13" max="13" width="9.125" style="78" customWidth="1"/>
  </cols>
  <sheetData>
    <row r="1" ht="15.75">
      <c r="C1" s="1" t="s">
        <v>107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58</v>
      </c>
      <c r="I2" s="21"/>
      <c r="J2" s="21"/>
      <c r="K2" s="21"/>
      <c r="L2" s="21"/>
    </row>
    <row r="3" spans="1:13" ht="15" customHeight="1">
      <c r="A3" s="24" t="s">
        <v>2</v>
      </c>
      <c r="B3" s="24" t="s">
        <v>3</v>
      </c>
      <c r="C3" s="26"/>
      <c r="D3" s="26" t="s">
        <v>55</v>
      </c>
      <c r="E3" s="28"/>
      <c r="F3" s="144" t="s">
        <v>10</v>
      </c>
      <c r="G3" s="146"/>
      <c r="H3" s="145"/>
      <c r="I3" s="26" t="s">
        <v>6</v>
      </c>
      <c r="J3" s="22" t="s">
        <v>7</v>
      </c>
      <c r="K3" s="149" t="s">
        <v>84</v>
      </c>
      <c r="L3" s="150"/>
      <c r="M3" s="147"/>
    </row>
    <row r="4" spans="1:13" ht="15" customHeight="1">
      <c r="A4" s="34"/>
      <c r="B4" s="34"/>
      <c r="C4" s="10">
        <v>2009</v>
      </c>
      <c r="D4" s="43">
        <v>2010</v>
      </c>
      <c r="E4" s="19" t="s">
        <v>4</v>
      </c>
      <c r="F4" s="19">
        <v>2009</v>
      </c>
      <c r="G4" s="19">
        <v>2010</v>
      </c>
      <c r="H4" s="20" t="s">
        <v>4</v>
      </c>
      <c r="I4" s="43">
        <v>2009</v>
      </c>
      <c r="J4" s="20">
        <v>2010</v>
      </c>
      <c r="K4" s="140" t="s">
        <v>1</v>
      </c>
      <c r="L4" s="140" t="s">
        <v>85</v>
      </c>
      <c r="M4" s="148"/>
    </row>
    <row r="5" spans="1:13" ht="15">
      <c r="A5" s="30"/>
      <c r="B5" s="30"/>
      <c r="C5" s="29"/>
      <c r="D5" s="36"/>
      <c r="E5" s="41">
        <v>2009</v>
      </c>
      <c r="F5" s="31"/>
      <c r="G5" s="31"/>
      <c r="H5" s="12">
        <v>2009</v>
      </c>
      <c r="I5" s="36"/>
      <c r="J5" s="30"/>
      <c r="K5" s="151"/>
      <c r="L5" s="151"/>
      <c r="M5" s="148"/>
    </row>
    <row r="6" spans="1:12" ht="15">
      <c r="A6" s="4">
        <v>1</v>
      </c>
      <c r="B6" s="23" t="s">
        <v>63</v>
      </c>
      <c r="C6" s="4"/>
      <c r="D6" s="4"/>
      <c r="E6" s="37"/>
      <c r="F6" s="12"/>
      <c r="G6" s="12"/>
      <c r="H6" s="119"/>
      <c r="I6" s="37">
        <f>F6+(C6*0.2)+('численность 1'!M6*0.3)+'численность 1'!G6+(('численность 1'!C6-'численность 1'!G6)*0.6)</f>
        <v>17.4</v>
      </c>
      <c r="J6" s="118"/>
      <c r="K6" s="4"/>
      <c r="L6" s="4"/>
    </row>
    <row r="7" spans="1:13" ht="15">
      <c r="A7" s="4">
        <v>2</v>
      </c>
      <c r="B7" s="23" t="s">
        <v>64</v>
      </c>
      <c r="C7" s="4"/>
      <c r="D7" s="4"/>
      <c r="E7" s="37"/>
      <c r="F7" s="4">
        <v>38</v>
      </c>
      <c r="G7" s="4">
        <v>28</v>
      </c>
      <c r="H7" s="98">
        <f aca="true" t="shared" si="0" ref="H7:H17">G7*100/F7</f>
        <v>73.6842105263158</v>
      </c>
      <c r="I7" s="37">
        <f>F7+(C7*0.2)+('численность 1'!M7*0.3)+'численность 1'!G7+(('численность 1'!C7-'численность 1'!G7)*0.6)</f>
        <v>314.6</v>
      </c>
      <c r="J7" s="37">
        <f>G7+(D7*0.2)+('численность 1'!N7*0.3)+'численность 1'!H7+(('численность 1'!D7-'численность 1'!H7)*0.6)</f>
        <v>319</v>
      </c>
      <c r="K7" s="4">
        <v>4265</v>
      </c>
      <c r="L7" s="4">
        <v>570</v>
      </c>
      <c r="M7" s="84"/>
    </row>
    <row r="8" spans="1:13" ht="15">
      <c r="A8" s="4">
        <v>3</v>
      </c>
      <c r="B8" s="23" t="s">
        <v>65</v>
      </c>
      <c r="C8" s="4"/>
      <c r="D8" s="4"/>
      <c r="E8" s="37"/>
      <c r="F8" s="4">
        <v>7</v>
      </c>
      <c r="G8" s="4">
        <v>7</v>
      </c>
      <c r="H8" s="98">
        <f t="shared" si="0"/>
        <v>100</v>
      </c>
      <c r="I8" s="37">
        <f>F8+(C8*0.2)+('численность 1'!M8*0.3)+'численность 1'!G8+(('численность 1'!C8-'численность 1'!G8)*0.6)</f>
        <v>179.8</v>
      </c>
      <c r="J8" s="37">
        <f>G8+(D8*0.2)+('численность 1'!N8*0.3)+'численность 1'!H8+(('численность 1'!D8-'численность 1'!H8)*0.6)</f>
        <v>186.39999999999998</v>
      </c>
      <c r="K8" s="4">
        <v>1686</v>
      </c>
      <c r="L8" s="4">
        <v>306</v>
      </c>
      <c r="M8" s="84"/>
    </row>
    <row r="9" spans="1:13" ht="15">
      <c r="A9" s="4">
        <v>4</v>
      </c>
      <c r="B9" s="23" t="s">
        <v>66</v>
      </c>
      <c r="C9" s="4"/>
      <c r="D9" s="4"/>
      <c r="E9" s="37"/>
      <c r="F9" s="4">
        <v>6</v>
      </c>
      <c r="G9" s="4">
        <v>2</v>
      </c>
      <c r="H9" s="98">
        <f t="shared" si="0"/>
        <v>33.333333333333336</v>
      </c>
      <c r="I9" s="37">
        <f>F9+(C9*0.2)+('численность 1'!M9*0.3)+'численность 1'!G9+(('численность 1'!C9-'численность 1'!G9)*0.6)</f>
        <v>89.4</v>
      </c>
      <c r="J9" s="37">
        <f>G9+(D9*0.2)+('численность 1'!N9*0.3)+'численность 1'!H9+(('численность 1'!D9-'численность 1'!H9)*0.6)</f>
        <v>91.8</v>
      </c>
      <c r="K9" s="97">
        <v>1850</v>
      </c>
      <c r="L9" s="4">
        <v>300</v>
      </c>
      <c r="M9" s="84"/>
    </row>
    <row r="10" spans="1:13" ht="15">
      <c r="A10" s="4">
        <v>5</v>
      </c>
      <c r="B10" s="23" t="s">
        <v>67</v>
      </c>
      <c r="C10" s="4"/>
      <c r="D10" s="4"/>
      <c r="E10" s="4"/>
      <c r="F10" s="4">
        <v>37</v>
      </c>
      <c r="G10" s="4">
        <v>29</v>
      </c>
      <c r="H10" s="98">
        <f t="shared" si="0"/>
        <v>78.37837837837837</v>
      </c>
      <c r="I10" s="37">
        <f>F10+(C10*0.2)+('численность 1'!M10*0.3)+'численность 1'!G10+(('численность 1'!C10-'численность 1'!G10)*0.6)</f>
        <v>805.5</v>
      </c>
      <c r="J10" s="37">
        <f>G10+(D10*0.2)+('численность 1'!N10*0.3)+'численность 1'!H10+(('численность 1'!D10-'численность 1'!H10)*0.6)</f>
        <v>802.5</v>
      </c>
      <c r="K10" s="4">
        <v>6188</v>
      </c>
      <c r="L10" s="4">
        <v>2050</v>
      </c>
      <c r="M10" s="84"/>
    </row>
    <row r="11" spans="1:13" ht="15">
      <c r="A11" s="4">
        <v>6</v>
      </c>
      <c r="B11" s="23" t="s">
        <v>68</v>
      </c>
      <c r="C11" s="4">
        <v>149</v>
      </c>
      <c r="D11" s="95">
        <v>154</v>
      </c>
      <c r="E11" s="98">
        <f>D11*100/C11</f>
        <v>103.35570469798658</v>
      </c>
      <c r="F11" s="4">
        <v>62</v>
      </c>
      <c r="G11" s="4">
        <v>49</v>
      </c>
      <c r="H11" s="98">
        <f t="shared" si="0"/>
        <v>79.03225806451613</v>
      </c>
      <c r="I11" s="37">
        <f>F11+(C11*0.2)+('численность 1'!M11*0.3)+'численность 1'!G11+(('численность 1'!C11-'численность 1'!G11)*0.6)</f>
        <v>658.3</v>
      </c>
      <c r="J11" s="37">
        <f>G11+(C11*0.2)+('численность 1'!N11*0.3)+'численность 1'!H11+(('численность 1'!D11-'численность 1'!H11)*0.6)</f>
        <v>647.4</v>
      </c>
      <c r="K11" s="4">
        <v>5535</v>
      </c>
      <c r="L11" s="4">
        <v>892</v>
      </c>
      <c r="M11" s="84"/>
    </row>
    <row r="12" spans="1:13" ht="15">
      <c r="A12" s="4">
        <v>7</v>
      </c>
      <c r="B12" s="39" t="s">
        <v>90</v>
      </c>
      <c r="C12" s="97"/>
      <c r="D12" s="97"/>
      <c r="E12" s="98"/>
      <c r="F12" s="4">
        <v>17</v>
      </c>
      <c r="G12" s="4">
        <v>16</v>
      </c>
      <c r="H12" s="98">
        <f t="shared" si="0"/>
        <v>94.11764705882354</v>
      </c>
      <c r="I12" s="37">
        <f>F12+(C12*0.2)+('численность 1'!M12*0.3)+'численность 1'!G12+(('численность 1'!C12-'численность 1'!G12)*0.6)</f>
        <v>256.79999999999995</v>
      </c>
      <c r="J12" s="37">
        <f>G12+(C12*0.2)+('численность 1'!N12*0.3)+'численность 1'!H12+(('численность 1'!D12-'численность 1'!H12)*0.6)</f>
        <v>257</v>
      </c>
      <c r="K12" s="97">
        <v>4228</v>
      </c>
      <c r="L12" s="97">
        <v>180</v>
      </c>
      <c r="M12" s="84"/>
    </row>
    <row r="13" spans="1:13" ht="15">
      <c r="A13" s="4">
        <v>8</v>
      </c>
      <c r="B13" s="39" t="s">
        <v>69</v>
      </c>
      <c r="C13" s="97"/>
      <c r="D13" s="97"/>
      <c r="E13" s="98"/>
      <c r="F13" s="97">
        <v>4</v>
      </c>
      <c r="G13" s="97">
        <v>3</v>
      </c>
      <c r="H13" s="98">
        <f t="shared" si="0"/>
        <v>75</v>
      </c>
      <c r="I13" s="37">
        <f>F13+(C13*0.2)+('численность 1'!M13*0.3)+'численность 1'!G13+(('численность 1'!C13-'численность 1'!G13)*0.6)</f>
        <v>121</v>
      </c>
      <c r="J13" s="37">
        <f>G13+(C13*0.2)+('численность 1'!N13*0.3)+'численность 1'!H13+(('численность 1'!D13-'численность 1'!H13)*0.6)</f>
        <v>127</v>
      </c>
      <c r="K13" s="97">
        <v>1360</v>
      </c>
      <c r="L13" s="97"/>
      <c r="M13" s="84"/>
    </row>
    <row r="14" spans="1:13" ht="15">
      <c r="A14" s="4">
        <v>9</v>
      </c>
      <c r="B14" s="33" t="s">
        <v>89</v>
      </c>
      <c r="C14" s="97">
        <v>56</v>
      </c>
      <c r="D14" s="97">
        <v>131</v>
      </c>
      <c r="E14" s="98">
        <f>D14*100/C14</f>
        <v>233.92857142857142</v>
      </c>
      <c r="F14" s="4">
        <v>4</v>
      </c>
      <c r="G14" s="4">
        <v>5</v>
      </c>
      <c r="H14" s="98">
        <f t="shared" si="0"/>
        <v>125</v>
      </c>
      <c r="I14" s="37">
        <f>F14+(C14*0.2)+('численность 1'!M14*0.3)+'численность 1'!G14+(('численность 1'!C14-'численность 1'!G14)*0.6)</f>
        <v>124</v>
      </c>
      <c r="J14" s="37">
        <f>G14+(C14*0.2)+('численность 1'!N14*0.3)+'численность 1'!H14+(('численность 1'!D14-'численность 1'!H14)*0.6)</f>
        <v>165</v>
      </c>
      <c r="K14" s="97">
        <v>1756</v>
      </c>
      <c r="L14" s="97"/>
      <c r="M14" s="84"/>
    </row>
    <row r="15" spans="1:13" ht="15">
      <c r="A15" s="4">
        <v>10</v>
      </c>
      <c r="B15" s="39" t="s">
        <v>70</v>
      </c>
      <c r="C15" s="97"/>
      <c r="D15" s="97"/>
      <c r="E15" s="98"/>
      <c r="F15" s="4">
        <v>15</v>
      </c>
      <c r="G15" s="4">
        <v>8</v>
      </c>
      <c r="H15" s="98">
        <f t="shared" si="0"/>
        <v>53.333333333333336</v>
      </c>
      <c r="I15" s="37">
        <f>F15+(C15*0.2)+('численность 1'!M15*0.3)+'численность 1'!G15+(('численность 1'!C15-'численность 1'!G15)*0.6)</f>
        <v>204.39999999999998</v>
      </c>
      <c r="J15" s="37">
        <f>G15+(C15*0.2)+('численность 1'!N15*0.3)+'численность 1'!H15+(('численность 1'!D15-'численность 1'!H15)*0.6)</f>
        <v>170.4</v>
      </c>
      <c r="K15" s="97">
        <v>2492</v>
      </c>
      <c r="L15" s="97">
        <v>1300</v>
      </c>
      <c r="M15" s="84"/>
    </row>
    <row r="16" spans="1:13" ht="15">
      <c r="A16" s="4">
        <v>11</v>
      </c>
      <c r="B16" s="39" t="s">
        <v>71</v>
      </c>
      <c r="C16" s="97"/>
      <c r="D16" s="97"/>
      <c r="E16" s="98"/>
      <c r="F16" s="4">
        <v>3</v>
      </c>
      <c r="G16" s="4">
        <v>2</v>
      </c>
      <c r="H16" s="98">
        <f t="shared" si="0"/>
        <v>66.66666666666667</v>
      </c>
      <c r="I16" s="37">
        <f>F16+(C16*0.2)+('численность 1'!M16*0.3)+'численность 1'!G16+(('численность 1'!C16-'численность 1'!G16)*0.6)</f>
        <v>60</v>
      </c>
      <c r="J16" s="37">
        <f>G16+(C16*0.2)+('численность 1'!N16*0.3)+'численность 1'!H16+(('численность 1'!D16-'численность 1'!H16)*0.6)</f>
        <v>62.4</v>
      </c>
      <c r="K16" s="97">
        <v>1201</v>
      </c>
      <c r="L16" s="97">
        <v>350</v>
      </c>
      <c r="M16" s="84"/>
    </row>
    <row r="17" spans="1:13" ht="15">
      <c r="A17" s="4">
        <v>12</v>
      </c>
      <c r="B17" s="39" t="s">
        <v>72</v>
      </c>
      <c r="C17" s="97"/>
      <c r="D17" s="97"/>
      <c r="E17" s="98"/>
      <c r="F17" s="4">
        <v>1</v>
      </c>
      <c r="G17" s="4">
        <v>1</v>
      </c>
      <c r="H17" s="98">
        <f t="shared" si="0"/>
        <v>100</v>
      </c>
      <c r="I17" s="37">
        <f>F17+(C17*0.2)+('численность 1'!M17*0.3)+'численность 1'!G17+(('численность 1'!C17-'численность 1'!G17)*0.6)</f>
        <v>2251.9</v>
      </c>
      <c r="J17" s="37">
        <f>G17+(C17*0.2)+('численность 1'!N17*0.3)+'численность 1'!H17+(('численность 1'!D17-'численность 1'!H17)*0.6)</f>
        <v>2669.2</v>
      </c>
      <c r="K17" s="97">
        <v>6313</v>
      </c>
      <c r="L17" s="97">
        <v>6313</v>
      </c>
      <c r="M17" s="84"/>
    </row>
    <row r="18" spans="1:13" ht="15">
      <c r="A18" s="4">
        <v>13</v>
      </c>
      <c r="B18" s="33" t="s">
        <v>87</v>
      </c>
      <c r="C18" s="97"/>
      <c r="D18" s="97"/>
      <c r="E18" s="98"/>
      <c r="F18" s="4"/>
      <c r="G18" s="4">
        <v>91</v>
      </c>
      <c r="H18" s="98"/>
      <c r="I18" s="37">
        <f>F18+(C18*0.2)+('численность 1'!M18*0.3)+'численность 1'!G18+(('численность 1'!C18-'численность 1'!G18)*0.6)</f>
        <v>0</v>
      </c>
      <c r="J18" s="37">
        <f>G18+(C18*0.2)+('численность 1'!N18*0.3)+'численность 1'!H18+(('численность 1'!D18-'численность 1'!H18)*0.6)</f>
        <v>91</v>
      </c>
      <c r="K18" s="97">
        <v>510</v>
      </c>
      <c r="L18" s="97">
        <v>307</v>
      </c>
      <c r="M18" s="84"/>
    </row>
    <row r="19" spans="1:13" ht="15">
      <c r="A19" s="23"/>
      <c r="B19" s="23" t="s">
        <v>11</v>
      </c>
      <c r="C19" s="4">
        <f>SUM(C7:C17)</f>
        <v>205</v>
      </c>
      <c r="D19" s="4">
        <f>SUM(D7:D17)</f>
        <v>285</v>
      </c>
      <c r="E19" s="37">
        <f>D19/C19*100</f>
        <v>139.02439024390242</v>
      </c>
      <c r="F19" s="4">
        <f>SUM(F6:F18)</f>
        <v>194</v>
      </c>
      <c r="G19" s="4">
        <f>SUM(G6:G18)</f>
        <v>241</v>
      </c>
      <c r="H19" s="98">
        <f>G19*100/F19</f>
        <v>124.22680412371135</v>
      </c>
      <c r="I19" s="37">
        <f>F19+(C19*0.2)+('численность 1'!M19*0.3)+'численность 1'!G19+(('численность 1'!C19-'численность 1'!G19)*0.6)</f>
        <v>5083.099999999999</v>
      </c>
      <c r="J19" s="37">
        <f>G19+(D19*0.2)+('численность 1'!N19*0.3)+'численность 1'!H19+(('численность 1'!D19-'численность 1'!H19)*0.6)</f>
        <v>5605.099999999999</v>
      </c>
      <c r="K19" s="4">
        <f>SUM(K7:K18)</f>
        <v>37384</v>
      </c>
      <c r="L19" s="4">
        <f>SUM(L7:L18)</f>
        <v>12568</v>
      </c>
      <c r="M19" s="84"/>
    </row>
  </sheetData>
  <mergeCells count="5">
    <mergeCell ref="F3:H3"/>
    <mergeCell ref="M3:M5"/>
    <mergeCell ref="K3:L3"/>
    <mergeCell ref="K4:K5"/>
    <mergeCell ref="L4:L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E16" sqref="E16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106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57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59" t="s">
        <v>3</v>
      </c>
      <c r="C3" s="153" t="s">
        <v>93</v>
      </c>
      <c r="D3" s="154"/>
      <c r="E3" s="155"/>
      <c r="F3" s="156" t="s">
        <v>92</v>
      </c>
      <c r="G3" s="153" t="s">
        <v>8</v>
      </c>
      <c r="H3" s="154"/>
      <c r="I3" s="155"/>
      <c r="J3" s="129" t="s">
        <v>82</v>
      </c>
      <c r="K3" s="130"/>
      <c r="L3" s="131"/>
      <c r="M3" s="153" t="s">
        <v>9</v>
      </c>
      <c r="N3" s="154"/>
      <c r="O3" s="154"/>
      <c r="P3" s="154"/>
      <c r="Q3" s="154"/>
      <c r="R3" s="154"/>
      <c r="S3" s="154"/>
      <c r="T3" s="154"/>
      <c r="U3" s="155"/>
    </row>
    <row r="4" spans="1:21" s="21" customFormat="1" ht="23.25" customHeight="1">
      <c r="A4" s="34"/>
      <c r="B4" s="127"/>
      <c r="C4" s="19">
        <v>2009</v>
      </c>
      <c r="D4" s="20">
        <v>2010</v>
      </c>
      <c r="E4" s="45" t="s">
        <v>4</v>
      </c>
      <c r="F4" s="157"/>
      <c r="G4" s="19">
        <v>2009</v>
      </c>
      <c r="H4" s="20">
        <v>2010</v>
      </c>
      <c r="I4" s="45" t="s">
        <v>4</v>
      </c>
      <c r="J4" s="138">
        <v>2009</v>
      </c>
      <c r="K4" s="138">
        <v>2010</v>
      </c>
      <c r="L4" s="122" t="s">
        <v>83</v>
      </c>
      <c r="M4" s="19">
        <v>2009</v>
      </c>
      <c r="N4" s="20">
        <v>2010</v>
      </c>
      <c r="O4" s="115" t="s">
        <v>4</v>
      </c>
      <c r="P4" s="105" t="s">
        <v>5</v>
      </c>
      <c r="Q4" s="83" t="s">
        <v>75</v>
      </c>
      <c r="R4" s="116" t="s">
        <v>4</v>
      </c>
      <c r="S4" s="105" t="s">
        <v>54</v>
      </c>
      <c r="T4" s="114"/>
      <c r="U4" s="20" t="s">
        <v>4</v>
      </c>
    </row>
    <row r="5" spans="1:21" s="21" customFormat="1" ht="23.25" customHeight="1">
      <c r="A5" s="30"/>
      <c r="B5" s="128"/>
      <c r="C5" s="30"/>
      <c r="D5" s="30"/>
      <c r="E5" s="12">
        <v>2009</v>
      </c>
      <c r="F5" s="158"/>
      <c r="G5" s="29"/>
      <c r="H5" s="36"/>
      <c r="I5" s="12">
        <v>2009</v>
      </c>
      <c r="J5" s="132"/>
      <c r="K5" s="132"/>
      <c r="L5" s="123"/>
      <c r="M5" s="29"/>
      <c r="N5" s="29"/>
      <c r="O5" s="41">
        <v>2009</v>
      </c>
      <c r="P5" s="4">
        <v>2009</v>
      </c>
      <c r="Q5" s="4">
        <v>2010</v>
      </c>
      <c r="R5" s="41">
        <v>2009</v>
      </c>
      <c r="S5" s="4">
        <v>2009</v>
      </c>
      <c r="T5" s="4">
        <v>2010</v>
      </c>
      <c r="U5" s="12">
        <v>2009</v>
      </c>
    </row>
    <row r="6" spans="1:21" s="21" customFormat="1" ht="24.75" customHeight="1">
      <c r="A6" s="4">
        <v>1</v>
      </c>
      <c r="B6" s="23" t="s">
        <v>63</v>
      </c>
      <c r="C6" s="4">
        <v>29</v>
      </c>
      <c r="D6" s="4"/>
      <c r="E6" s="37"/>
      <c r="F6" s="4"/>
      <c r="G6" s="4"/>
      <c r="H6" s="4"/>
      <c r="I6" s="37"/>
      <c r="J6" s="37">
        <v>12</v>
      </c>
      <c r="K6" s="117"/>
      <c r="L6" s="37"/>
      <c r="M6" s="4"/>
      <c r="N6" s="4"/>
      <c r="O6" s="37"/>
      <c r="P6" s="12"/>
      <c r="Q6" s="12"/>
      <c r="R6" s="37"/>
      <c r="S6" s="12"/>
      <c r="T6" s="12"/>
      <c r="U6" s="118"/>
    </row>
    <row r="7" spans="1:34" s="21" customFormat="1" ht="24.75" customHeight="1">
      <c r="A7" s="4">
        <v>2</v>
      </c>
      <c r="B7" s="23" t="s">
        <v>64</v>
      </c>
      <c r="C7" s="4">
        <v>341</v>
      </c>
      <c r="D7" s="4">
        <v>365</v>
      </c>
      <c r="E7" s="37">
        <f aca="true" t="shared" si="0" ref="E7:E16">D7*100/C7</f>
        <v>107.03812316715542</v>
      </c>
      <c r="F7" s="4">
        <v>15</v>
      </c>
      <c r="G7" s="4">
        <v>180</v>
      </c>
      <c r="H7" s="4">
        <v>180</v>
      </c>
      <c r="I7" s="37">
        <f aca="true" t="shared" si="1" ref="I7:I16">H7*100/G7</f>
        <v>100</v>
      </c>
      <c r="J7" s="4">
        <v>198</v>
      </c>
      <c r="K7" s="117">
        <v>180</v>
      </c>
      <c r="L7" s="37">
        <f aca="true" t="shared" si="2" ref="L7:L19">K7*100/J7</f>
        <v>90.9090909090909</v>
      </c>
      <c r="M7" s="4"/>
      <c r="N7" s="4"/>
      <c r="O7" s="37"/>
      <c r="P7" s="37"/>
      <c r="Q7" s="4"/>
      <c r="R7" s="37"/>
      <c r="S7" s="37"/>
      <c r="T7" s="37"/>
      <c r="U7" s="37"/>
      <c r="AH7" s="95"/>
    </row>
    <row r="8" spans="1:34" s="21" customFormat="1" ht="24.75" customHeight="1">
      <c r="A8" s="4">
        <v>3</v>
      </c>
      <c r="B8" s="23" t="s">
        <v>65</v>
      </c>
      <c r="C8" s="4">
        <v>218</v>
      </c>
      <c r="D8" s="4">
        <v>229</v>
      </c>
      <c r="E8" s="37">
        <f t="shared" si="0"/>
        <v>105.04587155963303</v>
      </c>
      <c r="F8" s="4">
        <v>5</v>
      </c>
      <c r="G8" s="4">
        <v>105</v>
      </c>
      <c r="H8" s="4">
        <v>105</v>
      </c>
      <c r="I8" s="37">
        <f t="shared" si="1"/>
        <v>100</v>
      </c>
      <c r="J8" s="4">
        <v>105</v>
      </c>
      <c r="K8" s="117">
        <v>105</v>
      </c>
      <c r="L8" s="37">
        <f t="shared" si="2"/>
        <v>100</v>
      </c>
      <c r="M8" s="4"/>
      <c r="N8" s="4"/>
      <c r="O8" s="37"/>
      <c r="P8" s="37"/>
      <c r="Q8" s="4"/>
      <c r="R8" s="37"/>
      <c r="S8" s="37"/>
      <c r="T8" s="37"/>
      <c r="U8" s="37"/>
      <c r="AH8" s="95"/>
    </row>
    <row r="9" spans="1:34" s="21" customFormat="1" ht="24.75" customHeight="1">
      <c r="A9" s="4">
        <v>4</v>
      </c>
      <c r="B9" s="23" t="s">
        <v>66</v>
      </c>
      <c r="C9" s="4">
        <v>103</v>
      </c>
      <c r="D9" s="4">
        <v>111</v>
      </c>
      <c r="E9" s="37">
        <f t="shared" si="0"/>
        <v>107.76699029126213</v>
      </c>
      <c r="F9" s="97">
        <v>3</v>
      </c>
      <c r="G9" s="4">
        <v>54</v>
      </c>
      <c r="H9" s="4">
        <v>58</v>
      </c>
      <c r="I9" s="37">
        <f t="shared" si="1"/>
        <v>107.4074074074074</v>
      </c>
      <c r="J9" s="4">
        <v>54</v>
      </c>
      <c r="K9" s="117">
        <v>54.666666666666664</v>
      </c>
      <c r="L9" s="37">
        <f t="shared" si="2"/>
        <v>101.23456790123456</v>
      </c>
      <c r="M9" s="4"/>
      <c r="N9" s="4"/>
      <c r="O9" s="37"/>
      <c r="P9" s="37"/>
      <c r="Q9" s="4"/>
      <c r="R9" s="37"/>
      <c r="S9" s="37"/>
      <c r="T9" s="37"/>
      <c r="U9" s="37"/>
      <c r="AH9" s="95"/>
    </row>
    <row r="10" spans="1:34" s="21" customFormat="1" ht="24.75" customHeight="1">
      <c r="A10" s="4">
        <v>5</v>
      </c>
      <c r="B10" s="23" t="s">
        <v>67</v>
      </c>
      <c r="C10" s="4">
        <v>878</v>
      </c>
      <c r="D10" s="4">
        <v>849</v>
      </c>
      <c r="E10" s="37">
        <f t="shared" si="0"/>
        <v>96.69703872437357</v>
      </c>
      <c r="F10" s="4">
        <v>12</v>
      </c>
      <c r="G10" s="4">
        <v>308</v>
      </c>
      <c r="H10" s="4">
        <v>304</v>
      </c>
      <c r="I10" s="37">
        <f t="shared" si="1"/>
        <v>98.7012987012987</v>
      </c>
      <c r="J10" s="4">
        <v>308</v>
      </c>
      <c r="K10" s="117">
        <v>304</v>
      </c>
      <c r="L10" s="37">
        <f t="shared" si="2"/>
        <v>98.7012987012987</v>
      </c>
      <c r="M10" s="4">
        <v>395</v>
      </c>
      <c r="N10" s="4">
        <v>475</v>
      </c>
      <c r="O10" s="37">
        <f>N10*100/M10</f>
        <v>120.25316455696202</v>
      </c>
      <c r="P10" s="4">
        <v>19</v>
      </c>
      <c r="Q10" s="4">
        <v>27</v>
      </c>
      <c r="R10" s="37">
        <f>Q10*100/P10</f>
        <v>142.10526315789474</v>
      </c>
      <c r="S10" s="4">
        <v>14</v>
      </c>
      <c r="T10" s="4">
        <v>30</v>
      </c>
      <c r="U10" s="37">
        <f>T10*100/S10</f>
        <v>214.28571428571428</v>
      </c>
      <c r="AH10" s="95"/>
    </row>
    <row r="11" spans="1:34" s="21" customFormat="1" ht="24.75" customHeight="1">
      <c r="A11" s="4">
        <v>6</v>
      </c>
      <c r="B11" s="23" t="s">
        <v>68</v>
      </c>
      <c r="C11" s="4">
        <v>571</v>
      </c>
      <c r="D11" s="4">
        <v>574</v>
      </c>
      <c r="E11" s="37">
        <f t="shared" si="0"/>
        <v>100.52539404553416</v>
      </c>
      <c r="F11" s="97">
        <v>6</v>
      </c>
      <c r="G11" s="4">
        <v>280</v>
      </c>
      <c r="H11" s="4">
        <v>280</v>
      </c>
      <c r="I11" s="37">
        <f t="shared" si="1"/>
        <v>100</v>
      </c>
      <c r="J11" s="4">
        <v>280</v>
      </c>
      <c r="K11" s="117">
        <v>250</v>
      </c>
      <c r="L11" s="37">
        <f t="shared" si="2"/>
        <v>89.28571428571429</v>
      </c>
      <c r="M11" s="4">
        <v>373</v>
      </c>
      <c r="N11" s="4">
        <v>374</v>
      </c>
      <c r="O11" s="37">
        <f>N11*100/M11</f>
        <v>100.26809651474531</v>
      </c>
      <c r="P11" s="4">
        <v>80</v>
      </c>
      <c r="Q11" s="4">
        <v>80</v>
      </c>
      <c r="R11" s="37">
        <f>Q11*100/P11</f>
        <v>100</v>
      </c>
      <c r="S11" s="4">
        <v>27</v>
      </c>
      <c r="T11" s="97">
        <v>48</v>
      </c>
      <c r="U11" s="37">
        <f>T11*100/S11</f>
        <v>177.77777777777777</v>
      </c>
      <c r="AH11" s="95"/>
    </row>
    <row r="12" spans="1:34" s="21" customFormat="1" ht="24.75" customHeight="1">
      <c r="A12" s="4">
        <v>7</v>
      </c>
      <c r="B12" s="39" t="s">
        <v>90</v>
      </c>
      <c r="C12" s="4">
        <v>343</v>
      </c>
      <c r="D12" s="4">
        <v>345</v>
      </c>
      <c r="E12" s="37">
        <f t="shared" si="0"/>
        <v>100.58309037900875</v>
      </c>
      <c r="F12" s="97">
        <v>14</v>
      </c>
      <c r="G12" s="4">
        <v>85</v>
      </c>
      <c r="H12" s="4">
        <v>85</v>
      </c>
      <c r="I12" s="37">
        <f t="shared" si="1"/>
        <v>100</v>
      </c>
      <c r="J12" s="4">
        <v>85</v>
      </c>
      <c r="K12" s="117">
        <v>85</v>
      </c>
      <c r="L12" s="37">
        <f t="shared" si="2"/>
        <v>100</v>
      </c>
      <c r="M12" s="4"/>
      <c r="N12" s="4"/>
      <c r="O12" s="37"/>
      <c r="P12" s="4"/>
      <c r="Q12" s="4"/>
      <c r="R12" s="37"/>
      <c r="S12" s="4"/>
      <c r="T12" s="4"/>
      <c r="U12" s="37"/>
      <c r="AH12" s="95"/>
    </row>
    <row r="13" spans="1:34" s="21" customFormat="1" ht="24.75" customHeight="1">
      <c r="A13" s="4">
        <v>8</v>
      </c>
      <c r="B13" s="23" t="s">
        <v>69</v>
      </c>
      <c r="C13" s="4">
        <v>140</v>
      </c>
      <c r="D13" s="4">
        <v>172</v>
      </c>
      <c r="E13" s="37">
        <f t="shared" si="0"/>
        <v>122.85714285714286</v>
      </c>
      <c r="F13" s="4">
        <v>1</v>
      </c>
      <c r="G13" s="4">
        <v>60</v>
      </c>
      <c r="H13" s="4">
        <v>52</v>
      </c>
      <c r="I13" s="37">
        <f t="shared" si="1"/>
        <v>86.66666666666667</v>
      </c>
      <c r="J13" s="4">
        <v>64</v>
      </c>
      <c r="K13" s="117">
        <v>52</v>
      </c>
      <c r="L13" s="37">
        <f t="shared" si="2"/>
        <v>81.25</v>
      </c>
      <c r="M13" s="4">
        <v>30</v>
      </c>
      <c r="N13" s="4"/>
      <c r="O13" s="37"/>
      <c r="P13" s="4">
        <v>10</v>
      </c>
      <c r="Q13" s="4"/>
      <c r="R13" s="37"/>
      <c r="S13" s="4"/>
      <c r="T13" s="4"/>
      <c r="U13" s="37"/>
      <c r="AH13" s="95"/>
    </row>
    <row r="14" spans="1:34" s="21" customFormat="1" ht="24.75" customHeight="1">
      <c r="A14" s="4">
        <v>9</v>
      </c>
      <c r="B14" s="33" t="s">
        <v>89</v>
      </c>
      <c r="C14" s="4">
        <v>148</v>
      </c>
      <c r="D14" s="4">
        <v>196</v>
      </c>
      <c r="E14" s="37">
        <f t="shared" si="0"/>
        <v>132.43243243243242</v>
      </c>
      <c r="F14" s="4">
        <v>22</v>
      </c>
      <c r="G14" s="4">
        <v>50</v>
      </c>
      <c r="H14" s="4">
        <v>78</v>
      </c>
      <c r="I14" s="37">
        <f t="shared" si="1"/>
        <v>156</v>
      </c>
      <c r="J14" s="4">
        <v>48</v>
      </c>
      <c r="K14" s="117">
        <v>64</v>
      </c>
      <c r="L14" s="37">
        <f t="shared" si="2"/>
        <v>133.33333333333334</v>
      </c>
      <c r="M14" s="4"/>
      <c r="N14" s="4"/>
      <c r="O14" s="37"/>
      <c r="P14" s="4"/>
      <c r="Q14" s="4"/>
      <c r="R14" s="37"/>
      <c r="S14" s="4"/>
      <c r="T14" s="4"/>
      <c r="U14" s="37"/>
      <c r="AH14" s="95"/>
    </row>
    <row r="15" spans="1:34" s="21" customFormat="1" ht="24.75" customHeight="1">
      <c r="A15" s="4">
        <v>10</v>
      </c>
      <c r="B15" s="23" t="s">
        <v>70</v>
      </c>
      <c r="C15" s="4">
        <v>249</v>
      </c>
      <c r="D15" s="4">
        <v>204</v>
      </c>
      <c r="E15" s="37">
        <f t="shared" si="0"/>
        <v>81.92771084337349</v>
      </c>
      <c r="F15" s="4">
        <v>6</v>
      </c>
      <c r="G15" s="4">
        <v>100</v>
      </c>
      <c r="H15" s="4">
        <v>100</v>
      </c>
      <c r="I15" s="37">
        <f t="shared" si="1"/>
        <v>100</v>
      </c>
      <c r="J15" s="4">
        <v>100</v>
      </c>
      <c r="K15" s="117">
        <v>100</v>
      </c>
      <c r="L15" s="37">
        <f t="shared" si="2"/>
        <v>100</v>
      </c>
      <c r="M15" s="4"/>
      <c r="N15" s="4"/>
      <c r="O15" s="37"/>
      <c r="P15" s="4"/>
      <c r="Q15" s="4"/>
      <c r="R15" s="37"/>
      <c r="S15" s="4"/>
      <c r="T15" s="4"/>
      <c r="U15" s="37"/>
      <c r="AH15" s="95"/>
    </row>
    <row r="16" spans="1:34" s="21" customFormat="1" ht="24.75" customHeight="1">
      <c r="A16" s="4">
        <v>11</v>
      </c>
      <c r="B16" s="23" t="s">
        <v>71</v>
      </c>
      <c r="C16" s="4">
        <v>67</v>
      </c>
      <c r="D16" s="4">
        <v>74</v>
      </c>
      <c r="E16" s="37">
        <f t="shared" si="0"/>
        <v>110.44776119402985</v>
      </c>
      <c r="F16" s="4">
        <v>0</v>
      </c>
      <c r="G16" s="4">
        <v>42</v>
      </c>
      <c r="H16" s="4">
        <v>40</v>
      </c>
      <c r="I16" s="37">
        <f t="shared" si="1"/>
        <v>95.23809523809524</v>
      </c>
      <c r="J16" s="4">
        <v>42</v>
      </c>
      <c r="K16" s="117">
        <v>40.888888888888886</v>
      </c>
      <c r="L16" s="37">
        <f t="shared" si="2"/>
        <v>97.35449735449735</v>
      </c>
      <c r="M16" s="4"/>
      <c r="N16" s="4"/>
      <c r="O16" s="37"/>
      <c r="P16" s="4"/>
      <c r="Q16" s="4"/>
      <c r="R16" s="37"/>
      <c r="S16" s="4"/>
      <c r="T16" s="4"/>
      <c r="U16" s="37"/>
      <c r="AH16" s="95"/>
    </row>
    <row r="17" spans="1:34" s="21" customFormat="1" ht="24.75" customHeight="1">
      <c r="A17" s="4">
        <v>12</v>
      </c>
      <c r="B17" s="23" t="s">
        <v>72</v>
      </c>
      <c r="C17" s="4"/>
      <c r="D17" s="4"/>
      <c r="E17" s="37"/>
      <c r="F17" s="4"/>
      <c r="G17" s="4"/>
      <c r="H17" s="4"/>
      <c r="I17" s="37"/>
      <c r="J17" s="4"/>
      <c r="K17" s="117"/>
      <c r="L17" s="37"/>
      <c r="M17" s="4">
        <v>7503</v>
      </c>
      <c r="N17" s="4">
        <v>8894</v>
      </c>
      <c r="O17" s="37">
        <f>N17*100/M17</f>
        <v>118.53925096628015</v>
      </c>
      <c r="P17" s="4">
        <v>200</v>
      </c>
      <c r="Q17" s="4">
        <v>217</v>
      </c>
      <c r="R17" s="37">
        <f>Q17*100/P17</f>
        <v>108.5</v>
      </c>
      <c r="S17" s="4">
        <v>508</v>
      </c>
      <c r="T17" s="4">
        <v>451</v>
      </c>
      <c r="U17" s="37">
        <f>T17*100/S17</f>
        <v>88.77952755905511</v>
      </c>
      <c r="AH17" s="95"/>
    </row>
    <row r="18" spans="1:34" s="21" customFormat="1" ht="24.75" customHeight="1">
      <c r="A18" s="4">
        <v>13</v>
      </c>
      <c r="B18" s="33" t="s">
        <v>87</v>
      </c>
      <c r="C18" s="4"/>
      <c r="D18" s="4"/>
      <c r="E18" s="37"/>
      <c r="F18" s="4"/>
      <c r="G18" s="4"/>
      <c r="H18" s="4"/>
      <c r="I18" s="37"/>
      <c r="J18" s="4"/>
      <c r="K18" s="4"/>
      <c r="L18" s="37"/>
      <c r="M18" s="4"/>
      <c r="N18" s="4"/>
      <c r="O18" s="37"/>
      <c r="P18" s="4"/>
      <c r="Q18" s="4"/>
      <c r="R18" s="37"/>
      <c r="S18" s="4"/>
      <c r="T18" s="4"/>
      <c r="U18" s="37"/>
      <c r="AH18" s="95"/>
    </row>
    <row r="19" spans="1:21" s="21" customFormat="1" ht="21.75" customHeight="1">
      <c r="A19" s="23"/>
      <c r="B19" s="23" t="s">
        <v>11</v>
      </c>
      <c r="C19" s="4">
        <f>SUM(C6:C17)</f>
        <v>3087</v>
      </c>
      <c r="D19" s="4">
        <f>SUM(D6:D17)</f>
        <v>3119</v>
      </c>
      <c r="E19" s="37">
        <f>D19*100/C19</f>
        <v>101.03660511823777</v>
      </c>
      <c r="F19" s="4">
        <f>SUM(F6:F17)</f>
        <v>84</v>
      </c>
      <c r="G19" s="4">
        <f>SUM(G6:G17)</f>
        <v>1264</v>
      </c>
      <c r="H19" s="4">
        <f>SUM(H6:H17)</f>
        <v>1282</v>
      </c>
      <c r="I19" s="37">
        <f>H19*100/G19</f>
        <v>101.42405063291139</v>
      </c>
      <c r="J19" s="4">
        <v>1297</v>
      </c>
      <c r="K19" s="4">
        <v>1236</v>
      </c>
      <c r="L19" s="37">
        <f t="shared" si="2"/>
        <v>95.29683885890516</v>
      </c>
      <c r="M19" s="4">
        <f>SUM(M10:M17)</f>
        <v>8301</v>
      </c>
      <c r="N19" s="4">
        <f>SUM(N6:N17)</f>
        <v>9743</v>
      </c>
      <c r="O19" s="37">
        <f>N19*100/M19</f>
        <v>117.37140103601976</v>
      </c>
      <c r="P19" s="4">
        <f>SUM(P6:P17)</f>
        <v>309</v>
      </c>
      <c r="Q19" s="4">
        <f>SUM(Q6:Q17)</f>
        <v>324</v>
      </c>
      <c r="R19" s="37">
        <f>Q19*100/P19</f>
        <v>104.85436893203884</v>
      </c>
      <c r="S19" s="4">
        <f>SUM(S6:S17)</f>
        <v>549</v>
      </c>
      <c r="T19" s="4">
        <f>SUM(T6:T17)</f>
        <v>529</v>
      </c>
      <c r="U19" s="37">
        <f>T19*100/S19</f>
        <v>96.35701275045537</v>
      </c>
    </row>
  </sheetData>
  <mergeCells count="9">
    <mergeCell ref="J3:L3"/>
    <mergeCell ref="J4:J5"/>
    <mergeCell ref="K4:K5"/>
    <mergeCell ref="L4:L5"/>
    <mergeCell ref="M3:U3"/>
    <mergeCell ref="G3:I3"/>
    <mergeCell ref="F3:F5"/>
    <mergeCell ref="C3:E3"/>
    <mergeCell ref="B3:B5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9"/>
  <sheetViews>
    <sheetView view="pageBreakPreview" zoomScale="75" zoomScaleNormal="75" zoomScaleSheetLayoutView="75" workbookViewId="0" topLeftCell="A1">
      <selection activeCell="G16" sqref="G16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105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24" t="s">
        <v>61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2.75">
      <c r="A4" s="159" t="s">
        <v>2</v>
      </c>
      <c r="B4" s="156" t="s">
        <v>3</v>
      </c>
      <c r="C4" s="166" t="s">
        <v>98</v>
      </c>
      <c r="D4" s="167"/>
      <c r="E4" s="163"/>
      <c r="F4" s="125" t="s">
        <v>73</v>
      </c>
      <c r="G4" s="126"/>
      <c r="H4" s="125" t="s">
        <v>97</v>
      </c>
      <c r="I4" s="162"/>
      <c r="J4" s="163"/>
      <c r="K4" s="125" t="s">
        <v>95</v>
      </c>
      <c r="L4" s="126"/>
      <c r="M4" s="125" t="s">
        <v>96</v>
      </c>
      <c r="N4" s="126"/>
    </row>
    <row r="5" spans="1:14" ht="31.5" customHeight="1">
      <c r="A5" s="127"/>
      <c r="B5" s="157"/>
      <c r="C5" s="168"/>
      <c r="D5" s="169"/>
      <c r="E5" s="170"/>
      <c r="F5" s="160"/>
      <c r="G5" s="161"/>
      <c r="H5" s="160"/>
      <c r="I5" s="164"/>
      <c r="J5" s="165"/>
      <c r="K5" s="160"/>
      <c r="L5" s="161"/>
      <c r="M5" s="160"/>
      <c r="N5" s="161"/>
    </row>
    <row r="6" spans="1:14" ht="30">
      <c r="A6" s="128"/>
      <c r="B6" s="158"/>
      <c r="C6" s="4">
        <v>2009</v>
      </c>
      <c r="D6" s="20">
        <v>2010</v>
      </c>
      <c r="E6" s="121" t="s">
        <v>94</v>
      </c>
      <c r="F6" s="19">
        <v>2009</v>
      </c>
      <c r="G6" s="20">
        <v>2010</v>
      </c>
      <c r="H6" s="19">
        <v>2009</v>
      </c>
      <c r="I6" s="19">
        <v>2010</v>
      </c>
      <c r="J6" s="120" t="s">
        <v>94</v>
      </c>
      <c r="K6" s="23" t="s">
        <v>1</v>
      </c>
      <c r="L6" s="25" t="s">
        <v>35</v>
      </c>
      <c r="M6" s="39" t="s">
        <v>48</v>
      </c>
      <c r="N6" s="52" t="s">
        <v>49</v>
      </c>
    </row>
    <row r="7" spans="1:14" ht="16.5" customHeight="1">
      <c r="A7" s="32">
        <v>1</v>
      </c>
      <c r="B7" s="32" t="s">
        <v>63</v>
      </c>
      <c r="C7" s="103"/>
      <c r="D7" s="32"/>
      <c r="E7" s="32"/>
      <c r="F7" s="32"/>
      <c r="G7" s="32"/>
      <c r="H7" s="32"/>
      <c r="I7" s="32"/>
      <c r="J7" s="32"/>
      <c r="K7" s="32"/>
      <c r="L7" s="32"/>
      <c r="M7" s="103"/>
      <c r="N7" s="32"/>
    </row>
    <row r="8" spans="1:14" ht="16.5" customHeight="1">
      <c r="A8" s="32">
        <v>2</v>
      </c>
      <c r="B8" s="32" t="s">
        <v>64</v>
      </c>
      <c r="C8" s="32"/>
      <c r="D8" s="32"/>
      <c r="E8" s="32"/>
      <c r="F8" s="32"/>
      <c r="G8" s="32"/>
      <c r="H8" s="32"/>
      <c r="I8" s="80"/>
      <c r="J8" s="80"/>
      <c r="K8" s="80"/>
      <c r="L8" s="80"/>
      <c r="M8" s="104"/>
      <c r="N8" s="104"/>
    </row>
    <row r="9" spans="1:14" ht="16.5" customHeight="1">
      <c r="A9" s="32">
        <v>3</v>
      </c>
      <c r="B9" s="32" t="s">
        <v>65</v>
      </c>
      <c r="C9" s="32"/>
      <c r="D9" s="32"/>
      <c r="E9" s="32"/>
      <c r="F9" s="32"/>
      <c r="G9" s="32"/>
      <c r="H9" s="32"/>
      <c r="I9" s="32"/>
      <c r="J9" s="32"/>
      <c r="K9" s="80"/>
      <c r="L9" s="80"/>
      <c r="M9" s="104"/>
      <c r="N9" s="104"/>
    </row>
    <row r="10" spans="1:14" ht="16.5" customHeight="1">
      <c r="A10" s="32">
        <v>4</v>
      </c>
      <c r="B10" s="32" t="s">
        <v>66</v>
      </c>
      <c r="C10" s="32"/>
      <c r="D10" s="32"/>
      <c r="E10" s="32"/>
      <c r="F10" s="32"/>
      <c r="G10" s="32"/>
      <c r="H10" s="32"/>
      <c r="I10" s="32"/>
      <c r="J10" s="32"/>
      <c r="K10" s="80"/>
      <c r="L10" s="80"/>
      <c r="M10" s="104"/>
      <c r="N10" s="104"/>
    </row>
    <row r="11" spans="1:14" ht="16.5" customHeight="1">
      <c r="A11" s="32">
        <v>5</v>
      </c>
      <c r="B11" s="23" t="s">
        <v>67</v>
      </c>
      <c r="C11" s="32">
        <v>543</v>
      </c>
      <c r="D11" s="32">
        <v>559</v>
      </c>
      <c r="E11" s="32">
        <f>D11-C11</f>
        <v>16</v>
      </c>
      <c r="F11" s="32">
        <v>241</v>
      </c>
      <c r="G11" s="32">
        <v>319</v>
      </c>
      <c r="H11" s="80">
        <v>1268</v>
      </c>
      <c r="I11" s="81">
        <f>G11*100/27</f>
        <v>1181.4814814814815</v>
      </c>
      <c r="J11" s="80">
        <f>I11-H11</f>
        <v>-86.51851851851848</v>
      </c>
      <c r="K11" s="32">
        <v>60</v>
      </c>
      <c r="L11" s="32">
        <v>34</v>
      </c>
      <c r="M11" s="104">
        <f>G11/L11</f>
        <v>9.382352941176471</v>
      </c>
      <c r="N11" s="104">
        <f>(D11-G11)/(K11-L11)</f>
        <v>9.23076923076923</v>
      </c>
    </row>
    <row r="12" spans="1:15" ht="16.5" customHeight="1">
      <c r="A12" s="32">
        <v>6</v>
      </c>
      <c r="B12" s="32" t="s">
        <v>68</v>
      </c>
      <c r="C12" s="32">
        <v>561</v>
      </c>
      <c r="D12" s="32">
        <v>541</v>
      </c>
      <c r="E12" s="32">
        <f>D12-C12</f>
        <v>-20</v>
      </c>
      <c r="F12" s="32">
        <v>403</v>
      </c>
      <c r="G12" s="32">
        <v>471</v>
      </c>
      <c r="H12" s="81">
        <v>504</v>
      </c>
      <c r="I12" s="81">
        <f>G12*100/80</f>
        <v>588.75</v>
      </c>
      <c r="J12" s="80">
        <f>I12-H12</f>
        <v>84.75</v>
      </c>
      <c r="K12" s="33">
        <v>61</v>
      </c>
      <c r="L12" s="33">
        <v>52</v>
      </c>
      <c r="M12" s="104">
        <f>G12/L12</f>
        <v>9.057692307692308</v>
      </c>
      <c r="N12" s="104">
        <f>(D12-G12)/(K12-L12)</f>
        <v>7.777777777777778</v>
      </c>
      <c r="O12" s="16"/>
    </row>
    <row r="13" spans="1:14" ht="16.5" customHeight="1">
      <c r="A13" s="32">
        <v>7</v>
      </c>
      <c r="B13" s="33" t="s">
        <v>90</v>
      </c>
      <c r="C13" s="32"/>
      <c r="D13" s="32"/>
      <c r="E13" s="32"/>
      <c r="F13" s="32"/>
      <c r="G13" s="32"/>
      <c r="H13" s="80"/>
      <c r="I13" s="81"/>
      <c r="J13" s="80"/>
      <c r="K13" s="33"/>
      <c r="L13" s="33"/>
      <c r="M13" s="104"/>
      <c r="N13" s="104"/>
    </row>
    <row r="14" spans="1:14" ht="16.5" customHeight="1">
      <c r="A14" s="32">
        <v>8</v>
      </c>
      <c r="B14" s="33" t="s">
        <v>69</v>
      </c>
      <c r="C14" s="32"/>
      <c r="D14" s="32"/>
      <c r="E14" s="32"/>
      <c r="F14" s="32"/>
      <c r="G14" s="32"/>
      <c r="H14" s="80"/>
      <c r="I14" s="81"/>
      <c r="J14" s="80"/>
      <c r="K14" s="33"/>
      <c r="L14" s="33"/>
      <c r="M14" s="104"/>
      <c r="N14" s="104"/>
    </row>
    <row r="15" spans="1:14" ht="16.5" customHeight="1">
      <c r="A15" s="32">
        <v>9</v>
      </c>
      <c r="B15" s="33" t="s">
        <v>89</v>
      </c>
      <c r="C15" s="32"/>
      <c r="D15" s="32"/>
      <c r="E15" s="32"/>
      <c r="F15" s="32"/>
      <c r="G15" s="32"/>
      <c r="H15" s="80"/>
      <c r="I15" s="81"/>
      <c r="J15" s="80"/>
      <c r="K15" s="33"/>
      <c r="L15" s="33"/>
      <c r="M15" s="104"/>
      <c r="N15" s="104"/>
    </row>
    <row r="16" spans="1:14" ht="16.5" customHeight="1">
      <c r="A16" s="32">
        <v>10</v>
      </c>
      <c r="B16" s="33" t="s">
        <v>70</v>
      </c>
      <c r="C16" s="32"/>
      <c r="D16" s="32"/>
      <c r="E16" s="32"/>
      <c r="F16" s="32"/>
      <c r="G16" s="32"/>
      <c r="H16" s="80"/>
      <c r="I16" s="81"/>
      <c r="J16" s="80"/>
      <c r="K16" s="81"/>
      <c r="L16" s="81"/>
      <c r="M16" s="104"/>
      <c r="N16" s="104"/>
    </row>
    <row r="17" spans="1:14" ht="16.5" customHeight="1">
      <c r="A17" s="32">
        <v>11</v>
      </c>
      <c r="B17" s="33" t="s">
        <v>71</v>
      </c>
      <c r="C17" s="32"/>
      <c r="D17" s="32"/>
      <c r="E17" s="32"/>
      <c r="F17" s="32"/>
      <c r="G17" s="32"/>
      <c r="H17" s="80"/>
      <c r="I17" s="81"/>
      <c r="J17" s="80"/>
      <c r="K17" s="33"/>
      <c r="L17" s="33"/>
      <c r="M17" s="104"/>
      <c r="N17" s="104"/>
    </row>
    <row r="18" spans="1:14" ht="16.5" customHeight="1">
      <c r="A18" s="32">
        <v>12</v>
      </c>
      <c r="B18" s="33" t="s">
        <v>72</v>
      </c>
      <c r="C18" s="32">
        <v>6616</v>
      </c>
      <c r="D18" s="32">
        <v>6471</v>
      </c>
      <c r="E18" s="32">
        <f>D18-C18</f>
        <v>-145</v>
      </c>
      <c r="F18" s="32">
        <v>4072</v>
      </c>
      <c r="G18" s="32">
        <v>4335</v>
      </c>
      <c r="H18" s="81">
        <v>1851</v>
      </c>
      <c r="I18" s="81">
        <f>G18*100/200</f>
        <v>2167.5</v>
      </c>
      <c r="J18" s="80">
        <f>I18-H18</f>
        <v>316.5</v>
      </c>
      <c r="K18" s="33">
        <v>807</v>
      </c>
      <c r="L18" s="33">
        <v>485</v>
      </c>
      <c r="M18" s="104">
        <f>G18/L18</f>
        <v>8.938144329896907</v>
      </c>
      <c r="N18" s="104">
        <f>(D18-G18)/(K18-L18)</f>
        <v>6.633540372670807</v>
      </c>
    </row>
    <row r="19" spans="1:14" ht="15" customHeight="1">
      <c r="A19" s="21"/>
      <c r="B19" s="32" t="s">
        <v>11</v>
      </c>
      <c r="C19" s="32">
        <f>SUM(C11:C18)</f>
        <v>7720</v>
      </c>
      <c r="D19" s="32">
        <f>SUM(D8:D18)</f>
        <v>7571</v>
      </c>
      <c r="E19" s="32">
        <f>D19-C19</f>
        <v>-149</v>
      </c>
      <c r="F19" s="32">
        <f>SUM(F11:F18)</f>
        <v>4716</v>
      </c>
      <c r="G19" s="32">
        <f>SUM(G11:G18)</f>
        <v>5125</v>
      </c>
      <c r="H19" s="80">
        <v>1416</v>
      </c>
      <c r="I19" s="81">
        <f>G19*100/307</f>
        <v>1669.3811074918567</v>
      </c>
      <c r="J19" s="80">
        <f>I19-H19</f>
        <v>253.3811074918567</v>
      </c>
      <c r="K19" s="80">
        <f>SUM(K8:K18)</f>
        <v>928</v>
      </c>
      <c r="L19" s="80">
        <f>SUM(L8:L18)</f>
        <v>571</v>
      </c>
      <c r="M19" s="104">
        <f>G19/L19</f>
        <v>8.975481611208407</v>
      </c>
      <c r="N19" s="104">
        <f>(D19-G19)/(K19-L19)</f>
        <v>6.851540616246498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view="pageBreakPreview" zoomScale="65" zoomScaleNormal="75" zoomScaleSheetLayoutView="65" workbookViewId="0" topLeftCell="A1">
      <selection activeCell="E12" sqref="E12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>
      <c r="A2" s="21"/>
      <c r="B2" s="21"/>
      <c r="C2" s="1" t="s">
        <v>104</v>
      </c>
      <c r="D2" s="1"/>
      <c r="E2" s="1"/>
      <c r="F2" s="21"/>
      <c r="G2" s="21"/>
      <c r="H2" s="21"/>
      <c r="I2" s="21"/>
      <c r="J2" s="21"/>
      <c r="K2" s="21"/>
      <c r="L2" s="21"/>
      <c r="M2" s="21"/>
      <c r="N2" s="21"/>
    </row>
    <row r="3" spans="1:14" ht="15">
      <c r="A3" s="159" t="s">
        <v>2</v>
      </c>
      <c r="B3" s="159" t="s">
        <v>3</v>
      </c>
      <c r="C3" s="25" t="s">
        <v>37</v>
      </c>
      <c r="D3" s="26"/>
      <c r="E3" s="28"/>
      <c r="F3" s="50" t="s">
        <v>38</v>
      </c>
      <c r="G3" s="26"/>
      <c r="H3" s="28"/>
      <c r="I3" s="25" t="s">
        <v>39</v>
      </c>
      <c r="J3" s="26"/>
      <c r="K3" s="28"/>
      <c r="L3" s="25" t="s">
        <v>40</v>
      </c>
      <c r="M3" s="26"/>
      <c r="N3" s="28"/>
    </row>
    <row r="4" spans="1:14" ht="15">
      <c r="A4" s="127"/>
      <c r="B4" s="127"/>
      <c r="C4" s="19">
        <v>2009</v>
      </c>
      <c r="D4" s="20">
        <v>2010</v>
      </c>
      <c r="E4" s="10" t="s">
        <v>36</v>
      </c>
      <c r="F4" s="19">
        <v>2009</v>
      </c>
      <c r="G4" s="20">
        <v>2010</v>
      </c>
      <c r="H4" s="22" t="s">
        <v>36</v>
      </c>
      <c r="I4" s="19">
        <v>2009</v>
      </c>
      <c r="J4" s="20">
        <v>2010</v>
      </c>
      <c r="K4" s="22" t="s">
        <v>36</v>
      </c>
      <c r="L4" s="19">
        <v>2009</v>
      </c>
      <c r="M4" s="20">
        <v>2010</v>
      </c>
      <c r="N4" s="10" t="s">
        <v>36</v>
      </c>
    </row>
    <row r="5" spans="1:14" ht="15">
      <c r="A5" s="128"/>
      <c r="B5" s="128"/>
      <c r="C5" s="30"/>
      <c r="D5" s="30"/>
      <c r="E5" s="46" t="s">
        <v>80</v>
      </c>
      <c r="F5" s="30"/>
      <c r="G5" s="30"/>
      <c r="H5" s="46" t="s">
        <v>80</v>
      </c>
      <c r="I5" s="30"/>
      <c r="J5" s="30"/>
      <c r="K5" s="46" t="s">
        <v>80</v>
      </c>
      <c r="L5" s="30"/>
      <c r="M5" s="30"/>
      <c r="N5" s="46" t="s">
        <v>80</v>
      </c>
    </row>
    <row r="6" spans="1:14" ht="16.5" customHeight="1">
      <c r="A6" s="32">
        <v>1</v>
      </c>
      <c r="B6" s="32" t="s">
        <v>63</v>
      </c>
      <c r="C6" s="13">
        <v>21</v>
      </c>
      <c r="D6" s="13"/>
      <c r="E6" s="17">
        <f>D6-C6</f>
        <v>-21</v>
      </c>
      <c r="F6" s="13">
        <v>15</v>
      </c>
      <c r="G6" s="13"/>
      <c r="H6" s="17">
        <f>G6-F6</f>
        <v>-15</v>
      </c>
      <c r="I6" s="13"/>
      <c r="J6" s="13"/>
      <c r="K6" s="13"/>
      <c r="L6" s="13"/>
      <c r="M6" s="13"/>
      <c r="N6" s="13"/>
    </row>
    <row r="7" spans="1:14" ht="16.5" customHeight="1">
      <c r="A7" s="32">
        <v>2</v>
      </c>
      <c r="B7" s="32" t="s">
        <v>64</v>
      </c>
      <c r="C7" s="13">
        <v>133</v>
      </c>
      <c r="D7" s="13">
        <v>130</v>
      </c>
      <c r="E7" s="17">
        <f aca="true" t="shared" si="0" ref="E7:E16">D7-C7</f>
        <v>-3</v>
      </c>
      <c r="F7" s="13">
        <v>27</v>
      </c>
      <c r="G7" s="13">
        <v>23</v>
      </c>
      <c r="H7" s="17">
        <f aca="true" t="shared" si="1" ref="H7:H16">G7-F7</f>
        <v>-4</v>
      </c>
      <c r="I7" s="13"/>
      <c r="J7" s="13"/>
      <c r="K7" s="13"/>
      <c r="L7" s="13"/>
      <c r="M7" s="13"/>
      <c r="N7" s="13"/>
    </row>
    <row r="8" spans="1:14" ht="16.5" customHeight="1">
      <c r="A8" s="32">
        <v>3</v>
      </c>
      <c r="B8" s="32" t="s">
        <v>65</v>
      </c>
      <c r="C8" s="13">
        <v>126</v>
      </c>
      <c r="D8" s="13">
        <v>132</v>
      </c>
      <c r="E8" s="17">
        <f t="shared" si="0"/>
        <v>6</v>
      </c>
      <c r="F8" s="13">
        <v>3</v>
      </c>
      <c r="G8" s="13">
        <v>19</v>
      </c>
      <c r="H8" s="17">
        <f t="shared" si="1"/>
        <v>16</v>
      </c>
      <c r="I8" s="13"/>
      <c r="J8" s="13"/>
      <c r="K8" s="13"/>
      <c r="L8" s="13"/>
      <c r="M8" s="13"/>
      <c r="N8" s="13"/>
    </row>
    <row r="9" spans="1:14" ht="16.5" customHeight="1">
      <c r="A9" s="32">
        <v>4</v>
      </c>
      <c r="B9" s="32" t="s">
        <v>66</v>
      </c>
      <c r="C9" s="13">
        <v>28</v>
      </c>
      <c r="D9" s="13">
        <v>36</v>
      </c>
      <c r="E9" s="17">
        <f t="shared" si="0"/>
        <v>8</v>
      </c>
      <c r="F9" s="13"/>
      <c r="G9" s="13">
        <v>2</v>
      </c>
      <c r="H9" s="17">
        <f t="shared" si="1"/>
        <v>2</v>
      </c>
      <c r="I9" s="13"/>
      <c r="J9" s="13"/>
      <c r="K9" s="13"/>
      <c r="L9" s="13"/>
      <c r="M9" s="13"/>
      <c r="N9" s="13"/>
    </row>
    <row r="10" spans="1:14" ht="16.5" customHeight="1">
      <c r="A10" s="32">
        <v>5</v>
      </c>
      <c r="B10" s="23" t="s">
        <v>67</v>
      </c>
      <c r="C10" s="13">
        <v>284</v>
      </c>
      <c r="D10" s="13">
        <v>224</v>
      </c>
      <c r="E10" s="17">
        <f t="shared" si="0"/>
        <v>-60</v>
      </c>
      <c r="F10" s="13">
        <v>48</v>
      </c>
      <c r="G10" s="13">
        <v>14</v>
      </c>
      <c r="H10" s="17">
        <f t="shared" si="1"/>
        <v>-34</v>
      </c>
      <c r="I10" s="13">
        <v>45</v>
      </c>
      <c r="J10" s="13">
        <v>80</v>
      </c>
      <c r="K10" s="13">
        <f>J10-I10</f>
        <v>35</v>
      </c>
      <c r="L10" s="13">
        <v>16</v>
      </c>
      <c r="M10" s="13">
        <v>21</v>
      </c>
      <c r="N10" s="13">
        <f>M10-L10</f>
        <v>5</v>
      </c>
    </row>
    <row r="11" spans="1:14" ht="16.5" customHeight="1">
      <c r="A11" s="32">
        <v>6</v>
      </c>
      <c r="B11" s="32" t="s">
        <v>68</v>
      </c>
      <c r="C11" s="13">
        <v>197</v>
      </c>
      <c r="D11" s="13">
        <v>207</v>
      </c>
      <c r="E11" s="17">
        <f t="shared" si="0"/>
        <v>10</v>
      </c>
      <c r="F11" s="13">
        <v>30</v>
      </c>
      <c r="G11" s="13">
        <v>28</v>
      </c>
      <c r="H11" s="17">
        <f t="shared" si="1"/>
        <v>-2</v>
      </c>
      <c r="I11" s="13">
        <v>181</v>
      </c>
      <c r="J11" s="13">
        <v>207</v>
      </c>
      <c r="K11" s="13">
        <f>J11-I11</f>
        <v>26</v>
      </c>
      <c r="L11" s="13">
        <v>18</v>
      </c>
      <c r="M11" s="13">
        <v>40</v>
      </c>
      <c r="N11" s="13">
        <f>M11-L11</f>
        <v>22</v>
      </c>
    </row>
    <row r="12" spans="1:14" ht="16.5" customHeight="1">
      <c r="A12" s="32">
        <v>7</v>
      </c>
      <c r="B12" s="33" t="s">
        <v>90</v>
      </c>
      <c r="C12" s="13">
        <v>122</v>
      </c>
      <c r="D12" s="13">
        <v>81</v>
      </c>
      <c r="E12" s="17">
        <f t="shared" si="0"/>
        <v>-41</v>
      </c>
      <c r="F12" s="13">
        <v>25</v>
      </c>
      <c r="G12" s="13">
        <v>8</v>
      </c>
      <c r="H12" s="17">
        <f t="shared" si="1"/>
        <v>-17</v>
      </c>
      <c r="I12" s="13"/>
      <c r="J12" s="13"/>
      <c r="K12" s="13"/>
      <c r="L12" s="13"/>
      <c r="M12" s="13"/>
      <c r="N12" s="13"/>
    </row>
    <row r="13" spans="1:14" ht="16.5" customHeight="1">
      <c r="A13" s="32">
        <v>8</v>
      </c>
      <c r="B13" s="33" t="s">
        <v>69</v>
      </c>
      <c r="C13" s="13">
        <v>63</v>
      </c>
      <c r="D13" s="13">
        <v>51</v>
      </c>
      <c r="E13" s="17">
        <f t="shared" si="0"/>
        <v>-12</v>
      </c>
      <c r="F13" s="13">
        <v>10</v>
      </c>
      <c r="G13" s="13">
        <v>12</v>
      </c>
      <c r="H13" s="17">
        <f t="shared" si="1"/>
        <v>2</v>
      </c>
      <c r="I13" s="13"/>
      <c r="J13" s="13"/>
      <c r="K13" s="13"/>
      <c r="L13" s="13"/>
      <c r="M13" s="13"/>
      <c r="N13" s="13"/>
    </row>
    <row r="14" spans="1:14" ht="16.5" customHeight="1">
      <c r="A14" s="32">
        <v>9</v>
      </c>
      <c r="B14" s="33" t="s">
        <v>89</v>
      </c>
      <c r="C14" s="13">
        <v>56</v>
      </c>
      <c r="D14" s="13">
        <v>89</v>
      </c>
      <c r="E14" s="17">
        <f t="shared" si="0"/>
        <v>33</v>
      </c>
      <c r="F14" s="13">
        <v>16</v>
      </c>
      <c r="G14" s="13">
        <v>21</v>
      </c>
      <c r="H14" s="17">
        <f t="shared" si="1"/>
        <v>5</v>
      </c>
      <c r="I14" s="13"/>
      <c r="J14" s="13"/>
      <c r="K14" s="13"/>
      <c r="L14" s="13"/>
      <c r="M14" s="13"/>
      <c r="N14" s="13"/>
    </row>
    <row r="15" spans="1:14" ht="16.5" customHeight="1">
      <c r="A15" s="32">
        <v>10</v>
      </c>
      <c r="B15" s="33" t="s">
        <v>70</v>
      </c>
      <c r="C15" s="13">
        <v>116</v>
      </c>
      <c r="D15" s="13">
        <v>97</v>
      </c>
      <c r="E15" s="17">
        <f t="shared" si="0"/>
        <v>-19</v>
      </c>
      <c r="F15" s="13">
        <v>17</v>
      </c>
      <c r="G15" s="13">
        <v>28</v>
      </c>
      <c r="H15" s="17">
        <f t="shared" si="1"/>
        <v>11</v>
      </c>
      <c r="I15" s="13"/>
      <c r="J15" s="13"/>
      <c r="K15" s="13"/>
      <c r="L15" s="13"/>
      <c r="M15" s="13"/>
      <c r="N15" s="13"/>
    </row>
    <row r="16" spans="1:14" ht="16.5" customHeight="1">
      <c r="A16" s="32">
        <v>11</v>
      </c>
      <c r="B16" s="33" t="s">
        <v>71</v>
      </c>
      <c r="C16" s="13">
        <v>42</v>
      </c>
      <c r="D16" s="13">
        <v>36</v>
      </c>
      <c r="E16" s="17">
        <f t="shared" si="0"/>
        <v>-6</v>
      </c>
      <c r="F16" s="13">
        <v>2</v>
      </c>
      <c r="G16" s="13"/>
      <c r="H16" s="17">
        <f t="shared" si="1"/>
        <v>-2</v>
      </c>
      <c r="I16" s="13"/>
      <c r="J16" s="13"/>
      <c r="K16" s="13"/>
      <c r="L16" s="13"/>
      <c r="M16" s="13"/>
      <c r="N16" s="13"/>
    </row>
    <row r="17" spans="1:14" ht="16.5" customHeight="1">
      <c r="A17" s="32">
        <v>12</v>
      </c>
      <c r="B17" s="33" t="s">
        <v>72</v>
      </c>
      <c r="C17" s="102"/>
      <c r="D17" s="17"/>
      <c r="E17" s="17"/>
      <c r="F17" s="17"/>
      <c r="G17" s="17"/>
      <c r="H17" s="17"/>
      <c r="I17" s="13">
        <v>1343</v>
      </c>
      <c r="J17" s="13">
        <v>1685</v>
      </c>
      <c r="K17" s="13">
        <f>J17-I17</f>
        <v>342</v>
      </c>
      <c r="L17" s="13">
        <v>612</v>
      </c>
      <c r="M17" s="13">
        <v>660</v>
      </c>
      <c r="N17" s="13">
        <f>M17-L17</f>
        <v>48</v>
      </c>
    </row>
    <row r="18" spans="1:14" ht="21" customHeight="1">
      <c r="A18" s="32"/>
      <c r="B18" s="32" t="s">
        <v>11</v>
      </c>
      <c r="C18" s="13">
        <f>SUM(C6:C16)</f>
        <v>1188</v>
      </c>
      <c r="D18" s="13">
        <f>SUM(D6:D17)</f>
        <v>1083</v>
      </c>
      <c r="E18" s="13">
        <f>D18-C18</f>
        <v>-105</v>
      </c>
      <c r="F18" s="13">
        <f>SUM(F6:F17)</f>
        <v>193</v>
      </c>
      <c r="G18" s="13">
        <f>SUM(G6:G17)</f>
        <v>155</v>
      </c>
      <c r="H18" s="13">
        <f>G18-F18</f>
        <v>-38</v>
      </c>
      <c r="I18" s="13">
        <f>SUM(I6:I17)</f>
        <v>1569</v>
      </c>
      <c r="J18" s="13">
        <f>SUM(J10:J17)</f>
        <v>1972</v>
      </c>
      <c r="K18" s="13">
        <f>J18-I18</f>
        <v>403</v>
      </c>
      <c r="L18" s="13">
        <f>SUM(L10:L17)</f>
        <v>646</v>
      </c>
      <c r="M18" s="13">
        <f>SUM(M10:M17)</f>
        <v>721</v>
      </c>
      <c r="N18" s="13">
        <f>M18-L18</f>
        <v>75</v>
      </c>
    </row>
  </sheetData>
  <mergeCells count="2">
    <mergeCell ref="B3:B5"/>
    <mergeCell ref="A3:A5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65" zoomScaleNormal="75" zoomScaleSheetLayoutView="65" workbookViewId="0" topLeftCell="A1">
      <selection activeCell="E13" sqref="E13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1" t="s">
        <v>103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5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73" t="s">
        <v>2</v>
      </c>
      <c r="B4" s="173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1" t="s">
        <v>33</v>
      </c>
      <c r="M4" s="22"/>
      <c r="N4" s="24" t="s">
        <v>30</v>
      </c>
    </row>
    <row r="5" spans="1:14" ht="15">
      <c r="A5" s="174"/>
      <c r="B5" s="174"/>
      <c r="C5" s="19">
        <v>2009</v>
      </c>
      <c r="D5" s="20">
        <v>2010</v>
      </c>
      <c r="E5" s="20" t="s">
        <v>77</v>
      </c>
      <c r="F5" s="19">
        <v>2009</v>
      </c>
      <c r="G5" s="20">
        <v>2010</v>
      </c>
      <c r="H5" s="45" t="s">
        <v>29</v>
      </c>
      <c r="I5" s="31" t="s">
        <v>32</v>
      </c>
      <c r="J5" s="29"/>
      <c r="K5" s="45" t="s">
        <v>29</v>
      </c>
      <c r="L5" s="53" t="s">
        <v>34</v>
      </c>
      <c r="M5" s="29"/>
      <c r="N5" s="45" t="s">
        <v>29</v>
      </c>
    </row>
    <row r="6" spans="1:14" ht="15">
      <c r="A6" s="174"/>
      <c r="B6" s="174"/>
      <c r="C6" s="41"/>
      <c r="D6" s="12"/>
      <c r="E6" s="12" t="s">
        <v>78</v>
      </c>
      <c r="F6" s="30"/>
      <c r="G6" s="29"/>
      <c r="H6" s="30" t="s">
        <v>81</v>
      </c>
      <c r="I6" s="19">
        <v>2009</v>
      </c>
      <c r="J6" s="20">
        <v>2010</v>
      </c>
      <c r="K6" s="12" t="s">
        <v>81</v>
      </c>
      <c r="L6" s="19">
        <v>2009</v>
      </c>
      <c r="M6" s="20">
        <v>2010</v>
      </c>
      <c r="N6" s="12" t="s">
        <v>81</v>
      </c>
    </row>
    <row r="7" spans="1:14" ht="16.5" customHeight="1">
      <c r="A7" s="32">
        <v>1</v>
      </c>
      <c r="B7" s="32" t="s">
        <v>63</v>
      </c>
      <c r="C7" s="37">
        <v>12</v>
      </c>
      <c r="D7" s="37"/>
      <c r="E7" s="37"/>
      <c r="F7" s="37">
        <v>6</v>
      </c>
      <c r="G7" s="37"/>
      <c r="H7" s="37">
        <f aca="true" t="shared" si="0" ref="H7:H19">G7-F7</f>
        <v>-6</v>
      </c>
      <c r="I7" s="37">
        <v>30</v>
      </c>
      <c r="J7" s="37"/>
      <c r="K7" s="37">
        <f aca="true" t="shared" si="1" ref="K7:K19">J7-I7</f>
        <v>-30</v>
      </c>
      <c r="L7" s="37">
        <v>30</v>
      </c>
      <c r="M7" s="37"/>
      <c r="N7" s="37">
        <f>M7-L7</f>
        <v>-30</v>
      </c>
    </row>
    <row r="8" spans="1:14" ht="16.5" customHeight="1">
      <c r="A8" s="32">
        <v>2</v>
      </c>
      <c r="B8" s="32" t="s">
        <v>64</v>
      </c>
      <c r="C8" s="37">
        <v>106</v>
      </c>
      <c r="D8" s="37">
        <v>127</v>
      </c>
      <c r="E8" s="37">
        <f aca="true" t="shared" si="2" ref="E8:E19">D8*100/C8</f>
        <v>119.81132075471699</v>
      </c>
      <c r="F8" s="37">
        <v>98</v>
      </c>
      <c r="G8" s="37">
        <v>127</v>
      </c>
      <c r="H8" s="37">
        <f t="shared" si="0"/>
        <v>29</v>
      </c>
      <c r="I8" s="37">
        <v>49</v>
      </c>
      <c r="J8" s="37">
        <f>G8*100/180</f>
        <v>70.55555555555556</v>
      </c>
      <c r="K8" s="37">
        <f t="shared" si="1"/>
        <v>21.555555555555557</v>
      </c>
      <c r="L8" s="37">
        <v>4</v>
      </c>
      <c r="M8" s="37">
        <f>(D8-G8)*100/180</f>
        <v>0</v>
      </c>
      <c r="N8" s="37">
        <f>M8-L8</f>
        <v>-4</v>
      </c>
    </row>
    <row r="9" spans="1:14" ht="16.5" customHeight="1">
      <c r="A9" s="32">
        <v>3</v>
      </c>
      <c r="B9" s="32" t="s">
        <v>65</v>
      </c>
      <c r="C9" s="37">
        <v>74</v>
      </c>
      <c r="D9" s="37">
        <v>70</v>
      </c>
      <c r="E9" s="37">
        <f t="shared" si="2"/>
        <v>94.5945945945946</v>
      </c>
      <c r="F9" s="37">
        <v>60</v>
      </c>
      <c r="G9" s="37">
        <v>67</v>
      </c>
      <c r="H9" s="37">
        <f t="shared" si="0"/>
        <v>7</v>
      </c>
      <c r="I9" s="37">
        <v>57</v>
      </c>
      <c r="J9" s="37">
        <f>G9*100/105</f>
        <v>63.80952380952381</v>
      </c>
      <c r="K9" s="37">
        <f>J9-I9</f>
        <v>6.80952380952381</v>
      </c>
      <c r="L9" s="37">
        <v>13</v>
      </c>
      <c r="M9" s="37">
        <f>(D9-G9)*100/105</f>
        <v>2.857142857142857</v>
      </c>
      <c r="N9" s="37">
        <f>M9-L9</f>
        <v>-10.142857142857142</v>
      </c>
    </row>
    <row r="10" spans="1:14" ht="16.5" customHeight="1">
      <c r="A10" s="32">
        <v>4</v>
      </c>
      <c r="B10" s="32" t="s">
        <v>66</v>
      </c>
      <c r="C10" s="37">
        <v>33</v>
      </c>
      <c r="D10" s="37">
        <v>37</v>
      </c>
      <c r="E10" s="37">
        <f t="shared" si="2"/>
        <v>112.12121212121212</v>
      </c>
      <c r="F10" s="37">
        <v>33</v>
      </c>
      <c r="G10" s="37">
        <v>35</v>
      </c>
      <c r="H10" s="37">
        <f t="shared" si="0"/>
        <v>2</v>
      </c>
      <c r="I10" s="37">
        <v>61</v>
      </c>
      <c r="J10" s="37">
        <f>G10*100/54</f>
        <v>64.81481481481481</v>
      </c>
      <c r="K10" s="37">
        <f>J10-I10</f>
        <v>3.8148148148148096</v>
      </c>
      <c r="L10" s="37">
        <v>0</v>
      </c>
      <c r="M10" s="37">
        <f>(D10-G10)*100/54</f>
        <v>3.7037037037037037</v>
      </c>
      <c r="N10" s="37">
        <f>M10-L10</f>
        <v>3.7037037037037037</v>
      </c>
    </row>
    <row r="11" spans="1:14" ht="16.5" customHeight="1">
      <c r="A11" s="32">
        <v>5</v>
      </c>
      <c r="B11" s="23" t="s">
        <v>67</v>
      </c>
      <c r="C11" s="37">
        <v>166</v>
      </c>
      <c r="D11" s="37">
        <v>120</v>
      </c>
      <c r="E11" s="37">
        <f t="shared" si="2"/>
        <v>72.28915662650603</v>
      </c>
      <c r="F11" s="37">
        <v>152</v>
      </c>
      <c r="G11" s="37">
        <v>114</v>
      </c>
      <c r="H11" s="37">
        <f t="shared" si="0"/>
        <v>-38</v>
      </c>
      <c r="I11" s="37">
        <v>49</v>
      </c>
      <c r="J11" s="37">
        <f>G11*100/304</f>
        <v>37.5</v>
      </c>
      <c r="K11" s="37">
        <f t="shared" si="1"/>
        <v>-11.5</v>
      </c>
      <c r="L11" s="37">
        <v>5</v>
      </c>
      <c r="M11" s="37">
        <f>(D11-G11)*100/304</f>
        <v>1.9736842105263157</v>
      </c>
      <c r="N11" s="37">
        <f aca="true" t="shared" si="3" ref="N11:N19">M11-L11</f>
        <v>-3.026315789473684</v>
      </c>
    </row>
    <row r="12" spans="1:14" ht="16.5" customHeight="1">
      <c r="A12" s="32">
        <v>6</v>
      </c>
      <c r="B12" s="32" t="s">
        <v>68</v>
      </c>
      <c r="C12" s="37">
        <v>156</v>
      </c>
      <c r="D12" s="37">
        <v>127</v>
      </c>
      <c r="E12" s="37">
        <f t="shared" si="2"/>
        <v>81.41025641025641</v>
      </c>
      <c r="F12" s="37">
        <v>106</v>
      </c>
      <c r="G12" s="37">
        <v>105</v>
      </c>
      <c r="H12" s="37">
        <f t="shared" si="0"/>
        <v>-1</v>
      </c>
      <c r="I12" s="37">
        <v>38</v>
      </c>
      <c r="J12" s="37">
        <f>G12*100/250</f>
        <v>42</v>
      </c>
      <c r="K12" s="37">
        <f t="shared" si="1"/>
        <v>4</v>
      </c>
      <c r="L12" s="37">
        <v>18</v>
      </c>
      <c r="M12" s="37">
        <f>(D12-G12)*100/250</f>
        <v>8.8</v>
      </c>
      <c r="N12" s="37">
        <f t="shared" si="3"/>
        <v>-9.2</v>
      </c>
    </row>
    <row r="13" spans="1:14" ht="16.5" customHeight="1">
      <c r="A13" s="32">
        <v>7</v>
      </c>
      <c r="B13" s="33" t="s">
        <v>90</v>
      </c>
      <c r="C13" s="98">
        <v>108</v>
      </c>
      <c r="D13" s="98">
        <v>76</v>
      </c>
      <c r="E13" s="37">
        <f t="shared" si="2"/>
        <v>70.37037037037037</v>
      </c>
      <c r="F13" s="98">
        <v>86</v>
      </c>
      <c r="G13" s="98">
        <v>71</v>
      </c>
      <c r="H13" s="37">
        <f t="shared" si="0"/>
        <v>-15</v>
      </c>
      <c r="I13" s="98">
        <v>101</v>
      </c>
      <c r="J13" s="98">
        <f>G13*100/85</f>
        <v>83.52941176470588</v>
      </c>
      <c r="K13" s="37">
        <f t="shared" si="1"/>
        <v>-17.470588235294116</v>
      </c>
      <c r="L13" s="37">
        <v>26</v>
      </c>
      <c r="M13" s="37">
        <f>(D13-G13)*100/85</f>
        <v>5.882352941176471</v>
      </c>
      <c r="N13" s="98">
        <f t="shared" si="3"/>
        <v>-20.11764705882353</v>
      </c>
    </row>
    <row r="14" spans="1:14" ht="16.5" customHeight="1">
      <c r="A14" s="32">
        <v>8</v>
      </c>
      <c r="B14" s="33" t="s">
        <v>69</v>
      </c>
      <c r="C14" s="98">
        <v>54</v>
      </c>
      <c r="D14" s="98">
        <v>43</v>
      </c>
      <c r="E14" s="37">
        <f t="shared" si="2"/>
        <v>79.62962962962963</v>
      </c>
      <c r="F14" s="98">
        <v>52</v>
      </c>
      <c r="G14" s="98">
        <v>35</v>
      </c>
      <c r="H14" s="37">
        <f t="shared" si="0"/>
        <v>-17</v>
      </c>
      <c r="I14" s="98">
        <v>75</v>
      </c>
      <c r="J14" s="98">
        <f>G14*100/52</f>
        <v>67.3076923076923</v>
      </c>
      <c r="K14" s="37">
        <f t="shared" si="1"/>
        <v>-7.692307692307693</v>
      </c>
      <c r="L14" s="37">
        <v>3</v>
      </c>
      <c r="M14" s="37">
        <f>(D14-G14)*100/52</f>
        <v>15.384615384615385</v>
      </c>
      <c r="N14" s="98">
        <f t="shared" si="3"/>
        <v>12.384615384615385</v>
      </c>
    </row>
    <row r="15" spans="1:14" ht="16.5" customHeight="1">
      <c r="A15" s="32">
        <v>9</v>
      </c>
      <c r="B15" s="33" t="s">
        <v>89</v>
      </c>
      <c r="C15" s="98">
        <v>49</v>
      </c>
      <c r="D15" s="98">
        <v>67</v>
      </c>
      <c r="E15" s="37">
        <f t="shared" si="2"/>
        <v>136.73469387755102</v>
      </c>
      <c r="F15" s="98">
        <v>45</v>
      </c>
      <c r="G15" s="98">
        <v>54</v>
      </c>
      <c r="H15" s="37">
        <f t="shared" si="0"/>
        <v>9</v>
      </c>
      <c r="I15" s="98">
        <v>94</v>
      </c>
      <c r="J15" s="98">
        <f>G15*100/60</f>
        <v>90</v>
      </c>
      <c r="K15" s="37">
        <f t="shared" si="1"/>
        <v>-4</v>
      </c>
      <c r="L15" s="37">
        <v>8</v>
      </c>
      <c r="M15" s="37">
        <f>(D15-G15)*100/60</f>
        <v>21.666666666666668</v>
      </c>
      <c r="N15" s="98">
        <f t="shared" si="3"/>
        <v>13.666666666666668</v>
      </c>
    </row>
    <row r="16" spans="1:14" ht="16.5" customHeight="1">
      <c r="A16" s="32">
        <v>10</v>
      </c>
      <c r="B16" s="33" t="s">
        <v>70</v>
      </c>
      <c r="C16" s="98">
        <v>96</v>
      </c>
      <c r="D16" s="98">
        <v>81</v>
      </c>
      <c r="E16" s="37">
        <f t="shared" si="2"/>
        <v>84.375</v>
      </c>
      <c r="F16" s="98">
        <v>83</v>
      </c>
      <c r="G16" s="98">
        <v>66</v>
      </c>
      <c r="H16" s="37">
        <f t="shared" si="0"/>
        <v>-17</v>
      </c>
      <c r="I16" s="98">
        <v>83</v>
      </c>
      <c r="J16" s="98">
        <f>G16*100/100</f>
        <v>66</v>
      </c>
      <c r="K16" s="37">
        <f t="shared" si="1"/>
        <v>-17</v>
      </c>
      <c r="L16" s="37">
        <v>13</v>
      </c>
      <c r="M16" s="37">
        <f>(D16-G16)*100/100</f>
        <v>15</v>
      </c>
      <c r="N16" s="98">
        <f t="shared" si="3"/>
        <v>2</v>
      </c>
    </row>
    <row r="17" spans="1:14" ht="16.5" customHeight="1">
      <c r="A17" s="32">
        <v>11</v>
      </c>
      <c r="B17" s="33" t="s">
        <v>71</v>
      </c>
      <c r="C17" s="98">
        <v>32</v>
      </c>
      <c r="D17" s="98">
        <v>25</v>
      </c>
      <c r="E17" s="37">
        <f t="shared" si="2"/>
        <v>78.125</v>
      </c>
      <c r="F17" s="98">
        <v>32</v>
      </c>
      <c r="G17" s="98">
        <v>25</v>
      </c>
      <c r="H17" s="37">
        <f t="shared" si="0"/>
        <v>-7</v>
      </c>
      <c r="I17" s="98">
        <v>76</v>
      </c>
      <c r="J17" s="98">
        <f>G17*100/42</f>
        <v>59.523809523809526</v>
      </c>
      <c r="K17" s="37">
        <f t="shared" si="1"/>
        <v>-16.476190476190474</v>
      </c>
      <c r="L17" s="37">
        <v>0</v>
      </c>
      <c r="M17" s="37">
        <f>(D17-G17)*100/42</f>
        <v>0</v>
      </c>
      <c r="N17" s="98">
        <f t="shared" si="3"/>
        <v>0</v>
      </c>
    </row>
    <row r="18" spans="1:14" ht="16.5" customHeight="1">
      <c r="A18" s="32">
        <v>12</v>
      </c>
      <c r="B18" s="33" t="s">
        <v>72</v>
      </c>
      <c r="C18" s="95"/>
      <c r="D18" s="98"/>
      <c r="E18" s="37"/>
      <c r="F18" s="95"/>
      <c r="G18" s="98"/>
      <c r="H18" s="37"/>
      <c r="I18" s="4"/>
      <c r="J18" s="98"/>
      <c r="K18" s="37"/>
      <c r="L18" s="37"/>
      <c r="M18" s="37"/>
      <c r="N18" s="98"/>
    </row>
    <row r="19" spans="1:14" ht="16.5" customHeight="1">
      <c r="A19" s="172" t="s">
        <v>88</v>
      </c>
      <c r="B19" s="152"/>
      <c r="C19" s="37">
        <f>SUM(C7:C17)</f>
        <v>886</v>
      </c>
      <c r="D19" s="4">
        <f>SUM(D7:D18)</f>
        <v>773</v>
      </c>
      <c r="E19" s="37">
        <f t="shared" si="2"/>
        <v>87.24604966139955</v>
      </c>
      <c r="F19" s="4">
        <f>SUM(F7:F17)</f>
        <v>753</v>
      </c>
      <c r="G19" s="4">
        <f>SUM(G7:G18)</f>
        <v>699</v>
      </c>
      <c r="H19" s="37">
        <f t="shared" si="0"/>
        <v>-54</v>
      </c>
      <c r="I19" s="37">
        <v>57</v>
      </c>
      <c r="J19" s="37">
        <f>G19*100/1232</f>
        <v>56.73701298701299</v>
      </c>
      <c r="K19" s="37">
        <f t="shared" si="1"/>
        <v>-0.2629870129870113</v>
      </c>
      <c r="L19" s="37">
        <v>10</v>
      </c>
      <c r="M19" s="37">
        <f>(D19-G19)*100/1232</f>
        <v>6.0064935064935066</v>
      </c>
      <c r="N19" s="37">
        <f t="shared" si="3"/>
        <v>-3.9935064935064934</v>
      </c>
    </row>
  </sheetData>
  <mergeCells count="5">
    <mergeCell ref="A2:N2"/>
    <mergeCell ref="A1:N1"/>
    <mergeCell ref="A19:B19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70" zoomScaleNormal="75" zoomScaleSheetLayoutView="70" workbookViewId="0" topLeftCell="A1">
      <selection activeCell="D11" sqref="D11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24" t="s">
        <v>12</v>
      </c>
      <c r="B1" s="124"/>
      <c r="C1" s="124"/>
      <c r="D1" s="124"/>
      <c r="E1" s="124"/>
      <c r="F1" s="124"/>
      <c r="G1" s="82"/>
      <c r="H1" s="82"/>
      <c r="I1" s="82"/>
    </row>
    <row r="2" spans="1:9" ht="15.75">
      <c r="A2" s="175" t="s">
        <v>102</v>
      </c>
      <c r="B2" s="175"/>
      <c r="C2" s="175"/>
      <c r="D2" s="175"/>
      <c r="E2" s="175"/>
      <c r="F2" s="175"/>
      <c r="G2" s="82"/>
      <c r="H2" s="82"/>
      <c r="I2" s="82"/>
    </row>
    <row r="3" spans="1:9" ht="15">
      <c r="A3" s="5" t="s">
        <v>2</v>
      </c>
      <c r="B3" s="5" t="s">
        <v>3</v>
      </c>
      <c r="C3" s="6" t="s">
        <v>46</v>
      </c>
      <c r="D3" s="7"/>
      <c r="E3" s="6" t="s">
        <v>47</v>
      </c>
      <c r="F3" s="8"/>
      <c r="G3" s="82"/>
      <c r="H3" s="82"/>
      <c r="I3" s="82"/>
    </row>
    <row r="4" spans="1:9" ht="15">
      <c r="A4" s="9"/>
      <c r="B4" s="9"/>
      <c r="C4" s="19">
        <v>2009</v>
      </c>
      <c r="D4" s="20">
        <v>2010</v>
      </c>
      <c r="E4" s="19">
        <v>2009</v>
      </c>
      <c r="F4" s="20">
        <v>2010</v>
      </c>
      <c r="G4" s="82"/>
      <c r="H4" s="82"/>
      <c r="I4" s="82"/>
    </row>
    <row r="5" spans="1:9" ht="15">
      <c r="A5" s="4">
        <v>1</v>
      </c>
      <c r="B5" s="23" t="s">
        <v>63</v>
      </c>
      <c r="C5" s="37">
        <v>8</v>
      </c>
      <c r="D5" s="37"/>
      <c r="E5" s="37">
        <v>8</v>
      </c>
      <c r="F5" s="37"/>
      <c r="H5" s="82"/>
      <c r="I5" s="82"/>
    </row>
    <row r="6" spans="1:9" ht="15">
      <c r="A6" s="4">
        <v>2</v>
      </c>
      <c r="B6" s="23" t="s">
        <v>64</v>
      </c>
      <c r="C6" s="37">
        <v>157</v>
      </c>
      <c r="D6" s="37">
        <f>(молоко!D7*1000)/1875</f>
        <v>167.36</v>
      </c>
      <c r="E6" s="37">
        <v>39</v>
      </c>
      <c r="F6" s="37">
        <f>(мясо!D8*1000)/1875</f>
        <v>9.493333333333334</v>
      </c>
      <c r="H6" s="82"/>
      <c r="I6" s="82"/>
    </row>
    <row r="7" spans="1:9" ht="15">
      <c r="A7" s="4">
        <v>3</v>
      </c>
      <c r="B7" s="23" t="s">
        <v>65</v>
      </c>
      <c r="C7" s="37">
        <v>224</v>
      </c>
      <c r="D7" s="37">
        <f>(молоко!D8*1000)/799</f>
        <v>296.62077596996244</v>
      </c>
      <c r="E7" s="37">
        <v>11</v>
      </c>
      <c r="F7" s="37">
        <f>(мясо!D9*1000)/799</f>
        <v>6.382978723404255</v>
      </c>
      <c r="H7" s="82"/>
      <c r="I7" s="82"/>
    </row>
    <row r="8" spans="1:9" ht="15">
      <c r="A8" s="4">
        <v>4</v>
      </c>
      <c r="B8" s="23" t="s">
        <v>66</v>
      </c>
      <c r="C8" s="37">
        <v>62</v>
      </c>
      <c r="D8" s="37">
        <f>(молоко!D9*1000)/2025</f>
        <v>68.54320987654322</v>
      </c>
      <c r="E8" s="37">
        <v>3</v>
      </c>
      <c r="F8" s="37">
        <f>(мясо!D10*1000)/2025</f>
        <v>0.5679012345679012</v>
      </c>
      <c r="H8" s="82"/>
      <c r="I8" s="82"/>
    </row>
    <row r="9" spans="1:9" ht="15">
      <c r="A9" s="4">
        <v>5</v>
      </c>
      <c r="B9" s="39" t="s">
        <v>67</v>
      </c>
      <c r="C9" s="37">
        <v>218</v>
      </c>
      <c r="D9" s="37">
        <f>(молоко!D10*1000)/2478</f>
        <v>268.8458434221146</v>
      </c>
      <c r="E9" s="37">
        <v>26</v>
      </c>
      <c r="F9" s="37">
        <f>(мясо!D11*1000)/2478</f>
        <v>27.28006456820016</v>
      </c>
      <c r="H9" s="82"/>
      <c r="I9" s="82"/>
    </row>
    <row r="10" spans="1:9" ht="15">
      <c r="A10" s="4">
        <v>6</v>
      </c>
      <c r="B10" s="23" t="s">
        <v>68</v>
      </c>
      <c r="C10" s="37">
        <v>167</v>
      </c>
      <c r="D10" s="37">
        <f>(молоко!D11*1000)/2157</f>
        <v>185.4427445526194</v>
      </c>
      <c r="E10" s="37">
        <v>39</v>
      </c>
      <c r="F10" s="37">
        <f>(мясо!D12*1000)/2157</f>
        <v>25.127491886879927</v>
      </c>
      <c r="H10" s="82"/>
      <c r="I10" s="82"/>
    </row>
    <row r="11" spans="1:9" ht="15">
      <c r="A11" s="4">
        <v>7</v>
      </c>
      <c r="B11" s="39" t="s">
        <v>90</v>
      </c>
      <c r="C11" s="37">
        <v>296</v>
      </c>
      <c r="D11" s="37">
        <f>(молоко!D12*1000)/859</f>
        <v>293.24796274738065</v>
      </c>
      <c r="E11" s="37">
        <v>30</v>
      </c>
      <c r="F11" s="37">
        <f>(мясо!D13*1000)/859</f>
        <v>20.139697322467985</v>
      </c>
      <c r="H11" s="82"/>
      <c r="I11" s="82"/>
    </row>
    <row r="12" spans="1:9" ht="15">
      <c r="A12" s="4">
        <v>8</v>
      </c>
      <c r="B12" s="39" t="s">
        <v>69</v>
      </c>
      <c r="C12" s="37">
        <v>100</v>
      </c>
      <c r="D12" s="37">
        <f>(молоко!D13*1000)/1482</f>
        <v>56.88259109311741</v>
      </c>
      <c r="E12" s="37">
        <v>22</v>
      </c>
      <c r="F12" s="37">
        <f>(мясо!D14*1000)/1482</f>
        <v>5.883940620782726</v>
      </c>
      <c r="H12" s="82"/>
      <c r="I12" s="82"/>
    </row>
    <row r="13" spans="1:9" ht="15.75" customHeight="1">
      <c r="A13" s="4">
        <v>9</v>
      </c>
      <c r="B13" s="33" t="s">
        <v>89</v>
      </c>
      <c r="C13" s="37">
        <v>139</v>
      </c>
      <c r="D13" s="37">
        <f>(молоко!D14*1000)/1077</f>
        <v>226.13370473537606</v>
      </c>
      <c r="E13" s="37">
        <v>6</v>
      </c>
      <c r="F13" s="37">
        <f>(мясо!D15*1000)/1077</f>
        <v>8.635097493036211</v>
      </c>
      <c r="H13" s="82"/>
      <c r="I13" s="82"/>
    </row>
    <row r="14" spans="1:9" ht="15">
      <c r="A14" s="4">
        <v>10</v>
      </c>
      <c r="B14" s="39" t="s">
        <v>70</v>
      </c>
      <c r="C14" s="37">
        <v>151</v>
      </c>
      <c r="D14" s="37">
        <f>(молоко!D15*1000)/1084</f>
        <v>117.15867158671587</v>
      </c>
      <c r="E14" s="37">
        <v>17</v>
      </c>
      <c r="F14" s="37">
        <f>(мясо!D16*1000)/1084</f>
        <v>15.959409594095941</v>
      </c>
      <c r="H14" s="82"/>
      <c r="I14" s="82"/>
    </row>
    <row r="15" spans="1:9" ht="15">
      <c r="A15" s="4">
        <v>11</v>
      </c>
      <c r="B15" s="39" t="s">
        <v>71</v>
      </c>
      <c r="C15" s="37">
        <v>160</v>
      </c>
      <c r="D15" s="37">
        <f>(молоко!D16*1000)/674</f>
        <v>137.98219584569733</v>
      </c>
      <c r="E15" s="37">
        <v>16</v>
      </c>
      <c r="F15" s="37">
        <f>(мясо!D17*1000)/674</f>
        <v>8.011869436201781</v>
      </c>
      <c r="H15" s="82"/>
      <c r="I15" s="82"/>
    </row>
    <row r="16" spans="1:9" ht="15">
      <c r="A16" s="4">
        <v>12</v>
      </c>
      <c r="B16" s="39" t="s">
        <v>72</v>
      </c>
      <c r="C16" s="4"/>
      <c r="D16" s="37"/>
      <c r="E16" s="37">
        <v>363</v>
      </c>
      <c r="F16" s="37">
        <f>(мясо!D18*1000)/983</f>
        <v>439.471007121058</v>
      </c>
      <c r="H16" s="82"/>
      <c r="I16" s="82"/>
    </row>
    <row r="17" spans="1:6" ht="15">
      <c r="A17" s="172" t="s">
        <v>11</v>
      </c>
      <c r="B17" s="176"/>
      <c r="C17" s="37">
        <v>80</v>
      </c>
      <c r="D17" s="37">
        <f>(молоко!D18*1000)/29830</f>
        <v>85.67033188065706</v>
      </c>
      <c r="E17" s="37">
        <v>26</v>
      </c>
      <c r="F17" s="37">
        <f>(мясо!D20*1000)/29830</f>
        <v>21.349983238350653</v>
      </c>
    </row>
  </sheetData>
  <mergeCells count="3">
    <mergeCell ref="A1:F1"/>
    <mergeCell ref="A2:F2"/>
    <mergeCell ref="A17:B17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70" zoomScaleNormal="75" zoomScaleSheetLayoutView="70" workbookViewId="0" topLeftCell="A1">
      <selection activeCell="H13" sqref="H13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4" t="s">
        <v>100</v>
      </c>
      <c r="D1" s="44"/>
      <c r="E1" s="44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59" t="s">
        <v>2</v>
      </c>
      <c r="B3" s="177" t="s">
        <v>3</v>
      </c>
      <c r="C3" s="55" t="s">
        <v>13</v>
      </c>
      <c r="D3" s="56"/>
      <c r="E3" s="57"/>
      <c r="F3" s="58" t="s">
        <v>14</v>
      </c>
      <c r="G3" s="59" t="s">
        <v>17</v>
      </c>
      <c r="H3" s="60" t="s">
        <v>19</v>
      </c>
      <c r="I3" s="61"/>
      <c r="J3" s="54"/>
      <c r="K3" s="54" t="s">
        <v>20</v>
      </c>
    </row>
    <row r="4" spans="1:11" ht="18">
      <c r="A4" s="127"/>
      <c r="B4" s="127"/>
      <c r="C4" s="62">
        <v>2009</v>
      </c>
      <c r="D4" s="58">
        <v>2010</v>
      </c>
      <c r="E4" s="58" t="s">
        <v>77</v>
      </c>
      <c r="F4" s="63" t="s">
        <v>15</v>
      </c>
      <c r="G4" s="64" t="s">
        <v>18</v>
      </c>
      <c r="H4" s="62">
        <v>2009</v>
      </c>
      <c r="I4" s="58">
        <v>2010</v>
      </c>
      <c r="J4" s="58" t="s">
        <v>77</v>
      </c>
      <c r="K4" s="65" t="s">
        <v>21</v>
      </c>
    </row>
    <row r="5" spans="1:11" ht="18">
      <c r="A5" s="128"/>
      <c r="B5" s="128"/>
      <c r="C5" s="66"/>
      <c r="D5" s="67"/>
      <c r="E5" s="67" t="s">
        <v>78</v>
      </c>
      <c r="F5" s="67" t="s">
        <v>16</v>
      </c>
      <c r="G5" s="68"/>
      <c r="H5" s="69"/>
      <c r="I5" s="70"/>
      <c r="J5" s="67" t="s">
        <v>78</v>
      </c>
      <c r="K5" s="71" t="s">
        <v>0</v>
      </c>
    </row>
    <row r="6" spans="1:11" ht="16.5" customHeight="1">
      <c r="A6" s="32">
        <v>1</v>
      </c>
      <c r="B6" s="72" t="s">
        <v>63</v>
      </c>
      <c r="C6" s="13">
        <v>12.47</v>
      </c>
      <c r="D6" s="13"/>
      <c r="E6" s="14"/>
      <c r="F6" s="13"/>
      <c r="G6" s="14"/>
      <c r="H6" s="14">
        <v>1020</v>
      </c>
      <c r="I6" s="14"/>
      <c r="J6" s="14"/>
      <c r="K6" s="13"/>
    </row>
    <row r="7" spans="1:11" ht="16.5" customHeight="1">
      <c r="A7" s="32">
        <v>2</v>
      </c>
      <c r="B7" s="72" t="s">
        <v>64</v>
      </c>
      <c r="C7" s="13">
        <v>295</v>
      </c>
      <c r="D7" s="13">
        <v>313.8</v>
      </c>
      <c r="E7" s="14">
        <f aca="true" t="shared" si="0" ref="E7:E16">D7/C7*100</f>
        <v>106.37288135593221</v>
      </c>
      <c r="F7" s="13">
        <v>255.2</v>
      </c>
      <c r="G7" s="14">
        <f aca="true" t="shared" si="1" ref="G7:G16">F7/D7*100</f>
        <v>81.32568514977692</v>
      </c>
      <c r="H7" s="14">
        <v>1492</v>
      </c>
      <c r="I7" s="18">
        <f>D7/'численность 1'!K7*1000</f>
        <v>1743.3333333333335</v>
      </c>
      <c r="J7" s="14">
        <f aca="true" t="shared" si="2" ref="J7:J18">I7/H7*100</f>
        <v>116.84539767649689</v>
      </c>
      <c r="K7" s="13">
        <v>285.9</v>
      </c>
    </row>
    <row r="8" spans="1:11" ht="16.5" customHeight="1">
      <c r="A8" s="32">
        <v>3</v>
      </c>
      <c r="B8" s="72" t="s">
        <v>65</v>
      </c>
      <c r="C8" s="13">
        <v>179.3</v>
      </c>
      <c r="D8" s="13">
        <v>237</v>
      </c>
      <c r="E8" s="14">
        <f t="shared" si="0"/>
        <v>132.18070273284997</v>
      </c>
      <c r="F8" s="13">
        <v>212</v>
      </c>
      <c r="G8" s="14">
        <f t="shared" si="1"/>
        <v>89.45147679324894</v>
      </c>
      <c r="H8" s="14">
        <v>1708</v>
      </c>
      <c r="I8" s="14">
        <f>D8/'численность 1'!K8*1000</f>
        <v>2257.1428571428573</v>
      </c>
      <c r="J8" s="14">
        <f t="shared" si="2"/>
        <v>132.1512211441954</v>
      </c>
      <c r="K8" s="13"/>
    </row>
    <row r="9" spans="1:11" ht="16.5" customHeight="1">
      <c r="A9" s="32">
        <v>4</v>
      </c>
      <c r="B9" s="72" t="s">
        <v>66</v>
      </c>
      <c r="C9" s="13">
        <v>112</v>
      </c>
      <c r="D9" s="13">
        <v>138.8</v>
      </c>
      <c r="E9" s="14">
        <f t="shared" si="0"/>
        <v>123.92857142857143</v>
      </c>
      <c r="F9" s="13">
        <v>106</v>
      </c>
      <c r="G9" s="14">
        <f t="shared" si="1"/>
        <v>76.36887608069163</v>
      </c>
      <c r="H9" s="14">
        <v>2074</v>
      </c>
      <c r="I9" s="14">
        <f>D9/'численность 1'!K9*1000</f>
        <v>2539.024390243903</v>
      </c>
      <c r="J9" s="14">
        <f t="shared" si="2"/>
        <v>122.42161958745916</v>
      </c>
      <c r="K9" s="13"/>
    </row>
    <row r="10" spans="1:11" ht="16.5" customHeight="1">
      <c r="A10" s="32">
        <v>5</v>
      </c>
      <c r="B10" s="72" t="s">
        <v>67</v>
      </c>
      <c r="C10" s="13">
        <v>608.7</v>
      </c>
      <c r="D10" s="13">
        <v>666.2</v>
      </c>
      <c r="E10" s="14">
        <f t="shared" si="0"/>
        <v>109.44636109742075</v>
      </c>
      <c r="F10" s="13">
        <v>622.7</v>
      </c>
      <c r="G10" s="14">
        <f t="shared" si="1"/>
        <v>93.47042930051036</v>
      </c>
      <c r="H10" s="14">
        <v>1976</v>
      </c>
      <c r="I10" s="14">
        <f>D10/'численность 1'!K10*1000</f>
        <v>2191.447368421053</v>
      </c>
      <c r="J10" s="14">
        <f t="shared" si="2"/>
        <v>110.90320690389943</v>
      </c>
      <c r="K10" s="13"/>
    </row>
    <row r="11" spans="1:11" ht="16.5" customHeight="1">
      <c r="A11" s="32">
        <v>6</v>
      </c>
      <c r="B11" s="73" t="s">
        <v>68</v>
      </c>
      <c r="C11" s="13">
        <v>364</v>
      </c>
      <c r="D11" s="13">
        <v>400</v>
      </c>
      <c r="E11" s="14">
        <f t="shared" si="0"/>
        <v>109.8901098901099</v>
      </c>
      <c r="F11" s="13">
        <v>331</v>
      </c>
      <c r="G11" s="14">
        <f t="shared" si="1"/>
        <v>82.75</v>
      </c>
      <c r="H11" s="14">
        <v>1300</v>
      </c>
      <c r="I11" s="14">
        <f>D11/'численность 1'!K11*1000</f>
        <v>1600</v>
      </c>
      <c r="J11" s="14">
        <f t="shared" si="2"/>
        <v>123.07692307692308</v>
      </c>
      <c r="K11" s="13"/>
    </row>
    <row r="12" spans="1:11" ht="16.5" customHeight="1">
      <c r="A12" s="32">
        <v>7</v>
      </c>
      <c r="B12" s="73" t="s">
        <v>90</v>
      </c>
      <c r="C12" s="17">
        <v>255.7</v>
      </c>
      <c r="D12" s="17">
        <v>251.9</v>
      </c>
      <c r="E12" s="14">
        <f t="shared" si="0"/>
        <v>98.51388345717639</v>
      </c>
      <c r="F12" s="17">
        <v>197.8</v>
      </c>
      <c r="G12" s="18">
        <f t="shared" si="1"/>
        <v>78.52322350138944</v>
      </c>
      <c r="H12" s="18">
        <v>3008</v>
      </c>
      <c r="I12" s="14">
        <f>D12/'численность 1'!K12*1000</f>
        <v>2963.529411764706</v>
      </c>
      <c r="J12" s="14">
        <f t="shared" si="2"/>
        <v>98.52158948685857</v>
      </c>
      <c r="K12" s="17">
        <v>230</v>
      </c>
    </row>
    <row r="13" spans="1:11" ht="16.5" customHeight="1">
      <c r="A13" s="32">
        <v>8</v>
      </c>
      <c r="B13" s="73" t="s">
        <v>69</v>
      </c>
      <c r="C13" s="17">
        <v>149</v>
      </c>
      <c r="D13" s="17">
        <v>84.3</v>
      </c>
      <c r="E13" s="14">
        <f t="shared" si="0"/>
        <v>56.57718120805369</v>
      </c>
      <c r="F13" s="17">
        <v>68.2</v>
      </c>
      <c r="G13" s="18">
        <f t="shared" si="1"/>
        <v>80.90154211150653</v>
      </c>
      <c r="H13" s="18">
        <v>2316</v>
      </c>
      <c r="I13" s="14">
        <f>D13/'численность 1'!K13*1000</f>
        <v>1621.1538461538462</v>
      </c>
      <c r="J13" s="14">
        <f t="shared" si="2"/>
        <v>69.99800717417298</v>
      </c>
      <c r="K13" s="17"/>
    </row>
    <row r="14" spans="1:11" ht="16.5" customHeight="1">
      <c r="A14" s="32">
        <v>9</v>
      </c>
      <c r="B14" s="73" t="s">
        <v>89</v>
      </c>
      <c r="C14" s="17">
        <v>150.6</v>
      </c>
      <c r="D14" s="17">
        <v>243.546</v>
      </c>
      <c r="E14" s="14">
        <f t="shared" si="0"/>
        <v>161.71713147410358</v>
      </c>
      <c r="F14" s="17">
        <v>210</v>
      </c>
      <c r="G14" s="18">
        <f t="shared" si="1"/>
        <v>86.22601069202533</v>
      </c>
      <c r="H14" s="18">
        <v>3109</v>
      </c>
      <c r="I14" s="14">
        <f>D14/'численность 1'!K14*1000</f>
        <v>3805.40625</v>
      </c>
      <c r="J14" s="14">
        <f t="shared" si="2"/>
        <v>122.39968639433903</v>
      </c>
      <c r="K14" s="17">
        <v>61</v>
      </c>
    </row>
    <row r="15" spans="1:11" ht="16.5" customHeight="1">
      <c r="A15" s="32">
        <v>10</v>
      </c>
      <c r="B15" s="73" t="s">
        <v>70</v>
      </c>
      <c r="C15" s="17">
        <v>167</v>
      </c>
      <c r="D15" s="17">
        <v>127</v>
      </c>
      <c r="E15" s="14">
        <f t="shared" si="0"/>
        <v>76.04790419161677</v>
      </c>
      <c r="F15" s="17">
        <v>95</v>
      </c>
      <c r="G15" s="18">
        <f t="shared" si="1"/>
        <v>74.80314960629921</v>
      </c>
      <c r="H15" s="18">
        <v>1670</v>
      </c>
      <c r="I15" s="14">
        <f>D15/'численность 1'!K15*1000</f>
        <v>1270</v>
      </c>
      <c r="J15" s="14">
        <f t="shared" si="2"/>
        <v>76.04790419161677</v>
      </c>
      <c r="K15" s="17"/>
    </row>
    <row r="16" spans="1:11" ht="16.5" customHeight="1">
      <c r="A16" s="32">
        <v>11</v>
      </c>
      <c r="B16" s="73" t="s">
        <v>71</v>
      </c>
      <c r="C16" s="17">
        <v>105.9</v>
      </c>
      <c r="D16" s="17">
        <v>93</v>
      </c>
      <c r="E16" s="14">
        <f t="shared" si="0"/>
        <v>87.81869688385268</v>
      </c>
      <c r="F16" s="17">
        <v>76</v>
      </c>
      <c r="G16" s="18">
        <f t="shared" si="1"/>
        <v>81.72043010752688</v>
      </c>
      <c r="H16" s="18">
        <v>2521</v>
      </c>
      <c r="I16" s="14">
        <f>D16/'численность 1'!K16*1000</f>
        <v>2274.456521739131</v>
      </c>
      <c r="J16" s="14">
        <f t="shared" si="2"/>
        <v>90.22040943035029</v>
      </c>
      <c r="K16" s="17">
        <v>95</v>
      </c>
    </row>
    <row r="17" spans="1:11" ht="16.5" customHeight="1">
      <c r="A17" s="32">
        <v>12</v>
      </c>
      <c r="B17" s="73" t="s">
        <v>72</v>
      </c>
      <c r="C17" s="102"/>
      <c r="D17" s="17"/>
      <c r="E17" s="18"/>
      <c r="F17" s="17"/>
      <c r="G17" s="18"/>
      <c r="H17" s="102"/>
      <c r="I17" s="14"/>
      <c r="J17" s="14"/>
      <c r="K17" s="17"/>
    </row>
    <row r="18" spans="1:11" ht="18">
      <c r="A18" s="178" t="s">
        <v>11</v>
      </c>
      <c r="B18" s="155"/>
      <c r="C18" s="17">
        <f>SUM(C6:C17)</f>
        <v>2399.67</v>
      </c>
      <c r="D18" s="74">
        <f>SUM(D6:D17)</f>
        <v>2555.546</v>
      </c>
      <c r="E18" s="14">
        <f>D18/C18*100</f>
        <v>106.4957264957265</v>
      </c>
      <c r="F18" s="74">
        <f>SUM(F6:F17)</f>
        <v>2173.9</v>
      </c>
      <c r="G18" s="14">
        <f>F18/D18*100</f>
        <v>85.06597024667137</v>
      </c>
      <c r="H18" s="14">
        <v>1850</v>
      </c>
      <c r="I18" s="14">
        <f>D18/'численность 1'!K19*1000</f>
        <v>2067.5938511326863</v>
      </c>
      <c r="J18" s="14">
        <f t="shared" si="2"/>
        <v>111.76182979095601</v>
      </c>
      <c r="K18" s="74">
        <f>SUM(K7:K17)</f>
        <v>671.9</v>
      </c>
    </row>
  </sheetData>
  <mergeCells count="3">
    <mergeCell ref="A3:A5"/>
    <mergeCell ref="B3:B5"/>
    <mergeCell ref="A18:B18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agro5</cp:lastModifiedBy>
  <cp:lastPrinted>2010-09-16T07:15:15Z</cp:lastPrinted>
  <dcterms:created xsi:type="dcterms:W3CDTF">2002-11-05T10:10:22Z</dcterms:created>
  <dcterms:modified xsi:type="dcterms:W3CDTF">2010-11-09T08:31:20Z</dcterms:modified>
  <cp:category/>
  <cp:version/>
  <cp:contentType/>
  <cp:contentStatus/>
</cp:coreProperties>
</file>