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400" windowHeight="6870" tabRatio="880" activeTab="0"/>
  </bookViews>
  <sheets>
    <sheet name="пало1" sheetId="1" r:id="rId1"/>
    <sheet name="привес" sheetId="2" r:id="rId2"/>
    <sheet name="численность 2" sheetId="3" r:id="rId3"/>
    <sheet name="численность 1" sheetId="4" r:id="rId4"/>
    <sheet name="приплод 2" sheetId="5" r:id="rId5"/>
    <sheet name="случка" sheetId="6" r:id="rId6"/>
    <sheet name="приплод 1" sheetId="7" r:id="rId7"/>
    <sheet name="на 100 га" sheetId="8" r:id="rId8"/>
    <sheet name="молоко" sheetId="9" r:id="rId9"/>
    <sheet name="мясо" sheetId="10" r:id="rId10"/>
  </sheets>
  <definedNames>
    <definedName name="_xlnm.Print_Area" localSheetId="8">'молоко'!$A$1:$K$18</definedName>
    <definedName name="_xlnm.Print_Area" localSheetId="9">'мясо'!$A$1:$K$20</definedName>
    <definedName name="_xlnm.Print_Area" localSheetId="7">'на 100 га'!$A$1:$F$17</definedName>
    <definedName name="_xlnm.Print_Area" localSheetId="1">'привес'!$A$1:$T$20</definedName>
    <definedName name="_xlnm.Print_Area" localSheetId="4">'приплод 2'!$A$1:$P$19</definedName>
    <definedName name="_xlnm.Print_Area" localSheetId="3">'численность 1'!$A$1:$U$18</definedName>
    <definedName name="_xlnm.Print_Area" localSheetId="2">'численность 2'!$A$1:$N$19</definedName>
  </definedNames>
  <calcPr fullCalcOnLoad="1"/>
</workbook>
</file>

<file path=xl/sharedStrings.xml><?xml version="1.0" encoding="utf-8"?>
<sst xmlns="http://schemas.openxmlformats.org/spreadsheetml/2006/main" count="293" uniqueCount="117">
  <si>
    <t>молока</t>
  </si>
  <si>
    <t>всего</t>
  </si>
  <si>
    <t>№</t>
  </si>
  <si>
    <t>Наименование хозяйств</t>
  </si>
  <si>
    <t xml:space="preserve"> в т.ч. </t>
  </si>
  <si>
    <t>нетелей</t>
  </si>
  <si>
    <t xml:space="preserve">в % к </t>
  </si>
  <si>
    <t>в т.ч.</t>
  </si>
  <si>
    <t xml:space="preserve"> всего</t>
  </si>
  <si>
    <t>усл.гол.</t>
  </si>
  <si>
    <t xml:space="preserve">          в т.ч. коров</t>
  </si>
  <si>
    <t xml:space="preserve">     свиней</t>
  </si>
  <si>
    <t xml:space="preserve">         лошадей</t>
  </si>
  <si>
    <t>По району</t>
  </si>
  <si>
    <t xml:space="preserve">    ПРОИЗВОДСТВО МЯСА И МОЛОКА НА 100 га с/х угодий</t>
  </si>
  <si>
    <t xml:space="preserve"> производство молока, т</t>
  </si>
  <si>
    <t>в т.ч.отгру-</t>
  </si>
  <si>
    <t>жено мо-</t>
  </si>
  <si>
    <t>лока,т</t>
  </si>
  <si>
    <t>товар-</t>
  </si>
  <si>
    <t>ность,%</t>
  </si>
  <si>
    <t>средний удой от 1 ф.кор.кг</t>
  </si>
  <si>
    <t>куплено у</t>
  </si>
  <si>
    <t>населения</t>
  </si>
  <si>
    <t xml:space="preserve"> производство мяса, т</t>
  </si>
  <si>
    <t>в том числе</t>
  </si>
  <si>
    <t xml:space="preserve">      свиней</t>
  </si>
  <si>
    <t xml:space="preserve">        прочее</t>
  </si>
  <si>
    <t xml:space="preserve">           крс</t>
  </si>
  <si>
    <t xml:space="preserve">   получено телят, гол.</t>
  </si>
  <si>
    <t xml:space="preserve"> в т.ч. от коров</t>
  </si>
  <si>
    <t>ца с</t>
  </si>
  <si>
    <t>разни-</t>
  </si>
  <si>
    <t>получено телят</t>
  </si>
  <si>
    <t>на 100 коров</t>
  </si>
  <si>
    <t>растел нетелей</t>
  </si>
  <si>
    <t xml:space="preserve">            на 100 коров</t>
  </si>
  <si>
    <t>получено поросят , гол.</t>
  </si>
  <si>
    <t>разница</t>
  </si>
  <si>
    <t xml:space="preserve">получ. поросят на </t>
  </si>
  <si>
    <t>100 основн.с/маток</t>
  </si>
  <si>
    <t>в т.ч.осн.</t>
  </si>
  <si>
    <t xml:space="preserve">    Опоросилось</t>
  </si>
  <si>
    <t xml:space="preserve">    с/маток, гол.</t>
  </si>
  <si>
    <t>Разница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</si>
  <si>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</si>
  <si>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</si>
  <si>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</si>
  <si>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</si>
  <si>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Пало и погибло КРС</t>
  </si>
  <si>
    <t xml:space="preserve">Разница </t>
  </si>
  <si>
    <t xml:space="preserve">       КРС </t>
  </si>
  <si>
    <t xml:space="preserve">     Свиней</t>
  </si>
  <si>
    <t xml:space="preserve">    Куплено</t>
  </si>
  <si>
    <t xml:space="preserve">       Продано</t>
  </si>
  <si>
    <t xml:space="preserve">         молока, ц</t>
  </si>
  <si>
    <t xml:space="preserve">       мяса, ц</t>
  </si>
  <si>
    <t>основ.</t>
  </si>
  <si>
    <t>пров.</t>
  </si>
  <si>
    <t xml:space="preserve">                                Кормодни</t>
  </si>
  <si>
    <t xml:space="preserve">                                С/с привес ,г</t>
  </si>
  <si>
    <t xml:space="preserve">       крс</t>
  </si>
  <si>
    <t xml:space="preserve">    свиньи</t>
  </si>
  <si>
    <t xml:space="preserve">          в т.ч. разовых</t>
  </si>
  <si>
    <t>овец и коз</t>
  </si>
  <si>
    <t>Овец и коз</t>
  </si>
  <si>
    <t>Пало и погибло свин.</t>
  </si>
  <si>
    <t xml:space="preserve">               ( таблица 1)</t>
  </si>
  <si>
    <t xml:space="preserve">   ( таблица 2)</t>
  </si>
  <si>
    <t xml:space="preserve">                      Кр. рогатого скота</t>
  </si>
  <si>
    <t xml:space="preserve">           Свиней</t>
  </si>
  <si>
    <t xml:space="preserve">             КРС</t>
  </si>
  <si>
    <t xml:space="preserve">      на 1 с/м</t>
  </si>
  <si>
    <t xml:space="preserve">Получ.поросят </t>
  </si>
  <si>
    <t>по Ибресинскому району</t>
  </si>
  <si>
    <t xml:space="preserve">                      по Ибресинскому  району</t>
  </si>
  <si>
    <t xml:space="preserve">                      по Ибресинкому  району</t>
  </si>
  <si>
    <t xml:space="preserve">           по Ибресинскому району</t>
  </si>
  <si>
    <t>ЗАО А-ф"Ибр."</t>
  </si>
  <si>
    <t>Колхоз им.Ильича</t>
  </si>
  <si>
    <t>Колхоз "Искра"</t>
  </si>
  <si>
    <t>Колхоз "Кр.фронтовик"</t>
  </si>
  <si>
    <t>Колхоз "Кр.партизан"</t>
  </si>
  <si>
    <t>СХПК им.Калинина</t>
  </si>
  <si>
    <t>Колхоз "Трудовик"</t>
  </si>
  <si>
    <t>Колхоз им.Кирова</t>
  </si>
  <si>
    <t>Колхоз "Заря"</t>
  </si>
  <si>
    <t>ОАО "Рассвет"</t>
  </si>
  <si>
    <t>в т.ч. от основных свиноматок</t>
  </si>
  <si>
    <t xml:space="preserve">                       Валовый привес ,центнер</t>
  </si>
  <si>
    <t>осн.</t>
  </si>
  <si>
    <t>2009 к 2008 г. %</t>
  </si>
  <si>
    <t>2010 в %</t>
  </si>
  <si>
    <t>к 2009 г.</t>
  </si>
  <si>
    <t>2010 к 2009 г. %</t>
  </si>
  <si>
    <t>с 2009 г.</t>
  </si>
  <si>
    <t>2009 г.</t>
  </si>
  <si>
    <t>Среднегодовое поголовье коров, гол</t>
  </si>
  <si>
    <t>в % к 2009 г.</t>
  </si>
  <si>
    <t>Наличие кормов, ц.к.ед.</t>
  </si>
  <si>
    <t>в т.ч. конц.</t>
  </si>
  <si>
    <t>из них покуп.</t>
  </si>
  <si>
    <t>п/п</t>
  </si>
  <si>
    <t>ООО "Агропромкомплект"</t>
  </si>
  <si>
    <t>Лошади</t>
  </si>
  <si>
    <t xml:space="preserve">   Производство мяса за январь-апрель 2010 г.</t>
  </si>
  <si>
    <t xml:space="preserve">            Производство молока за январь-апрель  2010г. по Ибресинскому району</t>
  </si>
  <si>
    <t>по Ибресинскому району за январь-апрель 2010 года (ц)</t>
  </si>
  <si>
    <t>Поступление приплода (телят) за январь-апрель 2010 г.</t>
  </si>
  <si>
    <t>Поступление приплода (поросят) за январь-апрель 2010 г.</t>
  </si>
  <si>
    <t>СЛУЧЕНО И ОСЕМЕНЕНО за январь-апрель 2010 г.по Ибресинскому р-ну</t>
  </si>
  <si>
    <t xml:space="preserve">      ЧИСЛЕННОСТЬ СКОТА по Ибресинскому району на 1.05.2010 г., (голов)</t>
  </si>
  <si>
    <r>
      <t xml:space="preserve">      ЧИСЛЕННОСТЬ СКОТА по </t>
    </r>
    <r>
      <rPr>
        <b/>
        <u val="single"/>
        <sz val="12"/>
        <rFont val="Arial Cyr"/>
        <family val="2"/>
      </rPr>
      <t>Ибресинскому</t>
    </r>
    <r>
      <rPr>
        <b/>
        <sz val="12"/>
        <rFont val="Arial Cyr"/>
        <family val="2"/>
      </rPr>
      <t xml:space="preserve"> району на 1.05.2010 г., (голов)</t>
    </r>
  </si>
  <si>
    <t>Показатели получения привесов за январь-апрель 2010 года</t>
  </si>
  <si>
    <t>ПАЛО И ПОГИБЛО - КУПЛЕНО- ПРОДАНО крс, свиней за январь-апрель 2010 г.по Ибресинскому.р-ну</t>
  </si>
  <si>
    <t>СПК "Патман"</t>
  </si>
  <si>
    <t>ООО "Агрофирма "Путиловка"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</si>
</sst>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16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16"/>
      <name val="Arial Cyr"/>
      <family val="2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13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44" fontId="0" fillId="0" borderId="0" xfId="16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Fill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172" fontId="4" fillId="0" borderId="1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5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4" fontId="1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Fill="1" applyBorder="1" applyAlignment="1">
      <alignment/>
    </xf>
    <xf numFmtId="0" fontId="2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1" fontId="4" fillId="0" borderId="9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2" fillId="0" borderId="2" xfId="0" applyFont="1" applyFill="1" applyBorder="1" applyAlignment="1">
      <alignment/>
    </xf>
    <xf numFmtId="0" fontId="0" fillId="0" borderId="4" xfId="0" applyBorder="1" applyAlignment="1">
      <alignment/>
    </xf>
    <xf numFmtId="1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72" fontId="15" fillId="0" borderId="1" xfId="0" applyNumberFormat="1" applyFont="1" applyFill="1" applyBorder="1" applyAlignment="1">
      <alignment horizontal="center"/>
    </xf>
    <xf numFmtId="172" fontId="1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9" xfId="0" applyFont="1" applyBorder="1" applyAlignment="1">
      <alignment/>
    </xf>
    <xf numFmtId="172" fontId="2" fillId="0" borderId="1" xfId="0" applyNumberFormat="1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5" xfId="0" applyBorder="1" applyAlignment="1">
      <alignment wrapText="1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4" fillId="0" borderId="2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9" xfId="0" applyBorder="1" applyAlignment="1">
      <alignment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9" xfId="0" applyBorder="1" applyAlignment="1">
      <alignment wrapText="1"/>
    </xf>
    <xf numFmtId="0" fontId="2" fillId="0" borderId="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view="pageBreakPreview" zoomScale="90" zoomScaleSheetLayoutView="9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5" sqref="D15"/>
    </sheetView>
  </sheetViews>
  <sheetFormatPr defaultColWidth="9.00390625" defaultRowHeight="12.75"/>
  <cols>
    <col min="1" max="1" width="4.00390625" style="100" customWidth="1"/>
    <col min="2" max="2" width="21.25390625" style="100" customWidth="1"/>
    <col min="3" max="3" width="5.375" style="100" customWidth="1"/>
    <col min="4" max="4" width="5.125" style="100" customWidth="1"/>
    <col min="5" max="5" width="7.00390625" style="100" customWidth="1"/>
    <col min="6" max="7" width="5.875" style="100" customWidth="1"/>
    <col min="8" max="8" width="6.875" style="100" customWidth="1"/>
    <col min="9" max="9" width="6.25390625" style="100" customWidth="1"/>
    <col min="10" max="10" width="5.875" style="100" customWidth="1"/>
    <col min="11" max="11" width="6.375" style="100" customWidth="1"/>
    <col min="12" max="14" width="7.00390625" style="100" customWidth="1"/>
    <col min="15" max="15" width="6.75390625" style="100" customWidth="1"/>
    <col min="16" max="17" width="6.00390625" style="100" customWidth="1"/>
    <col min="18" max="19" width="5.875" style="100" customWidth="1"/>
    <col min="20" max="20" width="5.75390625" style="100" customWidth="1"/>
    <col min="21" max="16384" width="9.125" style="100" customWidth="1"/>
  </cols>
  <sheetData>
    <row r="1" spans="3:18" ht="14.25">
      <c r="C1" s="163" t="s">
        <v>114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4"/>
      <c r="Q1" s="164"/>
      <c r="R1" s="164"/>
    </row>
    <row r="2" spans="3:10" ht="15">
      <c r="C2" s="101"/>
      <c r="D2" s="101"/>
      <c r="E2" s="101"/>
      <c r="F2" s="101"/>
      <c r="G2" s="101"/>
      <c r="H2" s="101"/>
      <c r="I2" s="101"/>
      <c r="J2" s="101"/>
    </row>
    <row r="3" spans="1:20" ht="18.75" customHeight="1">
      <c r="A3" s="111" t="s">
        <v>2</v>
      </c>
      <c r="B3" s="108" t="s">
        <v>3</v>
      </c>
      <c r="C3" s="103" t="s">
        <v>49</v>
      </c>
      <c r="D3" s="103"/>
      <c r="E3" s="108"/>
      <c r="F3" s="103" t="s">
        <v>66</v>
      </c>
      <c r="G3" s="103"/>
      <c r="H3" s="108"/>
      <c r="I3" s="114"/>
      <c r="J3" s="115" t="s">
        <v>53</v>
      </c>
      <c r="K3" s="115"/>
      <c r="L3" s="115"/>
      <c r="M3" s="116"/>
      <c r="N3" s="116"/>
      <c r="O3" s="116"/>
      <c r="P3" s="116"/>
      <c r="Q3" s="114"/>
      <c r="R3" s="115" t="s">
        <v>54</v>
      </c>
      <c r="S3" s="115"/>
      <c r="T3" s="117"/>
    </row>
    <row r="4" spans="1:20" ht="18.75" customHeight="1">
      <c r="A4" s="112"/>
      <c r="B4" s="109"/>
      <c r="C4" s="165">
        <v>2009</v>
      </c>
      <c r="D4" s="165">
        <v>2010</v>
      </c>
      <c r="E4" s="108" t="s">
        <v>50</v>
      </c>
      <c r="F4" s="165">
        <v>2009</v>
      </c>
      <c r="G4" s="165">
        <v>2010</v>
      </c>
      <c r="H4" s="108" t="s">
        <v>50</v>
      </c>
      <c r="I4" s="104" t="s">
        <v>51</v>
      </c>
      <c r="J4" s="110"/>
      <c r="K4" s="110" t="s">
        <v>52</v>
      </c>
      <c r="L4" s="113"/>
      <c r="M4" s="167" t="s">
        <v>104</v>
      </c>
      <c r="N4" s="168"/>
      <c r="O4" s="114" t="s">
        <v>65</v>
      </c>
      <c r="P4" s="115"/>
      <c r="Q4" s="114" t="s">
        <v>71</v>
      </c>
      <c r="R4" s="117"/>
      <c r="S4" s="115" t="s">
        <v>70</v>
      </c>
      <c r="T4" s="117"/>
    </row>
    <row r="5" spans="1:20" ht="18.75" customHeight="1">
      <c r="A5" s="113"/>
      <c r="B5" s="110"/>
      <c r="C5" s="166"/>
      <c r="D5" s="166"/>
      <c r="E5" s="110" t="s">
        <v>95</v>
      </c>
      <c r="F5" s="166"/>
      <c r="G5" s="166"/>
      <c r="H5" s="110" t="s">
        <v>95</v>
      </c>
      <c r="I5" s="117">
        <v>2009</v>
      </c>
      <c r="J5" s="103">
        <v>2010</v>
      </c>
      <c r="K5" s="117">
        <v>2009</v>
      </c>
      <c r="L5" s="103">
        <v>2010</v>
      </c>
      <c r="M5" s="117">
        <v>2009</v>
      </c>
      <c r="N5" s="103">
        <v>2010</v>
      </c>
      <c r="O5" s="117">
        <v>2009</v>
      </c>
      <c r="P5" s="103">
        <v>2010</v>
      </c>
      <c r="Q5" s="117">
        <v>2009</v>
      </c>
      <c r="R5" s="103">
        <v>2010</v>
      </c>
      <c r="S5" s="117">
        <v>2009</v>
      </c>
      <c r="T5" s="103">
        <v>2010</v>
      </c>
    </row>
    <row r="6" spans="1:20" ht="13.5" customHeight="1">
      <c r="A6" s="105">
        <v>1</v>
      </c>
      <c r="B6" s="105" t="s">
        <v>78</v>
      </c>
      <c r="C6" s="151"/>
      <c r="D6" s="151"/>
      <c r="E6" s="152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</row>
    <row r="7" spans="1:20" ht="15" customHeight="1">
      <c r="A7" s="105">
        <v>2</v>
      </c>
      <c r="B7" s="105" t="s">
        <v>79</v>
      </c>
      <c r="C7" s="151"/>
      <c r="D7" s="151"/>
      <c r="E7" s="152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</row>
    <row r="8" spans="1:20" ht="13.5" customHeight="1">
      <c r="A8" s="105">
        <v>3</v>
      </c>
      <c r="B8" s="105" t="s">
        <v>80</v>
      </c>
      <c r="C8" s="151">
        <v>1</v>
      </c>
      <c r="D8" s="151">
        <v>2</v>
      </c>
      <c r="E8" s="152">
        <f aca="true" t="shared" si="0" ref="E8:E14">D8-C8</f>
        <v>1</v>
      </c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>
        <v>12</v>
      </c>
      <c r="R8" s="151">
        <v>32</v>
      </c>
      <c r="S8" s="151"/>
      <c r="T8" s="151"/>
    </row>
    <row r="9" spans="1:20" ht="13.5" customHeight="1">
      <c r="A9" s="105">
        <v>4</v>
      </c>
      <c r="B9" s="105" t="s">
        <v>81</v>
      </c>
      <c r="C9" s="151">
        <v>1</v>
      </c>
      <c r="D9" s="151">
        <v>1</v>
      </c>
      <c r="E9" s="152">
        <f t="shared" si="0"/>
        <v>0</v>
      </c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>
        <v>9</v>
      </c>
      <c r="R9" s="151">
        <v>10</v>
      </c>
      <c r="S9" s="151"/>
      <c r="T9" s="151"/>
    </row>
    <row r="10" spans="1:20" ht="12.75" customHeight="1">
      <c r="A10" s="105">
        <v>5</v>
      </c>
      <c r="B10" s="103" t="s">
        <v>82</v>
      </c>
      <c r="C10" s="151">
        <v>1</v>
      </c>
      <c r="D10" s="151">
        <v>2</v>
      </c>
      <c r="E10" s="152">
        <f t="shared" si="0"/>
        <v>1</v>
      </c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>
        <v>219</v>
      </c>
      <c r="T10" s="151">
        <v>105</v>
      </c>
    </row>
    <row r="11" spans="1:20" ht="13.5" customHeight="1">
      <c r="A11" s="105">
        <v>6</v>
      </c>
      <c r="B11" s="106" t="s">
        <v>83</v>
      </c>
      <c r="C11" s="151"/>
      <c r="D11" s="151"/>
      <c r="E11" s="152"/>
      <c r="F11" s="151">
        <v>15</v>
      </c>
      <c r="G11" s="151">
        <v>67</v>
      </c>
      <c r="H11" s="151">
        <f>G11-F11</f>
        <v>52</v>
      </c>
      <c r="I11" s="152"/>
      <c r="J11" s="151"/>
      <c r="K11" s="152"/>
      <c r="L11" s="152"/>
      <c r="M11" s="152"/>
      <c r="N11" s="152"/>
      <c r="O11" s="152"/>
      <c r="P11" s="152"/>
      <c r="Q11" s="152">
        <v>3</v>
      </c>
      <c r="R11" s="152">
        <v>5</v>
      </c>
      <c r="S11" s="151">
        <v>268</v>
      </c>
      <c r="T11" s="151">
        <v>133</v>
      </c>
    </row>
    <row r="12" spans="1:20" ht="12.75" customHeight="1">
      <c r="A12" s="105">
        <v>7</v>
      </c>
      <c r="B12" s="106" t="s">
        <v>115</v>
      </c>
      <c r="C12" s="151">
        <v>4</v>
      </c>
      <c r="D12" s="151">
        <v>2</v>
      </c>
      <c r="E12" s="152">
        <f t="shared" si="0"/>
        <v>-2</v>
      </c>
      <c r="F12" s="151"/>
      <c r="G12" s="151"/>
      <c r="H12" s="151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1"/>
      <c r="T12" s="151"/>
    </row>
    <row r="13" spans="1:20" ht="12.75" customHeight="1">
      <c r="A13" s="105">
        <v>8</v>
      </c>
      <c r="B13" s="106" t="s">
        <v>84</v>
      </c>
      <c r="C13" s="151"/>
      <c r="D13" s="151">
        <v>2</v>
      </c>
      <c r="E13" s="152"/>
      <c r="F13" s="151"/>
      <c r="G13" s="151"/>
      <c r="H13" s="151"/>
      <c r="I13" s="151"/>
      <c r="J13" s="151">
        <v>9</v>
      </c>
      <c r="K13" s="151"/>
      <c r="L13" s="151"/>
      <c r="M13" s="151"/>
      <c r="N13" s="151"/>
      <c r="O13" s="151"/>
      <c r="P13" s="151"/>
      <c r="Q13" s="151">
        <v>6</v>
      </c>
      <c r="R13" s="151"/>
      <c r="S13" s="151"/>
      <c r="T13" s="151"/>
    </row>
    <row r="14" spans="1:20" ht="13.5" customHeight="1">
      <c r="A14" s="105">
        <v>9</v>
      </c>
      <c r="B14" s="106" t="s">
        <v>116</v>
      </c>
      <c r="C14" s="151">
        <v>3</v>
      </c>
      <c r="D14" s="151"/>
      <c r="E14" s="152">
        <f t="shared" si="0"/>
        <v>-3</v>
      </c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>
        <v>8</v>
      </c>
      <c r="R14" s="151">
        <v>17</v>
      </c>
      <c r="S14" s="151"/>
      <c r="T14" s="151"/>
    </row>
    <row r="15" spans="1:20" ht="12.75" customHeight="1">
      <c r="A15" s="105">
        <v>10</v>
      </c>
      <c r="B15" s="105" t="s">
        <v>85</v>
      </c>
      <c r="C15" s="151">
        <v>3</v>
      </c>
      <c r="D15" s="151"/>
      <c r="E15" s="152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>
        <v>7</v>
      </c>
      <c r="R15" s="151"/>
      <c r="S15" s="151"/>
      <c r="T15" s="151"/>
    </row>
    <row r="16" spans="1:20" ht="12.75" customHeight="1">
      <c r="A16" s="105">
        <v>11</v>
      </c>
      <c r="B16" s="105" t="s">
        <v>86</v>
      </c>
      <c r="C16" s="151"/>
      <c r="D16" s="151"/>
      <c r="E16" s="152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</row>
    <row r="17" spans="1:20" ht="12.75" customHeight="1">
      <c r="A17" s="105">
        <v>12</v>
      </c>
      <c r="B17" s="105" t="s">
        <v>87</v>
      </c>
      <c r="C17" s="151"/>
      <c r="D17" s="151"/>
      <c r="E17" s="152"/>
      <c r="F17" s="151">
        <v>139</v>
      </c>
      <c r="G17" s="151">
        <v>299</v>
      </c>
      <c r="H17" s="151">
        <f>G17-F17</f>
        <v>160</v>
      </c>
      <c r="I17" s="151"/>
      <c r="J17" s="151"/>
      <c r="K17" s="151">
        <v>7</v>
      </c>
      <c r="L17" s="151"/>
      <c r="M17" s="151"/>
      <c r="N17" s="151"/>
      <c r="O17" s="151"/>
      <c r="P17" s="151"/>
      <c r="Q17" s="151"/>
      <c r="R17" s="151"/>
      <c r="S17" s="151">
        <v>536</v>
      </c>
      <c r="T17" s="151">
        <v>509</v>
      </c>
    </row>
    <row r="18" spans="1:20" ht="12.75" customHeight="1">
      <c r="A18" s="105">
        <v>13</v>
      </c>
      <c r="B18" s="107" t="s">
        <v>103</v>
      </c>
      <c r="C18" s="151"/>
      <c r="D18" s="151"/>
      <c r="E18" s="152"/>
      <c r="F18" s="151"/>
      <c r="G18" s="151"/>
      <c r="H18" s="151"/>
      <c r="I18" s="151"/>
      <c r="J18" s="151"/>
      <c r="K18" s="151"/>
      <c r="L18" s="151"/>
      <c r="M18" s="151"/>
      <c r="N18" s="151">
        <v>57</v>
      </c>
      <c r="O18" s="151"/>
      <c r="P18" s="151"/>
      <c r="Q18" s="151"/>
      <c r="R18" s="151"/>
      <c r="S18" s="154"/>
      <c r="T18" s="154"/>
    </row>
    <row r="19" spans="1:20" ht="13.5" customHeight="1">
      <c r="A19" s="102"/>
      <c r="B19" s="105" t="s">
        <v>13</v>
      </c>
      <c r="C19" s="151">
        <f>SUM(C6:C16)</f>
        <v>13</v>
      </c>
      <c r="D19" s="151">
        <f>SUM(D6:D17)</f>
        <v>9</v>
      </c>
      <c r="E19" s="152">
        <f>D19-C19</f>
        <v>-4</v>
      </c>
      <c r="F19" s="151">
        <f>SUM(F11:F18)</f>
        <v>154</v>
      </c>
      <c r="G19" s="151">
        <f>SUM(G11:G18)</f>
        <v>366</v>
      </c>
      <c r="H19" s="151">
        <f>G19-F19</f>
        <v>212</v>
      </c>
      <c r="I19" s="151">
        <f aca="true" t="shared" si="1" ref="I19:R19">SUM(I6:I17)</f>
        <v>0</v>
      </c>
      <c r="J19" s="151">
        <f t="shared" si="1"/>
        <v>9</v>
      </c>
      <c r="K19" s="151">
        <f t="shared" si="1"/>
        <v>7</v>
      </c>
      <c r="L19" s="151">
        <f t="shared" si="1"/>
        <v>0</v>
      </c>
      <c r="M19" s="151">
        <v>0</v>
      </c>
      <c r="N19" s="151">
        <f>SUM(N18)</f>
        <v>57</v>
      </c>
      <c r="O19" s="151">
        <f t="shared" si="1"/>
        <v>0</v>
      </c>
      <c r="P19" s="151">
        <f t="shared" si="1"/>
        <v>0</v>
      </c>
      <c r="Q19" s="151">
        <f t="shared" si="1"/>
        <v>45</v>
      </c>
      <c r="R19" s="151">
        <f t="shared" si="1"/>
        <v>64</v>
      </c>
      <c r="S19" s="151">
        <f>SUM(S10:S17)</f>
        <v>1023</v>
      </c>
      <c r="T19" s="151">
        <f>SUM(T6:T17)</f>
        <v>747</v>
      </c>
    </row>
    <row r="20" ht="14.25">
      <c r="B20" s="120"/>
    </row>
  </sheetData>
  <mergeCells count="6">
    <mergeCell ref="C1:R1"/>
    <mergeCell ref="C4:C5"/>
    <mergeCell ref="D4:D5"/>
    <mergeCell ref="F4:F5"/>
    <mergeCell ref="G4:G5"/>
    <mergeCell ref="M4:N4"/>
  </mergeCells>
  <printOptions/>
  <pageMargins left="0.75" right="0.75" top="1" bottom="1" header="0.5" footer="0.5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="75" zoomScaleNormal="65" zoomScaleSheetLayoutView="75" workbookViewId="0" topLeftCell="A1">
      <selection activeCell="B11" sqref="B11"/>
    </sheetView>
  </sheetViews>
  <sheetFormatPr defaultColWidth="9.00390625" defaultRowHeight="12.75"/>
  <cols>
    <col min="1" max="1" width="3.875" style="0" customWidth="1"/>
    <col min="2" max="2" width="31.25390625" style="0" customWidth="1"/>
    <col min="3" max="3" width="10.375" style="0" customWidth="1"/>
    <col min="4" max="4" width="9.75390625" style="0" customWidth="1"/>
    <col min="5" max="5" width="11.625" style="0" customWidth="1"/>
    <col min="6" max="6" width="10.00390625" style="0" customWidth="1"/>
    <col min="7" max="7" width="10.625" style="0" customWidth="1"/>
    <col min="8" max="8" width="10.875" style="0" customWidth="1"/>
    <col min="9" max="9" width="10.375" style="0" customWidth="1"/>
    <col min="10" max="10" width="9.875" style="0" customWidth="1"/>
    <col min="11" max="11" width="10.875" style="0" customWidth="1"/>
  </cols>
  <sheetData>
    <row r="1" spans="1:13" ht="15.75">
      <c r="A1" s="28"/>
      <c r="B1" s="28"/>
      <c r="C1" s="1" t="s">
        <v>105</v>
      </c>
      <c r="D1" s="1"/>
      <c r="E1" s="1"/>
      <c r="F1" s="28"/>
      <c r="G1" s="28"/>
      <c r="H1" s="28"/>
      <c r="I1" s="28"/>
      <c r="J1" s="28"/>
      <c r="K1" s="28"/>
      <c r="L1" s="28"/>
      <c r="M1" s="28"/>
    </row>
    <row r="2" spans="1:13" ht="15">
      <c r="A2" s="28"/>
      <c r="B2" s="28"/>
      <c r="C2" s="28"/>
      <c r="D2" s="28" t="s">
        <v>77</v>
      </c>
      <c r="E2" s="28"/>
      <c r="F2" s="28"/>
      <c r="G2" s="28"/>
      <c r="H2" s="28"/>
      <c r="I2" s="28"/>
      <c r="J2" s="28"/>
      <c r="K2" s="28"/>
      <c r="L2" s="28"/>
      <c r="M2" s="28"/>
    </row>
    <row r="3" spans="1:13" ht="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">
      <c r="A4" s="43" t="s">
        <v>2</v>
      </c>
      <c r="B4" s="29" t="s">
        <v>3</v>
      </c>
      <c r="C4" s="32" t="s">
        <v>24</v>
      </c>
      <c r="D4" s="33"/>
      <c r="E4" s="36"/>
      <c r="F4" s="32"/>
      <c r="G4" s="33"/>
      <c r="H4" s="33" t="s">
        <v>25</v>
      </c>
      <c r="I4" s="33"/>
      <c r="J4" s="33"/>
      <c r="K4" s="36"/>
      <c r="L4" s="28"/>
      <c r="M4" s="28"/>
    </row>
    <row r="5" spans="1:13" ht="15">
      <c r="A5" s="49"/>
      <c r="B5" s="35"/>
      <c r="C5" s="26">
        <v>2009</v>
      </c>
      <c r="D5" s="27">
        <v>2010</v>
      </c>
      <c r="E5" s="27" t="s">
        <v>92</v>
      </c>
      <c r="F5" s="32" t="s">
        <v>28</v>
      </c>
      <c r="G5" s="36"/>
      <c r="H5" s="32" t="s">
        <v>26</v>
      </c>
      <c r="I5" s="36"/>
      <c r="J5" s="32" t="s">
        <v>27</v>
      </c>
      <c r="K5" s="36"/>
      <c r="L5" s="28"/>
      <c r="M5" s="28"/>
    </row>
    <row r="6" spans="1:13" ht="15">
      <c r="A6" s="39"/>
      <c r="B6" s="37"/>
      <c r="C6" s="50"/>
      <c r="D6" s="19"/>
      <c r="E6" s="19" t="s">
        <v>93</v>
      </c>
      <c r="F6" s="26">
        <v>2009</v>
      </c>
      <c r="G6" s="27">
        <v>2010</v>
      </c>
      <c r="H6" s="26">
        <v>2009</v>
      </c>
      <c r="I6" s="27">
        <v>2010</v>
      </c>
      <c r="J6" s="26">
        <v>2009</v>
      </c>
      <c r="K6" s="27">
        <v>2010</v>
      </c>
      <c r="L6" s="28"/>
      <c r="M6" s="28"/>
    </row>
    <row r="7" spans="1:13" ht="18">
      <c r="A7" s="40">
        <v>1</v>
      </c>
      <c r="B7" s="40" t="s">
        <v>78</v>
      </c>
      <c r="C7" s="137">
        <v>5.62</v>
      </c>
      <c r="D7" s="137"/>
      <c r="E7" s="136">
        <f aca="true" t="shared" si="0" ref="E7:E20">D7*100/C7</f>
        <v>0</v>
      </c>
      <c r="F7" s="20">
        <v>5.62</v>
      </c>
      <c r="G7" s="137"/>
      <c r="H7" s="20"/>
      <c r="I7" s="137"/>
      <c r="J7" s="20"/>
      <c r="K7" s="137"/>
      <c r="L7" s="28"/>
      <c r="M7" s="28"/>
    </row>
    <row r="8" spans="1:13" ht="18">
      <c r="A8" s="40">
        <v>2</v>
      </c>
      <c r="B8" s="40" t="s">
        <v>79</v>
      </c>
      <c r="C8" s="137">
        <v>43.4</v>
      </c>
      <c r="D8" s="137">
        <v>9.6</v>
      </c>
      <c r="E8" s="136">
        <f t="shared" si="0"/>
        <v>22.119815668202765</v>
      </c>
      <c r="F8" s="20">
        <v>41</v>
      </c>
      <c r="G8" s="137">
        <v>9.3</v>
      </c>
      <c r="H8" s="20"/>
      <c r="I8" s="137"/>
      <c r="J8" s="20">
        <v>2.4</v>
      </c>
      <c r="K8" s="137">
        <v>0.3</v>
      </c>
      <c r="L8" s="28"/>
      <c r="M8" s="28"/>
    </row>
    <row r="9" spans="1:13" ht="18">
      <c r="A9" s="40">
        <v>3</v>
      </c>
      <c r="B9" s="40" t="s">
        <v>80</v>
      </c>
      <c r="C9" s="137">
        <v>7</v>
      </c>
      <c r="D9" s="137">
        <v>2</v>
      </c>
      <c r="E9" s="136">
        <f t="shared" si="0"/>
        <v>28.571428571428573</v>
      </c>
      <c r="F9" s="20">
        <v>7</v>
      </c>
      <c r="G9" s="137">
        <v>2</v>
      </c>
      <c r="H9" s="20"/>
      <c r="I9" s="137"/>
      <c r="J9" s="20"/>
      <c r="K9" s="137"/>
      <c r="L9" s="28"/>
      <c r="M9" s="28"/>
    </row>
    <row r="10" spans="1:13" ht="18">
      <c r="A10" s="40">
        <v>4</v>
      </c>
      <c r="B10" s="40" t="s">
        <v>81</v>
      </c>
      <c r="C10" s="137">
        <v>3</v>
      </c>
      <c r="D10" s="137">
        <v>0.57</v>
      </c>
      <c r="E10" s="136">
        <f t="shared" si="0"/>
        <v>18.999999999999996</v>
      </c>
      <c r="F10" s="20">
        <v>3</v>
      </c>
      <c r="G10" s="137">
        <v>0.57</v>
      </c>
      <c r="H10" s="20"/>
      <c r="I10" s="137"/>
      <c r="J10" s="20"/>
      <c r="K10" s="137"/>
      <c r="L10" s="28"/>
      <c r="M10" s="28"/>
    </row>
    <row r="11" spans="1:13" ht="18">
      <c r="A11" s="40">
        <v>5</v>
      </c>
      <c r="B11" s="51" t="s">
        <v>82</v>
      </c>
      <c r="C11" s="137">
        <v>35.9</v>
      </c>
      <c r="D11" s="137">
        <v>29.3</v>
      </c>
      <c r="E11" s="136">
        <f t="shared" si="0"/>
        <v>81.61559888579387</v>
      </c>
      <c r="F11" s="20">
        <v>28.8</v>
      </c>
      <c r="G11" s="137">
        <v>27.2</v>
      </c>
      <c r="H11" s="20">
        <v>5.6</v>
      </c>
      <c r="I11" s="137">
        <v>1.7</v>
      </c>
      <c r="J11" s="20">
        <v>1.5</v>
      </c>
      <c r="K11" s="137">
        <v>0.4</v>
      </c>
      <c r="L11" s="28"/>
      <c r="M11" s="28"/>
    </row>
    <row r="12" spans="1:13" ht="18">
      <c r="A12" s="40">
        <v>6</v>
      </c>
      <c r="B12" s="40" t="s">
        <v>83</v>
      </c>
      <c r="C12" s="137">
        <v>52</v>
      </c>
      <c r="D12" s="137">
        <v>20.6</v>
      </c>
      <c r="E12" s="136">
        <f t="shared" si="0"/>
        <v>39.61538461538461</v>
      </c>
      <c r="F12" s="20">
        <v>36</v>
      </c>
      <c r="G12" s="137">
        <v>15</v>
      </c>
      <c r="H12" s="20">
        <v>11.5</v>
      </c>
      <c r="I12" s="137">
        <v>5</v>
      </c>
      <c r="J12" s="20">
        <v>4.5</v>
      </c>
      <c r="K12" s="137">
        <v>0.6</v>
      </c>
      <c r="L12" s="28"/>
      <c r="M12" s="28"/>
    </row>
    <row r="13" spans="1:13" ht="18">
      <c r="A13" s="40">
        <v>7</v>
      </c>
      <c r="B13" s="41" t="s">
        <v>115</v>
      </c>
      <c r="C13" s="137">
        <v>11.4</v>
      </c>
      <c r="D13" s="137">
        <v>11.1</v>
      </c>
      <c r="E13" s="136">
        <f t="shared" si="0"/>
        <v>97.36842105263158</v>
      </c>
      <c r="F13" s="20">
        <v>10.1</v>
      </c>
      <c r="G13" s="138">
        <v>10.1</v>
      </c>
      <c r="H13" s="20"/>
      <c r="I13" s="138"/>
      <c r="J13" s="20">
        <v>1.3</v>
      </c>
      <c r="K13" s="138">
        <v>1</v>
      </c>
      <c r="L13" s="28"/>
      <c r="M13" s="28"/>
    </row>
    <row r="14" spans="1:13" ht="18">
      <c r="A14" s="40">
        <v>8</v>
      </c>
      <c r="B14" s="41" t="s">
        <v>84</v>
      </c>
      <c r="C14" s="137">
        <v>14.3</v>
      </c>
      <c r="D14" s="137">
        <v>3.1</v>
      </c>
      <c r="E14" s="136">
        <f t="shared" si="0"/>
        <v>21.678321678321677</v>
      </c>
      <c r="F14" s="24">
        <v>10.5</v>
      </c>
      <c r="G14" s="138">
        <v>3.1</v>
      </c>
      <c r="H14" s="24">
        <v>2.8</v>
      </c>
      <c r="I14" s="138"/>
      <c r="J14" s="24">
        <v>1</v>
      </c>
      <c r="K14" s="138"/>
      <c r="L14" s="28"/>
      <c r="M14" s="28"/>
    </row>
    <row r="15" spans="1:13" ht="18">
      <c r="A15" s="40">
        <v>9</v>
      </c>
      <c r="B15" s="41" t="s">
        <v>116</v>
      </c>
      <c r="C15" s="137">
        <v>0.37</v>
      </c>
      <c r="D15" s="137">
        <v>4.8</v>
      </c>
      <c r="E15" s="136">
        <f t="shared" si="0"/>
        <v>1297.2972972972973</v>
      </c>
      <c r="F15" s="24">
        <v>0.37</v>
      </c>
      <c r="G15" s="138">
        <v>4.8</v>
      </c>
      <c r="H15" s="24"/>
      <c r="I15" s="138"/>
      <c r="J15" s="24"/>
      <c r="K15" s="138"/>
      <c r="L15" s="28"/>
      <c r="M15" s="28"/>
    </row>
    <row r="16" spans="1:13" ht="18">
      <c r="A16" s="40">
        <v>10</v>
      </c>
      <c r="B16" s="41" t="s">
        <v>85</v>
      </c>
      <c r="C16" s="137">
        <v>8.9</v>
      </c>
      <c r="D16" s="137">
        <v>7.4</v>
      </c>
      <c r="E16" s="136">
        <f t="shared" si="0"/>
        <v>83.14606741573033</v>
      </c>
      <c r="F16" s="24">
        <v>6.2</v>
      </c>
      <c r="G16" s="138">
        <v>7.4</v>
      </c>
      <c r="H16" s="24"/>
      <c r="I16" s="138"/>
      <c r="J16" s="24">
        <v>2.7</v>
      </c>
      <c r="K16" s="138"/>
      <c r="L16" s="28"/>
      <c r="M16" s="28"/>
    </row>
    <row r="17" spans="1:13" ht="18">
      <c r="A17" s="40">
        <v>11</v>
      </c>
      <c r="B17" s="41" t="s">
        <v>86</v>
      </c>
      <c r="C17" s="137">
        <v>4.5</v>
      </c>
      <c r="D17" s="137">
        <v>2.6</v>
      </c>
      <c r="E17" s="136">
        <f t="shared" si="0"/>
        <v>57.77777777777778</v>
      </c>
      <c r="F17" s="24">
        <v>4.5</v>
      </c>
      <c r="G17" s="138">
        <v>2.6</v>
      </c>
      <c r="H17" s="24"/>
      <c r="I17" s="138"/>
      <c r="J17" s="24"/>
      <c r="K17" s="138"/>
      <c r="L17" s="28"/>
      <c r="M17" s="28"/>
    </row>
    <row r="18" spans="1:13" ht="18">
      <c r="A18" s="40">
        <v>12</v>
      </c>
      <c r="B18" s="41" t="s">
        <v>87</v>
      </c>
      <c r="C18" s="137">
        <v>206</v>
      </c>
      <c r="D18" s="137">
        <v>227</v>
      </c>
      <c r="E18" s="136">
        <f t="shared" si="0"/>
        <v>110.19417475728156</v>
      </c>
      <c r="F18" s="24"/>
      <c r="G18" s="138"/>
      <c r="H18" s="24">
        <v>206</v>
      </c>
      <c r="I18" s="138">
        <v>227</v>
      </c>
      <c r="J18" s="24"/>
      <c r="K18" s="138"/>
      <c r="L18" s="28"/>
      <c r="M18" s="28"/>
    </row>
    <row r="19" spans="1:13" ht="18">
      <c r="A19" s="40">
        <v>13</v>
      </c>
      <c r="B19" s="41" t="s">
        <v>103</v>
      </c>
      <c r="C19" s="8"/>
      <c r="D19" s="137"/>
      <c r="E19" s="136"/>
      <c r="F19" s="24"/>
      <c r="G19" s="138"/>
      <c r="H19" s="24"/>
      <c r="I19" s="138"/>
      <c r="J19" s="24"/>
      <c r="K19" s="138"/>
      <c r="L19" s="28"/>
      <c r="M19" s="28"/>
    </row>
    <row r="20" spans="1:13" ht="16.5">
      <c r="A20" s="40"/>
      <c r="B20" s="40" t="s">
        <v>13</v>
      </c>
      <c r="C20" s="140">
        <f>SUM(C7:C19)</f>
        <v>392.39</v>
      </c>
      <c r="D20" s="140">
        <f>SUM(D7:D19)</f>
        <v>318.07</v>
      </c>
      <c r="E20" s="136">
        <f t="shared" si="0"/>
        <v>81.05966003211091</v>
      </c>
      <c r="F20" s="139">
        <f aca="true" t="shared" si="1" ref="F20:K20">SUM(F7:F18)</f>
        <v>153.09</v>
      </c>
      <c r="G20" s="140">
        <f t="shared" si="1"/>
        <v>82.07</v>
      </c>
      <c r="H20" s="140">
        <f t="shared" si="1"/>
        <v>225.9</v>
      </c>
      <c r="I20" s="140">
        <f t="shared" si="1"/>
        <v>233.7</v>
      </c>
      <c r="J20" s="140">
        <f t="shared" si="1"/>
        <v>13.400000000000002</v>
      </c>
      <c r="K20" s="140">
        <f t="shared" si="1"/>
        <v>2.3</v>
      </c>
      <c r="L20" s="28"/>
      <c r="M20" s="28"/>
    </row>
  </sheetData>
  <printOptions/>
  <pageMargins left="0.75" right="0.75" top="1" bottom="1" header="0.5" footer="0.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="75" zoomScaleNormal="75" zoomScaleSheetLayoutView="75" workbookViewId="0" topLeftCell="A1">
      <pane xSplit="2" topLeftCell="C1" activePane="topRight" state="frozen"/>
      <selection pane="topLeft" activeCell="A1" sqref="A1"/>
      <selection pane="topRight" activeCell="B12" sqref="B12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3" width="7.125" style="0" customWidth="1"/>
    <col min="4" max="4" width="7.00390625" style="0" customWidth="1"/>
    <col min="5" max="5" width="8.375" style="0" customWidth="1"/>
    <col min="6" max="6" width="7.25390625" style="0" customWidth="1"/>
    <col min="7" max="7" width="6.375" style="0" customWidth="1"/>
    <col min="8" max="8" width="8.125" style="0" customWidth="1"/>
    <col min="9" max="9" width="10.25390625" style="0" customWidth="1"/>
    <col min="10" max="10" width="9.875" style="0" customWidth="1"/>
    <col min="11" max="11" width="8.25390625" style="0" customWidth="1"/>
    <col min="12" max="12" width="8.875" style="0" customWidth="1"/>
    <col min="13" max="13" width="9.00390625" style="0" customWidth="1"/>
    <col min="14" max="14" width="8.375" style="0" customWidth="1"/>
    <col min="15" max="15" width="8.125" style="0" customWidth="1"/>
    <col min="16" max="16" width="6.625" style="0" customWidth="1"/>
    <col min="17" max="17" width="8.625" style="0" customWidth="1"/>
    <col min="18" max="19" width="7.00390625" style="0" customWidth="1"/>
    <col min="20" max="20" width="8.625" style="0" customWidth="1"/>
  </cols>
  <sheetData>
    <row r="1" spans="2:20" ht="1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2:20" ht="15.75">
      <c r="B2" s="28"/>
      <c r="C2" s="28"/>
      <c r="D2" s="28"/>
      <c r="E2" s="28"/>
      <c r="F2" s="28"/>
      <c r="G2" s="1" t="s">
        <v>113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2:20" ht="15">
      <c r="B3" s="28"/>
      <c r="C3" s="28"/>
      <c r="D3" s="28"/>
      <c r="E3" s="28"/>
      <c r="F3" s="28"/>
      <c r="G3" s="28"/>
      <c r="H3" s="28"/>
      <c r="I3" s="28" t="s">
        <v>74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5">
      <c r="A4" s="131"/>
      <c r="B4" s="31" t="s">
        <v>3</v>
      </c>
      <c r="C4" s="34" t="s">
        <v>89</v>
      </c>
      <c r="D4" s="34"/>
      <c r="E4" s="34"/>
      <c r="F4" s="33"/>
      <c r="G4" s="33"/>
      <c r="H4" s="29"/>
      <c r="I4" s="32" t="s">
        <v>59</v>
      </c>
      <c r="J4" s="33"/>
      <c r="K4" s="34"/>
      <c r="L4" s="33"/>
      <c r="M4" s="33"/>
      <c r="N4" s="29"/>
      <c r="O4" s="32" t="s">
        <v>60</v>
      </c>
      <c r="P4" s="33"/>
      <c r="Q4" s="34"/>
      <c r="R4" s="33"/>
      <c r="S4" s="33"/>
      <c r="T4" s="29"/>
    </row>
    <row r="5" spans="1:20" ht="15" customHeight="1">
      <c r="A5" s="132" t="s">
        <v>2</v>
      </c>
      <c r="B5" s="42"/>
      <c r="C5" s="33" t="s">
        <v>61</v>
      </c>
      <c r="D5" s="33"/>
      <c r="E5" s="171" t="s">
        <v>94</v>
      </c>
      <c r="F5" s="32" t="s">
        <v>62</v>
      </c>
      <c r="G5" s="36"/>
      <c r="H5" s="171" t="s">
        <v>94</v>
      </c>
      <c r="I5" s="174" t="s">
        <v>61</v>
      </c>
      <c r="J5" s="174"/>
      <c r="K5" s="171" t="s">
        <v>94</v>
      </c>
      <c r="L5" s="174" t="s">
        <v>62</v>
      </c>
      <c r="M5" s="174"/>
      <c r="N5" s="171" t="s">
        <v>94</v>
      </c>
      <c r="O5" s="33" t="s">
        <v>61</v>
      </c>
      <c r="P5" s="33"/>
      <c r="Q5" s="171" t="s">
        <v>91</v>
      </c>
      <c r="R5" s="175" t="s">
        <v>62</v>
      </c>
      <c r="S5" s="176"/>
      <c r="T5" s="171" t="s">
        <v>94</v>
      </c>
    </row>
    <row r="6" spans="1:20" ht="15">
      <c r="A6" s="132" t="s">
        <v>102</v>
      </c>
      <c r="B6" s="42"/>
      <c r="C6" s="169">
        <v>2009</v>
      </c>
      <c r="D6" s="169">
        <v>2010</v>
      </c>
      <c r="E6" s="172"/>
      <c r="F6" s="169">
        <v>2009</v>
      </c>
      <c r="G6" s="169">
        <v>2010</v>
      </c>
      <c r="H6" s="172"/>
      <c r="I6" s="169">
        <v>2009</v>
      </c>
      <c r="J6" s="169">
        <v>2010</v>
      </c>
      <c r="K6" s="172"/>
      <c r="L6" s="169">
        <v>2009</v>
      </c>
      <c r="M6" s="169">
        <v>2010</v>
      </c>
      <c r="N6" s="172"/>
      <c r="O6" s="169">
        <v>2009</v>
      </c>
      <c r="P6" s="169">
        <v>2010</v>
      </c>
      <c r="Q6" s="172"/>
      <c r="R6" s="169">
        <v>2009</v>
      </c>
      <c r="S6" s="169">
        <v>2010</v>
      </c>
      <c r="T6" s="172"/>
    </row>
    <row r="7" spans="1:20" ht="15">
      <c r="A7" s="133"/>
      <c r="B7" s="38"/>
      <c r="C7" s="170"/>
      <c r="D7" s="170"/>
      <c r="E7" s="173"/>
      <c r="F7" s="170"/>
      <c r="G7" s="170"/>
      <c r="H7" s="173"/>
      <c r="I7" s="170"/>
      <c r="J7" s="170"/>
      <c r="K7" s="173"/>
      <c r="L7" s="170"/>
      <c r="M7" s="170"/>
      <c r="N7" s="173"/>
      <c r="O7" s="170"/>
      <c r="P7" s="170"/>
      <c r="Q7" s="173"/>
      <c r="R7" s="170"/>
      <c r="S7" s="170"/>
      <c r="T7" s="173"/>
    </row>
    <row r="8" spans="1:20" ht="15">
      <c r="A8" s="3">
        <v>1</v>
      </c>
      <c r="B8" s="38" t="s">
        <v>78</v>
      </c>
      <c r="C8" s="9">
        <v>15.16</v>
      </c>
      <c r="D8" s="9"/>
      <c r="E8" s="46"/>
      <c r="F8" s="19"/>
      <c r="G8" s="19"/>
      <c r="H8" s="46"/>
      <c r="I8" s="9">
        <v>7755</v>
      </c>
      <c r="J8" s="19"/>
      <c r="K8" s="46"/>
      <c r="L8" s="9"/>
      <c r="M8" s="9"/>
      <c r="N8" s="46"/>
      <c r="O8" s="46">
        <f aca="true" t="shared" si="0" ref="O8:O18">C8/I8*100000</f>
        <v>195.48678272082526</v>
      </c>
      <c r="P8" s="46"/>
      <c r="Q8" s="46"/>
      <c r="R8" s="19"/>
      <c r="S8" s="19"/>
      <c r="T8" s="46"/>
    </row>
    <row r="9" spans="1:20" ht="15">
      <c r="A9" s="3">
        <v>2</v>
      </c>
      <c r="B9" s="30" t="s">
        <v>79</v>
      </c>
      <c r="C9" s="9">
        <v>140</v>
      </c>
      <c r="D9" s="9">
        <v>86</v>
      </c>
      <c r="E9" s="46">
        <f aca="true" t="shared" si="1" ref="E9:E18">D9/C9*100</f>
        <v>61.42857142857143</v>
      </c>
      <c r="F9" s="9"/>
      <c r="G9" s="9"/>
      <c r="H9" s="46"/>
      <c r="I9" s="9">
        <v>37409</v>
      </c>
      <c r="J9" s="9">
        <v>17596</v>
      </c>
      <c r="K9" s="46">
        <f>J9*100/I9</f>
        <v>47.036809323959474</v>
      </c>
      <c r="L9" s="9"/>
      <c r="M9" s="9"/>
      <c r="N9" s="46"/>
      <c r="O9" s="46">
        <f t="shared" si="0"/>
        <v>374.2414926889251</v>
      </c>
      <c r="P9" s="46">
        <f aca="true" t="shared" si="2" ref="P9:P17">D9/J9*100000</f>
        <v>488.74744260059106</v>
      </c>
      <c r="Q9" s="46">
        <f aca="true" t="shared" si="3" ref="Q9:Q18">P9/O9*100</f>
        <v>130.59680771603936</v>
      </c>
      <c r="R9" s="46"/>
      <c r="S9" s="46"/>
      <c r="T9" s="46"/>
    </row>
    <row r="10" spans="1:20" ht="15">
      <c r="A10" s="3">
        <v>3</v>
      </c>
      <c r="B10" s="30" t="s">
        <v>80</v>
      </c>
      <c r="C10" s="9">
        <v>38</v>
      </c>
      <c r="D10" s="9">
        <v>14</v>
      </c>
      <c r="E10" s="46">
        <f t="shared" si="1"/>
        <v>36.84210526315789</v>
      </c>
      <c r="F10" s="9"/>
      <c r="G10" s="9"/>
      <c r="H10" s="46"/>
      <c r="I10" s="9">
        <v>12098</v>
      </c>
      <c r="J10" s="9">
        <v>10693</v>
      </c>
      <c r="K10" s="46">
        <f aca="true" t="shared" si="4" ref="K10:K20">J10*100/I10</f>
        <v>88.38651016696974</v>
      </c>
      <c r="L10" s="9"/>
      <c r="M10" s="9"/>
      <c r="N10" s="46"/>
      <c r="O10" s="46">
        <f t="shared" si="0"/>
        <v>314.1015043808894</v>
      </c>
      <c r="P10" s="46">
        <f t="shared" si="2"/>
        <v>130.92677452539044</v>
      </c>
      <c r="Q10" s="46">
        <f t="shared" si="3"/>
        <v>41.682950479162464</v>
      </c>
      <c r="R10" s="46"/>
      <c r="S10" s="46"/>
      <c r="T10" s="46"/>
    </row>
    <row r="11" spans="1:20" ht="15">
      <c r="A11" s="3">
        <v>4</v>
      </c>
      <c r="B11" s="47" t="s">
        <v>81</v>
      </c>
      <c r="C11" s="27">
        <v>30</v>
      </c>
      <c r="D11" s="27">
        <v>23</v>
      </c>
      <c r="E11" s="46">
        <f t="shared" si="1"/>
        <v>76.66666666666667</v>
      </c>
      <c r="F11" s="27"/>
      <c r="G11" s="27"/>
      <c r="H11" s="46"/>
      <c r="I11" s="9">
        <v>5235</v>
      </c>
      <c r="J11" s="9">
        <v>4366</v>
      </c>
      <c r="K11" s="46">
        <f t="shared" si="4"/>
        <v>83.40019102196753</v>
      </c>
      <c r="L11" s="27"/>
      <c r="M11" s="27"/>
      <c r="N11" s="142"/>
      <c r="O11" s="46">
        <f t="shared" si="0"/>
        <v>573.0659025787966</v>
      </c>
      <c r="P11" s="46">
        <f t="shared" si="2"/>
        <v>526.7979844251031</v>
      </c>
      <c r="Q11" s="46">
        <f t="shared" si="3"/>
        <v>91.9262482821805</v>
      </c>
      <c r="R11" s="142"/>
      <c r="S11" s="142"/>
      <c r="T11" s="142"/>
    </row>
    <row r="12" spans="1:20" ht="15">
      <c r="A12" s="3">
        <v>5</v>
      </c>
      <c r="B12" s="30" t="s">
        <v>82</v>
      </c>
      <c r="C12" s="9">
        <v>155</v>
      </c>
      <c r="D12" s="9">
        <v>233</v>
      </c>
      <c r="E12" s="46">
        <f t="shared" si="1"/>
        <v>150.32258064516128</v>
      </c>
      <c r="F12" s="9">
        <v>121</v>
      </c>
      <c r="G12" s="9">
        <v>77</v>
      </c>
      <c r="H12" s="46">
        <f>G12/F12*100</f>
        <v>63.63636363636363</v>
      </c>
      <c r="I12" s="9">
        <v>53917</v>
      </c>
      <c r="J12" s="9">
        <v>61302</v>
      </c>
      <c r="K12" s="46">
        <f t="shared" si="4"/>
        <v>113.69697868946714</v>
      </c>
      <c r="L12" s="9">
        <v>30818</v>
      </c>
      <c r="M12" s="9">
        <v>21895</v>
      </c>
      <c r="N12" s="46">
        <f>M12/L12*100</f>
        <v>71.04614186514375</v>
      </c>
      <c r="O12" s="46">
        <f t="shared" si="0"/>
        <v>287.47890275794276</v>
      </c>
      <c r="P12" s="46">
        <f t="shared" si="2"/>
        <v>380.08547845094773</v>
      </c>
      <c r="Q12" s="46">
        <f t="shared" si="3"/>
        <v>132.21334672025645</v>
      </c>
      <c r="R12" s="46">
        <f>F12/L12*100000</f>
        <v>392.62768511908627</v>
      </c>
      <c r="S12" s="46">
        <f>G12/M12*100000</f>
        <v>351.6784654030601</v>
      </c>
      <c r="T12" s="46">
        <f>S12/R12*100</f>
        <v>89.57047063464054</v>
      </c>
    </row>
    <row r="13" spans="1:20" ht="15">
      <c r="A13" s="3">
        <v>6</v>
      </c>
      <c r="B13" s="30" t="s">
        <v>83</v>
      </c>
      <c r="C13" s="9">
        <v>188</v>
      </c>
      <c r="D13" s="143">
        <v>148</v>
      </c>
      <c r="E13" s="144">
        <f t="shared" si="1"/>
        <v>78.72340425531915</v>
      </c>
      <c r="F13" s="143">
        <v>83</v>
      </c>
      <c r="G13" s="143">
        <v>27</v>
      </c>
      <c r="H13" s="46">
        <f>G13/F13*100</f>
        <v>32.53012048192771</v>
      </c>
      <c r="I13" s="143">
        <v>35282</v>
      </c>
      <c r="J13" s="9">
        <v>28680</v>
      </c>
      <c r="K13" s="46">
        <f t="shared" si="4"/>
        <v>81.28790884870472</v>
      </c>
      <c r="L13" s="9">
        <v>27066</v>
      </c>
      <c r="M13" s="9">
        <v>8129</v>
      </c>
      <c r="N13" s="46">
        <f>M13/L13*100</f>
        <v>30.03399098499963</v>
      </c>
      <c r="O13" s="46">
        <f t="shared" si="0"/>
        <v>532.849611700017</v>
      </c>
      <c r="P13" s="46">
        <f t="shared" si="2"/>
        <v>516.0390516039051</v>
      </c>
      <c r="Q13" s="46">
        <f t="shared" si="3"/>
        <v>96.84515861004776</v>
      </c>
      <c r="R13" s="46">
        <f>F13/L13*100000</f>
        <v>306.6577994531885</v>
      </c>
      <c r="S13" s="46">
        <f>G13/M13*100000</f>
        <v>332.1441751752983</v>
      </c>
      <c r="T13" s="46">
        <f>S13/R13*100</f>
        <v>108.3110150035497</v>
      </c>
    </row>
    <row r="14" spans="1:20" ht="15">
      <c r="A14" s="3">
        <v>7</v>
      </c>
      <c r="B14" s="30" t="s">
        <v>115</v>
      </c>
      <c r="C14" s="143">
        <v>27.47</v>
      </c>
      <c r="D14" s="143">
        <v>42.57</v>
      </c>
      <c r="E14" s="144">
        <f t="shared" si="1"/>
        <v>154.9690571532581</v>
      </c>
      <c r="F14" s="143"/>
      <c r="G14" s="143"/>
      <c r="H14" s="144"/>
      <c r="I14" s="143">
        <v>15794</v>
      </c>
      <c r="J14" s="143">
        <v>15788</v>
      </c>
      <c r="K14" s="46">
        <f t="shared" si="4"/>
        <v>99.96201089021147</v>
      </c>
      <c r="L14" s="143"/>
      <c r="M14" s="143"/>
      <c r="N14" s="144"/>
      <c r="O14" s="46">
        <f t="shared" si="0"/>
        <v>173.9268076484741</v>
      </c>
      <c r="P14" s="46">
        <f t="shared" si="2"/>
        <v>269.6351659488219</v>
      </c>
      <c r="Q14" s="46">
        <f t="shared" si="3"/>
        <v>155.02795089172528</v>
      </c>
      <c r="R14" s="46"/>
      <c r="S14" s="46"/>
      <c r="T14" s="144"/>
    </row>
    <row r="15" spans="1:20" ht="15">
      <c r="A15" s="3">
        <v>8</v>
      </c>
      <c r="B15" s="30" t="s">
        <v>84</v>
      </c>
      <c r="C15" s="143">
        <v>43.5</v>
      </c>
      <c r="D15" s="143">
        <v>40.4</v>
      </c>
      <c r="E15" s="144">
        <f t="shared" si="1"/>
        <v>92.8735632183908</v>
      </c>
      <c r="F15" s="143">
        <v>12</v>
      </c>
      <c r="G15" s="143"/>
      <c r="H15" s="144"/>
      <c r="I15" s="145">
        <v>9724</v>
      </c>
      <c r="J15" s="143">
        <v>10736</v>
      </c>
      <c r="K15" s="46">
        <f t="shared" si="4"/>
        <v>110.40723981900453</v>
      </c>
      <c r="L15" s="143">
        <v>4185</v>
      </c>
      <c r="M15" s="143"/>
      <c r="N15" s="144"/>
      <c r="O15" s="46">
        <f t="shared" si="0"/>
        <v>447.34677087618263</v>
      </c>
      <c r="P15" s="46">
        <f t="shared" si="2"/>
        <v>376.30402384500746</v>
      </c>
      <c r="Q15" s="144">
        <f t="shared" si="3"/>
        <v>84.11908799698512</v>
      </c>
      <c r="R15" s="46">
        <f>F15/L15*100000</f>
        <v>286.7383512544803</v>
      </c>
      <c r="S15" s="141"/>
      <c r="T15" s="144"/>
    </row>
    <row r="16" spans="1:20" s="99" customFormat="1" ht="15">
      <c r="A16" s="3">
        <v>9</v>
      </c>
      <c r="B16" s="30" t="s">
        <v>116</v>
      </c>
      <c r="C16" s="145">
        <v>73</v>
      </c>
      <c r="D16" s="145">
        <v>84.82</v>
      </c>
      <c r="E16" s="146">
        <f t="shared" si="1"/>
        <v>116.19178082191779</v>
      </c>
      <c r="F16" s="145"/>
      <c r="G16" s="145"/>
      <c r="H16" s="146"/>
      <c r="I16" s="143">
        <v>11355</v>
      </c>
      <c r="J16" s="145">
        <v>13744</v>
      </c>
      <c r="K16" s="46">
        <f t="shared" si="4"/>
        <v>121.03918978423602</v>
      </c>
      <c r="L16" s="145"/>
      <c r="M16" s="145"/>
      <c r="N16" s="146"/>
      <c r="O16" s="46">
        <f t="shared" si="0"/>
        <v>642.8885953324526</v>
      </c>
      <c r="P16" s="46">
        <f t="shared" si="2"/>
        <v>617.1420256111758</v>
      </c>
      <c r="Q16" s="146">
        <f t="shared" si="3"/>
        <v>95.99517398376577</v>
      </c>
      <c r="R16" s="46"/>
      <c r="S16" s="46"/>
      <c r="T16" s="46"/>
    </row>
    <row r="17" spans="1:20" ht="15">
      <c r="A17" s="3">
        <v>10</v>
      </c>
      <c r="B17" s="48" t="s">
        <v>85</v>
      </c>
      <c r="C17" s="143">
        <v>20</v>
      </c>
      <c r="D17" s="143">
        <v>60</v>
      </c>
      <c r="E17" s="144">
        <f t="shared" si="1"/>
        <v>300</v>
      </c>
      <c r="F17" s="143"/>
      <c r="G17" s="143"/>
      <c r="H17" s="144"/>
      <c r="I17" s="143">
        <v>12604</v>
      </c>
      <c r="J17" s="143">
        <v>10802</v>
      </c>
      <c r="K17" s="46">
        <f t="shared" si="4"/>
        <v>85.70295144398604</v>
      </c>
      <c r="L17" s="143"/>
      <c r="M17" s="143"/>
      <c r="N17" s="144"/>
      <c r="O17" s="46">
        <f t="shared" si="0"/>
        <v>158.67978419549348</v>
      </c>
      <c r="P17" s="46">
        <f t="shared" si="2"/>
        <v>555.4526939455657</v>
      </c>
      <c r="Q17" s="144">
        <f t="shared" si="3"/>
        <v>350.0462877244955</v>
      </c>
      <c r="R17" s="46"/>
      <c r="S17" s="46"/>
      <c r="T17" s="144"/>
    </row>
    <row r="18" spans="1:20" ht="15">
      <c r="A18" s="3">
        <v>11</v>
      </c>
      <c r="B18" s="48" t="s">
        <v>86</v>
      </c>
      <c r="C18" s="143">
        <v>17</v>
      </c>
      <c r="D18" s="143">
        <v>24.9</v>
      </c>
      <c r="E18" s="144">
        <f t="shared" si="1"/>
        <v>146.47058823529412</v>
      </c>
      <c r="F18" s="143"/>
      <c r="G18" s="143"/>
      <c r="H18" s="144"/>
      <c r="I18" s="143">
        <v>5078</v>
      </c>
      <c r="J18" s="143">
        <v>4300</v>
      </c>
      <c r="K18" s="46">
        <f t="shared" si="4"/>
        <v>84.67900748326113</v>
      </c>
      <c r="L18" s="143"/>
      <c r="M18" s="143"/>
      <c r="N18" s="144"/>
      <c r="O18" s="46">
        <f t="shared" si="0"/>
        <v>334.777471445451</v>
      </c>
      <c r="P18" s="46">
        <f>D18/J18*100000</f>
        <v>579.0697674418604</v>
      </c>
      <c r="Q18" s="144">
        <f t="shared" si="3"/>
        <v>172.97154582763338</v>
      </c>
      <c r="R18" s="46"/>
      <c r="S18" s="46"/>
      <c r="T18" s="144"/>
    </row>
    <row r="19" spans="1:20" ht="15">
      <c r="A19" s="131">
        <v>12</v>
      </c>
      <c r="B19" s="134" t="s">
        <v>87</v>
      </c>
      <c r="C19" s="143"/>
      <c r="D19" s="143"/>
      <c r="E19" s="144"/>
      <c r="F19" s="143">
        <v>2261</v>
      </c>
      <c r="G19" s="143">
        <v>2504</v>
      </c>
      <c r="H19" s="144">
        <f>G19/F19*100</f>
        <v>110.74745687748783</v>
      </c>
      <c r="I19" s="141"/>
      <c r="J19" s="143"/>
      <c r="K19" s="46"/>
      <c r="L19" s="143">
        <v>608208</v>
      </c>
      <c r="M19" s="143">
        <v>657635</v>
      </c>
      <c r="N19" s="144">
        <f>M19/L19*100</f>
        <v>108.12666061610501</v>
      </c>
      <c r="O19" s="46"/>
      <c r="P19" s="46"/>
      <c r="Q19" s="144"/>
      <c r="R19" s="46">
        <f>F19/L19*100000</f>
        <v>371.7478231131455</v>
      </c>
      <c r="S19" s="46">
        <f>G19/M19*100000</f>
        <v>380.75832338607285</v>
      </c>
      <c r="T19" s="144">
        <f>S19/R19*100</f>
        <v>102.42382058823378</v>
      </c>
    </row>
    <row r="20" spans="1:20" ht="15">
      <c r="A20" s="135"/>
      <c r="B20" s="36" t="s">
        <v>13</v>
      </c>
      <c r="C20" s="147">
        <f>SUM(C8:C19)</f>
        <v>747.13</v>
      </c>
      <c r="D20" s="9">
        <f>SUM(D8:D19)</f>
        <v>756.6899999999999</v>
      </c>
      <c r="E20" s="46">
        <f>D20/C20*100</f>
        <v>101.27956312823738</v>
      </c>
      <c r="F20" s="46">
        <f>SUM(F9:F19)</f>
        <v>2477</v>
      </c>
      <c r="G20" s="9">
        <f>SUM(G9:G19)</f>
        <v>2608</v>
      </c>
      <c r="H20" s="46">
        <f>G20/F20*100</f>
        <v>105.28865563181267</v>
      </c>
      <c r="I20" s="9">
        <f>SUM(I8:I18)</f>
        <v>206251</v>
      </c>
      <c r="J20" s="9">
        <f>SUM(J8:J19)</f>
        <v>178007</v>
      </c>
      <c r="K20" s="46">
        <f t="shared" si="4"/>
        <v>86.30600578906284</v>
      </c>
      <c r="L20" s="9">
        <f>SUM(L9:L19)</f>
        <v>670277</v>
      </c>
      <c r="M20" s="9">
        <f>SUM(M9:M19)</f>
        <v>687659</v>
      </c>
      <c r="N20" s="46">
        <f>M20/L20*100</f>
        <v>102.59325622093552</v>
      </c>
      <c r="O20" s="46">
        <f>C20/I20*100000</f>
        <v>362.2430921547047</v>
      </c>
      <c r="P20" s="46">
        <f>D20/J20*100000</f>
        <v>425.0900245495963</v>
      </c>
      <c r="Q20" s="46">
        <f>P20/O20*100</f>
        <v>117.34938050055383</v>
      </c>
      <c r="R20" s="46">
        <f>F20/L20*100000</f>
        <v>369.54870896659145</v>
      </c>
      <c r="S20" s="46">
        <f>G20/M20*100000</f>
        <v>379.2577425729904</v>
      </c>
      <c r="T20" s="46">
        <f>S20/R20*100</f>
        <v>102.62726762963112</v>
      </c>
    </row>
  </sheetData>
  <mergeCells count="21">
    <mergeCell ref="C6:C7"/>
    <mergeCell ref="D6:D7"/>
    <mergeCell ref="K5:K7"/>
    <mergeCell ref="E5:E7"/>
    <mergeCell ref="I5:J5"/>
    <mergeCell ref="I6:I7"/>
    <mergeCell ref="J6:J7"/>
    <mergeCell ref="Q5:Q7"/>
    <mergeCell ref="G6:G7"/>
    <mergeCell ref="H5:H7"/>
    <mergeCell ref="N5:N7"/>
    <mergeCell ref="R6:R7"/>
    <mergeCell ref="F6:F7"/>
    <mergeCell ref="T5:T7"/>
    <mergeCell ref="L5:M5"/>
    <mergeCell ref="R5:S5"/>
    <mergeCell ref="L6:L7"/>
    <mergeCell ref="M6:M7"/>
    <mergeCell ref="O6:O7"/>
    <mergeCell ref="P6:P7"/>
    <mergeCell ref="S6:S7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75" zoomScaleNormal="50" zoomScaleSheetLayoutView="75" workbookViewId="0" topLeftCell="A1">
      <selection activeCell="B15" sqref="B15"/>
    </sheetView>
  </sheetViews>
  <sheetFormatPr defaultColWidth="9.00390625" defaultRowHeight="12.75"/>
  <cols>
    <col min="1" max="1" width="3.625" style="0" customWidth="1"/>
    <col min="2" max="2" width="29.625" style="0" customWidth="1"/>
    <col min="3" max="3" width="7.25390625" style="0" customWidth="1"/>
    <col min="4" max="4" width="7.125" style="0" customWidth="1"/>
    <col min="5" max="5" width="8.125" style="0" customWidth="1"/>
    <col min="6" max="6" width="8.75390625" style="0" customWidth="1"/>
    <col min="7" max="7" width="8.875" style="0" customWidth="1"/>
    <col min="8" max="8" width="8.625" style="0" customWidth="1"/>
    <col min="9" max="9" width="8.75390625" style="0" customWidth="1"/>
    <col min="10" max="10" width="8.25390625" style="0" customWidth="1"/>
    <col min="11" max="11" width="9.00390625" style="0" customWidth="1"/>
    <col min="12" max="12" width="10.375" style="0" customWidth="1"/>
    <col min="14" max="14" width="9.125" style="119" customWidth="1"/>
  </cols>
  <sheetData>
    <row r="1" ht="15.75">
      <c r="C1" s="1" t="s">
        <v>112</v>
      </c>
    </row>
    <row r="2" spans="1:12" ht="15">
      <c r="A2" s="28"/>
      <c r="B2" s="28"/>
      <c r="C2" s="28"/>
      <c r="D2" s="28"/>
      <c r="E2" s="28"/>
      <c r="F2" s="28"/>
      <c r="G2" s="28"/>
      <c r="H2" s="18" t="s">
        <v>68</v>
      </c>
      <c r="I2" s="28"/>
      <c r="J2" s="28"/>
      <c r="K2" s="28"/>
      <c r="L2" s="28"/>
    </row>
    <row r="3" spans="1:14" ht="15" customHeight="1">
      <c r="A3" s="31" t="s">
        <v>2</v>
      </c>
      <c r="B3" s="31" t="s">
        <v>3</v>
      </c>
      <c r="C3" s="33"/>
      <c r="D3" s="33" t="s">
        <v>64</v>
      </c>
      <c r="E3" s="36"/>
      <c r="F3" s="175" t="s">
        <v>12</v>
      </c>
      <c r="G3" s="177"/>
      <c r="H3" s="178"/>
      <c r="I3" s="33" t="s">
        <v>8</v>
      </c>
      <c r="J3" s="29" t="s">
        <v>9</v>
      </c>
      <c r="K3" s="181" t="s">
        <v>99</v>
      </c>
      <c r="L3" s="182"/>
      <c r="M3" s="183"/>
      <c r="N3" s="179"/>
    </row>
    <row r="4" spans="1:14" ht="15">
      <c r="A4" s="42"/>
      <c r="B4" s="42"/>
      <c r="C4" s="17">
        <v>2009</v>
      </c>
      <c r="D4" s="52">
        <v>2010</v>
      </c>
      <c r="E4" s="26" t="s">
        <v>6</v>
      </c>
      <c r="F4" s="26">
        <v>2009</v>
      </c>
      <c r="G4" s="27">
        <v>2010</v>
      </c>
      <c r="H4" s="123" t="s">
        <v>6</v>
      </c>
      <c r="I4" s="52">
        <v>2009</v>
      </c>
      <c r="J4" s="27">
        <v>2010</v>
      </c>
      <c r="K4" s="171" t="s">
        <v>1</v>
      </c>
      <c r="L4" s="171" t="s">
        <v>100</v>
      </c>
      <c r="M4" s="185" t="s">
        <v>101</v>
      </c>
      <c r="N4" s="180"/>
    </row>
    <row r="5" spans="1:14" ht="15">
      <c r="A5" s="38"/>
      <c r="B5" s="38"/>
      <c r="C5" s="37"/>
      <c r="D5" s="45"/>
      <c r="E5" s="50">
        <v>2009</v>
      </c>
      <c r="F5" s="39"/>
      <c r="G5" s="38"/>
      <c r="H5" s="123">
        <v>2009</v>
      </c>
      <c r="I5" s="45"/>
      <c r="J5" s="38"/>
      <c r="K5" s="184"/>
      <c r="L5" s="184"/>
      <c r="M5" s="185"/>
      <c r="N5" s="180"/>
    </row>
    <row r="6" spans="1:13" ht="18">
      <c r="A6" s="9">
        <v>1</v>
      </c>
      <c r="B6" s="30" t="s">
        <v>78</v>
      </c>
      <c r="C6" s="20"/>
      <c r="D6" s="20"/>
      <c r="E6" s="21"/>
      <c r="F6" s="91"/>
      <c r="G6" s="91"/>
      <c r="H6" s="25"/>
      <c r="I6" s="21">
        <f>F6+(C6*0.2)+('численность 1'!M6*0.3)+'численность 1'!G6+(('численность 1'!C6-'численность 1'!G6)*0.6)</f>
        <v>54.8</v>
      </c>
      <c r="J6" s="130"/>
      <c r="K6" s="20"/>
      <c r="L6" s="20"/>
      <c r="M6" s="21"/>
    </row>
    <row r="7" spans="1:14" ht="18">
      <c r="A7" s="9">
        <v>2</v>
      </c>
      <c r="B7" s="30" t="s">
        <v>79</v>
      </c>
      <c r="C7" s="20"/>
      <c r="D7" s="20"/>
      <c r="E7" s="21"/>
      <c r="F7" s="20">
        <v>39</v>
      </c>
      <c r="G7" s="20">
        <v>26</v>
      </c>
      <c r="H7" s="25">
        <f aca="true" t="shared" si="0" ref="H7:H17">G7*100/F7</f>
        <v>66.66666666666667</v>
      </c>
      <c r="I7" s="21">
        <f>F7+(C7*0.2)+('численность 1'!M7*0.3)+'численность 1'!G7+(('численность 1'!C7-'численность 1'!G7)*0.6)</f>
        <v>414.2</v>
      </c>
      <c r="J7" s="21">
        <f>G7+(D7*0.2)+('численность 1'!N7*0.3)+'численность 1'!H7+(('численность 1'!D7-'численность 1'!H7)*0.6)</f>
        <v>315.8</v>
      </c>
      <c r="K7" s="20">
        <v>2400</v>
      </c>
      <c r="L7" s="20">
        <v>320</v>
      </c>
      <c r="M7" s="21"/>
      <c r="N7" s="129"/>
    </row>
    <row r="8" spans="1:14" ht="18">
      <c r="A8" s="9">
        <v>3</v>
      </c>
      <c r="B8" s="30" t="s">
        <v>80</v>
      </c>
      <c r="C8" s="20"/>
      <c r="D8" s="20"/>
      <c r="E8" s="21"/>
      <c r="F8" s="20">
        <v>7</v>
      </c>
      <c r="G8" s="20">
        <v>7</v>
      </c>
      <c r="H8" s="25">
        <f t="shared" si="0"/>
        <v>100</v>
      </c>
      <c r="I8" s="21">
        <v>174</v>
      </c>
      <c r="J8" s="21">
        <f>G8+(D8*0.2)+('численность 1'!N8*0.3)+'численность 1'!H8+(('численность 1'!D8-'численность 1'!H8)*0.6)</f>
        <v>169.6</v>
      </c>
      <c r="K8" s="20">
        <v>2374</v>
      </c>
      <c r="L8" s="20">
        <v>961</v>
      </c>
      <c r="M8" s="21"/>
      <c r="N8" s="129"/>
    </row>
    <row r="9" spans="1:14" ht="18">
      <c r="A9" s="9">
        <v>4</v>
      </c>
      <c r="B9" s="30" t="s">
        <v>81</v>
      </c>
      <c r="C9" s="20"/>
      <c r="D9" s="20"/>
      <c r="E9" s="21"/>
      <c r="F9" s="20">
        <v>7</v>
      </c>
      <c r="G9" s="20">
        <v>2</v>
      </c>
      <c r="H9" s="25">
        <f t="shared" si="0"/>
        <v>28.571428571428573</v>
      </c>
      <c r="I9" s="21">
        <v>92</v>
      </c>
      <c r="J9" s="21">
        <f>G9+(D9*0.2)+('численность 1'!N9*0.3)+'численность 1'!H9+(('численность 1'!D9-'численность 1'!H9)*0.6)</f>
        <v>84.8</v>
      </c>
      <c r="K9" s="20">
        <v>636</v>
      </c>
      <c r="L9" s="20">
        <v>278</v>
      </c>
      <c r="M9" s="21"/>
      <c r="N9" s="129"/>
    </row>
    <row r="10" spans="1:14" ht="18">
      <c r="A10" s="9">
        <v>5</v>
      </c>
      <c r="B10" s="30" t="s">
        <v>82</v>
      </c>
      <c r="C10" s="20"/>
      <c r="D10" s="20"/>
      <c r="E10" s="20"/>
      <c r="F10" s="20">
        <v>37</v>
      </c>
      <c r="G10" s="20">
        <v>33</v>
      </c>
      <c r="H10" s="25">
        <f t="shared" si="0"/>
        <v>89.1891891891892</v>
      </c>
      <c r="I10" s="21">
        <v>812</v>
      </c>
      <c r="J10" s="21">
        <f>G10+(D10*0.2)+('численность 1'!N10*0.3)+'численность 1'!H10+(('численность 1'!D10-'численность 1'!H10)*0.6)</f>
        <v>834.4</v>
      </c>
      <c r="K10" s="20">
        <v>2975</v>
      </c>
      <c r="L10" s="20">
        <v>2300</v>
      </c>
      <c r="M10" s="21"/>
      <c r="N10" s="129"/>
    </row>
    <row r="11" spans="1:14" ht="18">
      <c r="A11" s="9">
        <v>6</v>
      </c>
      <c r="B11" s="30" t="s">
        <v>83</v>
      </c>
      <c r="C11" s="20">
        <v>155</v>
      </c>
      <c r="D11" s="148">
        <v>159</v>
      </c>
      <c r="E11" s="25">
        <f>D11*100/C11</f>
        <v>102.58064516129032</v>
      </c>
      <c r="F11" s="20">
        <v>63</v>
      </c>
      <c r="G11" s="20">
        <v>54</v>
      </c>
      <c r="H11" s="25">
        <f t="shared" si="0"/>
        <v>85.71428571428571</v>
      </c>
      <c r="I11" s="21">
        <v>707</v>
      </c>
      <c r="J11" s="21">
        <f>G11+(C11*0.2)+('численность 1'!N11*0.3)+'численность 1'!H11+(('численность 1'!D11-'численность 1'!H11)*0.6)</f>
        <v>587.9</v>
      </c>
      <c r="K11" s="20">
        <v>2052</v>
      </c>
      <c r="L11" s="20">
        <v>1300</v>
      </c>
      <c r="M11" s="21"/>
      <c r="N11" s="129"/>
    </row>
    <row r="12" spans="1:14" ht="18">
      <c r="A12" s="9">
        <v>7</v>
      </c>
      <c r="B12" s="30" t="s">
        <v>115</v>
      </c>
      <c r="C12" s="24"/>
      <c r="D12" s="24"/>
      <c r="E12" s="25"/>
      <c r="F12" s="20">
        <v>15</v>
      </c>
      <c r="G12" s="20">
        <v>14</v>
      </c>
      <c r="H12" s="25">
        <f t="shared" si="0"/>
        <v>93.33333333333333</v>
      </c>
      <c r="I12" s="21">
        <v>266</v>
      </c>
      <c r="J12" s="21">
        <f>G12+(D12*0.2)+('численность 1'!N12*0.3)+'численность 1'!H12+(('численность 1'!D12-'численность 1'!H12)*0.6)</f>
        <v>231</v>
      </c>
      <c r="K12" s="24">
        <v>791</v>
      </c>
      <c r="L12" s="24">
        <v>180</v>
      </c>
      <c r="M12" s="21"/>
      <c r="N12" s="129"/>
    </row>
    <row r="13" spans="1:14" ht="18">
      <c r="A13" s="9">
        <v>8</v>
      </c>
      <c r="B13" s="30" t="s">
        <v>84</v>
      </c>
      <c r="C13" s="24"/>
      <c r="D13" s="24"/>
      <c r="E13" s="25"/>
      <c r="F13" s="24">
        <v>4</v>
      </c>
      <c r="G13" s="24">
        <v>4</v>
      </c>
      <c r="H13" s="25">
        <f t="shared" si="0"/>
        <v>100</v>
      </c>
      <c r="I13" s="21">
        <v>132</v>
      </c>
      <c r="J13" s="21">
        <f>G13+(D13*0.2)+('численность 1'!N13*0.3)+'численность 1'!H13+(('численность 1'!D13-'численность 1'!H13)*0.6)</f>
        <v>116.6</v>
      </c>
      <c r="K13" s="24">
        <v>453</v>
      </c>
      <c r="L13" s="24">
        <v>453</v>
      </c>
      <c r="M13" s="21"/>
      <c r="N13" s="129"/>
    </row>
    <row r="14" spans="1:14" ht="18">
      <c r="A14" s="9">
        <v>9</v>
      </c>
      <c r="B14" s="30" t="s">
        <v>116</v>
      </c>
      <c r="C14" s="24">
        <v>50</v>
      </c>
      <c r="D14" s="24">
        <v>129</v>
      </c>
      <c r="E14" s="25">
        <f>D14*100/C14</f>
        <v>258</v>
      </c>
      <c r="F14" s="20">
        <v>5</v>
      </c>
      <c r="G14" s="20">
        <v>4</v>
      </c>
      <c r="H14" s="25">
        <f t="shared" si="0"/>
        <v>80</v>
      </c>
      <c r="I14" s="21">
        <v>139</v>
      </c>
      <c r="J14" s="21">
        <f>G14+(D14*0.2)+('численность 1'!N14*0.3)+'численность 1'!H14+(('численность 1'!D14-'численность 1'!H14)*0.6)</f>
        <v>169</v>
      </c>
      <c r="K14" s="24">
        <v>860</v>
      </c>
      <c r="L14" s="24">
        <v>300</v>
      </c>
      <c r="M14" s="21"/>
      <c r="N14" s="129"/>
    </row>
    <row r="15" spans="1:14" ht="18">
      <c r="A15" s="9">
        <v>10</v>
      </c>
      <c r="B15" s="48" t="s">
        <v>85</v>
      </c>
      <c r="C15" s="24"/>
      <c r="D15" s="24"/>
      <c r="E15" s="25"/>
      <c r="F15" s="20">
        <v>11</v>
      </c>
      <c r="G15" s="20">
        <v>15</v>
      </c>
      <c r="H15" s="25">
        <f t="shared" si="0"/>
        <v>136.36363636363637</v>
      </c>
      <c r="I15" s="21">
        <v>213</v>
      </c>
      <c r="J15" s="21">
        <f>G15+(D15*0.2)+('численность 1'!N15*0.3)+'численность 1'!H15+(('численность 1'!D15-'численность 1'!H15)*0.6)</f>
        <v>184</v>
      </c>
      <c r="K15" s="24">
        <v>912</v>
      </c>
      <c r="L15" s="24">
        <v>360</v>
      </c>
      <c r="M15" s="21"/>
      <c r="N15" s="129"/>
    </row>
    <row r="16" spans="1:14" ht="18">
      <c r="A16" s="9">
        <v>11</v>
      </c>
      <c r="B16" s="48" t="s">
        <v>86</v>
      </c>
      <c r="C16" s="24"/>
      <c r="D16" s="24"/>
      <c r="E16" s="25"/>
      <c r="F16" s="20">
        <v>4</v>
      </c>
      <c r="G16" s="20">
        <v>3</v>
      </c>
      <c r="H16" s="25">
        <f t="shared" si="0"/>
        <v>75</v>
      </c>
      <c r="I16" s="21">
        <v>74</v>
      </c>
      <c r="J16" s="21">
        <f>G16+(D16*0.2)+('численность 1'!N16*0.3)+'численность 1'!H16+(('численность 1'!D16-'численность 1'!H16)*0.6)</f>
        <v>70</v>
      </c>
      <c r="K16" s="24">
        <v>980</v>
      </c>
      <c r="L16" s="24">
        <v>15</v>
      </c>
      <c r="M16" s="21"/>
      <c r="N16" s="129"/>
    </row>
    <row r="17" spans="1:14" ht="18">
      <c r="A17" s="9">
        <v>12</v>
      </c>
      <c r="B17" s="48" t="s">
        <v>87</v>
      </c>
      <c r="C17" s="24"/>
      <c r="D17" s="24"/>
      <c r="E17" s="25"/>
      <c r="F17" s="20">
        <v>1</v>
      </c>
      <c r="G17" s="20">
        <v>1</v>
      </c>
      <c r="H17" s="25">
        <f t="shared" si="0"/>
        <v>100</v>
      </c>
      <c r="I17" s="21">
        <v>2130</v>
      </c>
      <c r="J17" s="21">
        <f>G17+(D17*0.2)+('численность 1'!N17*0.3)+'численность 1'!H17+(('численность 1'!D17-'численность 1'!H17)*0.6)</f>
        <v>2305.2999999999997</v>
      </c>
      <c r="K17" s="24">
        <v>7619</v>
      </c>
      <c r="L17" s="24">
        <v>7619</v>
      </c>
      <c r="M17" s="21"/>
      <c r="N17" s="129"/>
    </row>
    <row r="18" spans="1:14" ht="18">
      <c r="A18" s="9">
        <v>13</v>
      </c>
      <c r="B18" s="41" t="s">
        <v>103</v>
      </c>
      <c r="C18" s="24"/>
      <c r="D18" s="24"/>
      <c r="E18" s="25"/>
      <c r="F18" s="20"/>
      <c r="G18" s="20">
        <v>62</v>
      </c>
      <c r="H18" s="25"/>
      <c r="I18" s="21"/>
      <c r="J18" s="21">
        <v>62</v>
      </c>
      <c r="K18" s="24">
        <v>4324</v>
      </c>
      <c r="L18" s="24">
        <v>213</v>
      </c>
      <c r="M18" s="21"/>
      <c r="N18" s="129"/>
    </row>
    <row r="19" spans="1:14" ht="18">
      <c r="A19" s="30"/>
      <c r="B19" s="30" t="s">
        <v>13</v>
      </c>
      <c r="C19" s="20">
        <f>SUM(C7:C17)</f>
        <v>205</v>
      </c>
      <c r="D19" s="20">
        <f>SUM(D7:D17)</f>
        <v>288</v>
      </c>
      <c r="E19" s="21">
        <f>D19/C19*100</f>
        <v>140.48780487804876</v>
      </c>
      <c r="F19" s="20">
        <f>SUM(F6:F18)</f>
        <v>193</v>
      </c>
      <c r="G19" s="20">
        <f>SUM(G6:G18)</f>
        <v>225</v>
      </c>
      <c r="H19" s="25">
        <f>G19*100/F19</f>
        <v>116.58031088082902</v>
      </c>
      <c r="I19" s="21">
        <v>5208</v>
      </c>
      <c r="J19" s="21">
        <f>G19+(D19*0.2)+('численность 1'!N18*0.3)+'численность 1'!H18+(('численность 1'!D18-'численность 1'!H18)*0.6)</f>
        <v>5131.2</v>
      </c>
      <c r="K19" s="20">
        <f>SUM(K7:K18)</f>
        <v>26376</v>
      </c>
      <c r="L19" s="20">
        <f>SUM(L7:L18)</f>
        <v>14299</v>
      </c>
      <c r="M19" s="21">
        <f>SUM(M7:M18)</f>
        <v>0</v>
      </c>
      <c r="N19" s="129"/>
    </row>
  </sheetData>
  <mergeCells count="6">
    <mergeCell ref="F3:H3"/>
    <mergeCell ref="N3:N5"/>
    <mergeCell ref="K3:M3"/>
    <mergeCell ref="K4:K5"/>
    <mergeCell ref="L4:L5"/>
    <mergeCell ref="M4:M5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8"/>
  <sheetViews>
    <sheetView view="pageBreakPreview" zoomScale="50" zoomScaleNormal="50" zoomScaleSheetLayoutView="50" workbookViewId="0" topLeftCell="A1">
      <selection activeCell="A19" sqref="A19:IV23"/>
    </sheetView>
  </sheetViews>
  <sheetFormatPr defaultColWidth="9.00390625" defaultRowHeight="12.75"/>
  <cols>
    <col min="1" max="1" width="5.25390625" style="0" customWidth="1"/>
    <col min="2" max="2" width="40.625" style="0" customWidth="1"/>
    <col min="3" max="3" width="13.00390625" style="0" customWidth="1"/>
    <col min="4" max="4" width="11.75390625" style="0" customWidth="1"/>
    <col min="5" max="5" width="14.625" style="0" customWidth="1"/>
    <col min="6" max="6" width="13.375" style="0" customWidth="1"/>
    <col min="7" max="7" width="12.00390625" style="0" customWidth="1"/>
    <col min="8" max="8" width="10.75390625" style="0" customWidth="1"/>
    <col min="9" max="9" width="12.375" style="0" customWidth="1"/>
    <col min="10" max="10" width="8.75390625" style="0" customWidth="1"/>
    <col min="11" max="11" width="8.125" style="0" customWidth="1"/>
    <col min="12" max="12" width="12.375" style="0" customWidth="1"/>
    <col min="13" max="13" width="12.75390625" style="0" customWidth="1"/>
    <col min="14" max="14" width="12.25390625" style="0" customWidth="1"/>
    <col min="15" max="15" width="11.75390625" style="0" customWidth="1"/>
    <col min="16" max="16" width="10.00390625" style="0" customWidth="1"/>
    <col min="17" max="17" width="9.25390625" style="0" customWidth="1"/>
    <col min="18" max="18" width="12.75390625" style="0" customWidth="1"/>
    <col min="19" max="19" width="14.75390625" style="0" customWidth="1"/>
    <col min="20" max="20" width="13.25390625" style="0" customWidth="1"/>
    <col min="21" max="21" width="11.625" style="0" customWidth="1"/>
    <col min="22" max="22" width="7.00390625" style="0" customWidth="1"/>
    <col min="23" max="23" width="14.25390625" style="0" customWidth="1"/>
    <col min="24" max="24" width="6.375" style="0" customWidth="1"/>
    <col min="25" max="25" width="6.00390625" style="0" customWidth="1"/>
    <col min="26" max="26" width="6.875" style="0" customWidth="1"/>
    <col min="27" max="27" width="7.375" style="0" customWidth="1"/>
    <col min="28" max="28" width="7.125" style="0" customWidth="1"/>
    <col min="29" max="29" width="10.00390625" style="0" hidden="1" customWidth="1"/>
    <col min="30" max="31" width="8.25390625" style="0" customWidth="1"/>
    <col min="32" max="32" width="8.125" style="0" customWidth="1"/>
    <col min="33" max="33" width="8.625" style="0" customWidth="1"/>
    <col min="34" max="34" width="3.25390625" style="0" customWidth="1"/>
    <col min="35" max="35" width="22.375" style="0" customWidth="1"/>
    <col min="36" max="36" width="7.125" style="0" customWidth="1"/>
    <col min="37" max="38" width="6.625" style="0" customWidth="1"/>
    <col min="39" max="39" width="7.00390625" style="0" customWidth="1"/>
  </cols>
  <sheetData>
    <row r="1" spans="5:18" ht="20.25">
      <c r="E1" s="66" t="s">
        <v>111</v>
      </c>
      <c r="F1" s="66"/>
      <c r="G1" s="66"/>
      <c r="H1" s="64"/>
      <c r="I1" s="64"/>
      <c r="J1" s="64"/>
      <c r="K1" s="64"/>
      <c r="L1" s="64"/>
      <c r="M1" s="64"/>
      <c r="N1" s="64"/>
      <c r="O1" s="64"/>
      <c r="P1" s="22"/>
      <c r="Q1" s="53"/>
      <c r="R1" s="1"/>
    </row>
    <row r="2" spans="5:17" ht="20.25">
      <c r="E2" s="64"/>
      <c r="F2" s="64"/>
      <c r="G2" s="64"/>
      <c r="H2" s="67" t="s">
        <v>67</v>
      </c>
      <c r="I2" s="67"/>
      <c r="J2" s="67"/>
      <c r="K2" s="67"/>
      <c r="L2" s="67"/>
      <c r="M2" s="67"/>
      <c r="N2" s="64"/>
      <c r="O2" s="64"/>
      <c r="P2" s="22"/>
      <c r="Q2" s="22"/>
    </row>
    <row r="3" spans="1:21" ht="62.25" customHeight="1">
      <c r="A3" s="56" t="s">
        <v>2</v>
      </c>
      <c r="B3" s="65" t="s">
        <v>3</v>
      </c>
      <c r="C3" s="57" t="s">
        <v>69</v>
      </c>
      <c r="D3" s="58"/>
      <c r="E3" s="59"/>
      <c r="F3" s="85" t="s">
        <v>4</v>
      </c>
      <c r="G3" s="57" t="s">
        <v>10</v>
      </c>
      <c r="H3" s="58"/>
      <c r="I3" s="59"/>
      <c r="J3" s="186" t="s">
        <v>97</v>
      </c>
      <c r="K3" s="155"/>
      <c r="L3" s="156"/>
      <c r="M3" s="58"/>
      <c r="N3" s="58" t="s">
        <v>11</v>
      </c>
      <c r="O3" s="58"/>
      <c r="P3" s="118"/>
      <c r="Q3" s="118"/>
      <c r="R3" s="58"/>
      <c r="S3" s="118"/>
      <c r="T3" s="118"/>
      <c r="U3" s="124"/>
    </row>
    <row r="4" spans="1:21" ht="23.25" customHeight="1">
      <c r="A4" s="60"/>
      <c r="B4" s="60"/>
      <c r="C4" s="85">
        <v>2009</v>
      </c>
      <c r="D4" s="80">
        <v>2010</v>
      </c>
      <c r="E4" s="86" t="s">
        <v>6</v>
      </c>
      <c r="F4" s="86" t="s">
        <v>5</v>
      </c>
      <c r="G4" s="85">
        <v>2009</v>
      </c>
      <c r="H4" s="80">
        <v>2010</v>
      </c>
      <c r="I4" s="86" t="s">
        <v>6</v>
      </c>
      <c r="J4" s="157">
        <v>2009</v>
      </c>
      <c r="K4" s="157">
        <v>2010</v>
      </c>
      <c r="L4" s="158" t="s">
        <v>98</v>
      </c>
      <c r="M4" s="85">
        <v>2009</v>
      </c>
      <c r="N4" s="80">
        <v>2010</v>
      </c>
      <c r="O4" s="125" t="s">
        <v>6</v>
      </c>
      <c r="P4" s="126" t="s">
        <v>7</v>
      </c>
      <c r="Q4" s="128" t="s">
        <v>90</v>
      </c>
      <c r="R4" s="87" t="s">
        <v>6</v>
      </c>
      <c r="S4" s="126" t="s">
        <v>63</v>
      </c>
      <c r="T4" s="127"/>
      <c r="U4" s="80" t="s">
        <v>6</v>
      </c>
    </row>
    <row r="5" spans="1:21" ht="23.25" customHeight="1">
      <c r="A5" s="61"/>
      <c r="B5" s="61"/>
      <c r="C5" s="93"/>
      <c r="D5" s="93"/>
      <c r="E5" s="91">
        <v>2009</v>
      </c>
      <c r="F5" s="93"/>
      <c r="G5" s="89"/>
      <c r="H5" s="94"/>
      <c r="I5" s="91">
        <v>2009</v>
      </c>
      <c r="J5" s="170"/>
      <c r="K5" s="170"/>
      <c r="L5" s="159"/>
      <c r="M5" s="89"/>
      <c r="N5" s="89"/>
      <c r="O5" s="90">
        <v>2009</v>
      </c>
      <c r="P5" s="20">
        <v>2009</v>
      </c>
      <c r="Q5" s="20">
        <v>2010</v>
      </c>
      <c r="R5" s="90">
        <v>2009</v>
      </c>
      <c r="S5" s="20">
        <v>2009</v>
      </c>
      <c r="T5" s="20">
        <v>2010</v>
      </c>
      <c r="U5" s="91">
        <v>2009</v>
      </c>
    </row>
    <row r="6" spans="1:21" ht="24.75" customHeight="1">
      <c r="A6" s="62">
        <v>1</v>
      </c>
      <c r="B6" s="63" t="s">
        <v>78</v>
      </c>
      <c r="C6" s="20">
        <v>78</v>
      </c>
      <c r="D6" s="20"/>
      <c r="E6" s="21"/>
      <c r="F6" s="20"/>
      <c r="G6" s="20">
        <v>20</v>
      </c>
      <c r="H6" s="20"/>
      <c r="I6" s="21"/>
      <c r="J6" s="20">
        <v>20</v>
      </c>
      <c r="K6" s="20"/>
      <c r="L6" s="21"/>
      <c r="M6" s="20"/>
      <c r="N6" s="20"/>
      <c r="O6" s="21"/>
      <c r="P6" s="91"/>
      <c r="Q6" s="91"/>
      <c r="R6" s="21"/>
      <c r="S6" s="91"/>
      <c r="T6" s="91"/>
      <c r="U6" s="130"/>
    </row>
    <row r="7" spans="1:34" ht="24.75" customHeight="1">
      <c r="A7" s="62">
        <v>2</v>
      </c>
      <c r="B7" s="63" t="s">
        <v>79</v>
      </c>
      <c r="C7" s="20">
        <v>492</v>
      </c>
      <c r="D7" s="20">
        <v>363</v>
      </c>
      <c r="E7" s="21">
        <f aca="true" t="shared" si="0" ref="E7:E16">D7*100/C7</f>
        <v>73.78048780487805</v>
      </c>
      <c r="F7" s="20">
        <v>22</v>
      </c>
      <c r="G7" s="20">
        <v>200</v>
      </c>
      <c r="H7" s="20">
        <v>180</v>
      </c>
      <c r="I7" s="21">
        <f aca="true" t="shared" si="1" ref="I7:I16">H7*100/G7</f>
        <v>90</v>
      </c>
      <c r="J7" s="20">
        <v>200</v>
      </c>
      <c r="K7" s="20">
        <v>180</v>
      </c>
      <c r="L7" s="21">
        <f aca="true" t="shared" si="2" ref="L7:L18">K7*100/J7</f>
        <v>90</v>
      </c>
      <c r="M7" s="20"/>
      <c r="N7" s="20"/>
      <c r="O7" s="21"/>
      <c r="P7" s="21"/>
      <c r="Q7" s="20"/>
      <c r="R7" s="21"/>
      <c r="S7" s="21"/>
      <c r="T7" s="21"/>
      <c r="U7" s="21"/>
      <c r="W7" s="22"/>
      <c r="AH7" s="8"/>
    </row>
    <row r="8" spans="1:34" ht="24.75" customHeight="1">
      <c r="A8" s="62">
        <v>3</v>
      </c>
      <c r="B8" s="63" t="s">
        <v>80</v>
      </c>
      <c r="C8" s="20">
        <v>209</v>
      </c>
      <c r="D8" s="20">
        <v>201</v>
      </c>
      <c r="E8" s="21">
        <f t="shared" si="0"/>
        <v>96.17224880382776</v>
      </c>
      <c r="F8" s="20">
        <v>6</v>
      </c>
      <c r="G8" s="20">
        <v>105</v>
      </c>
      <c r="H8" s="20">
        <v>105</v>
      </c>
      <c r="I8" s="21">
        <f t="shared" si="1"/>
        <v>100</v>
      </c>
      <c r="J8" s="20">
        <v>105</v>
      </c>
      <c r="K8" s="20">
        <v>105</v>
      </c>
      <c r="L8" s="21">
        <f t="shared" si="2"/>
        <v>100</v>
      </c>
      <c r="M8" s="20"/>
      <c r="N8" s="20"/>
      <c r="O8" s="21"/>
      <c r="P8" s="21"/>
      <c r="Q8" s="20"/>
      <c r="R8" s="21"/>
      <c r="S8" s="21"/>
      <c r="T8" s="21"/>
      <c r="U8" s="21"/>
      <c r="AH8" s="8"/>
    </row>
    <row r="9" spans="1:34" ht="24.75" customHeight="1">
      <c r="A9" s="62">
        <v>4</v>
      </c>
      <c r="B9" s="63" t="s">
        <v>81</v>
      </c>
      <c r="C9" s="20">
        <v>106</v>
      </c>
      <c r="D9" s="20">
        <v>102</v>
      </c>
      <c r="E9" s="21">
        <f t="shared" si="0"/>
        <v>96.22641509433963</v>
      </c>
      <c r="F9" s="24">
        <v>7</v>
      </c>
      <c r="G9" s="20">
        <v>54</v>
      </c>
      <c r="H9" s="20">
        <v>54</v>
      </c>
      <c r="I9" s="21">
        <f t="shared" si="1"/>
        <v>100</v>
      </c>
      <c r="J9" s="20">
        <v>54</v>
      </c>
      <c r="K9" s="20">
        <v>54</v>
      </c>
      <c r="L9" s="21">
        <f t="shared" si="2"/>
        <v>100</v>
      </c>
      <c r="M9" s="20"/>
      <c r="N9" s="20"/>
      <c r="O9" s="21"/>
      <c r="P9" s="21"/>
      <c r="Q9" s="20"/>
      <c r="R9" s="21"/>
      <c r="S9" s="21"/>
      <c r="T9" s="21"/>
      <c r="U9" s="21"/>
      <c r="W9" s="64"/>
      <c r="AH9" s="8"/>
    </row>
    <row r="10" spans="1:34" ht="24.75" customHeight="1">
      <c r="A10" s="62">
        <v>5</v>
      </c>
      <c r="B10" s="63" t="s">
        <v>82</v>
      </c>
      <c r="C10" s="20">
        <v>892</v>
      </c>
      <c r="D10" s="20">
        <v>868</v>
      </c>
      <c r="E10" s="21">
        <f t="shared" si="0"/>
        <v>97.30941704035874</v>
      </c>
      <c r="F10" s="20">
        <v>20</v>
      </c>
      <c r="G10" s="20">
        <v>308</v>
      </c>
      <c r="H10" s="20">
        <v>304</v>
      </c>
      <c r="I10" s="21">
        <f t="shared" si="1"/>
        <v>98.7012987012987</v>
      </c>
      <c r="J10" s="20">
        <v>308</v>
      </c>
      <c r="K10" s="20">
        <v>304</v>
      </c>
      <c r="L10" s="21">
        <f t="shared" si="2"/>
        <v>98.7012987012987</v>
      </c>
      <c r="M10" s="20">
        <v>390</v>
      </c>
      <c r="N10" s="20">
        <v>530</v>
      </c>
      <c r="O10" s="21">
        <f>N10*100/M10</f>
        <v>135.89743589743588</v>
      </c>
      <c r="P10" s="20">
        <v>19</v>
      </c>
      <c r="Q10" s="20">
        <v>27</v>
      </c>
      <c r="R10" s="21">
        <f>Q10*100/P10</f>
        <v>142.10526315789474</v>
      </c>
      <c r="S10" s="20">
        <v>37</v>
      </c>
      <c r="T10" s="20">
        <v>30</v>
      </c>
      <c r="U10" s="21">
        <f>T10*100/S10</f>
        <v>81.08108108108108</v>
      </c>
      <c r="AH10" s="8"/>
    </row>
    <row r="11" spans="1:34" ht="24.75" customHeight="1">
      <c r="A11" s="62">
        <v>6</v>
      </c>
      <c r="B11" s="63" t="s">
        <v>83</v>
      </c>
      <c r="C11" s="20">
        <v>596</v>
      </c>
      <c r="D11" s="20">
        <v>500</v>
      </c>
      <c r="E11" s="21">
        <f t="shared" si="0"/>
        <v>83.89261744966443</v>
      </c>
      <c r="F11" s="24">
        <v>1</v>
      </c>
      <c r="G11" s="20">
        <v>280</v>
      </c>
      <c r="H11" s="20">
        <v>250</v>
      </c>
      <c r="I11" s="21">
        <f t="shared" si="1"/>
        <v>89.28571428571429</v>
      </c>
      <c r="J11" s="20">
        <v>280</v>
      </c>
      <c r="K11" s="20">
        <v>250</v>
      </c>
      <c r="L11" s="21">
        <f t="shared" si="2"/>
        <v>89.28571428571429</v>
      </c>
      <c r="M11" s="20">
        <v>477</v>
      </c>
      <c r="N11" s="20">
        <v>343</v>
      </c>
      <c r="O11" s="21">
        <f>N11*100/M11</f>
        <v>71.9077568134172</v>
      </c>
      <c r="P11" s="20">
        <v>80</v>
      </c>
      <c r="Q11" s="20">
        <v>80</v>
      </c>
      <c r="R11" s="21">
        <f>Q11*100/P11</f>
        <v>100</v>
      </c>
      <c r="S11" s="20">
        <v>42</v>
      </c>
      <c r="T11" s="20">
        <v>50</v>
      </c>
      <c r="U11" s="21">
        <f>T11*100/S11</f>
        <v>119.04761904761905</v>
      </c>
      <c r="AH11" s="8"/>
    </row>
    <row r="12" spans="1:34" ht="24.75" customHeight="1">
      <c r="A12" s="62">
        <v>7</v>
      </c>
      <c r="B12" s="63" t="s">
        <v>115</v>
      </c>
      <c r="C12" s="20">
        <v>362</v>
      </c>
      <c r="D12" s="20">
        <v>305</v>
      </c>
      <c r="E12" s="21">
        <f t="shared" si="0"/>
        <v>84.25414364640883</v>
      </c>
      <c r="F12" s="24">
        <v>10</v>
      </c>
      <c r="G12" s="20">
        <v>85</v>
      </c>
      <c r="H12" s="20">
        <v>85</v>
      </c>
      <c r="I12" s="21">
        <f t="shared" si="1"/>
        <v>100</v>
      </c>
      <c r="J12" s="20">
        <v>85</v>
      </c>
      <c r="K12" s="20">
        <v>85</v>
      </c>
      <c r="L12" s="21">
        <f t="shared" si="2"/>
        <v>100</v>
      </c>
      <c r="M12" s="20"/>
      <c r="N12" s="20"/>
      <c r="O12" s="21"/>
      <c r="P12" s="20"/>
      <c r="Q12" s="20"/>
      <c r="R12" s="21"/>
      <c r="S12" s="20"/>
      <c r="T12" s="20"/>
      <c r="U12" s="21"/>
      <c r="AH12" s="8"/>
    </row>
    <row r="13" spans="1:34" ht="24.75" customHeight="1">
      <c r="A13" s="62">
        <v>8</v>
      </c>
      <c r="B13" s="63" t="s">
        <v>84</v>
      </c>
      <c r="C13" s="20">
        <v>155</v>
      </c>
      <c r="D13" s="20">
        <v>153</v>
      </c>
      <c r="E13" s="21">
        <f t="shared" si="0"/>
        <v>98.70967741935483</v>
      </c>
      <c r="F13" s="20">
        <v>12</v>
      </c>
      <c r="G13" s="20">
        <v>64</v>
      </c>
      <c r="H13" s="20">
        <v>52</v>
      </c>
      <c r="I13" s="21">
        <f t="shared" si="1"/>
        <v>81.25</v>
      </c>
      <c r="J13" s="20">
        <v>67</v>
      </c>
      <c r="K13" s="20">
        <v>52</v>
      </c>
      <c r="L13" s="21">
        <f t="shared" si="2"/>
        <v>77.61194029850746</v>
      </c>
      <c r="M13" s="20">
        <v>30</v>
      </c>
      <c r="N13" s="20"/>
      <c r="O13" s="21"/>
      <c r="P13" s="20">
        <v>14</v>
      </c>
      <c r="Q13" s="20"/>
      <c r="R13" s="21"/>
      <c r="S13" s="20"/>
      <c r="T13" s="20"/>
      <c r="U13" s="21"/>
      <c r="AH13" s="8"/>
    </row>
    <row r="14" spans="1:34" ht="24.75" customHeight="1">
      <c r="A14" s="62">
        <v>9</v>
      </c>
      <c r="B14" s="63" t="s">
        <v>116</v>
      </c>
      <c r="C14" s="20">
        <v>175</v>
      </c>
      <c r="D14" s="20">
        <v>192</v>
      </c>
      <c r="E14" s="21">
        <f t="shared" si="0"/>
        <v>109.71428571428571</v>
      </c>
      <c r="F14" s="20">
        <v>27</v>
      </c>
      <c r="G14" s="20">
        <v>48</v>
      </c>
      <c r="H14" s="20">
        <v>60</v>
      </c>
      <c r="I14" s="21">
        <f t="shared" si="1"/>
        <v>125</v>
      </c>
      <c r="J14" s="20">
        <v>48</v>
      </c>
      <c r="K14" s="20">
        <v>60</v>
      </c>
      <c r="L14" s="21">
        <f t="shared" si="2"/>
        <v>125</v>
      </c>
      <c r="M14" s="20"/>
      <c r="N14" s="20"/>
      <c r="O14" s="21"/>
      <c r="P14" s="20"/>
      <c r="Q14" s="20"/>
      <c r="R14" s="21"/>
      <c r="S14" s="20"/>
      <c r="T14" s="20"/>
      <c r="U14" s="21"/>
      <c r="AH14" s="8"/>
    </row>
    <row r="15" spans="1:34" ht="24.75" customHeight="1">
      <c r="A15" s="62">
        <v>10</v>
      </c>
      <c r="B15" s="63" t="s">
        <v>85</v>
      </c>
      <c r="C15" s="20">
        <v>270</v>
      </c>
      <c r="D15" s="20">
        <v>215</v>
      </c>
      <c r="E15" s="21">
        <f t="shared" si="0"/>
        <v>79.62962962962963</v>
      </c>
      <c r="F15" s="20">
        <v>16</v>
      </c>
      <c r="G15" s="20">
        <v>100</v>
      </c>
      <c r="H15" s="20">
        <v>100</v>
      </c>
      <c r="I15" s="21">
        <f t="shared" si="1"/>
        <v>100</v>
      </c>
      <c r="J15" s="20">
        <v>100</v>
      </c>
      <c r="K15" s="20">
        <v>100</v>
      </c>
      <c r="L15" s="21">
        <f t="shared" si="2"/>
        <v>100</v>
      </c>
      <c r="M15" s="20"/>
      <c r="N15" s="20"/>
      <c r="O15" s="21"/>
      <c r="P15" s="20"/>
      <c r="Q15" s="20"/>
      <c r="R15" s="21"/>
      <c r="S15" s="20"/>
      <c r="T15" s="20"/>
      <c r="U15" s="21"/>
      <c r="AH15" s="8"/>
    </row>
    <row r="16" spans="1:34" ht="24.75" customHeight="1">
      <c r="A16" s="62">
        <v>11</v>
      </c>
      <c r="B16" s="63" t="s">
        <v>86</v>
      </c>
      <c r="C16" s="20">
        <v>88</v>
      </c>
      <c r="D16" s="20">
        <v>85</v>
      </c>
      <c r="E16" s="21">
        <f t="shared" si="0"/>
        <v>96.5909090909091</v>
      </c>
      <c r="F16" s="20"/>
      <c r="G16" s="20">
        <v>42</v>
      </c>
      <c r="H16" s="20">
        <v>40</v>
      </c>
      <c r="I16" s="21">
        <f t="shared" si="1"/>
        <v>95.23809523809524</v>
      </c>
      <c r="J16" s="20">
        <v>42</v>
      </c>
      <c r="K16" s="20">
        <v>42</v>
      </c>
      <c r="L16" s="21">
        <f t="shared" si="2"/>
        <v>100</v>
      </c>
      <c r="M16" s="20"/>
      <c r="N16" s="20"/>
      <c r="O16" s="21"/>
      <c r="P16" s="20"/>
      <c r="Q16" s="20"/>
      <c r="R16" s="21"/>
      <c r="S16" s="20"/>
      <c r="T16" s="20"/>
      <c r="U16" s="21"/>
      <c r="AH16" s="8"/>
    </row>
    <row r="17" spans="1:34" ht="24.75" customHeight="1">
      <c r="A17" s="62">
        <v>12</v>
      </c>
      <c r="B17" s="63" t="s">
        <v>87</v>
      </c>
      <c r="C17" s="20"/>
      <c r="D17" s="20"/>
      <c r="E17" s="21"/>
      <c r="F17" s="20"/>
      <c r="G17" s="20"/>
      <c r="H17" s="20"/>
      <c r="I17" s="21"/>
      <c r="J17" s="20"/>
      <c r="K17" s="20"/>
      <c r="L17" s="21"/>
      <c r="M17" s="20">
        <v>7097</v>
      </c>
      <c r="N17" s="20">
        <v>7681</v>
      </c>
      <c r="O17" s="21">
        <f>N17*100/M17</f>
        <v>108.228829082711</v>
      </c>
      <c r="P17" s="20">
        <v>220</v>
      </c>
      <c r="Q17" s="20">
        <v>220</v>
      </c>
      <c r="R17" s="21">
        <f>Q17*100/P17</f>
        <v>100</v>
      </c>
      <c r="S17" s="20">
        <v>267</v>
      </c>
      <c r="T17" s="20">
        <v>445</v>
      </c>
      <c r="U17" s="21">
        <f>T17*100/S17</f>
        <v>166.66666666666666</v>
      </c>
      <c r="AH17" s="8"/>
    </row>
    <row r="18" spans="1:21" ht="21.75" customHeight="1">
      <c r="A18" s="63"/>
      <c r="B18" s="63" t="s">
        <v>13</v>
      </c>
      <c r="C18" s="20">
        <f>SUM(C6:C17)</f>
        <v>3423</v>
      </c>
      <c r="D18" s="20">
        <f>SUM(D6:D17)</f>
        <v>2984</v>
      </c>
      <c r="E18" s="21">
        <f>D18*100/C18</f>
        <v>87.17499269646508</v>
      </c>
      <c r="F18" s="20">
        <f>SUM(F6:F17)</f>
        <v>121</v>
      </c>
      <c r="G18" s="20">
        <f>SUM(G6:G17)</f>
        <v>1306</v>
      </c>
      <c r="H18" s="20">
        <f>SUM(H6:H17)</f>
        <v>1230</v>
      </c>
      <c r="I18" s="21">
        <f>H18*100/G18</f>
        <v>94.18070444104134</v>
      </c>
      <c r="J18" s="20">
        <v>1309</v>
      </c>
      <c r="K18" s="20">
        <f>SUM(K6:K17)</f>
        <v>1232</v>
      </c>
      <c r="L18" s="21">
        <f t="shared" si="2"/>
        <v>94.11764705882354</v>
      </c>
      <c r="M18" s="20">
        <f>SUM(M10:M17)</f>
        <v>7994</v>
      </c>
      <c r="N18" s="20">
        <f>SUM(N6:N17)</f>
        <v>8554</v>
      </c>
      <c r="O18" s="21">
        <f>N18*100/M18</f>
        <v>107.00525394045535</v>
      </c>
      <c r="P18" s="20">
        <f>SUM(P6:P17)</f>
        <v>333</v>
      </c>
      <c r="Q18" s="20">
        <f>SUM(Q6:Q17)</f>
        <v>327</v>
      </c>
      <c r="R18" s="21">
        <f>Q18*100/P18</f>
        <v>98.1981981981982</v>
      </c>
      <c r="S18" s="20">
        <f>SUM(S6:S17)</f>
        <v>346</v>
      </c>
      <c r="T18" s="20">
        <f>SUM(T6:T17)</f>
        <v>525</v>
      </c>
      <c r="U18" s="21">
        <f>T18*100/S18</f>
        <v>151.73410404624278</v>
      </c>
    </row>
  </sheetData>
  <mergeCells count="4">
    <mergeCell ref="J3:L3"/>
    <mergeCell ref="J4:J5"/>
    <mergeCell ref="K4:K5"/>
    <mergeCell ref="L4:L5"/>
  </mergeCells>
  <printOptions/>
  <pageMargins left="0.75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9"/>
  <sheetViews>
    <sheetView view="pageBreakPreview" zoomScale="60" zoomScaleNormal="75" workbookViewId="0" topLeftCell="A1">
      <selection activeCell="B14" sqref="B14"/>
    </sheetView>
  </sheetViews>
  <sheetFormatPr defaultColWidth="9.00390625" defaultRowHeight="12.75"/>
  <cols>
    <col min="1" max="1" width="4.00390625" style="0" customWidth="1"/>
    <col min="2" max="2" width="32.00390625" style="0" customWidth="1"/>
    <col min="3" max="3" width="8.875" style="0" customWidth="1"/>
    <col min="4" max="4" width="10.25390625" style="0" customWidth="1"/>
    <col min="5" max="6" width="11.625" style="0" customWidth="1"/>
    <col min="7" max="7" width="11.375" style="0" customWidth="1"/>
    <col min="8" max="8" width="11.875" style="0" customWidth="1"/>
    <col min="9" max="9" width="12.25390625" style="0" customWidth="1"/>
    <col min="10" max="10" width="10.75390625" style="0" customWidth="1"/>
    <col min="11" max="11" width="10.125" style="0" customWidth="1"/>
    <col min="12" max="12" width="12.125" style="0" customWidth="1"/>
    <col min="13" max="13" width="9.375" style="0" customWidth="1"/>
    <col min="14" max="14" width="9.625" style="0" customWidth="1"/>
  </cols>
  <sheetData>
    <row r="2" spans="1:14" ht="15.75">
      <c r="A2" s="28"/>
      <c r="B2" s="28"/>
      <c r="C2" s="28"/>
      <c r="D2" s="1" t="s">
        <v>109</v>
      </c>
      <c r="E2" s="1"/>
      <c r="F2" s="1"/>
      <c r="G2" s="1"/>
      <c r="H2" s="1"/>
      <c r="I2" s="1"/>
      <c r="J2" s="1"/>
      <c r="K2" s="1"/>
      <c r="L2" s="28"/>
      <c r="M2" s="28"/>
      <c r="N2" s="28"/>
    </row>
    <row r="3" spans="1:14" ht="15">
      <c r="A3" s="160" t="s">
        <v>76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ht="15">
      <c r="A4" s="31" t="s">
        <v>2</v>
      </c>
      <c r="B4" s="34" t="s">
        <v>3</v>
      </c>
      <c r="C4" s="32" t="s">
        <v>37</v>
      </c>
      <c r="D4" s="33"/>
      <c r="E4" s="36"/>
      <c r="F4" s="161" t="s">
        <v>88</v>
      </c>
      <c r="G4" s="162"/>
      <c r="H4" s="69" t="s">
        <v>39</v>
      </c>
      <c r="I4" s="34"/>
      <c r="J4" s="31" t="s">
        <v>38</v>
      </c>
      <c r="K4" s="70" t="s">
        <v>42</v>
      </c>
      <c r="L4" s="71"/>
      <c r="M4" s="70" t="s">
        <v>73</v>
      </c>
      <c r="N4" s="74"/>
    </row>
    <row r="5" spans="1:14" ht="15">
      <c r="A5" s="42"/>
      <c r="B5" s="44"/>
      <c r="C5" s="26">
        <v>2009</v>
      </c>
      <c r="D5" s="27">
        <v>2010</v>
      </c>
      <c r="E5" s="29" t="s">
        <v>38</v>
      </c>
      <c r="F5" s="187"/>
      <c r="G5" s="188"/>
      <c r="H5" s="39" t="s">
        <v>40</v>
      </c>
      <c r="I5" s="45"/>
      <c r="J5" s="55" t="s">
        <v>95</v>
      </c>
      <c r="K5" s="72" t="s">
        <v>43</v>
      </c>
      <c r="L5" s="45"/>
      <c r="M5" s="15" t="s">
        <v>72</v>
      </c>
      <c r="N5" s="16"/>
    </row>
    <row r="6" spans="1:14" ht="15">
      <c r="A6" s="38"/>
      <c r="B6" s="45"/>
      <c r="C6" s="50"/>
      <c r="D6" s="38"/>
      <c r="E6" s="55" t="s">
        <v>95</v>
      </c>
      <c r="F6" s="26">
        <v>2009</v>
      </c>
      <c r="G6" s="27">
        <v>2010</v>
      </c>
      <c r="H6" s="26">
        <v>2009</v>
      </c>
      <c r="I6" s="27">
        <v>2010</v>
      </c>
      <c r="J6" s="38"/>
      <c r="K6" s="30" t="s">
        <v>1</v>
      </c>
      <c r="L6" s="32" t="s">
        <v>41</v>
      </c>
      <c r="M6" s="48" t="s">
        <v>57</v>
      </c>
      <c r="N6" s="73" t="s">
        <v>58</v>
      </c>
    </row>
    <row r="7" spans="1:14" ht="16.5" customHeight="1">
      <c r="A7" s="40">
        <v>1</v>
      </c>
      <c r="B7" s="40" t="s">
        <v>78</v>
      </c>
      <c r="C7" s="149"/>
      <c r="D7" s="40"/>
      <c r="E7" s="40"/>
      <c r="F7" s="40"/>
      <c r="G7" s="40"/>
      <c r="H7" s="40"/>
      <c r="I7" s="40"/>
      <c r="J7" s="40"/>
      <c r="K7" s="40"/>
      <c r="L7" s="40"/>
      <c r="M7" s="149"/>
      <c r="N7" s="40"/>
    </row>
    <row r="8" spans="1:14" ht="16.5" customHeight="1">
      <c r="A8" s="40">
        <v>2</v>
      </c>
      <c r="B8" s="40" t="s">
        <v>79</v>
      </c>
      <c r="C8" s="40"/>
      <c r="D8" s="40"/>
      <c r="E8" s="40"/>
      <c r="F8" s="40"/>
      <c r="G8" s="40"/>
      <c r="H8" s="40"/>
      <c r="I8" s="121"/>
      <c r="J8" s="121"/>
      <c r="K8" s="121"/>
      <c r="L8" s="121"/>
      <c r="M8" s="150"/>
      <c r="N8" s="150"/>
    </row>
    <row r="9" spans="1:14" ht="16.5" customHeight="1">
      <c r="A9" s="40">
        <v>3</v>
      </c>
      <c r="B9" s="40" t="s">
        <v>80</v>
      </c>
      <c r="C9" s="40"/>
      <c r="D9" s="40"/>
      <c r="E9" s="40"/>
      <c r="F9" s="40"/>
      <c r="G9" s="40"/>
      <c r="H9" s="40"/>
      <c r="I9" s="40"/>
      <c r="J9" s="40"/>
      <c r="K9" s="121"/>
      <c r="L9" s="121"/>
      <c r="M9" s="150"/>
      <c r="N9" s="150"/>
    </row>
    <row r="10" spans="1:14" ht="16.5" customHeight="1">
      <c r="A10" s="40">
        <v>4</v>
      </c>
      <c r="B10" s="40" t="s">
        <v>81</v>
      </c>
      <c r="C10" s="40"/>
      <c r="D10" s="40"/>
      <c r="E10" s="40"/>
      <c r="F10" s="40"/>
      <c r="G10" s="40"/>
      <c r="H10" s="40"/>
      <c r="I10" s="40"/>
      <c r="J10" s="40"/>
      <c r="K10" s="121"/>
      <c r="L10" s="121"/>
      <c r="M10" s="150"/>
      <c r="N10" s="150"/>
    </row>
    <row r="11" spans="1:14" ht="16.5" customHeight="1">
      <c r="A11" s="40">
        <v>5</v>
      </c>
      <c r="B11" s="30" t="s">
        <v>82</v>
      </c>
      <c r="C11" s="40">
        <v>211</v>
      </c>
      <c r="D11" s="40">
        <v>272</v>
      </c>
      <c r="E11" s="40">
        <f>D11-C11</f>
        <v>61</v>
      </c>
      <c r="F11" s="40">
        <v>62</v>
      </c>
      <c r="G11" s="40">
        <v>67</v>
      </c>
      <c r="H11" s="121">
        <v>326</v>
      </c>
      <c r="I11" s="122">
        <f>G11*100/27</f>
        <v>248.14814814814815</v>
      </c>
      <c r="J11" s="121">
        <f>I11-H11</f>
        <v>-77.85185185185185</v>
      </c>
      <c r="K11" s="40">
        <v>30</v>
      </c>
      <c r="L11" s="40">
        <v>7</v>
      </c>
      <c r="M11" s="150">
        <f>G11/L11</f>
        <v>9.571428571428571</v>
      </c>
      <c r="N11" s="150">
        <f>(D11-G11)/(K11-L11)</f>
        <v>8.91304347826087</v>
      </c>
    </row>
    <row r="12" spans="1:15" ht="16.5" customHeight="1">
      <c r="A12" s="40">
        <v>6</v>
      </c>
      <c r="B12" s="40" t="s">
        <v>83</v>
      </c>
      <c r="C12" s="40">
        <v>343</v>
      </c>
      <c r="D12" s="40">
        <v>264</v>
      </c>
      <c r="E12" s="40">
        <f>D12-C12</f>
        <v>-79</v>
      </c>
      <c r="F12" s="40">
        <v>203</v>
      </c>
      <c r="G12" s="40">
        <v>225</v>
      </c>
      <c r="H12" s="122">
        <v>254</v>
      </c>
      <c r="I12" s="122">
        <f>G12*100/80</f>
        <v>281.25</v>
      </c>
      <c r="J12" s="121">
        <f>I12-H12</f>
        <v>27.25</v>
      </c>
      <c r="K12" s="41">
        <v>30</v>
      </c>
      <c r="L12" s="41">
        <v>25</v>
      </c>
      <c r="M12" s="150">
        <f>G12/L12</f>
        <v>9</v>
      </c>
      <c r="N12" s="150">
        <f>(D12-G12)/(K12-L12)</f>
        <v>7.8</v>
      </c>
      <c r="O12" s="23"/>
    </row>
    <row r="13" spans="1:14" ht="16.5" customHeight="1">
      <c r="A13" s="40">
        <v>7</v>
      </c>
      <c r="B13" s="40" t="s">
        <v>115</v>
      </c>
      <c r="C13" s="40"/>
      <c r="D13" s="40"/>
      <c r="E13" s="40"/>
      <c r="F13" s="40"/>
      <c r="G13" s="40"/>
      <c r="H13" s="121"/>
      <c r="I13" s="122"/>
      <c r="J13" s="121"/>
      <c r="K13" s="41"/>
      <c r="L13" s="41"/>
      <c r="M13" s="150"/>
      <c r="N13" s="150"/>
    </row>
    <row r="14" spans="1:14" ht="16.5" customHeight="1">
      <c r="A14" s="40">
        <v>8</v>
      </c>
      <c r="B14" s="40" t="s">
        <v>84</v>
      </c>
      <c r="C14" s="40"/>
      <c r="D14" s="40"/>
      <c r="E14" s="40"/>
      <c r="F14" s="40"/>
      <c r="G14" s="40"/>
      <c r="H14" s="121"/>
      <c r="I14" s="122"/>
      <c r="J14" s="121"/>
      <c r="K14" s="41"/>
      <c r="L14" s="41"/>
      <c r="M14" s="150"/>
      <c r="N14" s="150"/>
    </row>
    <row r="15" spans="1:14" ht="16.5" customHeight="1">
      <c r="A15" s="40">
        <v>9</v>
      </c>
      <c r="B15" s="40" t="s">
        <v>116</v>
      </c>
      <c r="C15" s="40"/>
      <c r="D15" s="40"/>
      <c r="E15" s="40"/>
      <c r="F15" s="40"/>
      <c r="G15" s="40"/>
      <c r="H15" s="121"/>
      <c r="I15" s="122"/>
      <c r="J15" s="121"/>
      <c r="K15" s="41"/>
      <c r="L15" s="41"/>
      <c r="M15" s="150"/>
      <c r="N15" s="150"/>
    </row>
    <row r="16" spans="1:14" ht="16.5" customHeight="1">
      <c r="A16" s="40">
        <v>10</v>
      </c>
      <c r="B16" s="41" t="s">
        <v>85</v>
      </c>
      <c r="C16" s="40"/>
      <c r="D16" s="40"/>
      <c r="E16" s="40"/>
      <c r="F16" s="40"/>
      <c r="G16" s="40"/>
      <c r="H16" s="121"/>
      <c r="I16" s="122"/>
      <c r="J16" s="121"/>
      <c r="K16" s="122"/>
      <c r="L16" s="122"/>
      <c r="M16" s="150"/>
      <c r="N16" s="150"/>
    </row>
    <row r="17" spans="1:14" ht="16.5" customHeight="1">
      <c r="A17" s="40">
        <v>11</v>
      </c>
      <c r="B17" s="41" t="s">
        <v>86</v>
      </c>
      <c r="C17" s="40"/>
      <c r="D17" s="40"/>
      <c r="E17" s="40"/>
      <c r="F17" s="40"/>
      <c r="G17" s="40"/>
      <c r="H17" s="121"/>
      <c r="I17" s="122"/>
      <c r="J17" s="121"/>
      <c r="K17" s="41"/>
      <c r="L17" s="41"/>
      <c r="M17" s="150"/>
      <c r="N17" s="150"/>
    </row>
    <row r="18" spans="1:14" ht="16.5" customHeight="1">
      <c r="A18" s="40">
        <v>12</v>
      </c>
      <c r="B18" s="41" t="s">
        <v>87</v>
      </c>
      <c r="C18" s="40">
        <v>2898</v>
      </c>
      <c r="D18" s="40">
        <v>2541</v>
      </c>
      <c r="E18" s="40">
        <f>D18-C18</f>
        <v>-357</v>
      </c>
      <c r="F18" s="40">
        <v>2050</v>
      </c>
      <c r="G18" s="40">
        <v>1664</v>
      </c>
      <c r="H18" s="122">
        <v>932</v>
      </c>
      <c r="I18" s="122">
        <f>G18*100/200</f>
        <v>832</v>
      </c>
      <c r="J18" s="121">
        <f>I18-H18</f>
        <v>-100</v>
      </c>
      <c r="K18" s="41">
        <v>350</v>
      </c>
      <c r="L18" s="41">
        <v>208</v>
      </c>
      <c r="M18" s="150">
        <f>G18/L18</f>
        <v>8</v>
      </c>
      <c r="N18" s="150">
        <f>(D18-G18)/(K18-L18)</f>
        <v>6.176056338028169</v>
      </c>
    </row>
    <row r="19" spans="1:14" ht="15" customHeight="1">
      <c r="A19" s="28"/>
      <c r="B19" s="40" t="s">
        <v>13</v>
      </c>
      <c r="C19" s="40">
        <f>SUM(C11:C18)</f>
        <v>3452</v>
      </c>
      <c r="D19" s="40">
        <f>SUM(D8:D18)</f>
        <v>3077</v>
      </c>
      <c r="E19" s="40">
        <f>D19-C19</f>
        <v>-375</v>
      </c>
      <c r="F19" s="40">
        <f>SUM(F11:F18)</f>
        <v>2315</v>
      </c>
      <c r="G19" s="40">
        <f>SUM(G11:G18)</f>
        <v>1956</v>
      </c>
      <c r="H19" s="121">
        <v>695</v>
      </c>
      <c r="I19" s="122">
        <f>G19*100/307</f>
        <v>637.1335504885993</v>
      </c>
      <c r="J19" s="121">
        <f>I19-H19</f>
        <v>-57.866449511400674</v>
      </c>
      <c r="K19" s="121">
        <f>SUM(K8:K18)</f>
        <v>410</v>
      </c>
      <c r="L19" s="121">
        <f>SUM(L8:L18)</f>
        <v>240</v>
      </c>
      <c r="M19" s="150">
        <f>G19/L19</f>
        <v>8.15</v>
      </c>
      <c r="N19" s="150">
        <f>(D19-G19)/(K19-L19)</f>
        <v>6.594117647058823</v>
      </c>
    </row>
  </sheetData>
  <mergeCells count="2">
    <mergeCell ref="A3:N3"/>
    <mergeCell ref="F4:G5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="65" zoomScaleNormal="75" zoomScaleSheetLayoutView="65" workbookViewId="0" topLeftCell="A1">
      <selection activeCell="F15" sqref="F15"/>
    </sheetView>
  </sheetViews>
  <sheetFormatPr defaultColWidth="9.00390625" defaultRowHeight="12.75"/>
  <cols>
    <col min="1" max="1" width="4.125" style="0" customWidth="1"/>
    <col min="2" max="2" width="28.75390625" style="0" customWidth="1"/>
    <col min="3" max="3" width="10.625" style="0" customWidth="1"/>
    <col min="4" max="4" width="10.25390625" style="0" customWidth="1"/>
    <col min="5" max="5" width="12.125" style="0" customWidth="1"/>
    <col min="6" max="6" width="9.00390625" style="0" customWidth="1"/>
    <col min="7" max="7" width="10.125" style="0" customWidth="1"/>
    <col min="8" max="8" width="11.75390625" style="0" customWidth="1"/>
    <col min="9" max="9" width="10.125" style="0" customWidth="1"/>
    <col min="10" max="10" width="9.375" style="0" customWidth="1"/>
    <col min="11" max="11" width="11.375" style="0" customWidth="1"/>
    <col min="12" max="12" width="9.00390625" style="0" customWidth="1"/>
    <col min="13" max="13" width="10.00390625" style="0" customWidth="1"/>
    <col min="14" max="14" width="13.125" style="0" customWidth="1"/>
  </cols>
  <sheetData>
    <row r="1" spans="1:14" ht="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>
      <c r="A2" s="28"/>
      <c r="B2" s="28"/>
      <c r="C2" s="1" t="s">
        <v>110</v>
      </c>
      <c r="D2" s="1"/>
      <c r="E2" s="1"/>
      <c r="F2" s="28"/>
      <c r="G2" s="28"/>
      <c r="H2" s="28"/>
      <c r="I2" s="28"/>
      <c r="J2" s="28"/>
      <c r="K2" s="28"/>
      <c r="L2" s="28"/>
      <c r="M2" s="28"/>
      <c r="N2" s="28"/>
    </row>
    <row r="3" spans="1:14" ht="15">
      <c r="A3" s="43" t="s">
        <v>2</v>
      </c>
      <c r="B3" s="29" t="s">
        <v>3</v>
      </c>
      <c r="C3" s="32" t="s">
        <v>45</v>
      </c>
      <c r="D3" s="33"/>
      <c r="E3" s="36"/>
      <c r="F3" s="68" t="s">
        <v>46</v>
      </c>
      <c r="G3" s="33"/>
      <c r="H3" s="36"/>
      <c r="I3" s="32" t="s">
        <v>47</v>
      </c>
      <c r="J3" s="33"/>
      <c r="K3" s="36"/>
      <c r="L3" s="32" t="s">
        <v>48</v>
      </c>
      <c r="M3" s="33"/>
      <c r="N3" s="36"/>
    </row>
    <row r="4" spans="1:14" ht="15">
      <c r="A4" s="49"/>
      <c r="B4" s="35"/>
      <c r="C4" s="26">
        <v>2009</v>
      </c>
      <c r="D4" s="27">
        <v>2010</v>
      </c>
      <c r="E4" s="17" t="s">
        <v>44</v>
      </c>
      <c r="F4" s="26">
        <v>2009</v>
      </c>
      <c r="G4" s="27">
        <v>2010</v>
      </c>
      <c r="H4" s="29" t="s">
        <v>44</v>
      </c>
      <c r="I4" s="26">
        <v>2009</v>
      </c>
      <c r="J4" s="27">
        <v>2010</v>
      </c>
      <c r="K4" s="29" t="s">
        <v>44</v>
      </c>
      <c r="L4" s="26">
        <v>2009</v>
      </c>
      <c r="M4" s="27">
        <v>2010</v>
      </c>
      <c r="N4" s="17" t="s">
        <v>44</v>
      </c>
    </row>
    <row r="5" spans="1:14" ht="15">
      <c r="A5" s="39"/>
      <c r="B5" s="37"/>
      <c r="C5" s="38"/>
      <c r="D5" s="38"/>
      <c r="E5" s="55" t="s">
        <v>95</v>
      </c>
      <c r="F5" s="38"/>
      <c r="G5" s="38"/>
      <c r="H5" s="55" t="s">
        <v>95</v>
      </c>
      <c r="I5" s="38"/>
      <c r="J5" s="38"/>
      <c r="K5" s="55" t="s">
        <v>95</v>
      </c>
      <c r="L5" s="38"/>
      <c r="M5" s="38"/>
      <c r="N5" s="55" t="s">
        <v>95</v>
      </c>
    </row>
    <row r="6" spans="1:14" ht="16.5" customHeight="1">
      <c r="A6" s="40">
        <v>1</v>
      </c>
      <c r="B6" s="40" t="s">
        <v>78</v>
      </c>
      <c r="C6" s="20">
        <v>13</v>
      </c>
      <c r="D6" s="20"/>
      <c r="E6" s="24">
        <f>D6-C6</f>
        <v>-13</v>
      </c>
      <c r="F6" s="20">
        <v>8</v>
      </c>
      <c r="G6" s="20"/>
      <c r="H6" s="24">
        <f>G6-F6</f>
        <v>-8</v>
      </c>
      <c r="I6" s="20"/>
      <c r="J6" s="20"/>
      <c r="K6" s="20"/>
      <c r="L6" s="20"/>
      <c r="M6" s="20"/>
      <c r="N6" s="20"/>
    </row>
    <row r="7" spans="1:14" ht="16.5" customHeight="1">
      <c r="A7" s="40">
        <v>2</v>
      </c>
      <c r="B7" s="40" t="s">
        <v>79</v>
      </c>
      <c r="C7" s="20">
        <v>67</v>
      </c>
      <c r="D7" s="20">
        <v>86</v>
      </c>
      <c r="E7" s="24">
        <f aca="true" t="shared" si="0" ref="E7:E16">D7-C7</f>
        <v>19</v>
      </c>
      <c r="F7" s="20">
        <v>12</v>
      </c>
      <c r="G7" s="20">
        <v>20</v>
      </c>
      <c r="H7" s="24">
        <f aca="true" t="shared" si="1" ref="H7:H16">G7-F7</f>
        <v>8</v>
      </c>
      <c r="I7" s="20"/>
      <c r="J7" s="20"/>
      <c r="K7" s="20"/>
      <c r="L7" s="20"/>
      <c r="M7" s="20"/>
      <c r="N7" s="20"/>
    </row>
    <row r="8" spans="1:14" ht="16.5" customHeight="1">
      <c r="A8" s="40">
        <v>3</v>
      </c>
      <c r="B8" s="40" t="s">
        <v>80</v>
      </c>
      <c r="C8" s="20">
        <v>47</v>
      </c>
      <c r="D8" s="20">
        <v>76</v>
      </c>
      <c r="E8" s="24">
        <f t="shared" si="0"/>
        <v>29</v>
      </c>
      <c r="F8" s="20">
        <v>1</v>
      </c>
      <c r="G8" s="20"/>
      <c r="H8" s="24">
        <f t="shared" si="1"/>
        <v>-1</v>
      </c>
      <c r="I8" s="20"/>
      <c r="J8" s="20"/>
      <c r="K8" s="20"/>
      <c r="L8" s="20"/>
      <c r="M8" s="20"/>
      <c r="N8" s="20"/>
    </row>
    <row r="9" spans="1:14" ht="16.5" customHeight="1">
      <c r="A9" s="40">
        <v>4</v>
      </c>
      <c r="B9" s="40" t="s">
        <v>81</v>
      </c>
      <c r="C9" s="20">
        <v>16</v>
      </c>
      <c r="D9" s="20">
        <v>20</v>
      </c>
      <c r="E9" s="24">
        <f t="shared" si="0"/>
        <v>4</v>
      </c>
      <c r="F9" s="20"/>
      <c r="G9" s="20">
        <v>2</v>
      </c>
      <c r="H9" s="24">
        <f t="shared" si="1"/>
        <v>2</v>
      </c>
      <c r="I9" s="20"/>
      <c r="J9" s="20"/>
      <c r="K9" s="20"/>
      <c r="L9" s="20"/>
      <c r="M9" s="20"/>
      <c r="N9" s="20"/>
    </row>
    <row r="10" spans="1:14" ht="16.5" customHeight="1">
      <c r="A10" s="40">
        <v>5</v>
      </c>
      <c r="B10" s="30" t="s">
        <v>82</v>
      </c>
      <c r="C10" s="20">
        <v>215</v>
      </c>
      <c r="D10" s="20">
        <v>140</v>
      </c>
      <c r="E10" s="24">
        <f t="shared" si="0"/>
        <v>-75</v>
      </c>
      <c r="F10" s="20">
        <v>25</v>
      </c>
      <c r="G10" s="20">
        <v>14</v>
      </c>
      <c r="H10" s="24">
        <f t="shared" si="1"/>
        <v>-11</v>
      </c>
      <c r="I10" s="20"/>
      <c r="J10" s="20"/>
      <c r="K10" s="20"/>
      <c r="L10" s="20"/>
      <c r="M10" s="20"/>
      <c r="N10" s="20"/>
    </row>
    <row r="11" spans="1:14" ht="16.5" customHeight="1">
      <c r="A11" s="40">
        <v>6</v>
      </c>
      <c r="B11" s="40" t="s">
        <v>83</v>
      </c>
      <c r="C11" s="20">
        <v>80</v>
      </c>
      <c r="D11" s="20">
        <v>153</v>
      </c>
      <c r="E11" s="24">
        <f t="shared" si="0"/>
        <v>73</v>
      </c>
      <c r="F11" s="20">
        <v>8</v>
      </c>
      <c r="G11" s="20">
        <v>5</v>
      </c>
      <c r="H11" s="24">
        <f t="shared" si="1"/>
        <v>-3</v>
      </c>
      <c r="I11" s="20">
        <v>80</v>
      </c>
      <c r="J11" s="20">
        <v>111</v>
      </c>
      <c r="K11" s="20">
        <f>J11-I11</f>
        <v>31</v>
      </c>
      <c r="L11" s="20">
        <v>8</v>
      </c>
      <c r="M11" s="20">
        <v>8</v>
      </c>
      <c r="N11" s="20">
        <f>M11-L11</f>
        <v>0</v>
      </c>
    </row>
    <row r="12" spans="1:14" ht="16.5" customHeight="1">
      <c r="A12" s="40">
        <v>7</v>
      </c>
      <c r="B12" s="40" t="s">
        <v>115</v>
      </c>
      <c r="C12" s="20">
        <v>65</v>
      </c>
      <c r="D12" s="20">
        <v>45</v>
      </c>
      <c r="E12" s="24">
        <f t="shared" si="0"/>
        <v>-20</v>
      </c>
      <c r="F12" s="20">
        <v>13</v>
      </c>
      <c r="G12" s="20">
        <v>6</v>
      </c>
      <c r="H12" s="24">
        <f t="shared" si="1"/>
        <v>-7</v>
      </c>
      <c r="I12" s="20"/>
      <c r="J12" s="20"/>
      <c r="K12" s="20"/>
      <c r="L12" s="20"/>
      <c r="M12" s="20"/>
      <c r="N12" s="20"/>
    </row>
    <row r="13" spans="1:14" ht="16.5" customHeight="1">
      <c r="A13" s="40">
        <v>8</v>
      </c>
      <c r="B13" s="40" t="s">
        <v>84</v>
      </c>
      <c r="C13" s="20">
        <v>18</v>
      </c>
      <c r="D13" s="20">
        <v>20</v>
      </c>
      <c r="E13" s="24">
        <f t="shared" si="0"/>
        <v>2</v>
      </c>
      <c r="F13" s="20"/>
      <c r="G13" s="20"/>
      <c r="H13" s="24">
        <f t="shared" si="1"/>
        <v>0</v>
      </c>
      <c r="I13" s="20"/>
      <c r="J13" s="20"/>
      <c r="K13" s="20"/>
      <c r="L13" s="20"/>
      <c r="M13" s="20"/>
      <c r="N13" s="20"/>
    </row>
    <row r="14" spans="1:14" ht="16.5" customHeight="1">
      <c r="A14" s="40">
        <v>9</v>
      </c>
      <c r="B14" s="40" t="s">
        <v>116</v>
      </c>
      <c r="C14" s="20">
        <v>30</v>
      </c>
      <c r="D14" s="20">
        <v>76</v>
      </c>
      <c r="E14" s="24">
        <f t="shared" si="0"/>
        <v>46</v>
      </c>
      <c r="F14" s="20"/>
      <c r="G14" s="20">
        <v>19</v>
      </c>
      <c r="H14" s="24">
        <f t="shared" si="1"/>
        <v>19</v>
      </c>
      <c r="I14" s="20"/>
      <c r="J14" s="20"/>
      <c r="K14" s="20"/>
      <c r="L14" s="20"/>
      <c r="M14" s="20"/>
      <c r="N14" s="20"/>
    </row>
    <row r="15" spans="1:14" ht="16.5" customHeight="1">
      <c r="A15" s="40">
        <v>10</v>
      </c>
      <c r="B15" s="41" t="s">
        <v>85</v>
      </c>
      <c r="C15" s="20">
        <v>20</v>
      </c>
      <c r="D15" s="20">
        <v>42</v>
      </c>
      <c r="E15" s="24">
        <f t="shared" si="0"/>
        <v>22</v>
      </c>
      <c r="F15" s="20"/>
      <c r="G15" s="20">
        <v>18</v>
      </c>
      <c r="H15" s="24">
        <f t="shared" si="1"/>
        <v>18</v>
      </c>
      <c r="I15" s="20"/>
      <c r="J15" s="20"/>
      <c r="K15" s="20"/>
      <c r="L15" s="20"/>
      <c r="M15" s="20"/>
      <c r="N15" s="20"/>
    </row>
    <row r="16" spans="1:14" ht="16.5" customHeight="1">
      <c r="A16" s="40">
        <v>11</v>
      </c>
      <c r="B16" s="41" t="s">
        <v>86</v>
      </c>
      <c r="C16" s="20">
        <v>20</v>
      </c>
      <c r="D16" s="20">
        <v>30</v>
      </c>
      <c r="E16" s="24">
        <f t="shared" si="0"/>
        <v>10</v>
      </c>
      <c r="F16" s="20"/>
      <c r="G16" s="20"/>
      <c r="H16" s="24">
        <f t="shared" si="1"/>
        <v>0</v>
      </c>
      <c r="I16" s="20"/>
      <c r="J16" s="20"/>
      <c r="K16" s="20"/>
      <c r="L16" s="20"/>
      <c r="M16" s="20"/>
      <c r="N16" s="20"/>
    </row>
    <row r="17" spans="1:14" ht="16.5" customHeight="1">
      <c r="A17" s="40">
        <v>12</v>
      </c>
      <c r="B17" s="41" t="s">
        <v>87</v>
      </c>
      <c r="C17" s="148"/>
      <c r="D17" s="24"/>
      <c r="E17" s="24"/>
      <c r="F17" s="24"/>
      <c r="G17" s="24"/>
      <c r="H17" s="24"/>
      <c r="I17" s="20">
        <v>683</v>
      </c>
      <c r="J17" s="20">
        <v>710</v>
      </c>
      <c r="K17" s="20">
        <f>J17-I17</f>
        <v>27</v>
      </c>
      <c r="L17" s="20">
        <v>288</v>
      </c>
      <c r="M17" s="20">
        <v>340</v>
      </c>
      <c r="N17" s="20">
        <f>M17-L17</f>
        <v>52</v>
      </c>
    </row>
    <row r="18" spans="1:14" ht="21" customHeight="1">
      <c r="A18" s="40"/>
      <c r="B18" s="40" t="s">
        <v>13</v>
      </c>
      <c r="C18" s="20">
        <f>SUM(C6:C16)</f>
        <v>591</v>
      </c>
      <c r="D18" s="20">
        <f>SUM(D6:D17)</f>
        <v>688</v>
      </c>
      <c r="E18" s="20">
        <f>D18-C18</f>
        <v>97</v>
      </c>
      <c r="F18" s="20">
        <f>SUM(F6:F17)</f>
        <v>67</v>
      </c>
      <c r="G18" s="20">
        <f>SUM(G6:G17)</f>
        <v>84</v>
      </c>
      <c r="H18" s="20">
        <f>G18-F18</f>
        <v>17</v>
      </c>
      <c r="I18" s="20">
        <f>SUM(I6:I17)</f>
        <v>763</v>
      </c>
      <c r="J18" s="20">
        <f>SUM(J10:J17)</f>
        <v>821</v>
      </c>
      <c r="K18" s="20">
        <f>J18-I18</f>
        <v>58</v>
      </c>
      <c r="L18" s="20">
        <f>SUM(L10:L17)</f>
        <v>296</v>
      </c>
      <c r="M18" s="20">
        <f>SUM(M10:M17)</f>
        <v>348</v>
      </c>
      <c r="N18" s="20">
        <f>M18-L18</f>
        <v>52</v>
      </c>
    </row>
  </sheetData>
  <printOptions/>
  <pageMargins left="0.75" right="0.75" top="1" bottom="1" header="0.5" footer="0.5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65" zoomScaleNormal="75" zoomScaleSheetLayoutView="65" workbookViewId="0" topLeftCell="A1">
      <selection activeCell="G18" sqref="G18"/>
    </sheetView>
  </sheetViews>
  <sheetFormatPr defaultColWidth="9.00390625" defaultRowHeight="12.75"/>
  <cols>
    <col min="1" max="1" width="4.25390625" style="0" customWidth="1"/>
    <col min="2" max="2" width="31.75390625" style="0" customWidth="1"/>
    <col min="3" max="3" width="8.875" style="0" customWidth="1"/>
    <col min="5" max="5" width="10.875" style="0" customWidth="1"/>
    <col min="6" max="6" width="9.25390625" style="0" customWidth="1"/>
    <col min="8" max="8" width="9.625" style="0" customWidth="1"/>
    <col min="9" max="9" width="9.375" style="0" customWidth="1"/>
    <col min="10" max="10" width="9.625" style="0" customWidth="1"/>
    <col min="11" max="11" width="10.125" style="0" customWidth="1"/>
    <col min="13" max="13" width="9.375" style="0" customWidth="1"/>
    <col min="14" max="14" width="10.375" style="0" customWidth="1"/>
  </cols>
  <sheetData>
    <row r="1" spans="1:14" ht="15.75">
      <c r="A1" s="189" t="s">
        <v>108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ht="15">
      <c r="A2" s="160" t="s">
        <v>75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5">
      <c r="A4" s="43" t="s">
        <v>2</v>
      </c>
      <c r="B4" s="29" t="s">
        <v>3</v>
      </c>
      <c r="C4" s="32" t="s">
        <v>29</v>
      </c>
      <c r="D4" s="33"/>
      <c r="E4" s="36"/>
      <c r="F4" s="11" t="s">
        <v>30</v>
      </c>
      <c r="G4" s="13"/>
      <c r="H4" s="31" t="s">
        <v>32</v>
      </c>
      <c r="I4" s="43" t="s">
        <v>33</v>
      </c>
      <c r="J4" s="29"/>
      <c r="K4" s="31" t="s">
        <v>32</v>
      </c>
      <c r="L4" s="69" t="s">
        <v>35</v>
      </c>
      <c r="M4" s="29"/>
      <c r="N4" s="31" t="s">
        <v>32</v>
      </c>
    </row>
    <row r="5" spans="1:14" ht="15">
      <c r="A5" s="49"/>
      <c r="B5" s="35"/>
      <c r="C5" s="26">
        <v>2009</v>
      </c>
      <c r="D5" s="27">
        <v>2010</v>
      </c>
      <c r="E5" s="27" t="s">
        <v>92</v>
      </c>
      <c r="F5" s="26">
        <v>2009</v>
      </c>
      <c r="G5" s="27">
        <v>2010</v>
      </c>
      <c r="H5" s="54" t="s">
        <v>31</v>
      </c>
      <c r="I5" s="39" t="s">
        <v>34</v>
      </c>
      <c r="J5" s="37"/>
      <c r="K5" s="54" t="s">
        <v>31</v>
      </c>
      <c r="L5" s="75" t="s">
        <v>36</v>
      </c>
      <c r="M5" s="37"/>
      <c r="N5" s="54" t="s">
        <v>31</v>
      </c>
    </row>
    <row r="6" spans="1:14" ht="15">
      <c r="A6" s="39"/>
      <c r="B6" s="37"/>
      <c r="C6" s="50"/>
      <c r="D6" s="19"/>
      <c r="E6" s="19" t="s">
        <v>93</v>
      </c>
      <c r="F6" s="38"/>
      <c r="G6" s="37"/>
      <c r="H6" s="38" t="s">
        <v>96</v>
      </c>
      <c r="I6" s="26">
        <v>2009</v>
      </c>
      <c r="J6" s="27">
        <v>2010</v>
      </c>
      <c r="K6" s="19" t="s">
        <v>96</v>
      </c>
      <c r="L6" s="26">
        <v>2009</v>
      </c>
      <c r="M6" s="27">
        <v>2010</v>
      </c>
      <c r="N6" s="19" t="s">
        <v>96</v>
      </c>
    </row>
    <row r="7" spans="1:14" ht="16.5" customHeight="1">
      <c r="A7" s="40">
        <v>1</v>
      </c>
      <c r="B7" s="40" t="s">
        <v>78</v>
      </c>
      <c r="C7" s="46">
        <v>12</v>
      </c>
      <c r="D7" s="46"/>
      <c r="E7" s="46"/>
      <c r="F7" s="46">
        <v>6</v>
      </c>
      <c r="G7" s="46"/>
      <c r="H7" s="46">
        <f aca="true" t="shared" si="0" ref="H7:H19">G7-F7</f>
        <v>-6</v>
      </c>
      <c r="I7" s="46">
        <v>30</v>
      </c>
      <c r="J7" s="46"/>
      <c r="K7" s="46">
        <f aca="true" t="shared" si="1" ref="K7:K19">J7-I7</f>
        <v>-30</v>
      </c>
      <c r="L7" s="46">
        <v>30</v>
      </c>
      <c r="M7" s="46"/>
      <c r="N7" s="46">
        <f>M7-L7</f>
        <v>-30</v>
      </c>
    </row>
    <row r="8" spans="1:14" ht="16.5" customHeight="1">
      <c r="A8" s="40">
        <v>2</v>
      </c>
      <c r="B8" s="40" t="s">
        <v>79</v>
      </c>
      <c r="C8" s="46">
        <v>92</v>
      </c>
      <c r="D8" s="46">
        <v>90</v>
      </c>
      <c r="E8" s="46">
        <f aca="true" t="shared" si="2" ref="E8:E19">D8*100/C8</f>
        <v>97.82608695652173</v>
      </c>
      <c r="F8" s="46">
        <v>87</v>
      </c>
      <c r="G8" s="46">
        <v>90</v>
      </c>
      <c r="H8" s="46">
        <f t="shared" si="0"/>
        <v>3</v>
      </c>
      <c r="I8" s="46">
        <v>44</v>
      </c>
      <c r="J8" s="46">
        <f>G8*100/180</f>
        <v>50</v>
      </c>
      <c r="K8" s="46">
        <f t="shared" si="1"/>
        <v>6</v>
      </c>
      <c r="L8" s="46">
        <v>3</v>
      </c>
      <c r="M8" s="46">
        <f>(D8-G8)*100/180</f>
        <v>0</v>
      </c>
      <c r="N8" s="46">
        <f>M8-L8</f>
        <v>-3</v>
      </c>
    </row>
    <row r="9" spans="1:14" ht="16.5" customHeight="1">
      <c r="A9" s="40">
        <v>3</v>
      </c>
      <c r="B9" s="40" t="s">
        <v>80</v>
      </c>
      <c r="C9" s="46">
        <v>52</v>
      </c>
      <c r="D9" s="46">
        <v>48</v>
      </c>
      <c r="E9" s="46">
        <f t="shared" si="2"/>
        <v>92.3076923076923</v>
      </c>
      <c r="F9" s="46">
        <v>39</v>
      </c>
      <c r="G9" s="46">
        <v>47</v>
      </c>
      <c r="H9" s="46">
        <f t="shared" si="0"/>
        <v>8</v>
      </c>
      <c r="I9" s="46">
        <v>37</v>
      </c>
      <c r="J9" s="46">
        <f>G9*100/105</f>
        <v>44.76190476190476</v>
      </c>
      <c r="K9" s="46">
        <f>J9-I9</f>
        <v>7.761904761904759</v>
      </c>
      <c r="L9" s="46">
        <v>12</v>
      </c>
      <c r="M9" s="46">
        <f>(D9-G9)*100/105</f>
        <v>0.9523809523809523</v>
      </c>
      <c r="N9" s="46">
        <f>M9-L9</f>
        <v>-11.047619047619047</v>
      </c>
    </row>
    <row r="10" spans="1:14" ht="16.5" customHeight="1">
      <c r="A10" s="40">
        <v>4</v>
      </c>
      <c r="B10" s="40" t="s">
        <v>81</v>
      </c>
      <c r="C10" s="46">
        <v>22</v>
      </c>
      <c r="D10" s="46">
        <v>22</v>
      </c>
      <c r="E10" s="46">
        <f t="shared" si="2"/>
        <v>100</v>
      </c>
      <c r="F10" s="46">
        <v>22</v>
      </c>
      <c r="G10" s="46">
        <v>22</v>
      </c>
      <c r="H10" s="46">
        <f t="shared" si="0"/>
        <v>0</v>
      </c>
      <c r="I10" s="46">
        <v>41</v>
      </c>
      <c r="J10" s="46">
        <f>G10*100/54</f>
        <v>40.74074074074074</v>
      </c>
      <c r="K10" s="46">
        <f>J10-I10</f>
        <v>-0.2592592592592595</v>
      </c>
      <c r="L10" s="46">
        <v>0</v>
      </c>
      <c r="M10" s="46">
        <f>(D10-G10)*100/54</f>
        <v>0</v>
      </c>
      <c r="N10" s="46">
        <f>M10-L10</f>
        <v>0</v>
      </c>
    </row>
    <row r="11" spans="1:14" ht="16.5" customHeight="1">
      <c r="A11" s="40">
        <v>5</v>
      </c>
      <c r="B11" s="30" t="s">
        <v>82</v>
      </c>
      <c r="C11" s="46">
        <v>93</v>
      </c>
      <c r="D11" s="46">
        <v>49</v>
      </c>
      <c r="E11" s="46">
        <f t="shared" si="2"/>
        <v>52.68817204301075</v>
      </c>
      <c r="F11" s="46">
        <v>88</v>
      </c>
      <c r="G11" s="46">
        <v>45</v>
      </c>
      <c r="H11" s="46">
        <f t="shared" si="0"/>
        <v>-43</v>
      </c>
      <c r="I11" s="46">
        <v>29</v>
      </c>
      <c r="J11" s="46">
        <f>G11*100/304</f>
        <v>14.802631578947368</v>
      </c>
      <c r="K11" s="46">
        <f t="shared" si="1"/>
        <v>-14.197368421052632</v>
      </c>
      <c r="L11" s="46">
        <v>2</v>
      </c>
      <c r="M11" s="46">
        <f>(D11-G11)*100/304</f>
        <v>1.3157894736842106</v>
      </c>
      <c r="N11" s="46">
        <f aca="true" t="shared" si="3" ref="N11:N19">M11-L11</f>
        <v>-0.6842105263157894</v>
      </c>
    </row>
    <row r="12" spans="1:14" ht="16.5" customHeight="1">
      <c r="A12" s="40">
        <v>6</v>
      </c>
      <c r="B12" s="40" t="s">
        <v>83</v>
      </c>
      <c r="C12" s="46">
        <v>95</v>
      </c>
      <c r="D12" s="46">
        <v>71</v>
      </c>
      <c r="E12" s="46">
        <f t="shared" si="2"/>
        <v>74.73684210526316</v>
      </c>
      <c r="F12" s="46">
        <v>61</v>
      </c>
      <c r="G12" s="46">
        <v>62</v>
      </c>
      <c r="H12" s="46">
        <f t="shared" si="0"/>
        <v>1</v>
      </c>
      <c r="I12" s="46">
        <v>22</v>
      </c>
      <c r="J12" s="46">
        <f>G12*100/250</f>
        <v>24.8</v>
      </c>
      <c r="K12" s="46">
        <f t="shared" si="1"/>
        <v>2.8000000000000007</v>
      </c>
      <c r="L12" s="46">
        <v>12</v>
      </c>
      <c r="M12" s="46">
        <f>(D12-G12)*100/250</f>
        <v>3.6</v>
      </c>
      <c r="N12" s="46">
        <f t="shared" si="3"/>
        <v>-8.4</v>
      </c>
    </row>
    <row r="13" spans="1:14" ht="16.5" customHeight="1">
      <c r="A13" s="40">
        <v>7</v>
      </c>
      <c r="B13" s="40" t="s">
        <v>115</v>
      </c>
      <c r="C13" s="144">
        <v>51</v>
      </c>
      <c r="D13" s="144">
        <v>50</v>
      </c>
      <c r="E13" s="46">
        <f t="shared" si="2"/>
        <v>98.03921568627452</v>
      </c>
      <c r="F13" s="144">
        <v>48</v>
      </c>
      <c r="G13" s="144">
        <v>47</v>
      </c>
      <c r="H13" s="46">
        <f t="shared" si="0"/>
        <v>-1</v>
      </c>
      <c r="I13" s="144">
        <v>56</v>
      </c>
      <c r="J13" s="144">
        <f>G13*100/85</f>
        <v>55.294117647058826</v>
      </c>
      <c r="K13" s="46">
        <f t="shared" si="1"/>
        <v>-0.705882352941174</v>
      </c>
      <c r="L13" s="46">
        <v>4</v>
      </c>
      <c r="M13" s="46">
        <f>(D13-G13)*100/85</f>
        <v>3.5294117647058822</v>
      </c>
      <c r="N13" s="144">
        <f t="shared" si="3"/>
        <v>-0.47058823529411775</v>
      </c>
    </row>
    <row r="14" spans="1:14" ht="16.5" customHeight="1">
      <c r="A14" s="40">
        <v>8</v>
      </c>
      <c r="B14" s="40" t="s">
        <v>84</v>
      </c>
      <c r="C14" s="144">
        <v>29</v>
      </c>
      <c r="D14" s="144">
        <v>31</v>
      </c>
      <c r="E14" s="46">
        <f t="shared" si="2"/>
        <v>106.89655172413794</v>
      </c>
      <c r="F14" s="144">
        <v>27</v>
      </c>
      <c r="G14" s="144">
        <v>28</v>
      </c>
      <c r="H14" s="46">
        <f t="shared" si="0"/>
        <v>1</v>
      </c>
      <c r="I14" s="144">
        <v>39</v>
      </c>
      <c r="J14" s="144">
        <f>G14*100/52</f>
        <v>53.84615384615385</v>
      </c>
      <c r="K14" s="46">
        <f t="shared" si="1"/>
        <v>14.846153846153847</v>
      </c>
      <c r="L14" s="46">
        <v>3</v>
      </c>
      <c r="M14" s="46">
        <f>(D14-G14)*100/52</f>
        <v>5.769230769230769</v>
      </c>
      <c r="N14" s="144">
        <f t="shared" si="3"/>
        <v>2.769230769230769</v>
      </c>
    </row>
    <row r="15" spans="1:14" ht="16.5" customHeight="1">
      <c r="A15" s="40">
        <v>9</v>
      </c>
      <c r="B15" s="40" t="s">
        <v>116</v>
      </c>
      <c r="C15" s="144">
        <v>39</v>
      </c>
      <c r="D15" s="144">
        <v>47</v>
      </c>
      <c r="E15" s="46">
        <f t="shared" si="2"/>
        <v>120.51282051282051</v>
      </c>
      <c r="F15" s="144">
        <v>39</v>
      </c>
      <c r="G15" s="144">
        <v>45</v>
      </c>
      <c r="H15" s="46">
        <f t="shared" si="0"/>
        <v>6</v>
      </c>
      <c r="I15" s="144">
        <v>81</v>
      </c>
      <c r="J15" s="144">
        <f>G15*100/60</f>
        <v>75</v>
      </c>
      <c r="K15" s="46">
        <f t="shared" si="1"/>
        <v>-6</v>
      </c>
      <c r="L15" s="46">
        <v>0</v>
      </c>
      <c r="M15" s="46">
        <f>(D15-G15)*100/60</f>
        <v>3.3333333333333335</v>
      </c>
      <c r="N15" s="144">
        <f t="shared" si="3"/>
        <v>3.3333333333333335</v>
      </c>
    </row>
    <row r="16" spans="1:14" ht="16.5" customHeight="1">
      <c r="A16" s="40">
        <v>10</v>
      </c>
      <c r="B16" s="41" t="s">
        <v>85</v>
      </c>
      <c r="C16" s="144">
        <v>76</v>
      </c>
      <c r="D16" s="144">
        <v>45</v>
      </c>
      <c r="E16" s="46">
        <f t="shared" si="2"/>
        <v>59.21052631578947</v>
      </c>
      <c r="F16" s="144">
        <v>68</v>
      </c>
      <c r="G16" s="144">
        <v>42</v>
      </c>
      <c r="H16" s="46">
        <f t="shared" si="0"/>
        <v>-26</v>
      </c>
      <c r="I16" s="144">
        <v>68</v>
      </c>
      <c r="J16" s="144">
        <f>G16*100/100</f>
        <v>42</v>
      </c>
      <c r="K16" s="46">
        <f t="shared" si="1"/>
        <v>-26</v>
      </c>
      <c r="L16" s="46">
        <v>8</v>
      </c>
      <c r="M16" s="46">
        <f>(D16-G16)*100/100</f>
        <v>3</v>
      </c>
      <c r="N16" s="144">
        <f t="shared" si="3"/>
        <v>-5</v>
      </c>
    </row>
    <row r="17" spans="1:14" ht="16.5" customHeight="1">
      <c r="A17" s="40">
        <v>11</v>
      </c>
      <c r="B17" s="41" t="s">
        <v>86</v>
      </c>
      <c r="C17" s="144">
        <v>27</v>
      </c>
      <c r="D17" s="144">
        <v>24</v>
      </c>
      <c r="E17" s="46">
        <f t="shared" si="2"/>
        <v>88.88888888888889</v>
      </c>
      <c r="F17" s="144">
        <v>27</v>
      </c>
      <c r="G17" s="144">
        <v>24</v>
      </c>
      <c r="H17" s="46">
        <f t="shared" si="0"/>
        <v>-3</v>
      </c>
      <c r="I17" s="144">
        <v>64</v>
      </c>
      <c r="J17" s="144">
        <f>G17*100/42</f>
        <v>57.142857142857146</v>
      </c>
      <c r="K17" s="46">
        <f t="shared" si="1"/>
        <v>-6.857142857142854</v>
      </c>
      <c r="L17" s="46">
        <v>0</v>
      </c>
      <c r="M17" s="46">
        <f>(D17-G17)*100/42</f>
        <v>0</v>
      </c>
      <c r="N17" s="144">
        <f t="shared" si="3"/>
        <v>0</v>
      </c>
    </row>
    <row r="18" spans="1:14" ht="16.5" customHeight="1">
      <c r="A18" s="40">
        <v>12</v>
      </c>
      <c r="B18" s="41" t="s">
        <v>87</v>
      </c>
      <c r="C18" s="141"/>
      <c r="D18" s="144"/>
      <c r="E18" s="46"/>
      <c r="F18" s="141"/>
      <c r="G18" s="144"/>
      <c r="H18" s="46"/>
      <c r="I18" s="9"/>
      <c r="J18" s="144"/>
      <c r="K18" s="46"/>
      <c r="L18" s="46"/>
      <c r="M18" s="46"/>
      <c r="N18" s="144"/>
    </row>
    <row r="19" spans="1:14" ht="16.5" customHeight="1">
      <c r="A19" s="40"/>
      <c r="B19" s="40" t="s">
        <v>13</v>
      </c>
      <c r="C19" s="46">
        <f>SUM(C7:C17)</f>
        <v>588</v>
      </c>
      <c r="D19" s="9">
        <f>SUM(D7:D18)</f>
        <v>477</v>
      </c>
      <c r="E19" s="46">
        <f t="shared" si="2"/>
        <v>81.12244897959184</v>
      </c>
      <c r="F19" s="9">
        <f>SUM(F7:F17)</f>
        <v>512</v>
      </c>
      <c r="G19" s="9">
        <f>SUM(G7:G18)</f>
        <v>452</v>
      </c>
      <c r="H19" s="46">
        <f t="shared" si="0"/>
        <v>-60</v>
      </c>
      <c r="I19" s="46">
        <v>39</v>
      </c>
      <c r="J19" s="46">
        <f>G19*100/1232</f>
        <v>36.688311688311686</v>
      </c>
      <c r="K19" s="46">
        <f t="shared" si="1"/>
        <v>-2.3116883116883145</v>
      </c>
      <c r="L19" s="46">
        <v>6</v>
      </c>
      <c r="M19" s="46">
        <f>(D19-G19)*100/1232</f>
        <v>2.029220779220779</v>
      </c>
      <c r="N19" s="46">
        <f t="shared" si="3"/>
        <v>-3.970779220779221</v>
      </c>
    </row>
  </sheetData>
  <mergeCells count="2">
    <mergeCell ref="A2:N2"/>
    <mergeCell ref="A1:N1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70" zoomScaleNormal="75" zoomScaleSheetLayoutView="70" workbookViewId="0" topLeftCell="A1">
      <selection activeCell="B17" sqref="B17"/>
    </sheetView>
  </sheetViews>
  <sheetFormatPr defaultColWidth="9.00390625" defaultRowHeight="12.75"/>
  <cols>
    <col min="1" max="1" width="3.75390625" style="0" customWidth="1"/>
    <col min="2" max="2" width="29.75390625" style="0" customWidth="1"/>
    <col min="3" max="3" width="12.125" style="0" customWidth="1"/>
    <col min="4" max="4" width="14.625" style="0" customWidth="1"/>
    <col min="5" max="5" width="13.00390625" style="0" customWidth="1"/>
    <col min="6" max="6" width="13.25390625" style="0" customWidth="1"/>
  </cols>
  <sheetData>
    <row r="1" spans="1:9" ht="15.75" customHeight="1">
      <c r="A1" s="190" t="s">
        <v>14</v>
      </c>
      <c r="B1" s="190"/>
      <c r="C1" s="190"/>
      <c r="D1" s="190"/>
      <c r="E1" s="190"/>
      <c r="F1" s="190"/>
      <c r="G1" s="2"/>
      <c r="H1" s="2"/>
      <c r="I1" s="2"/>
    </row>
    <row r="2" spans="1:9" ht="15.75">
      <c r="A2" s="191" t="s">
        <v>107</v>
      </c>
      <c r="B2" s="191"/>
      <c r="C2" s="191"/>
      <c r="D2" s="191"/>
      <c r="E2" s="191"/>
      <c r="F2" s="191"/>
      <c r="G2" s="2"/>
      <c r="H2" s="2"/>
      <c r="I2" s="2"/>
    </row>
    <row r="3" spans="1:9" ht="15">
      <c r="A3" s="5" t="s">
        <v>2</v>
      </c>
      <c r="B3" s="10" t="s">
        <v>3</v>
      </c>
      <c r="C3" s="11" t="s">
        <v>55</v>
      </c>
      <c r="D3" s="12"/>
      <c r="E3" s="11" t="s">
        <v>56</v>
      </c>
      <c r="F3" s="13"/>
      <c r="G3" s="2"/>
      <c r="H3" s="2"/>
      <c r="I3" s="2"/>
    </row>
    <row r="4" spans="1:9" ht="15">
      <c r="A4" s="6"/>
      <c r="B4" s="14"/>
      <c r="C4" s="26">
        <v>2009</v>
      </c>
      <c r="D4" s="27">
        <v>2010</v>
      </c>
      <c r="E4" s="26">
        <v>2009</v>
      </c>
      <c r="F4" s="27">
        <v>2010</v>
      </c>
      <c r="G4" s="2"/>
      <c r="H4" s="2"/>
      <c r="I4" s="2"/>
    </row>
    <row r="5" spans="1:9" ht="15">
      <c r="A5" s="4">
        <v>1</v>
      </c>
      <c r="B5" s="3" t="s">
        <v>78</v>
      </c>
      <c r="C5" s="46">
        <v>6</v>
      </c>
      <c r="D5" s="46"/>
      <c r="E5" s="46">
        <v>4</v>
      </c>
      <c r="F5" s="46"/>
      <c r="H5" s="2"/>
      <c r="I5" s="2"/>
    </row>
    <row r="6" spans="1:9" ht="15">
      <c r="A6" s="4">
        <v>2</v>
      </c>
      <c r="B6" s="3" t="s">
        <v>79</v>
      </c>
      <c r="C6" s="46">
        <v>71</v>
      </c>
      <c r="D6" s="46">
        <f>(молоко!D7*1000)/1875</f>
        <v>68.42666666666668</v>
      </c>
      <c r="E6" s="46">
        <v>13</v>
      </c>
      <c r="F6" s="46">
        <f>(мясо!D8*1000)/1875</f>
        <v>5.12</v>
      </c>
      <c r="H6" s="2"/>
      <c r="I6" s="2"/>
    </row>
    <row r="7" spans="1:9" ht="15">
      <c r="A7" s="4">
        <v>3</v>
      </c>
      <c r="B7" s="3" t="s">
        <v>80</v>
      </c>
      <c r="C7" s="46">
        <v>88</v>
      </c>
      <c r="D7" s="46">
        <f>(молоко!D8*1000)/799</f>
        <v>126.40801001251565</v>
      </c>
      <c r="E7" s="46">
        <v>24</v>
      </c>
      <c r="F7" s="46">
        <f>(мясо!D9*1000)/799</f>
        <v>2.5031289111389237</v>
      </c>
      <c r="H7" s="2"/>
      <c r="I7" s="2"/>
    </row>
    <row r="8" spans="1:9" ht="15">
      <c r="A8" s="4">
        <v>4</v>
      </c>
      <c r="B8" s="3" t="s">
        <v>81</v>
      </c>
      <c r="C8" s="46">
        <v>26</v>
      </c>
      <c r="D8" s="46">
        <f>(молоко!D9*1000)/2025</f>
        <v>28.14814814814815</v>
      </c>
      <c r="E8" s="46">
        <v>1</v>
      </c>
      <c r="F8" s="46">
        <f>(мясо!D10*1000)/2025</f>
        <v>0.2814814814814815</v>
      </c>
      <c r="H8" s="2"/>
      <c r="I8" s="2"/>
    </row>
    <row r="9" spans="1:9" ht="15">
      <c r="A9" s="4">
        <v>5</v>
      </c>
      <c r="B9" s="7" t="s">
        <v>82</v>
      </c>
      <c r="C9" s="46">
        <v>93</v>
      </c>
      <c r="D9" s="46">
        <f>(молоко!D10*1000)/2478</f>
        <v>126.99757869249395</v>
      </c>
      <c r="E9" s="46">
        <v>18</v>
      </c>
      <c r="F9" s="46">
        <f>(мясо!D11*1000)/2478</f>
        <v>11.82405165456013</v>
      </c>
      <c r="H9" s="2"/>
      <c r="I9" s="2"/>
    </row>
    <row r="10" spans="1:9" ht="15">
      <c r="A10" s="4">
        <v>6</v>
      </c>
      <c r="B10" s="3" t="s">
        <v>83</v>
      </c>
      <c r="C10" s="46">
        <v>62</v>
      </c>
      <c r="D10" s="46">
        <f>(молоко!D11*1000)/2157</f>
        <v>95.96662030598053</v>
      </c>
      <c r="E10" s="46">
        <v>27</v>
      </c>
      <c r="F10" s="46">
        <f>(мясо!D12*1000)/2157</f>
        <v>9.550301344459898</v>
      </c>
      <c r="H10" s="2"/>
      <c r="I10" s="2"/>
    </row>
    <row r="11" spans="1:9" ht="15">
      <c r="A11" s="4">
        <v>7</v>
      </c>
      <c r="B11" s="3" t="s">
        <v>115</v>
      </c>
      <c r="C11" s="46">
        <v>143</v>
      </c>
      <c r="D11" s="46">
        <f>(молоко!D12*1000)/859</f>
        <v>143.65541327124564</v>
      </c>
      <c r="E11" s="46">
        <v>12</v>
      </c>
      <c r="F11" s="46">
        <f>(мясо!D13*1000)/859</f>
        <v>12.922002328288707</v>
      </c>
      <c r="H11" s="2"/>
      <c r="I11" s="2"/>
    </row>
    <row r="12" spans="1:9" ht="15">
      <c r="A12" s="4">
        <v>8</v>
      </c>
      <c r="B12" s="3" t="s">
        <v>84</v>
      </c>
      <c r="C12" s="46">
        <v>38</v>
      </c>
      <c r="D12" s="46">
        <f>(молоко!D13*1000)/1482</f>
        <v>31.983805668016196</v>
      </c>
      <c r="E12" s="46">
        <v>14</v>
      </c>
      <c r="F12" s="46">
        <f>(мясо!D14*1000)/1482</f>
        <v>2.0917678812415654</v>
      </c>
      <c r="H12" s="2"/>
      <c r="I12" s="2"/>
    </row>
    <row r="13" spans="1:9" ht="15.75" customHeight="1">
      <c r="A13" s="4">
        <v>9</v>
      </c>
      <c r="B13" s="3" t="s">
        <v>116</v>
      </c>
      <c r="C13" s="46">
        <v>57</v>
      </c>
      <c r="D13" s="46">
        <f>(молоко!D14*1000)/1077</f>
        <v>105.29247910863509</v>
      </c>
      <c r="E13" s="46">
        <v>5</v>
      </c>
      <c r="F13" s="46">
        <f>(мясо!D15*1000)/1077</f>
        <v>4.456824512534819</v>
      </c>
      <c r="H13" s="2"/>
      <c r="I13" s="2"/>
    </row>
    <row r="14" spans="1:9" ht="15">
      <c r="A14" s="4">
        <v>10</v>
      </c>
      <c r="B14" s="7" t="s">
        <v>85</v>
      </c>
      <c r="C14" s="46">
        <v>56</v>
      </c>
      <c r="D14" s="46">
        <f>(молоко!D15*1000)/1084</f>
        <v>48.8929889298893</v>
      </c>
      <c r="E14" s="46">
        <v>6</v>
      </c>
      <c r="F14" s="46">
        <f>(мясо!D16*1000)/1084</f>
        <v>6.826568265682657</v>
      </c>
      <c r="H14" s="2"/>
      <c r="I14" s="2"/>
    </row>
    <row r="15" spans="1:9" ht="15">
      <c r="A15" s="4">
        <v>11</v>
      </c>
      <c r="B15" s="7" t="s">
        <v>86</v>
      </c>
      <c r="C15" s="46">
        <v>86</v>
      </c>
      <c r="D15" s="46">
        <f>(молоко!D16*1000)/674</f>
        <v>75.66765578635015</v>
      </c>
      <c r="E15" s="46">
        <v>4</v>
      </c>
      <c r="F15" s="46">
        <f>(мясо!D17*1000)/674</f>
        <v>3.857566765578635</v>
      </c>
      <c r="H15" s="2"/>
      <c r="I15" s="2"/>
    </row>
    <row r="16" spans="1:9" ht="15">
      <c r="A16" s="4">
        <v>12</v>
      </c>
      <c r="B16" s="7" t="s">
        <v>87</v>
      </c>
      <c r="C16" s="9"/>
      <c r="D16" s="46"/>
      <c r="E16" s="46">
        <v>226</v>
      </c>
      <c r="F16" s="46">
        <f>(мясо!D18*1000)/983</f>
        <v>230.92573753814852</v>
      </c>
      <c r="H16" s="2"/>
      <c r="I16" s="2"/>
    </row>
    <row r="17" spans="1:6" ht="15">
      <c r="A17" s="3"/>
      <c r="B17" s="3" t="s">
        <v>13</v>
      </c>
      <c r="C17" s="46">
        <v>45</v>
      </c>
      <c r="D17" s="46">
        <f>(молоко!D18*1000)/22877</f>
        <v>52.28832451807492</v>
      </c>
      <c r="E17" s="46">
        <v>22</v>
      </c>
      <c r="F17" s="46">
        <f>(мясо!D20*1000)/22877</f>
        <v>13.903483848406697</v>
      </c>
    </row>
  </sheetData>
  <mergeCells count="2">
    <mergeCell ref="A1:F1"/>
    <mergeCell ref="A2:F2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70" zoomScaleNormal="75" zoomScaleSheetLayoutView="70" workbookViewId="0" topLeftCell="A1">
      <selection activeCell="B10" sqref="B10"/>
    </sheetView>
  </sheetViews>
  <sheetFormatPr defaultColWidth="9.00390625" defaultRowHeight="12.75"/>
  <cols>
    <col min="1" max="1" width="3.375" style="0" customWidth="1"/>
    <col min="2" max="2" width="32.25390625" style="0" customWidth="1"/>
    <col min="3" max="3" width="10.375" style="0" customWidth="1"/>
    <col min="4" max="4" width="11.375" style="0" customWidth="1"/>
    <col min="5" max="5" width="14.25390625" style="0" customWidth="1"/>
    <col min="6" max="6" width="13.875" style="0" customWidth="1"/>
    <col min="7" max="7" width="12.25390625" style="0" customWidth="1"/>
    <col min="8" max="8" width="10.375" style="0" customWidth="1"/>
    <col min="9" max="9" width="10.625" style="0" customWidth="1"/>
    <col min="10" max="10" width="14.75390625" style="0" customWidth="1"/>
    <col min="11" max="11" width="13.625" style="0" customWidth="1"/>
    <col min="12" max="12" width="7.75390625" style="0" customWidth="1"/>
    <col min="13" max="13" width="7.875" style="0" customWidth="1"/>
  </cols>
  <sheetData>
    <row r="1" spans="1:11" ht="18">
      <c r="A1" s="28"/>
      <c r="B1" s="22"/>
      <c r="C1" s="53" t="s">
        <v>106</v>
      </c>
      <c r="D1" s="53"/>
      <c r="E1" s="53"/>
      <c r="F1" s="22"/>
      <c r="G1" s="22"/>
      <c r="H1" s="22"/>
      <c r="I1" s="22"/>
      <c r="J1" s="22"/>
      <c r="K1" s="22"/>
    </row>
    <row r="2" spans="1:11" ht="18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8">
      <c r="A3" s="43" t="s">
        <v>2</v>
      </c>
      <c r="B3" s="76" t="s">
        <v>3</v>
      </c>
      <c r="C3" s="77" t="s">
        <v>15</v>
      </c>
      <c r="D3" s="78"/>
      <c r="E3" s="79"/>
      <c r="F3" s="80" t="s">
        <v>16</v>
      </c>
      <c r="G3" s="81" t="s">
        <v>19</v>
      </c>
      <c r="H3" s="82" t="s">
        <v>21</v>
      </c>
      <c r="I3" s="83"/>
      <c r="J3" s="76"/>
      <c r="K3" s="76" t="s">
        <v>22</v>
      </c>
    </row>
    <row r="4" spans="1:11" ht="18">
      <c r="A4" s="49"/>
      <c r="B4" s="84"/>
      <c r="C4" s="85">
        <v>2009</v>
      </c>
      <c r="D4" s="80">
        <v>2010</v>
      </c>
      <c r="E4" s="80" t="s">
        <v>92</v>
      </c>
      <c r="F4" s="86" t="s">
        <v>17</v>
      </c>
      <c r="G4" s="87" t="s">
        <v>20</v>
      </c>
      <c r="H4" s="85">
        <v>2009</v>
      </c>
      <c r="I4" s="80">
        <v>2010</v>
      </c>
      <c r="J4" s="80" t="s">
        <v>92</v>
      </c>
      <c r="K4" s="88" t="s">
        <v>23</v>
      </c>
    </row>
    <row r="5" spans="1:11" ht="18">
      <c r="A5" s="39"/>
      <c r="B5" s="89"/>
      <c r="C5" s="90"/>
      <c r="D5" s="91"/>
      <c r="E5" s="91" t="s">
        <v>93</v>
      </c>
      <c r="F5" s="91" t="s">
        <v>18</v>
      </c>
      <c r="G5" s="92"/>
      <c r="H5" s="93"/>
      <c r="I5" s="94"/>
      <c r="J5" s="91" t="s">
        <v>93</v>
      </c>
      <c r="K5" s="95" t="s">
        <v>0</v>
      </c>
    </row>
    <row r="6" spans="1:11" ht="16.5" customHeight="1">
      <c r="A6" s="40">
        <v>1</v>
      </c>
      <c r="B6" s="96" t="s">
        <v>78</v>
      </c>
      <c r="C6" s="20">
        <v>9.15</v>
      </c>
      <c r="D6" s="20"/>
      <c r="E6" s="21"/>
      <c r="F6" s="20"/>
      <c r="G6" s="21"/>
      <c r="H6" s="21">
        <v>458</v>
      </c>
      <c r="I6" s="21"/>
      <c r="J6" s="21"/>
      <c r="K6" s="20"/>
    </row>
    <row r="7" spans="1:11" ht="16.5" customHeight="1">
      <c r="A7" s="40">
        <v>2</v>
      </c>
      <c r="B7" s="96" t="s">
        <v>79</v>
      </c>
      <c r="C7" s="20">
        <v>134</v>
      </c>
      <c r="D7" s="20">
        <v>128.3</v>
      </c>
      <c r="E7" s="21">
        <f aca="true" t="shared" si="0" ref="E7:E16">D7/C7*100</f>
        <v>95.74626865671642</v>
      </c>
      <c r="F7" s="20">
        <v>100.3</v>
      </c>
      <c r="G7" s="21">
        <f aca="true" t="shared" si="1" ref="G7:G16">F7/D7*100</f>
        <v>78.17614964925954</v>
      </c>
      <c r="H7" s="21">
        <v>670</v>
      </c>
      <c r="I7" s="21">
        <f>D7/'численность 1'!K7*1000</f>
        <v>712.7777777777778</v>
      </c>
      <c r="J7" s="21">
        <f aca="true" t="shared" si="2" ref="J7:J18">I7/H7*100</f>
        <v>106.38474295190714</v>
      </c>
      <c r="K7" s="20">
        <v>73.7</v>
      </c>
    </row>
    <row r="8" spans="1:11" ht="16.5" customHeight="1">
      <c r="A8" s="40">
        <v>3</v>
      </c>
      <c r="B8" s="96" t="s">
        <v>80</v>
      </c>
      <c r="C8" s="20">
        <v>70</v>
      </c>
      <c r="D8" s="20">
        <v>101</v>
      </c>
      <c r="E8" s="21">
        <f t="shared" si="0"/>
        <v>144.28571428571428</v>
      </c>
      <c r="F8" s="20">
        <v>86</v>
      </c>
      <c r="G8" s="21">
        <f t="shared" si="1"/>
        <v>85.14851485148515</v>
      </c>
      <c r="H8" s="21">
        <v>667</v>
      </c>
      <c r="I8" s="21">
        <f>D8/'численность 1'!K8*1000</f>
        <v>961.9047619047619</v>
      </c>
      <c r="J8" s="21">
        <f t="shared" si="2"/>
        <v>144.2136074819733</v>
      </c>
      <c r="K8" s="20"/>
    </row>
    <row r="9" spans="1:11" ht="16.5" customHeight="1">
      <c r="A9" s="40">
        <v>4</v>
      </c>
      <c r="B9" s="96" t="s">
        <v>81</v>
      </c>
      <c r="C9" s="20">
        <v>47</v>
      </c>
      <c r="D9" s="20">
        <v>57</v>
      </c>
      <c r="E9" s="21">
        <f t="shared" si="0"/>
        <v>121.27659574468086</v>
      </c>
      <c r="F9" s="20">
        <v>42</v>
      </c>
      <c r="G9" s="21">
        <f t="shared" si="1"/>
        <v>73.68421052631578</v>
      </c>
      <c r="H9" s="21">
        <v>870</v>
      </c>
      <c r="I9" s="21">
        <f>D9/'численность 1'!K9*1000</f>
        <v>1055.5555555555557</v>
      </c>
      <c r="J9" s="21">
        <f t="shared" si="2"/>
        <v>121.32822477650065</v>
      </c>
      <c r="K9" s="20"/>
    </row>
    <row r="10" spans="1:11" ht="16.5" customHeight="1">
      <c r="A10" s="40">
        <v>5</v>
      </c>
      <c r="B10" s="96" t="s">
        <v>82</v>
      </c>
      <c r="C10" s="20">
        <v>258.8</v>
      </c>
      <c r="D10" s="20">
        <v>314.7</v>
      </c>
      <c r="E10" s="21">
        <f t="shared" si="0"/>
        <v>121.59969088098916</v>
      </c>
      <c r="F10" s="20">
        <v>290.4</v>
      </c>
      <c r="G10" s="21">
        <f t="shared" si="1"/>
        <v>92.27836034318399</v>
      </c>
      <c r="H10" s="21">
        <v>840</v>
      </c>
      <c r="I10" s="21">
        <f>D10/'численность 1'!K10*1000</f>
        <v>1035.1973684210527</v>
      </c>
      <c r="J10" s="21">
        <f t="shared" si="2"/>
        <v>123.23778195488724</v>
      </c>
      <c r="K10" s="20"/>
    </row>
    <row r="11" spans="1:11" ht="16.5" customHeight="1">
      <c r="A11" s="40">
        <v>6</v>
      </c>
      <c r="B11" s="97" t="s">
        <v>83</v>
      </c>
      <c r="C11" s="20">
        <v>136</v>
      </c>
      <c r="D11" s="20">
        <v>207</v>
      </c>
      <c r="E11" s="21">
        <f t="shared" si="0"/>
        <v>152.20588235294116</v>
      </c>
      <c r="F11" s="20">
        <v>180</v>
      </c>
      <c r="G11" s="21">
        <f t="shared" si="1"/>
        <v>86.95652173913044</v>
      </c>
      <c r="H11" s="21">
        <v>486</v>
      </c>
      <c r="I11" s="21">
        <f>D11/'численность 1'!K11*1000</f>
        <v>828</v>
      </c>
      <c r="J11" s="21">
        <f t="shared" si="2"/>
        <v>170.37037037037038</v>
      </c>
      <c r="K11" s="20"/>
    </row>
    <row r="12" spans="1:11" ht="16.5" customHeight="1">
      <c r="A12" s="40">
        <v>7</v>
      </c>
      <c r="B12" s="97" t="s">
        <v>115</v>
      </c>
      <c r="C12" s="24">
        <v>123.4</v>
      </c>
      <c r="D12" s="24">
        <v>123.4</v>
      </c>
      <c r="E12" s="21">
        <f t="shared" si="0"/>
        <v>100</v>
      </c>
      <c r="F12" s="24">
        <v>93.9</v>
      </c>
      <c r="G12" s="25">
        <f t="shared" si="1"/>
        <v>76.09400324149108</v>
      </c>
      <c r="H12" s="25">
        <v>1451</v>
      </c>
      <c r="I12" s="21">
        <f>D12/'численность 1'!K12*1000</f>
        <v>1451.7647058823532</v>
      </c>
      <c r="J12" s="21">
        <f t="shared" si="2"/>
        <v>100.05270199051365</v>
      </c>
      <c r="K12" s="24">
        <v>75.3</v>
      </c>
    </row>
    <row r="13" spans="1:11" ht="16.5" customHeight="1">
      <c r="A13" s="40">
        <v>8</v>
      </c>
      <c r="B13" s="97" t="s">
        <v>84</v>
      </c>
      <c r="C13" s="24">
        <v>56.3</v>
      </c>
      <c r="D13" s="24">
        <v>47.4</v>
      </c>
      <c r="E13" s="21">
        <f t="shared" si="0"/>
        <v>84.19182948490231</v>
      </c>
      <c r="F13" s="24">
        <v>32</v>
      </c>
      <c r="G13" s="25">
        <f t="shared" si="1"/>
        <v>67.51054852320675</v>
      </c>
      <c r="H13" s="25">
        <v>840</v>
      </c>
      <c r="I13" s="21">
        <f>D13/'численность 1'!K13*1000</f>
        <v>911.5384615384615</v>
      </c>
      <c r="J13" s="21">
        <f t="shared" si="2"/>
        <v>108.5164835164835</v>
      </c>
      <c r="K13" s="24"/>
    </row>
    <row r="14" spans="1:11" ht="16.5" customHeight="1">
      <c r="A14" s="40">
        <v>9</v>
      </c>
      <c r="B14" s="97" t="s">
        <v>116</v>
      </c>
      <c r="C14" s="24">
        <v>61.2</v>
      </c>
      <c r="D14" s="24">
        <v>113.4</v>
      </c>
      <c r="E14" s="21">
        <f t="shared" si="0"/>
        <v>185.29411764705884</v>
      </c>
      <c r="F14" s="24">
        <v>92.6</v>
      </c>
      <c r="G14" s="25">
        <f t="shared" si="1"/>
        <v>81.65784832451499</v>
      </c>
      <c r="H14" s="25">
        <v>1275</v>
      </c>
      <c r="I14" s="21">
        <f>D14/'численность 1'!K14*1000</f>
        <v>1890.0000000000002</v>
      </c>
      <c r="J14" s="21">
        <f t="shared" si="2"/>
        <v>148.2352941176471</v>
      </c>
      <c r="K14" s="24">
        <v>43</v>
      </c>
    </row>
    <row r="15" spans="1:11" ht="16.5" customHeight="1">
      <c r="A15" s="40">
        <v>10</v>
      </c>
      <c r="B15" s="97" t="s">
        <v>85</v>
      </c>
      <c r="C15" s="24">
        <v>62</v>
      </c>
      <c r="D15" s="24">
        <v>53</v>
      </c>
      <c r="E15" s="21">
        <f t="shared" si="0"/>
        <v>85.48387096774194</v>
      </c>
      <c r="F15" s="24">
        <v>35</v>
      </c>
      <c r="G15" s="25">
        <f t="shared" si="1"/>
        <v>66.0377358490566</v>
      </c>
      <c r="H15" s="25">
        <v>620</v>
      </c>
      <c r="I15" s="21">
        <f>D15/'численность 1'!K15*1000</f>
        <v>530</v>
      </c>
      <c r="J15" s="21">
        <f t="shared" si="2"/>
        <v>85.48387096774194</v>
      </c>
      <c r="K15" s="24"/>
    </row>
    <row r="16" spans="1:11" ht="16.5" customHeight="1">
      <c r="A16" s="40">
        <v>11</v>
      </c>
      <c r="B16" s="97" t="s">
        <v>86</v>
      </c>
      <c r="C16" s="24">
        <v>56.7</v>
      </c>
      <c r="D16" s="24">
        <v>51</v>
      </c>
      <c r="E16" s="21">
        <f t="shared" si="0"/>
        <v>89.94708994708994</v>
      </c>
      <c r="F16" s="24">
        <v>34.8</v>
      </c>
      <c r="G16" s="25">
        <f t="shared" si="1"/>
        <v>68.23529411764704</v>
      </c>
      <c r="H16" s="25">
        <v>1350</v>
      </c>
      <c r="I16" s="21">
        <f>D16/'численность 1'!K16*1000</f>
        <v>1214.2857142857142</v>
      </c>
      <c r="J16" s="21">
        <f t="shared" si="2"/>
        <v>89.94708994708994</v>
      </c>
      <c r="K16" s="24">
        <v>9.5</v>
      </c>
    </row>
    <row r="17" spans="1:11" ht="16.5" customHeight="1">
      <c r="A17" s="40">
        <v>12</v>
      </c>
      <c r="B17" s="97" t="s">
        <v>87</v>
      </c>
      <c r="C17" s="148"/>
      <c r="D17" s="24"/>
      <c r="E17" s="25"/>
      <c r="F17" s="24"/>
      <c r="G17" s="25"/>
      <c r="H17" s="148"/>
      <c r="I17" s="21"/>
      <c r="J17" s="21"/>
      <c r="K17" s="24"/>
    </row>
    <row r="18" spans="1:11" ht="18">
      <c r="A18" s="40"/>
      <c r="B18" s="96" t="s">
        <v>13</v>
      </c>
      <c r="C18" s="24">
        <f>SUM(C6:C17)</f>
        <v>1014.5500000000001</v>
      </c>
      <c r="D18" s="98">
        <f>SUM(D6:D17)</f>
        <v>1196.2</v>
      </c>
      <c r="E18" s="21">
        <f>D18/C18*100</f>
        <v>117.90448967522546</v>
      </c>
      <c r="F18" s="98">
        <f>SUM(F6:F17)</f>
        <v>987</v>
      </c>
      <c r="G18" s="21">
        <f>F18/D18*100</f>
        <v>82.51128573817087</v>
      </c>
      <c r="H18" s="21">
        <v>775</v>
      </c>
      <c r="I18" s="21">
        <f>D18/'численность 1'!K18*1000</f>
        <v>970.9415584415585</v>
      </c>
      <c r="J18" s="21">
        <f t="shared" si="2"/>
        <v>125.28278173439465</v>
      </c>
      <c r="K18" s="98">
        <f>SUM(K7:K17)</f>
        <v>201.5</v>
      </c>
    </row>
  </sheetData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agro5</cp:lastModifiedBy>
  <cp:lastPrinted>2010-05-05T10:05:50Z</cp:lastPrinted>
  <dcterms:created xsi:type="dcterms:W3CDTF">2002-11-05T10:10:22Z</dcterms:created>
  <dcterms:modified xsi:type="dcterms:W3CDTF">2010-07-01T06:20:31Z</dcterms:modified>
  <cp:category/>
  <cp:version/>
  <cp:contentType/>
  <cp:contentStatus/>
</cp:coreProperties>
</file>