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2'!$A$1:$P$20</definedName>
    <definedName name="_xlnm.Print_Area" localSheetId="3">'численность 1'!$A$1:$U$19</definedName>
    <definedName name="_xlnm.Print_Area" localSheetId="2">'численность 2'!$A$1:$M$19</definedName>
  </definedNames>
  <calcPr fullCalcOnLoad="1"/>
</workbook>
</file>

<file path=xl/sharedStrings.xml><?xml version="1.0" encoding="utf-8"?>
<sst xmlns="http://schemas.openxmlformats.org/spreadsheetml/2006/main" count="291" uniqueCount="114">
  <si>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</si>
  <si>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</si>
  <si>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</si>
  <si>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</si>
  <si>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</si>
  <si>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</si>
  <si>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</si>
  <si>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</si>
  <si>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</si>
  <si>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</si>
  <si>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</si>
  <si>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</si>
  <si>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</si>
  <si>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</si>
  <si>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</si>
  <si>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</si>
  <si>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</si>
  <si>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</si>
  <si>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</si>
  <si>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</si>
  <si>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</si>
  <si>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</si>
  <si>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</si>
  <si>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</si>
  <si>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</si>
  <si>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</si>
  <si>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</si>
  <si>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</si>
  <si>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</si>
  <si>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</si>
  <si>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</si>
  <si>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</si>
  <si>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</si>
  <si>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</si>
  <si>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</si>
  <si>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</si>
  <si>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</si>
  <si>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</si>
  <si>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</si>
  <si>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</si>
  <si>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</si>
  <si>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</si>
  <si>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</si>
  <si>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</si>
  <si>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</si>
  <si>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</si>
  <si>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</si>
  <si>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</si>
  <si>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</si>
  <si>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</si>
  <si>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</si>
  <si>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</si>
  <si>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</si>
  <si>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</si>
  <si>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</si>
  <si>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</si>
  <si>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</si>
  <si>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</si>
  <si>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</si>
  <si>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КРС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</si>
  <si>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</si>
  <si>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</si>
  <si>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</si>
  <si>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</si>
  <si>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</si>
  <si>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</si>
  <si>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</si>
  <si>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</si>
  <si>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</si>
  <si>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</si>
  <si>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</si>
  <si>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</si>
  <si>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</si>
  <si>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</si>
  <si>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</si>
  <si>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</si>
  <si>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</si>
  <si>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</si>
  <si>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</si>
  <si>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</si>
  <si>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</si>
  <si>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</si>
  <si>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</si>
  <si>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</si>
  <si>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</si>
  <si>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</si>
  <si>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</si>
  <si>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</si>
  <si>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</si>
  <si>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</si>
  <si>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</si>
  <si>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</si>
  <si>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          свиней</t>
  </si>
  <si>
    <t xml:space="preserve"> в т.ч.  нетелей</t>
  </si>
  <si>
    <t>Крупного рогатого скота</t>
  </si>
  <si>
    <t>разница с 2009 г.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</si>
  <si>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</si>
  <si>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</si>
  <si>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</si>
  <si>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</si>
  <si>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</si>
  <si>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 xml:space="preserve">   Производство мяса за 2010 г.</t>
  </si>
  <si>
    <t xml:space="preserve">            Производство молока за  2010г. по Ибресинскому району</t>
  </si>
  <si>
    <t>Поступление приплода (телят) за 2010 г.</t>
  </si>
  <si>
    <t>СЛУЧЕНО И ОСЕМЕНЕНО за 2010 г.по Ибресинскому р-ну</t>
  </si>
  <si>
    <t>Поступление приплода (поросят) за 2010 г.</t>
  </si>
  <si>
    <t xml:space="preserve">      ЧИСЛЕННОСТЬ СКОТА по Ибресинскому району на 1.01.2011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</si>
  <si>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1.01.2011 г., (голов)</t>
    </r>
  </si>
  <si>
    <t>Показатели получения привесов за 2010 год</t>
  </si>
  <si>
    <t>ПАЛО И ПОГИБЛО - КУПЛЕНО- ПРОДАНО крс, свиней за 2010 г.по Ибресинскому.р-ну</t>
  </si>
  <si>
    <t>по Ибресинскому району за 2010 год (ц)</t>
  </si>
  <si>
    <t>лошади</t>
  </si>
  <si>
    <t>овцы и козы</t>
  </si>
  <si>
    <t>КФХ Ярчеев П.И.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</si>
</sst>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2" sqref="C12"/>
    </sheetView>
  </sheetViews>
  <sheetFormatPr defaultColWidth="9.00390625" defaultRowHeight="12.75"/>
  <cols>
    <col min="1" max="1" width="4.00390625" style="76" customWidth="1"/>
    <col min="2" max="2" width="28.625" style="76" customWidth="1"/>
    <col min="3" max="4" width="8.75390625" style="76" customWidth="1"/>
    <col min="5" max="5" width="8.875" style="76" customWidth="1"/>
    <col min="6" max="7" width="8.75390625" style="76" customWidth="1"/>
    <col min="8" max="8" width="8.875" style="76" customWidth="1"/>
    <col min="9" max="14" width="8.75390625" style="76" customWidth="1"/>
    <col min="15" max="15" width="8.875" style="76" customWidth="1"/>
    <col min="16" max="18" width="8.75390625" style="76" customWidth="1"/>
    <col min="19" max="19" width="8.875" style="76" customWidth="1"/>
    <col min="20" max="20" width="8.75390625" style="76" customWidth="1"/>
    <col min="21" max="16384" width="9.125" style="76" customWidth="1"/>
  </cols>
  <sheetData>
    <row r="1" spans="3:18" ht="15">
      <c r="C1" s="130" t="s">
        <v>109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3:10" ht="15">
      <c r="C2" s="77"/>
      <c r="D2" s="77"/>
      <c r="E2" s="77"/>
      <c r="F2" s="77"/>
      <c r="G2" s="77"/>
      <c r="H2" s="77"/>
      <c r="I2" s="77"/>
      <c r="J2" s="77"/>
    </row>
    <row r="3" spans="1:20" s="21" customFormat="1" ht="18.75" customHeight="1">
      <c r="A3" s="35" t="s">
        <v>2</v>
      </c>
      <c r="B3" s="24" t="s">
        <v>3</v>
      </c>
      <c r="C3" s="23" t="s">
        <v>41</v>
      </c>
      <c r="D3" s="23"/>
      <c r="E3" s="24"/>
      <c r="F3" s="23" t="s">
        <v>56</v>
      </c>
      <c r="G3" s="23"/>
      <c r="H3" s="24"/>
      <c r="I3" s="25"/>
      <c r="J3" s="26" t="s">
        <v>44</v>
      </c>
      <c r="K3" s="26"/>
      <c r="L3" s="26"/>
      <c r="M3" s="27"/>
      <c r="N3" s="27"/>
      <c r="O3" s="27"/>
      <c r="P3" s="27"/>
      <c r="Q3" s="25"/>
      <c r="R3" s="26" t="s">
        <v>45</v>
      </c>
      <c r="S3" s="26"/>
      <c r="T3" s="28"/>
    </row>
    <row r="4" spans="1:20" s="21" customFormat="1" ht="18.75" customHeight="1">
      <c r="A4" s="40"/>
      <c r="B4" s="34"/>
      <c r="C4" s="131">
        <v>2009</v>
      </c>
      <c r="D4" s="131">
        <v>2010</v>
      </c>
      <c r="E4" s="106" t="s">
        <v>42</v>
      </c>
      <c r="F4" s="131">
        <v>2009</v>
      </c>
      <c r="G4" s="131">
        <v>2010</v>
      </c>
      <c r="H4" s="106" t="s">
        <v>42</v>
      </c>
      <c r="I4" s="111" t="s">
        <v>43</v>
      </c>
      <c r="J4" s="110"/>
      <c r="K4" s="110" t="s">
        <v>9</v>
      </c>
      <c r="L4" s="112"/>
      <c r="M4" s="133" t="s">
        <v>111</v>
      </c>
      <c r="N4" s="134"/>
      <c r="O4" s="107" t="s">
        <v>112</v>
      </c>
      <c r="P4" s="108"/>
      <c r="Q4" s="107" t="s">
        <v>59</v>
      </c>
      <c r="R4" s="109"/>
      <c r="S4" s="108" t="s">
        <v>92</v>
      </c>
      <c r="T4" s="109"/>
    </row>
    <row r="5" spans="1:20" s="21" customFormat="1" ht="18.75" customHeight="1">
      <c r="A5" s="31"/>
      <c r="B5" s="30"/>
      <c r="C5" s="132"/>
      <c r="D5" s="132"/>
      <c r="E5" s="110" t="s">
        <v>80</v>
      </c>
      <c r="F5" s="132"/>
      <c r="G5" s="132"/>
      <c r="H5" s="110" t="s">
        <v>80</v>
      </c>
      <c r="I5" s="109">
        <v>2009</v>
      </c>
      <c r="J5" s="113">
        <v>2010</v>
      </c>
      <c r="K5" s="109">
        <v>2009</v>
      </c>
      <c r="L5" s="113">
        <v>2010</v>
      </c>
      <c r="M5" s="109">
        <v>2009</v>
      </c>
      <c r="N5" s="113">
        <v>2010</v>
      </c>
      <c r="O5" s="109">
        <v>2009</v>
      </c>
      <c r="P5" s="113">
        <v>2010</v>
      </c>
      <c r="Q5" s="109">
        <v>2009</v>
      </c>
      <c r="R5" s="113">
        <v>2010</v>
      </c>
      <c r="S5" s="109">
        <v>2009</v>
      </c>
      <c r="T5" s="113">
        <v>2010</v>
      </c>
    </row>
    <row r="6" spans="1:20" s="21" customFormat="1" ht="13.5" customHeight="1">
      <c r="A6" s="32">
        <v>1</v>
      </c>
      <c r="B6" s="32" t="s">
        <v>63</v>
      </c>
      <c r="C6" s="4">
        <v>1</v>
      </c>
      <c r="D6" s="4"/>
      <c r="E6" s="12">
        <f aca="true" t="shared" si="0" ref="E6:E16">D6-C6</f>
        <v>-1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3</v>
      </c>
      <c r="R6" s="4"/>
      <c r="S6" s="4"/>
      <c r="T6" s="4"/>
    </row>
    <row r="7" spans="1:20" s="21" customFormat="1" ht="15" customHeight="1">
      <c r="A7" s="32">
        <v>2</v>
      </c>
      <c r="B7" s="32" t="s">
        <v>64</v>
      </c>
      <c r="C7" s="4"/>
      <c r="D7" s="4">
        <v>1</v>
      </c>
      <c r="E7" s="12">
        <f t="shared" si="0"/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1" customFormat="1" ht="13.5" customHeight="1">
      <c r="A8" s="32">
        <v>3</v>
      </c>
      <c r="B8" s="32" t="s">
        <v>65</v>
      </c>
      <c r="C8" s="4">
        <v>3</v>
      </c>
      <c r="D8" s="4">
        <v>5</v>
      </c>
      <c r="E8" s="12">
        <f t="shared" si="0"/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24</v>
      </c>
      <c r="R8" s="4">
        <v>39</v>
      </c>
      <c r="S8" s="4"/>
      <c r="T8" s="4"/>
    </row>
    <row r="9" spans="1:20" s="21" customFormat="1" ht="13.5" customHeight="1">
      <c r="A9" s="32">
        <v>4</v>
      </c>
      <c r="B9" s="32" t="s">
        <v>66</v>
      </c>
      <c r="C9" s="4">
        <v>4</v>
      </c>
      <c r="D9" s="4">
        <v>1</v>
      </c>
      <c r="E9" s="12">
        <f t="shared" si="0"/>
        <v>-3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13</v>
      </c>
      <c r="R9" s="4">
        <v>12</v>
      </c>
      <c r="S9" s="4"/>
      <c r="T9" s="4"/>
    </row>
    <row r="10" spans="1:20" s="21" customFormat="1" ht="12.75" customHeight="1">
      <c r="A10" s="32">
        <v>5</v>
      </c>
      <c r="B10" s="23" t="s">
        <v>67</v>
      </c>
      <c r="C10" s="4">
        <v>6</v>
      </c>
      <c r="D10" s="4">
        <v>5</v>
      </c>
      <c r="E10" s="12">
        <f t="shared" si="0"/>
        <v>-1</v>
      </c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>
        <v>524</v>
      </c>
      <c r="T10" s="4">
        <v>401</v>
      </c>
    </row>
    <row r="11" spans="1:20" s="21" customFormat="1" ht="13.5" customHeight="1">
      <c r="A11" s="32">
        <v>6</v>
      </c>
      <c r="B11" s="103" t="s">
        <v>68</v>
      </c>
      <c r="C11" s="4">
        <v>4</v>
      </c>
      <c r="D11" s="4">
        <v>2</v>
      </c>
      <c r="E11" s="12">
        <f t="shared" si="0"/>
        <v>-2</v>
      </c>
      <c r="F11" s="4">
        <v>115</v>
      </c>
      <c r="G11" s="4">
        <v>131</v>
      </c>
      <c r="H11" s="4">
        <f>G11-F11</f>
        <v>16</v>
      </c>
      <c r="I11" s="12"/>
      <c r="J11" s="4">
        <v>28</v>
      </c>
      <c r="K11" s="12"/>
      <c r="L11" s="12"/>
      <c r="M11" s="12"/>
      <c r="N11" s="12"/>
      <c r="O11" s="12"/>
      <c r="P11" s="12"/>
      <c r="Q11" s="12">
        <v>3</v>
      </c>
      <c r="R11" s="12">
        <v>5</v>
      </c>
      <c r="S11" s="4">
        <v>500</v>
      </c>
      <c r="T11" s="4">
        <v>323</v>
      </c>
    </row>
    <row r="12" spans="1:20" s="21" customFormat="1" ht="12.75" customHeight="1">
      <c r="A12" s="32">
        <v>7</v>
      </c>
      <c r="B12" s="33" t="s">
        <v>91</v>
      </c>
      <c r="C12" s="4">
        <v>15</v>
      </c>
      <c r="D12" s="4">
        <v>3</v>
      </c>
      <c r="E12" s="12">
        <f t="shared" si="0"/>
        <v>-12</v>
      </c>
      <c r="F12" s="4"/>
      <c r="G12" s="4"/>
      <c r="H12" s="4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4"/>
      <c r="T12" s="4"/>
    </row>
    <row r="13" spans="1:20" s="21" customFormat="1" ht="12.75" customHeight="1">
      <c r="A13" s="32">
        <v>8</v>
      </c>
      <c r="B13" s="32" t="s">
        <v>69</v>
      </c>
      <c r="C13" s="4">
        <v>4</v>
      </c>
      <c r="D13" s="4">
        <v>2</v>
      </c>
      <c r="E13" s="12">
        <f t="shared" si="0"/>
        <v>-2</v>
      </c>
      <c r="F13" s="4"/>
      <c r="G13" s="4"/>
      <c r="H13" s="4"/>
      <c r="I13" s="4"/>
      <c r="J13" s="4">
        <v>36</v>
      </c>
      <c r="K13" s="4"/>
      <c r="L13" s="4"/>
      <c r="M13" s="4"/>
      <c r="N13" s="4"/>
      <c r="O13" s="4"/>
      <c r="P13" s="4"/>
      <c r="Q13" s="4">
        <v>2</v>
      </c>
      <c r="R13" s="4">
        <v>27</v>
      </c>
      <c r="S13" s="4"/>
      <c r="T13" s="4"/>
    </row>
    <row r="14" spans="1:20" s="21" customFormat="1" ht="13.5" customHeight="1">
      <c r="A14" s="32">
        <v>9</v>
      </c>
      <c r="B14" s="33" t="s">
        <v>90</v>
      </c>
      <c r="C14" s="4">
        <v>4</v>
      </c>
      <c r="D14" s="4">
        <v>2</v>
      </c>
      <c r="E14" s="12">
        <f t="shared" si="0"/>
        <v>-2</v>
      </c>
      <c r="F14" s="4"/>
      <c r="G14" s="4"/>
      <c r="H14" s="4"/>
      <c r="I14" s="4">
        <v>13</v>
      </c>
      <c r="J14" s="4"/>
      <c r="K14" s="4"/>
      <c r="L14" s="4"/>
      <c r="M14" s="4"/>
      <c r="N14" s="4"/>
      <c r="O14" s="4">
        <v>58</v>
      </c>
      <c r="P14" s="4"/>
      <c r="Q14" s="4">
        <v>23</v>
      </c>
      <c r="R14" s="4">
        <v>22</v>
      </c>
      <c r="S14" s="4"/>
      <c r="T14" s="4"/>
    </row>
    <row r="15" spans="1:20" s="21" customFormat="1" ht="12.75" customHeight="1">
      <c r="A15" s="32">
        <v>10</v>
      </c>
      <c r="B15" s="32" t="s">
        <v>70</v>
      </c>
      <c r="C15" s="4">
        <v>3</v>
      </c>
      <c r="D15" s="4"/>
      <c r="E15" s="12">
        <f t="shared" si="0"/>
        <v>-3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20</v>
      </c>
      <c r="R15" s="4"/>
      <c r="S15" s="4"/>
      <c r="T15" s="4"/>
    </row>
    <row r="16" spans="1:20" s="21" customFormat="1" ht="12.75" customHeight="1">
      <c r="A16" s="32">
        <v>11</v>
      </c>
      <c r="B16" s="32" t="s">
        <v>71</v>
      </c>
      <c r="C16" s="4">
        <v>1</v>
      </c>
      <c r="D16" s="4">
        <v>1</v>
      </c>
      <c r="E16" s="12">
        <f t="shared" si="0"/>
        <v>0</v>
      </c>
      <c r="F16" s="4"/>
      <c r="G16" s="4"/>
      <c r="H16" s="4"/>
      <c r="I16" s="4"/>
      <c r="J16" s="4">
        <v>2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1" customFormat="1" ht="12.75" customHeight="1">
      <c r="A17" s="32">
        <v>12</v>
      </c>
      <c r="B17" s="32" t="s">
        <v>72</v>
      </c>
      <c r="C17" s="4"/>
      <c r="D17" s="4"/>
      <c r="E17" s="12"/>
      <c r="F17" s="4">
        <v>576</v>
      </c>
      <c r="G17" s="4">
        <v>873</v>
      </c>
      <c r="H17" s="4">
        <f>G17-F17</f>
        <v>297</v>
      </c>
      <c r="I17" s="4"/>
      <c r="J17" s="4"/>
      <c r="K17" s="4">
        <v>12</v>
      </c>
      <c r="L17" s="4"/>
      <c r="M17" s="4"/>
      <c r="N17" s="4"/>
      <c r="O17" s="4"/>
      <c r="P17" s="4"/>
      <c r="Q17" s="4"/>
      <c r="R17" s="4"/>
      <c r="S17" s="4">
        <v>1857</v>
      </c>
      <c r="T17" s="4">
        <v>1058</v>
      </c>
    </row>
    <row r="18" spans="1:20" s="21" customFormat="1" ht="12.75" customHeight="1">
      <c r="A18" s="32">
        <v>13</v>
      </c>
      <c r="B18" s="33" t="s">
        <v>88</v>
      </c>
      <c r="C18" s="4"/>
      <c r="D18" s="4"/>
      <c r="E18" s="12"/>
      <c r="F18" s="4"/>
      <c r="G18" s="4"/>
      <c r="H18" s="4"/>
      <c r="I18" s="4"/>
      <c r="J18" s="4"/>
      <c r="K18" s="4"/>
      <c r="L18" s="4"/>
      <c r="M18" s="4"/>
      <c r="N18" s="4">
        <v>88</v>
      </c>
      <c r="O18" s="4"/>
      <c r="P18" s="4"/>
      <c r="Q18" s="4"/>
      <c r="R18" s="4"/>
      <c r="S18" s="23"/>
      <c r="T18" s="23"/>
    </row>
    <row r="19" spans="1:20" s="21" customFormat="1" ht="13.5" customHeight="1">
      <c r="A19" s="32"/>
      <c r="B19" s="32" t="s">
        <v>11</v>
      </c>
      <c r="C19" s="4">
        <f>SUM(C6:C16)</f>
        <v>45</v>
      </c>
      <c r="D19" s="4">
        <f>SUM(D6:D17)</f>
        <v>22</v>
      </c>
      <c r="E19" s="12">
        <f>D19-C19</f>
        <v>-23</v>
      </c>
      <c r="F19" s="4">
        <f>SUM(F11:F18)</f>
        <v>691</v>
      </c>
      <c r="G19" s="4">
        <f>SUM(G11:G18)</f>
        <v>1004</v>
      </c>
      <c r="H19" s="4">
        <f>G19-F19</f>
        <v>313</v>
      </c>
      <c r="I19" s="4">
        <f aca="true" t="shared" si="1" ref="I19:R19">SUM(I6:I17)</f>
        <v>13</v>
      </c>
      <c r="J19" s="4">
        <f t="shared" si="1"/>
        <v>66</v>
      </c>
      <c r="K19" s="4">
        <f t="shared" si="1"/>
        <v>13</v>
      </c>
      <c r="L19" s="4">
        <f t="shared" si="1"/>
        <v>0</v>
      </c>
      <c r="M19" s="4">
        <v>0</v>
      </c>
      <c r="N19" s="4">
        <f>SUM(N18)</f>
        <v>88</v>
      </c>
      <c r="O19" s="4">
        <f t="shared" si="1"/>
        <v>58</v>
      </c>
      <c r="P19" s="4">
        <f t="shared" si="1"/>
        <v>0</v>
      </c>
      <c r="Q19" s="4">
        <f t="shared" si="1"/>
        <v>88</v>
      </c>
      <c r="R19" s="4">
        <f t="shared" si="1"/>
        <v>105</v>
      </c>
      <c r="S19" s="4">
        <f>SUM(S10:S17)</f>
        <v>2881</v>
      </c>
      <c r="T19" s="4">
        <f>SUM(T6:T17)</f>
        <v>1782</v>
      </c>
    </row>
    <row r="20" ht="14.25">
      <c r="B20" s="79"/>
    </row>
  </sheetData>
  <mergeCells count="6"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65" zoomScaleSheetLayoutView="75" workbookViewId="0" topLeftCell="A1">
      <selection activeCell="K33" sqref="K33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74" t="s">
        <v>101</v>
      </c>
      <c r="D1" s="174"/>
      <c r="E1" s="174"/>
      <c r="F1" s="174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158" t="s">
        <v>62</v>
      </c>
      <c r="D2" s="158"/>
      <c r="E2" s="158"/>
      <c r="F2" s="158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81" t="s">
        <v>2</v>
      </c>
      <c r="B4" s="181" t="s">
        <v>3</v>
      </c>
      <c r="C4" s="25" t="s">
        <v>22</v>
      </c>
      <c r="D4" s="26"/>
      <c r="E4" s="28"/>
      <c r="F4" s="25"/>
      <c r="G4" s="26"/>
      <c r="H4" s="26" t="s">
        <v>23</v>
      </c>
      <c r="I4" s="26"/>
      <c r="J4" s="26"/>
      <c r="K4" s="28"/>
      <c r="L4" s="21"/>
      <c r="M4" s="21"/>
    </row>
    <row r="5" spans="1:13" ht="15">
      <c r="A5" s="182"/>
      <c r="B5" s="182"/>
      <c r="C5" s="19">
        <v>2009</v>
      </c>
      <c r="D5" s="20">
        <v>2010</v>
      </c>
      <c r="E5" s="20" t="s">
        <v>77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83"/>
      <c r="B6" s="183"/>
      <c r="C6" s="41"/>
      <c r="D6" s="12"/>
      <c r="E6" s="12" t="s">
        <v>78</v>
      </c>
      <c r="F6" s="19">
        <v>2009</v>
      </c>
      <c r="G6" s="20">
        <v>2010</v>
      </c>
      <c r="H6" s="19">
        <v>2009</v>
      </c>
      <c r="I6" s="20">
        <v>2010</v>
      </c>
      <c r="J6" s="19">
        <v>2009</v>
      </c>
      <c r="K6" s="20">
        <v>2010</v>
      </c>
      <c r="L6" s="21"/>
      <c r="M6" s="21"/>
    </row>
    <row r="7" spans="1:13" ht="18">
      <c r="A7" s="32">
        <v>1</v>
      </c>
      <c r="B7" s="32" t="s">
        <v>63</v>
      </c>
      <c r="C7" s="91">
        <v>18.38</v>
      </c>
      <c r="D7" s="91"/>
      <c r="E7" s="90"/>
      <c r="F7" s="13">
        <v>18.38</v>
      </c>
      <c r="G7" s="91"/>
      <c r="H7" s="13"/>
      <c r="I7" s="91"/>
      <c r="J7" s="13"/>
      <c r="K7" s="91"/>
      <c r="L7" s="21"/>
      <c r="M7" s="21"/>
    </row>
    <row r="8" spans="1:13" ht="18">
      <c r="A8" s="32">
        <v>2</v>
      </c>
      <c r="B8" s="32" t="s">
        <v>64</v>
      </c>
      <c r="C8" s="91">
        <v>93.8</v>
      </c>
      <c r="D8" s="91">
        <v>32.4</v>
      </c>
      <c r="E8" s="90">
        <f aca="true" t="shared" si="0" ref="E8:E20">D8*100/C8</f>
        <v>34.54157782515992</v>
      </c>
      <c r="F8" s="13">
        <v>85.1</v>
      </c>
      <c r="G8" s="91">
        <v>31.5</v>
      </c>
      <c r="H8" s="13"/>
      <c r="I8" s="91"/>
      <c r="J8" s="13">
        <v>8.7</v>
      </c>
      <c r="K8" s="91">
        <v>0.9</v>
      </c>
      <c r="L8" s="21"/>
      <c r="M8" s="21"/>
    </row>
    <row r="9" spans="1:13" ht="18">
      <c r="A9" s="32">
        <v>3</v>
      </c>
      <c r="B9" s="32" t="s">
        <v>65</v>
      </c>
      <c r="C9" s="91">
        <v>15</v>
      </c>
      <c r="D9" s="91">
        <v>9.7</v>
      </c>
      <c r="E9" s="90">
        <f t="shared" si="0"/>
        <v>64.66666666666666</v>
      </c>
      <c r="F9" s="13">
        <v>15</v>
      </c>
      <c r="G9" s="91">
        <v>8.9</v>
      </c>
      <c r="H9" s="13"/>
      <c r="I9" s="91"/>
      <c r="J9" s="13"/>
      <c r="K9" s="91">
        <v>0.8</v>
      </c>
      <c r="L9" s="21"/>
      <c r="M9" s="21"/>
    </row>
    <row r="10" spans="1:13" ht="18">
      <c r="A10" s="32">
        <v>4</v>
      </c>
      <c r="B10" s="32" t="s">
        <v>66</v>
      </c>
      <c r="C10" s="91">
        <v>14.7</v>
      </c>
      <c r="D10" s="91">
        <v>6.5</v>
      </c>
      <c r="E10" s="90">
        <f t="shared" si="0"/>
        <v>44.21768707482993</v>
      </c>
      <c r="F10" s="13">
        <v>12</v>
      </c>
      <c r="G10" s="91">
        <v>6</v>
      </c>
      <c r="H10" s="13"/>
      <c r="I10" s="91"/>
      <c r="J10" s="13">
        <v>2.7</v>
      </c>
      <c r="K10" s="91">
        <v>0.5</v>
      </c>
      <c r="L10" s="21"/>
      <c r="M10" s="21"/>
    </row>
    <row r="11" spans="1:13" ht="18">
      <c r="A11" s="32">
        <v>5</v>
      </c>
      <c r="B11" s="42" t="s">
        <v>67</v>
      </c>
      <c r="C11" s="91">
        <v>106.9</v>
      </c>
      <c r="D11" s="91">
        <v>89.2</v>
      </c>
      <c r="E11" s="90">
        <f t="shared" si="0"/>
        <v>83.44246959775491</v>
      </c>
      <c r="F11" s="13">
        <v>73</v>
      </c>
      <c r="G11" s="91">
        <v>62.9</v>
      </c>
      <c r="H11" s="13">
        <v>30.9</v>
      </c>
      <c r="I11" s="91">
        <v>21.9</v>
      </c>
      <c r="J11" s="13">
        <v>3</v>
      </c>
      <c r="K11" s="91">
        <v>4.4</v>
      </c>
      <c r="L11" s="21"/>
      <c r="M11" s="21"/>
    </row>
    <row r="12" spans="1:13" ht="18">
      <c r="A12" s="32">
        <v>6</v>
      </c>
      <c r="B12" s="32" t="s">
        <v>68</v>
      </c>
      <c r="C12" s="91">
        <v>121</v>
      </c>
      <c r="D12" s="91">
        <v>73</v>
      </c>
      <c r="E12" s="90">
        <f t="shared" si="0"/>
        <v>60.33057851239669</v>
      </c>
      <c r="F12" s="13">
        <v>85</v>
      </c>
      <c r="G12" s="91">
        <v>47</v>
      </c>
      <c r="H12" s="13">
        <v>27</v>
      </c>
      <c r="I12" s="91">
        <v>17</v>
      </c>
      <c r="J12" s="13">
        <v>9</v>
      </c>
      <c r="K12" s="91">
        <v>9</v>
      </c>
      <c r="L12" s="21"/>
      <c r="M12" s="21"/>
    </row>
    <row r="13" spans="1:13" ht="18">
      <c r="A13" s="32">
        <v>7</v>
      </c>
      <c r="B13" s="33" t="s">
        <v>91</v>
      </c>
      <c r="C13" s="91">
        <v>40.1</v>
      </c>
      <c r="D13" s="91">
        <v>26.7</v>
      </c>
      <c r="E13" s="90">
        <f t="shared" si="0"/>
        <v>66.58354114713217</v>
      </c>
      <c r="F13" s="13">
        <v>37.3</v>
      </c>
      <c r="G13" s="92">
        <v>24</v>
      </c>
      <c r="H13" s="13"/>
      <c r="I13" s="92"/>
      <c r="J13" s="13">
        <v>2.8</v>
      </c>
      <c r="K13" s="92">
        <v>2.7</v>
      </c>
      <c r="L13" s="21"/>
      <c r="M13" s="21"/>
    </row>
    <row r="14" spans="1:13" ht="18">
      <c r="A14" s="32">
        <v>8</v>
      </c>
      <c r="B14" s="33" t="s">
        <v>69</v>
      </c>
      <c r="C14" s="91">
        <v>40.5</v>
      </c>
      <c r="D14" s="91">
        <v>8.8</v>
      </c>
      <c r="E14" s="90">
        <f t="shared" si="0"/>
        <v>21.7283950617284</v>
      </c>
      <c r="F14" s="17">
        <v>22.5</v>
      </c>
      <c r="G14" s="92">
        <v>8.35</v>
      </c>
      <c r="H14" s="17">
        <v>17</v>
      </c>
      <c r="I14" s="92"/>
      <c r="J14" s="17">
        <v>1</v>
      </c>
      <c r="K14" s="92">
        <v>0.45</v>
      </c>
      <c r="L14" s="21"/>
      <c r="M14" s="21"/>
    </row>
    <row r="15" spans="1:13" ht="18">
      <c r="A15" s="32">
        <v>9</v>
      </c>
      <c r="B15" s="33" t="s">
        <v>90</v>
      </c>
      <c r="C15" s="91">
        <v>10.4</v>
      </c>
      <c r="D15" s="91">
        <v>11.5</v>
      </c>
      <c r="E15" s="90">
        <f t="shared" si="0"/>
        <v>110.57692307692308</v>
      </c>
      <c r="F15" s="17">
        <v>9.9</v>
      </c>
      <c r="G15" s="92">
        <v>11.5</v>
      </c>
      <c r="H15" s="17"/>
      <c r="I15" s="92"/>
      <c r="J15" s="17">
        <v>0.5</v>
      </c>
      <c r="K15" s="92"/>
      <c r="L15" s="21"/>
      <c r="M15" s="21"/>
    </row>
    <row r="16" spans="1:13" ht="18">
      <c r="A16" s="32">
        <v>10</v>
      </c>
      <c r="B16" s="33" t="s">
        <v>70</v>
      </c>
      <c r="C16" s="91">
        <v>28.9</v>
      </c>
      <c r="D16" s="91">
        <v>18.13</v>
      </c>
      <c r="E16" s="90">
        <f t="shared" si="0"/>
        <v>62.733564013840834</v>
      </c>
      <c r="F16" s="17">
        <v>25.6</v>
      </c>
      <c r="G16" s="92">
        <v>15.03</v>
      </c>
      <c r="H16" s="17"/>
      <c r="I16" s="92"/>
      <c r="J16" s="17">
        <v>3.3</v>
      </c>
      <c r="K16" s="92">
        <v>3.1</v>
      </c>
      <c r="L16" s="21"/>
      <c r="M16" s="21"/>
    </row>
    <row r="17" spans="1:13" ht="18">
      <c r="A17" s="32">
        <v>11</v>
      </c>
      <c r="B17" s="33" t="s">
        <v>71</v>
      </c>
      <c r="C17" s="91">
        <v>13.7</v>
      </c>
      <c r="D17" s="91">
        <v>6.6</v>
      </c>
      <c r="E17" s="90">
        <f t="shared" si="0"/>
        <v>48.175182481751825</v>
      </c>
      <c r="F17" s="17">
        <v>12.9</v>
      </c>
      <c r="G17" s="92">
        <v>6.4</v>
      </c>
      <c r="H17" s="17"/>
      <c r="I17" s="92"/>
      <c r="J17" s="17">
        <v>0.8</v>
      </c>
      <c r="K17" s="92">
        <v>0.2</v>
      </c>
      <c r="L17" s="21"/>
      <c r="M17" s="21"/>
    </row>
    <row r="18" spans="1:13" ht="18">
      <c r="A18" s="32">
        <v>12</v>
      </c>
      <c r="B18" s="33" t="s">
        <v>72</v>
      </c>
      <c r="C18" s="91">
        <v>701</v>
      </c>
      <c r="D18" s="91">
        <v>753</v>
      </c>
      <c r="E18" s="90">
        <f t="shared" si="0"/>
        <v>107.41797432239657</v>
      </c>
      <c r="F18" s="17"/>
      <c r="G18" s="92"/>
      <c r="H18" s="17">
        <v>701</v>
      </c>
      <c r="I18" s="92">
        <v>753</v>
      </c>
      <c r="J18" s="17"/>
      <c r="K18" s="92"/>
      <c r="L18" s="21"/>
      <c r="M18" s="21"/>
    </row>
    <row r="19" spans="1:13" ht="18">
      <c r="A19" s="32">
        <v>13</v>
      </c>
      <c r="B19" s="33" t="s">
        <v>88</v>
      </c>
      <c r="C19" s="3"/>
      <c r="D19" s="91">
        <v>3</v>
      </c>
      <c r="E19" s="90"/>
      <c r="F19" s="17"/>
      <c r="G19" s="92"/>
      <c r="H19" s="17"/>
      <c r="I19" s="92"/>
      <c r="J19" s="17"/>
      <c r="K19" s="92">
        <v>3</v>
      </c>
      <c r="L19" s="21"/>
      <c r="M19" s="21"/>
    </row>
    <row r="20" spans="1:13" ht="16.5">
      <c r="A20" s="172" t="s">
        <v>11</v>
      </c>
      <c r="B20" s="173"/>
      <c r="C20" s="94">
        <f>SUM(C7:C19)</f>
        <v>1204.3799999999999</v>
      </c>
      <c r="D20" s="94">
        <f>SUM(D7:D19)</f>
        <v>1038.53</v>
      </c>
      <c r="E20" s="90">
        <f t="shared" si="0"/>
        <v>86.22942924990453</v>
      </c>
      <c r="F20" s="93">
        <f>SUM(F7:F18)</f>
        <v>396.68</v>
      </c>
      <c r="G20" s="94">
        <f>SUM(G7:G18)</f>
        <v>221.58</v>
      </c>
      <c r="H20" s="94">
        <f>SUM(H7:H19)</f>
        <v>775.9</v>
      </c>
      <c r="I20" s="94">
        <f>SUM(I7:I19)</f>
        <v>791.9</v>
      </c>
      <c r="J20" s="94">
        <f>SUM(J7:J18)</f>
        <v>31.8</v>
      </c>
      <c r="K20" s="94">
        <f>SUM(K7:K19)</f>
        <v>25.05</v>
      </c>
      <c r="L20" s="121"/>
      <c r="M20" s="21"/>
    </row>
  </sheetData>
  <mergeCells count="5">
    <mergeCell ref="C2:F2"/>
    <mergeCell ref="C1:F1"/>
    <mergeCell ref="A20:B20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E14" sqref="E1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108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60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85"/>
      <c r="B4" s="24" t="s">
        <v>3</v>
      </c>
      <c r="C4" s="27" t="s">
        <v>74</v>
      </c>
      <c r="D4" s="27"/>
      <c r="E4" s="27"/>
      <c r="F4" s="26"/>
      <c r="G4" s="26"/>
      <c r="H4" s="22"/>
      <c r="I4" s="25" t="s">
        <v>50</v>
      </c>
      <c r="J4" s="26"/>
      <c r="K4" s="27"/>
      <c r="L4" s="26"/>
      <c r="M4" s="26"/>
      <c r="N4" s="22"/>
      <c r="O4" s="25" t="s">
        <v>51</v>
      </c>
      <c r="P4" s="26"/>
      <c r="Q4" s="27"/>
      <c r="R4" s="26"/>
      <c r="S4" s="26"/>
      <c r="T4" s="22"/>
    </row>
    <row r="5" spans="1:20" ht="15" customHeight="1">
      <c r="A5" s="86" t="s">
        <v>2</v>
      </c>
      <c r="B5" s="34"/>
      <c r="C5" s="26" t="s">
        <v>52</v>
      </c>
      <c r="D5" s="26"/>
      <c r="E5" s="137" t="s">
        <v>79</v>
      </c>
      <c r="F5" s="25" t="s">
        <v>53</v>
      </c>
      <c r="G5" s="28"/>
      <c r="H5" s="137" t="s">
        <v>79</v>
      </c>
      <c r="I5" s="140" t="s">
        <v>52</v>
      </c>
      <c r="J5" s="140"/>
      <c r="K5" s="137" t="s">
        <v>79</v>
      </c>
      <c r="L5" s="140" t="s">
        <v>53</v>
      </c>
      <c r="M5" s="140"/>
      <c r="N5" s="137" t="s">
        <v>79</v>
      </c>
      <c r="O5" s="26" t="s">
        <v>52</v>
      </c>
      <c r="P5" s="26"/>
      <c r="Q5" s="137" t="s">
        <v>76</v>
      </c>
      <c r="R5" s="141" t="s">
        <v>53</v>
      </c>
      <c r="S5" s="142"/>
      <c r="T5" s="137" t="s">
        <v>79</v>
      </c>
    </row>
    <row r="6" spans="1:20" ht="15">
      <c r="A6" s="86" t="s">
        <v>87</v>
      </c>
      <c r="B6" s="34"/>
      <c r="C6" s="135">
        <v>2009</v>
      </c>
      <c r="D6" s="135">
        <v>2010</v>
      </c>
      <c r="E6" s="138"/>
      <c r="F6" s="135">
        <v>2009</v>
      </c>
      <c r="G6" s="135">
        <v>2010</v>
      </c>
      <c r="H6" s="138"/>
      <c r="I6" s="135">
        <v>2009</v>
      </c>
      <c r="J6" s="135">
        <v>2010</v>
      </c>
      <c r="K6" s="138"/>
      <c r="L6" s="135">
        <v>2009</v>
      </c>
      <c r="M6" s="135">
        <v>2010</v>
      </c>
      <c r="N6" s="138"/>
      <c r="O6" s="135">
        <v>2009</v>
      </c>
      <c r="P6" s="135">
        <v>2010</v>
      </c>
      <c r="Q6" s="138"/>
      <c r="R6" s="135">
        <v>2009</v>
      </c>
      <c r="S6" s="135">
        <v>2010</v>
      </c>
      <c r="T6" s="138"/>
    </row>
    <row r="7" spans="1:20" ht="15">
      <c r="A7" s="87"/>
      <c r="B7" s="30"/>
      <c r="C7" s="136"/>
      <c r="D7" s="136"/>
      <c r="E7" s="139"/>
      <c r="F7" s="136"/>
      <c r="G7" s="136"/>
      <c r="H7" s="139"/>
      <c r="I7" s="136"/>
      <c r="J7" s="136"/>
      <c r="K7" s="139"/>
      <c r="L7" s="136"/>
      <c r="M7" s="136"/>
      <c r="N7" s="139"/>
      <c r="O7" s="136"/>
      <c r="P7" s="136"/>
      <c r="Q7" s="139"/>
      <c r="R7" s="136"/>
      <c r="S7" s="136"/>
      <c r="T7" s="139"/>
    </row>
    <row r="8" spans="1:20" ht="15">
      <c r="A8" s="2">
        <v>1</v>
      </c>
      <c r="B8" s="30" t="s">
        <v>63</v>
      </c>
      <c r="C8" s="4">
        <v>17</v>
      </c>
      <c r="D8" s="4"/>
      <c r="E8" s="37"/>
      <c r="F8" s="12"/>
      <c r="G8" s="12"/>
      <c r="H8" s="37"/>
      <c r="I8" s="4">
        <v>11779</v>
      </c>
      <c r="J8" s="12"/>
      <c r="K8" s="37"/>
      <c r="L8" s="4"/>
      <c r="M8" s="4"/>
      <c r="N8" s="37"/>
      <c r="O8" s="37">
        <f aca="true" t="shared" si="0" ref="O8:O18">C8/I8*100000</f>
        <v>144.32464555564988</v>
      </c>
      <c r="P8" s="37"/>
      <c r="Q8" s="37"/>
      <c r="R8" s="12"/>
      <c r="S8" s="12"/>
      <c r="T8" s="37"/>
    </row>
    <row r="9" spans="1:20" ht="15">
      <c r="A9" s="2">
        <v>2</v>
      </c>
      <c r="B9" s="23" t="s">
        <v>64</v>
      </c>
      <c r="C9" s="4">
        <v>340</v>
      </c>
      <c r="D9" s="4">
        <v>269.3</v>
      </c>
      <c r="E9" s="37">
        <f aca="true" t="shared" si="1" ref="E9:E18">D9/C9*100</f>
        <v>79.20588235294119</v>
      </c>
      <c r="F9" s="4"/>
      <c r="G9" s="4"/>
      <c r="H9" s="37"/>
      <c r="I9" s="4">
        <v>84659</v>
      </c>
      <c r="J9" s="4">
        <v>61693</v>
      </c>
      <c r="K9" s="37">
        <f>J9*100/I9</f>
        <v>72.87234670856023</v>
      </c>
      <c r="L9" s="4"/>
      <c r="M9" s="4"/>
      <c r="N9" s="37"/>
      <c r="O9" s="37">
        <f t="shared" si="0"/>
        <v>401.61116951534984</v>
      </c>
      <c r="P9" s="37">
        <f aca="true" t="shared" si="2" ref="P9:P17">D9/J9*100000</f>
        <v>436.5162984455287</v>
      </c>
      <c r="Q9" s="37">
        <f aca="true" t="shared" si="3" ref="Q9:Q18">P9/O9*100</f>
        <v>108.69127444147063</v>
      </c>
      <c r="R9" s="37"/>
      <c r="S9" s="37"/>
      <c r="T9" s="37"/>
    </row>
    <row r="10" spans="1:20" ht="15">
      <c r="A10" s="2">
        <v>3</v>
      </c>
      <c r="B10" s="23" t="s">
        <v>65</v>
      </c>
      <c r="C10" s="4">
        <v>144</v>
      </c>
      <c r="D10" s="4">
        <v>84.97</v>
      </c>
      <c r="E10" s="37">
        <f t="shared" si="1"/>
        <v>59.00694444444444</v>
      </c>
      <c r="F10" s="4"/>
      <c r="G10" s="4"/>
      <c r="H10" s="37"/>
      <c r="I10" s="4">
        <v>37695</v>
      </c>
      <c r="J10" s="4">
        <v>37237</v>
      </c>
      <c r="K10" s="37">
        <f aca="true" t="shared" si="4" ref="K10:K21">J10*100/I10</f>
        <v>98.78498474598753</v>
      </c>
      <c r="L10" s="4"/>
      <c r="M10" s="4"/>
      <c r="N10" s="37"/>
      <c r="O10" s="37">
        <f t="shared" si="0"/>
        <v>382.01352964584163</v>
      </c>
      <c r="P10" s="37">
        <f t="shared" si="2"/>
        <v>228.18701828826167</v>
      </c>
      <c r="Q10" s="37">
        <f t="shared" si="3"/>
        <v>59.73270593316683</v>
      </c>
      <c r="R10" s="37"/>
      <c r="S10" s="37"/>
      <c r="T10" s="37"/>
    </row>
    <row r="11" spans="1:20" ht="15">
      <c r="A11" s="2">
        <v>4</v>
      </c>
      <c r="B11" s="38" t="s">
        <v>66</v>
      </c>
      <c r="C11" s="20">
        <v>80</v>
      </c>
      <c r="D11" s="20">
        <v>81</v>
      </c>
      <c r="E11" s="37">
        <f t="shared" si="1"/>
        <v>101.25</v>
      </c>
      <c r="F11" s="20"/>
      <c r="G11" s="20"/>
      <c r="H11" s="37"/>
      <c r="I11" s="4">
        <v>15134</v>
      </c>
      <c r="J11" s="4">
        <v>14190</v>
      </c>
      <c r="K11" s="37">
        <f t="shared" si="4"/>
        <v>93.7623893220563</v>
      </c>
      <c r="L11" s="20"/>
      <c r="M11" s="20"/>
      <c r="N11" s="96"/>
      <c r="O11" s="37">
        <f t="shared" si="0"/>
        <v>528.6110744020087</v>
      </c>
      <c r="P11" s="37">
        <f t="shared" si="2"/>
        <v>570.8245243128964</v>
      </c>
      <c r="Q11" s="37">
        <f t="shared" si="3"/>
        <v>107.98572938689217</v>
      </c>
      <c r="R11" s="96"/>
      <c r="S11" s="96"/>
      <c r="T11" s="96"/>
    </row>
    <row r="12" spans="1:20" ht="15">
      <c r="A12" s="2">
        <v>5</v>
      </c>
      <c r="B12" s="23" t="s">
        <v>67</v>
      </c>
      <c r="C12" s="4">
        <v>608</v>
      </c>
      <c r="D12" s="4">
        <v>604</v>
      </c>
      <c r="E12" s="37">
        <f t="shared" si="1"/>
        <v>99.3421052631579</v>
      </c>
      <c r="F12" s="4">
        <v>294</v>
      </c>
      <c r="G12" s="4">
        <v>224</v>
      </c>
      <c r="H12" s="37">
        <f>G12/F12*100</f>
        <v>76.19047619047619</v>
      </c>
      <c r="I12" s="4">
        <v>176006</v>
      </c>
      <c r="J12" s="4">
        <v>173102</v>
      </c>
      <c r="K12" s="37">
        <f t="shared" si="4"/>
        <v>98.35005624808245</v>
      </c>
      <c r="L12" s="4">
        <v>70054</v>
      </c>
      <c r="M12" s="4">
        <v>67178</v>
      </c>
      <c r="N12" s="37">
        <f>M12/L12*100</f>
        <v>95.89459559768179</v>
      </c>
      <c r="O12" s="37">
        <f t="shared" si="0"/>
        <v>345.4427689965115</v>
      </c>
      <c r="P12" s="37">
        <f t="shared" si="2"/>
        <v>348.9272221002646</v>
      </c>
      <c r="Q12" s="37">
        <f t="shared" si="3"/>
        <v>101.00869186345258</v>
      </c>
      <c r="R12" s="37">
        <f>F12/L12*100000</f>
        <v>419.67624975019277</v>
      </c>
      <c r="S12" s="37">
        <f>G12/M12*100000</f>
        <v>333.4424960552562</v>
      </c>
      <c r="T12" s="37">
        <f>S12/R12*100</f>
        <v>79.45231502943848</v>
      </c>
    </row>
    <row r="13" spans="1:20" ht="15">
      <c r="A13" s="2">
        <v>6</v>
      </c>
      <c r="B13" s="23" t="s">
        <v>68</v>
      </c>
      <c r="C13" s="4">
        <v>465</v>
      </c>
      <c r="D13" s="97">
        <v>360</v>
      </c>
      <c r="E13" s="98">
        <f t="shared" si="1"/>
        <v>77.41935483870968</v>
      </c>
      <c r="F13" s="97">
        <v>181</v>
      </c>
      <c r="G13" s="97">
        <v>114</v>
      </c>
      <c r="H13" s="37">
        <f>G13/F13*100</f>
        <v>62.98342541436463</v>
      </c>
      <c r="I13" s="97">
        <v>86469</v>
      </c>
      <c r="J13" s="4">
        <v>74236</v>
      </c>
      <c r="K13" s="37">
        <f t="shared" si="4"/>
        <v>85.8527333495241</v>
      </c>
      <c r="L13" s="4">
        <v>61983</v>
      </c>
      <c r="M13" s="4">
        <v>34942</v>
      </c>
      <c r="N13" s="37">
        <f>M13/L13*100</f>
        <v>56.3735217720988</v>
      </c>
      <c r="O13" s="37">
        <f t="shared" si="0"/>
        <v>537.7649793567637</v>
      </c>
      <c r="P13" s="37">
        <f t="shared" si="2"/>
        <v>484.9399213319683</v>
      </c>
      <c r="Q13" s="37">
        <f t="shared" si="3"/>
        <v>90.17692485516983</v>
      </c>
      <c r="R13" s="37">
        <f>F13/L13*100000</f>
        <v>292.0155526515335</v>
      </c>
      <c r="S13" s="37">
        <f>G13/M13*100000</f>
        <v>326.2549367523324</v>
      </c>
      <c r="T13" s="37">
        <f>S13/R13*100</f>
        <v>111.72519195977802</v>
      </c>
    </row>
    <row r="14" spans="1:20" ht="15">
      <c r="A14" s="2">
        <v>7</v>
      </c>
      <c r="B14" s="39" t="s">
        <v>91</v>
      </c>
      <c r="C14" s="97">
        <v>133</v>
      </c>
      <c r="D14" s="97">
        <v>140.6</v>
      </c>
      <c r="E14" s="98">
        <f t="shared" si="1"/>
        <v>105.71428571428572</v>
      </c>
      <c r="F14" s="97"/>
      <c r="G14" s="97"/>
      <c r="H14" s="98"/>
      <c r="I14" s="97">
        <v>42379</v>
      </c>
      <c r="J14" s="97">
        <v>43628</v>
      </c>
      <c r="K14" s="37">
        <f t="shared" si="4"/>
        <v>102.94721442223742</v>
      </c>
      <c r="L14" s="97"/>
      <c r="M14" s="97"/>
      <c r="N14" s="98"/>
      <c r="O14" s="37">
        <f t="shared" si="0"/>
        <v>313.83468227187996</v>
      </c>
      <c r="P14" s="37">
        <f t="shared" si="2"/>
        <v>322.2701017695058</v>
      </c>
      <c r="Q14" s="37">
        <f t="shared" si="3"/>
        <v>102.6878544578187</v>
      </c>
      <c r="R14" s="37"/>
      <c r="S14" s="37"/>
      <c r="T14" s="98"/>
    </row>
    <row r="15" spans="1:20" ht="15">
      <c r="A15" s="2">
        <v>8</v>
      </c>
      <c r="B15" s="39" t="s">
        <v>69</v>
      </c>
      <c r="C15" s="97">
        <v>114</v>
      </c>
      <c r="D15" s="97">
        <v>120.18</v>
      </c>
      <c r="E15" s="98">
        <f t="shared" si="1"/>
        <v>105.42105263157895</v>
      </c>
      <c r="F15" s="97">
        <v>12</v>
      </c>
      <c r="G15" s="97"/>
      <c r="H15" s="98"/>
      <c r="I15" s="99">
        <v>29331</v>
      </c>
      <c r="J15" s="97">
        <v>32524</v>
      </c>
      <c r="K15" s="37">
        <f t="shared" si="4"/>
        <v>110.88609321196004</v>
      </c>
      <c r="L15" s="97">
        <v>8000</v>
      </c>
      <c r="M15" s="97"/>
      <c r="N15" s="98"/>
      <c r="O15" s="37">
        <f t="shared" si="0"/>
        <v>388.66728035184616</v>
      </c>
      <c r="P15" s="37">
        <f t="shared" si="2"/>
        <v>369.5117451727955</v>
      </c>
      <c r="Q15" s="98">
        <f t="shared" si="3"/>
        <v>95.07148243564268</v>
      </c>
      <c r="R15" s="37">
        <f>F15/L15*100000</f>
        <v>150</v>
      </c>
      <c r="S15" s="95"/>
      <c r="T15" s="98"/>
    </row>
    <row r="16" spans="1:20" s="75" customFormat="1" ht="15">
      <c r="A16" s="2">
        <v>9</v>
      </c>
      <c r="B16" s="33" t="s">
        <v>90</v>
      </c>
      <c r="C16" s="99">
        <v>187</v>
      </c>
      <c r="D16" s="99">
        <v>261.76</v>
      </c>
      <c r="E16" s="100">
        <f t="shared" si="1"/>
        <v>139.97860962566844</v>
      </c>
      <c r="F16" s="99"/>
      <c r="G16" s="99"/>
      <c r="H16" s="100"/>
      <c r="I16" s="97">
        <v>26592</v>
      </c>
      <c r="J16" s="99">
        <v>42116</v>
      </c>
      <c r="K16" s="37">
        <f t="shared" si="4"/>
        <v>158.37845968712395</v>
      </c>
      <c r="L16" s="99"/>
      <c r="M16" s="99"/>
      <c r="N16" s="100"/>
      <c r="O16" s="37">
        <f t="shared" si="0"/>
        <v>703.2190132370638</v>
      </c>
      <c r="P16" s="37">
        <f t="shared" si="2"/>
        <v>621.5215120144363</v>
      </c>
      <c r="Q16" s="100">
        <f t="shared" si="3"/>
        <v>88.3823531951224</v>
      </c>
      <c r="R16" s="37"/>
      <c r="S16" s="37"/>
      <c r="T16" s="37"/>
    </row>
    <row r="17" spans="1:20" ht="15">
      <c r="A17" s="2">
        <v>10</v>
      </c>
      <c r="B17" s="39" t="s">
        <v>70</v>
      </c>
      <c r="C17" s="97">
        <v>149</v>
      </c>
      <c r="D17" s="97">
        <v>122</v>
      </c>
      <c r="E17" s="98">
        <f t="shared" si="1"/>
        <v>81.87919463087249</v>
      </c>
      <c r="F17" s="97"/>
      <c r="G17" s="97"/>
      <c r="H17" s="98"/>
      <c r="I17" s="97">
        <v>38338</v>
      </c>
      <c r="J17" s="97">
        <v>38098</v>
      </c>
      <c r="K17" s="37">
        <f t="shared" si="4"/>
        <v>99.37398925348218</v>
      </c>
      <c r="L17" s="97"/>
      <c r="M17" s="97"/>
      <c r="N17" s="98"/>
      <c r="O17" s="37">
        <f t="shared" si="0"/>
        <v>388.6483384631436</v>
      </c>
      <c r="P17" s="37">
        <f t="shared" si="2"/>
        <v>320.22678355819204</v>
      </c>
      <c r="Q17" s="98">
        <f t="shared" si="3"/>
        <v>82.39499616143601</v>
      </c>
      <c r="R17" s="37"/>
      <c r="S17" s="37"/>
      <c r="T17" s="98"/>
    </row>
    <row r="18" spans="1:20" ht="15">
      <c r="A18" s="2">
        <v>11</v>
      </c>
      <c r="B18" s="39" t="s">
        <v>71</v>
      </c>
      <c r="C18" s="97">
        <v>64</v>
      </c>
      <c r="D18" s="97">
        <v>67.8</v>
      </c>
      <c r="E18" s="98">
        <f t="shared" si="1"/>
        <v>105.9375</v>
      </c>
      <c r="F18" s="97"/>
      <c r="G18" s="97"/>
      <c r="H18" s="98"/>
      <c r="I18" s="97">
        <v>11853</v>
      </c>
      <c r="J18" s="97">
        <v>13202</v>
      </c>
      <c r="K18" s="37">
        <f t="shared" si="4"/>
        <v>111.38108495739475</v>
      </c>
      <c r="L18" s="97"/>
      <c r="M18" s="97"/>
      <c r="N18" s="98"/>
      <c r="O18" s="37">
        <f t="shared" si="0"/>
        <v>539.9476925672825</v>
      </c>
      <c r="P18" s="37">
        <f>D18/J18*100000</f>
        <v>513.5585517345856</v>
      </c>
      <c r="Q18" s="98">
        <f t="shared" si="3"/>
        <v>95.11264865171944</v>
      </c>
      <c r="R18" s="37"/>
      <c r="S18" s="37"/>
      <c r="T18" s="98"/>
    </row>
    <row r="19" spans="1:20" ht="15">
      <c r="A19" s="85">
        <v>12</v>
      </c>
      <c r="B19" s="88" t="s">
        <v>72</v>
      </c>
      <c r="C19" s="97"/>
      <c r="D19" s="97"/>
      <c r="E19" s="98"/>
      <c r="F19" s="97">
        <v>7326</v>
      </c>
      <c r="G19" s="97">
        <v>8116</v>
      </c>
      <c r="H19" s="98">
        <f>G19/F19*100</f>
        <v>110.78351078351079</v>
      </c>
      <c r="I19" s="4"/>
      <c r="J19" s="97"/>
      <c r="K19" s="37"/>
      <c r="L19" s="97">
        <v>1871464</v>
      </c>
      <c r="M19" s="97">
        <v>2126536</v>
      </c>
      <c r="N19" s="98">
        <f>M19/L19*100</f>
        <v>113.62954350177188</v>
      </c>
      <c r="O19" s="37"/>
      <c r="P19" s="37"/>
      <c r="Q19" s="98"/>
      <c r="R19" s="37">
        <f>F19/L19*100000</f>
        <v>391.4582380425164</v>
      </c>
      <c r="S19" s="37">
        <f>G19/M19*100000</f>
        <v>381.653543603306</v>
      </c>
      <c r="T19" s="98">
        <f>S19/R19*100</f>
        <v>97.49534088534227</v>
      </c>
    </row>
    <row r="20" spans="1:20" ht="15">
      <c r="A20" s="2">
        <v>13</v>
      </c>
      <c r="B20" s="33" t="s">
        <v>113</v>
      </c>
      <c r="C20" s="120"/>
      <c r="D20" s="97"/>
      <c r="E20" s="98"/>
      <c r="F20" s="97"/>
      <c r="G20" s="97">
        <v>12</v>
      </c>
      <c r="H20" s="98"/>
      <c r="I20" s="4"/>
      <c r="J20" s="97"/>
      <c r="K20" s="37"/>
      <c r="L20" s="97"/>
      <c r="M20" s="97">
        <v>11452</v>
      </c>
      <c r="N20" s="98"/>
      <c r="O20" s="37"/>
      <c r="P20" s="37"/>
      <c r="Q20" s="98"/>
      <c r="R20" s="37"/>
      <c r="S20" s="37">
        <f>G20/M20*100000</f>
        <v>104.7851903597625</v>
      </c>
      <c r="T20" s="98"/>
    </row>
    <row r="21" spans="1:20" ht="15">
      <c r="A21" s="89"/>
      <c r="B21" s="28" t="s">
        <v>11</v>
      </c>
      <c r="C21" s="101">
        <f>SUM(C8:C19)</f>
        <v>2301</v>
      </c>
      <c r="D21" s="4">
        <f>SUM(D8:D19)</f>
        <v>2111.61</v>
      </c>
      <c r="E21" s="37">
        <f>D21/C21*100</f>
        <v>91.76923076923077</v>
      </c>
      <c r="F21" s="37">
        <f>SUM(F9:F19)</f>
        <v>7813</v>
      </c>
      <c r="G21" s="4">
        <f>SUM(G8:G20)</f>
        <v>8466</v>
      </c>
      <c r="H21" s="37">
        <f>G21/F21*100</f>
        <v>108.35786509663382</v>
      </c>
      <c r="I21" s="4">
        <f>SUM(I8:I18)</f>
        <v>560235</v>
      </c>
      <c r="J21" s="4">
        <f>SUM(J8:J19)</f>
        <v>530026</v>
      </c>
      <c r="K21" s="37">
        <f t="shared" si="4"/>
        <v>94.60779851312395</v>
      </c>
      <c r="L21" s="4">
        <f>SUM(L9:L19)</f>
        <v>2011501</v>
      </c>
      <c r="M21" s="4">
        <f>SUM(M8:M20)</f>
        <v>2240108</v>
      </c>
      <c r="N21" s="37">
        <f>M21/L21*100</f>
        <v>111.36499559284336</v>
      </c>
      <c r="O21" s="37">
        <f>C21/I21*100000</f>
        <v>410.7205012182388</v>
      </c>
      <c r="P21" s="37">
        <f>D21/J21*100000</f>
        <v>398.39743710685894</v>
      </c>
      <c r="Q21" s="37">
        <f>P21/O21*100</f>
        <v>96.99964718711914</v>
      </c>
      <c r="R21" s="37">
        <f>F21/L21*100000</f>
        <v>388.41641142609427</v>
      </c>
      <c r="S21" s="37">
        <f>G21/M21*100000</f>
        <v>377.9282070328752</v>
      </c>
      <c r="T21" s="37">
        <f>S21/R21*100</f>
        <v>97.29975251181818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M8" sqref="M8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8" customWidth="1"/>
  </cols>
  <sheetData>
    <row r="1" ht="15.75">
      <c r="C1" s="1" t="s">
        <v>107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58</v>
      </c>
      <c r="I2" s="21"/>
      <c r="J2" s="21"/>
      <c r="K2" s="21"/>
      <c r="L2" s="21"/>
    </row>
    <row r="3" spans="1:14" ht="15" customHeight="1">
      <c r="A3" s="24" t="s">
        <v>2</v>
      </c>
      <c r="B3" s="24" t="s">
        <v>3</v>
      </c>
      <c r="C3" s="26"/>
      <c r="D3" s="26" t="s">
        <v>55</v>
      </c>
      <c r="E3" s="28"/>
      <c r="F3" s="141" t="s">
        <v>10</v>
      </c>
      <c r="G3" s="143"/>
      <c r="H3" s="142"/>
      <c r="I3" s="26" t="s">
        <v>6</v>
      </c>
      <c r="J3" s="22" t="s">
        <v>7</v>
      </c>
      <c r="K3" s="146" t="s">
        <v>84</v>
      </c>
      <c r="L3" s="126"/>
      <c r="M3" s="127"/>
      <c r="N3" s="144"/>
    </row>
    <row r="4" spans="1:14" ht="15">
      <c r="A4" s="34"/>
      <c r="B4" s="34"/>
      <c r="C4" s="10">
        <v>2009</v>
      </c>
      <c r="D4" s="43">
        <v>2010</v>
      </c>
      <c r="E4" s="19" t="s">
        <v>4</v>
      </c>
      <c r="F4" s="19">
        <v>2009</v>
      </c>
      <c r="G4" s="19">
        <v>2010</v>
      </c>
      <c r="H4" s="20" t="s">
        <v>4</v>
      </c>
      <c r="I4" s="43">
        <v>2009</v>
      </c>
      <c r="J4" s="20">
        <v>2010</v>
      </c>
      <c r="K4" s="137" t="s">
        <v>1</v>
      </c>
      <c r="L4" s="137" t="s">
        <v>85</v>
      </c>
      <c r="M4" s="129" t="s">
        <v>86</v>
      </c>
      <c r="N4" s="145"/>
    </row>
    <row r="5" spans="1:14" ht="15">
      <c r="A5" s="30"/>
      <c r="B5" s="30"/>
      <c r="C5" s="29"/>
      <c r="D5" s="36"/>
      <c r="E5" s="41">
        <v>2009</v>
      </c>
      <c r="F5" s="31"/>
      <c r="G5" s="31"/>
      <c r="H5" s="12">
        <v>2009</v>
      </c>
      <c r="I5" s="36"/>
      <c r="J5" s="30"/>
      <c r="K5" s="128"/>
      <c r="L5" s="128"/>
      <c r="M5" s="129"/>
      <c r="N5" s="145"/>
    </row>
    <row r="6" spans="1:14" ht="15">
      <c r="A6" s="4">
        <v>1</v>
      </c>
      <c r="B6" s="23" t="s">
        <v>64</v>
      </c>
      <c r="C6" s="4"/>
      <c r="D6" s="4"/>
      <c r="E6" s="37"/>
      <c r="F6" s="4">
        <v>27</v>
      </c>
      <c r="G6" s="4">
        <v>27</v>
      </c>
      <c r="H6" s="98">
        <f aca="true" t="shared" si="0" ref="H6:H16">G6*100/F6</f>
        <v>100</v>
      </c>
      <c r="I6" s="37">
        <f>F6+(C6*0.2)+('численность 1'!M6*0.3)+'численность 1'!G6+(('численность 1'!C6-'численность 1'!G6)*0.6)</f>
        <v>283.8</v>
      </c>
      <c r="J6" s="37">
        <f>G6+(D6*0.2)+('численность 1'!N6*0.3)+'численность 1'!H6+(('численность 1'!D6-'численность 1'!H6)*0.6)</f>
        <v>316.8</v>
      </c>
      <c r="K6" s="4">
        <v>2637</v>
      </c>
      <c r="L6" s="4">
        <v>66</v>
      </c>
      <c r="M6" s="37"/>
      <c r="N6" s="84"/>
    </row>
    <row r="7" spans="1:14" ht="15">
      <c r="A7" s="4">
        <v>2</v>
      </c>
      <c r="B7" s="23" t="s">
        <v>65</v>
      </c>
      <c r="C7" s="4"/>
      <c r="D7" s="4"/>
      <c r="E7" s="37"/>
      <c r="F7" s="4">
        <v>7</v>
      </c>
      <c r="G7" s="4">
        <v>5</v>
      </c>
      <c r="H7" s="98">
        <f t="shared" si="0"/>
        <v>71.42857142857143</v>
      </c>
      <c r="I7" s="37">
        <f>F7+(C7*0.2)+('численность 1'!M7*0.3)+'численность 1'!G7+(('численность 1'!C7-'численность 1'!G7)*0.6)</f>
        <v>165.4</v>
      </c>
      <c r="J7" s="37">
        <f>G7+(D7*0.2)+('численность 1'!N7*0.3)+'численность 1'!H7+(('численность 1'!D7-'численность 1'!H7)*0.6)</f>
        <v>177.8</v>
      </c>
      <c r="K7" s="4">
        <v>2483</v>
      </c>
      <c r="L7" s="4">
        <v>673</v>
      </c>
      <c r="M7" s="37">
        <v>267</v>
      </c>
      <c r="N7" s="84"/>
    </row>
    <row r="8" spans="1:14" ht="15">
      <c r="A8" s="4">
        <v>3</v>
      </c>
      <c r="B8" s="23" t="s">
        <v>66</v>
      </c>
      <c r="C8" s="4"/>
      <c r="D8" s="4"/>
      <c r="E8" s="37"/>
      <c r="F8" s="4">
        <v>2</v>
      </c>
      <c r="G8" s="4">
        <v>1</v>
      </c>
      <c r="H8" s="98">
        <f t="shared" si="0"/>
        <v>50</v>
      </c>
      <c r="I8" s="37">
        <f>F8+(C8*0.2)+('численность 1'!M8*0.3)+'численность 1'!G8+(('численность 1'!C8-'численность 1'!G8)*0.6)</f>
        <v>80.6</v>
      </c>
      <c r="J8" s="37">
        <f>G8+(D8*0.2)+('численность 1'!N8*0.3)+'численность 1'!H8+(('численность 1'!D8-'численность 1'!H8)*0.6)</f>
        <v>92.8</v>
      </c>
      <c r="K8" s="4">
        <v>1097</v>
      </c>
      <c r="L8" s="4">
        <v>255</v>
      </c>
      <c r="M8" s="37"/>
      <c r="N8" s="84"/>
    </row>
    <row r="9" spans="1:14" ht="15">
      <c r="A9" s="4">
        <v>4</v>
      </c>
      <c r="B9" s="23" t="s">
        <v>67</v>
      </c>
      <c r="C9" s="4"/>
      <c r="D9" s="4"/>
      <c r="E9" s="4"/>
      <c r="F9" s="4">
        <v>34</v>
      </c>
      <c r="G9" s="4">
        <v>24</v>
      </c>
      <c r="H9" s="98">
        <f t="shared" si="0"/>
        <v>70.58823529411765</v>
      </c>
      <c r="I9" s="37">
        <f>F9+(C9*0.2)+('численность 1'!M9*0.3)+'численность 1'!G9+(('численность 1'!C9-'численность 1'!G9)*0.6)</f>
        <v>811.1</v>
      </c>
      <c r="J9" s="37">
        <f>G9+(D9*0.2)+('численность 1'!N9*0.3)+'численность 1'!H9+(('численность 1'!D9-'численность 1'!H9)*0.6)</f>
        <v>816.2</v>
      </c>
      <c r="K9" s="97">
        <v>5160</v>
      </c>
      <c r="L9" s="97">
        <v>1737</v>
      </c>
      <c r="M9" s="98">
        <v>900</v>
      </c>
      <c r="N9" s="84"/>
    </row>
    <row r="10" spans="1:14" ht="15">
      <c r="A10" s="4">
        <v>5</v>
      </c>
      <c r="B10" s="23" t="s">
        <v>68</v>
      </c>
      <c r="C10" s="4">
        <v>111</v>
      </c>
      <c r="D10" s="95">
        <v>142</v>
      </c>
      <c r="E10" s="98">
        <f>D10*100/C10</f>
        <v>127.92792792792793</v>
      </c>
      <c r="F10" s="4">
        <v>50</v>
      </c>
      <c r="G10" s="4">
        <v>35</v>
      </c>
      <c r="H10" s="98">
        <f t="shared" si="0"/>
        <v>70</v>
      </c>
      <c r="I10" s="37">
        <f>F10+(C10*0.2)+('численность 1'!M10*0.3)+'численность 1'!G10+(('численность 1'!C10-'численность 1'!G10)*0.6)</f>
        <v>556.2</v>
      </c>
      <c r="J10" s="37">
        <f>G10+(C10*0.2)+('численность 1'!N10*0.3)+'численность 1'!H10+(('численность 1'!D10-'численность 1'!H10)*0.6)</f>
        <v>623.4</v>
      </c>
      <c r="K10" s="4">
        <v>1724</v>
      </c>
      <c r="L10" s="4">
        <v>573</v>
      </c>
      <c r="M10" s="37"/>
      <c r="N10" s="84"/>
    </row>
    <row r="11" spans="1:14" ht="15">
      <c r="A11" s="4">
        <v>6</v>
      </c>
      <c r="B11" s="39" t="s">
        <v>91</v>
      </c>
      <c r="C11" s="97"/>
      <c r="D11" s="97"/>
      <c r="E11" s="98"/>
      <c r="F11" s="4">
        <v>16</v>
      </c>
      <c r="G11" s="4">
        <v>13</v>
      </c>
      <c r="H11" s="98">
        <f t="shared" si="0"/>
        <v>81.25</v>
      </c>
      <c r="I11" s="37">
        <f>F11+(C11*0.2)+('численность 1'!M11*0.3)+'численность 1'!G11+(('численность 1'!C11-'численность 1'!G11)*0.6)</f>
        <v>238.4</v>
      </c>
      <c r="J11" s="37">
        <f>G11+(C11*0.2)+('численность 1'!N11*0.3)+'численность 1'!H11+(('численность 1'!D11-'численность 1'!H11)*0.6)</f>
        <v>238.4</v>
      </c>
      <c r="K11" s="97">
        <v>4215</v>
      </c>
      <c r="L11" s="97">
        <v>1360</v>
      </c>
      <c r="M11" s="98"/>
      <c r="N11" s="84"/>
    </row>
    <row r="12" spans="1:14" ht="15">
      <c r="A12" s="4">
        <v>7</v>
      </c>
      <c r="B12" s="39" t="s">
        <v>69</v>
      </c>
      <c r="C12" s="97"/>
      <c r="D12" s="97"/>
      <c r="E12" s="98"/>
      <c r="F12" s="97">
        <v>4</v>
      </c>
      <c r="G12" s="97">
        <v>3</v>
      </c>
      <c r="H12" s="98">
        <f t="shared" si="0"/>
        <v>75</v>
      </c>
      <c r="I12" s="37">
        <f>F12+(C12*0.2)+('численность 1'!M12*0.3)+'численность 1'!G12+(('численность 1'!C12-'численность 1'!G12)*0.6)</f>
        <v>103.4</v>
      </c>
      <c r="J12" s="37">
        <f>G12+(C12*0.2)+('численность 1'!N12*0.3)+'численность 1'!H12+(('численность 1'!D12-'численность 1'!H12)*0.6)</f>
        <v>115.19999999999999</v>
      </c>
      <c r="K12" s="97">
        <v>938</v>
      </c>
      <c r="L12" s="97">
        <v>540</v>
      </c>
      <c r="M12" s="37"/>
      <c r="N12" s="84"/>
    </row>
    <row r="13" spans="1:14" ht="15">
      <c r="A13" s="4">
        <v>8</v>
      </c>
      <c r="B13" s="33" t="s">
        <v>90</v>
      </c>
      <c r="C13" s="97">
        <v>58</v>
      </c>
      <c r="D13" s="97">
        <v>102</v>
      </c>
      <c r="E13" s="98">
        <f>D13*100/C13</f>
        <v>175.86206896551724</v>
      </c>
      <c r="F13" s="4">
        <v>4</v>
      </c>
      <c r="G13" s="4">
        <v>5</v>
      </c>
      <c r="H13" s="98">
        <f t="shared" si="0"/>
        <v>125</v>
      </c>
      <c r="I13" s="37">
        <f>F13+(C13*0.2)+('численность 1'!M13*0.3)+'численность 1'!G13+(('численность 1'!C13-'численность 1'!G13)*0.6)</f>
        <v>143.39999999999998</v>
      </c>
      <c r="J13" s="37">
        <f>G13+(C13*0.2)+('численность 1'!N13*0.3)+'численность 1'!H13+(('численность 1'!D13-'численность 1'!H13)*0.6)</f>
        <v>168.39999999999998</v>
      </c>
      <c r="K13" s="97">
        <v>2227</v>
      </c>
      <c r="L13" s="97">
        <v>750</v>
      </c>
      <c r="M13" s="37">
        <v>117</v>
      </c>
      <c r="N13" s="84"/>
    </row>
    <row r="14" spans="1:14" ht="15">
      <c r="A14" s="4">
        <v>9</v>
      </c>
      <c r="B14" s="39" t="s">
        <v>70</v>
      </c>
      <c r="C14" s="97"/>
      <c r="D14" s="97"/>
      <c r="E14" s="98"/>
      <c r="F14" s="4">
        <v>15</v>
      </c>
      <c r="G14" s="4">
        <v>4</v>
      </c>
      <c r="H14" s="98">
        <f t="shared" si="0"/>
        <v>26.666666666666668</v>
      </c>
      <c r="I14" s="37">
        <f>F14+(C14*0.2)+('численность 1'!M14*0.3)+'численность 1'!G14+(('численность 1'!C14-'численность 1'!G14)*0.6)</f>
        <v>178.6</v>
      </c>
      <c r="J14" s="37">
        <f>G14+(C14*0.2)+('численность 1'!N14*0.3)+'численность 1'!H14+(('численность 1'!D14-'численность 1'!H14)*0.6)</f>
        <v>188.6</v>
      </c>
      <c r="K14" s="97">
        <v>1740</v>
      </c>
      <c r="L14" s="97">
        <v>670</v>
      </c>
      <c r="M14" s="37">
        <v>74</v>
      </c>
      <c r="N14" s="84"/>
    </row>
    <row r="15" spans="1:14" ht="15">
      <c r="A15" s="4">
        <v>10</v>
      </c>
      <c r="B15" s="39" t="s">
        <v>71</v>
      </c>
      <c r="C15" s="97"/>
      <c r="D15" s="97"/>
      <c r="E15" s="98"/>
      <c r="F15" s="4">
        <v>3</v>
      </c>
      <c r="G15" s="4">
        <v>2</v>
      </c>
      <c r="H15" s="98">
        <f t="shared" si="0"/>
        <v>66.66666666666667</v>
      </c>
      <c r="I15" s="37">
        <f>F15+(C15*0.2)+('численность 1'!M15*0.3)+'численность 1'!G15+(('численность 1'!C15-'численность 1'!G15)*0.6)</f>
        <v>58.8</v>
      </c>
      <c r="J15" s="37">
        <f>G15+(C15*0.2)+('численность 1'!N15*0.3)+'численность 1'!H15+(('численность 1'!D15-'численность 1'!H15)*0.6)</f>
        <v>72.8</v>
      </c>
      <c r="K15" s="97">
        <v>850</v>
      </c>
      <c r="L15" s="97">
        <v>250</v>
      </c>
      <c r="M15" s="37"/>
      <c r="N15" s="84"/>
    </row>
    <row r="16" spans="1:14" ht="15">
      <c r="A16" s="4">
        <v>11</v>
      </c>
      <c r="B16" s="39" t="s">
        <v>72</v>
      </c>
      <c r="C16" s="97"/>
      <c r="D16" s="97"/>
      <c r="E16" s="98"/>
      <c r="F16" s="4">
        <v>1</v>
      </c>
      <c r="G16" s="4">
        <v>1</v>
      </c>
      <c r="H16" s="98">
        <f t="shared" si="0"/>
        <v>100</v>
      </c>
      <c r="I16" s="37">
        <f>F16+(C16*0.2)+('численность 1'!M16*0.3)+'численность 1'!G16+(('численность 1'!C16-'численность 1'!G16)*0.6)</f>
        <v>2435.2</v>
      </c>
      <c r="J16" s="37">
        <f>G16+(C16*0.2)+('численность 1'!N16*0.3)+'численность 1'!H16+(('численность 1'!D16-'численность 1'!H16)*0.6)</f>
        <v>2685.4</v>
      </c>
      <c r="K16" s="97">
        <v>11500</v>
      </c>
      <c r="L16" s="97">
        <v>11500</v>
      </c>
      <c r="M16" s="98">
        <v>11500</v>
      </c>
      <c r="N16" s="84"/>
    </row>
    <row r="17" spans="1:14" ht="15">
      <c r="A17" s="4">
        <v>12</v>
      </c>
      <c r="B17" s="33" t="s">
        <v>88</v>
      </c>
      <c r="C17" s="97"/>
      <c r="D17" s="97"/>
      <c r="E17" s="98"/>
      <c r="F17" s="4"/>
      <c r="G17" s="4">
        <v>104</v>
      </c>
      <c r="H17" s="98"/>
      <c r="I17" s="37">
        <f>F17+(C17*0.2)+('численность 1'!M17*0.3)+'численность 1'!G17+(('численность 1'!C17-'численность 1'!G17)*0.6)</f>
        <v>0</v>
      </c>
      <c r="J17" s="37">
        <f>G17+(C17*0.2)+('численность 1'!N17*0.3)+'численность 1'!H17+(('численность 1'!D17-'численность 1'!H17)*0.6)</f>
        <v>104</v>
      </c>
      <c r="K17" s="97">
        <v>725</v>
      </c>
      <c r="L17" s="97"/>
      <c r="M17" s="37"/>
      <c r="N17" s="84"/>
    </row>
    <row r="18" spans="1:14" ht="15">
      <c r="A18" s="4">
        <v>13</v>
      </c>
      <c r="B18" s="33" t="s">
        <v>113</v>
      </c>
      <c r="C18" s="97"/>
      <c r="D18" s="97"/>
      <c r="E18" s="98"/>
      <c r="F18" s="4"/>
      <c r="G18" s="4"/>
      <c r="H18" s="98"/>
      <c r="I18" s="37"/>
      <c r="J18" s="37">
        <f>G18+(C18*0.2)+('численность 1'!N18*0.3)+'численность 1'!H18+(('численность 1'!D18-'численность 1'!H18)*0.6)</f>
        <v>28.5</v>
      </c>
      <c r="K18" s="97">
        <v>30</v>
      </c>
      <c r="L18" s="97">
        <v>30</v>
      </c>
      <c r="M18" s="37"/>
      <c r="N18" s="84"/>
    </row>
    <row r="19" spans="1:14" ht="15">
      <c r="A19" s="23"/>
      <c r="B19" s="23" t="s">
        <v>11</v>
      </c>
      <c r="C19" s="4">
        <f>SUM(C6:C16)</f>
        <v>169</v>
      </c>
      <c r="D19" s="4">
        <f>SUM(D6:D16)</f>
        <v>244</v>
      </c>
      <c r="E19" s="37">
        <f>D19/C19*100</f>
        <v>144.3786982248521</v>
      </c>
      <c r="F19" s="4">
        <f>SUM(F6:F17)</f>
        <v>163</v>
      </c>
      <c r="G19" s="4">
        <f>SUM(G6:G17)</f>
        <v>224</v>
      </c>
      <c r="H19" s="98">
        <f>G19*100/F19</f>
        <v>137.42331288343559</v>
      </c>
      <c r="I19" s="37">
        <f>F19+(C19*0.2)+('численность 1'!M19*0.3)+'численность 1'!G19+(('численность 1'!C19-'численность 1'!G19)*0.6)</f>
        <v>5054.9</v>
      </c>
      <c r="J19" s="37">
        <f>G19+(D19*0.2)+('численность 1'!N19*0.3)+'численность 1'!H19+(('численность 1'!D19-'численность 1'!H19)*0.6)</f>
        <v>5643.3</v>
      </c>
      <c r="K19" s="4">
        <f>SUM(K6:K18)</f>
        <v>35326</v>
      </c>
      <c r="L19" s="4">
        <f>SUM(L6:L18)</f>
        <v>18404</v>
      </c>
      <c r="M19" s="37">
        <f>SUM(M6:M18)</f>
        <v>12858</v>
      </c>
      <c r="N19" s="84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D13" sqref="D13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106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57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49" t="s">
        <v>3</v>
      </c>
      <c r="C3" s="122" t="s">
        <v>94</v>
      </c>
      <c r="D3" s="123"/>
      <c r="E3" s="124"/>
      <c r="F3" s="125" t="s">
        <v>93</v>
      </c>
      <c r="G3" s="122" t="s">
        <v>8</v>
      </c>
      <c r="H3" s="123"/>
      <c r="I3" s="124"/>
      <c r="J3" s="152" t="s">
        <v>82</v>
      </c>
      <c r="K3" s="153"/>
      <c r="L3" s="154"/>
      <c r="M3" s="122" t="s">
        <v>9</v>
      </c>
      <c r="N3" s="123"/>
      <c r="O3" s="123"/>
      <c r="P3" s="123"/>
      <c r="Q3" s="123"/>
      <c r="R3" s="123"/>
      <c r="S3" s="123"/>
      <c r="T3" s="123"/>
      <c r="U3" s="124"/>
    </row>
    <row r="4" spans="1:21" s="21" customFormat="1" ht="23.25" customHeight="1">
      <c r="A4" s="34"/>
      <c r="B4" s="150"/>
      <c r="C4" s="19">
        <v>2009</v>
      </c>
      <c r="D4" s="20">
        <v>2010</v>
      </c>
      <c r="E4" s="45" t="s">
        <v>4</v>
      </c>
      <c r="F4" s="147"/>
      <c r="G4" s="19">
        <v>2009</v>
      </c>
      <c r="H4" s="20">
        <v>2010</v>
      </c>
      <c r="I4" s="45" t="s">
        <v>4</v>
      </c>
      <c r="J4" s="135">
        <v>2009</v>
      </c>
      <c r="K4" s="135">
        <v>2010</v>
      </c>
      <c r="L4" s="156" t="s">
        <v>83</v>
      </c>
      <c r="M4" s="19">
        <v>2009</v>
      </c>
      <c r="N4" s="20">
        <v>2010</v>
      </c>
      <c r="O4" s="115" t="s">
        <v>4</v>
      </c>
      <c r="P4" s="105" t="s">
        <v>5</v>
      </c>
      <c r="Q4" s="83" t="s">
        <v>75</v>
      </c>
      <c r="R4" s="116" t="s">
        <v>4</v>
      </c>
      <c r="S4" s="105" t="s">
        <v>54</v>
      </c>
      <c r="T4" s="114"/>
      <c r="U4" s="20" t="s">
        <v>4</v>
      </c>
    </row>
    <row r="5" spans="1:21" s="21" customFormat="1" ht="23.25" customHeight="1">
      <c r="A5" s="30"/>
      <c r="B5" s="151"/>
      <c r="C5" s="30"/>
      <c r="D5" s="30"/>
      <c r="E5" s="12">
        <v>2009</v>
      </c>
      <c r="F5" s="148"/>
      <c r="G5" s="29"/>
      <c r="H5" s="36"/>
      <c r="I5" s="12">
        <v>2009</v>
      </c>
      <c r="J5" s="155"/>
      <c r="K5" s="155"/>
      <c r="L5" s="157"/>
      <c r="M5" s="29"/>
      <c r="N5" s="29"/>
      <c r="O5" s="41">
        <v>2009</v>
      </c>
      <c r="P5" s="4">
        <v>2009</v>
      </c>
      <c r="Q5" s="4">
        <v>2010</v>
      </c>
      <c r="R5" s="41">
        <v>2009</v>
      </c>
      <c r="S5" s="4">
        <v>2009</v>
      </c>
      <c r="T5" s="4">
        <v>2010</v>
      </c>
      <c r="U5" s="12">
        <v>2009</v>
      </c>
    </row>
    <row r="6" spans="1:34" s="21" customFormat="1" ht="24.75" customHeight="1">
      <c r="A6" s="4">
        <v>1</v>
      </c>
      <c r="B6" s="23" t="s">
        <v>64</v>
      </c>
      <c r="C6" s="4">
        <v>308</v>
      </c>
      <c r="D6" s="4">
        <v>363</v>
      </c>
      <c r="E6" s="37">
        <f aca="true" t="shared" si="0" ref="E6:E15">D6*100/C6</f>
        <v>117.85714285714286</v>
      </c>
      <c r="F6" s="4">
        <v>14</v>
      </c>
      <c r="G6" s="4">
        <v>180</v>
      </c>
      <c r="H6" s="4">
        <v>180</v>
      </c>
      <c r="I6" s="37">
        <f aca="true" t="shared" si="1" ref="I6:I15">H6*100/G6</f>
        <v>100</v>
      </c>
      <c r="J6" s="4">
        <v>192</v>
      </c>
      <c r="K6" s="117">
        <v>180</v>
      </c>
      <c r="L6" s="37">
        <f aca="true" t="shared" si="2" ref="L6:L19">K6*100/J6</f>
        <v>93.75</v>
      </c>
      <c r="M6" s="4"/>
      <c r="N6" s="4"/>
      <c r="O6" s="37"/>
      <c r="P6" s="37"/>
      <c r="Q6" s="4"/>
      <c r="R6" s="37"/>
      <c r="S6" s="37"/>
      <c r="T6" s="37"/>
      <c r="U6" s="37"/>
      <c r="AH6" s="95"/>
    </row>
    <row r="7" spans="1:34" s="21" customFormat="1" ht="24.75" customHeight="1">
      <c r="A7" s="4">
        <v>2</v>
      </c>
      <c r="B7" s="23" t="s">
        <v>65</v>
      </c>
      <c r="C7" s="4">
        <v>194</v>
      </c>
      <c r="D7" s="4">
        <v>218</v>
      </c>
      <c r="E7" s="37">
        <f t="shared" si="0"/>
        <v>112.37113402061856</v>
      </c>
      <c r="F7" s="4">
        <v>17</v>
      </c>
      <c r="G7" s="4">
        <v>105</v>
      </c>
      <c r="H7" s="4">
        <v>105</v>
      </c>
      <c r="I7" s="37">
        <f t="shared" si="1"/>
        <v>100</v>
      </c>
      <c r="J7" s="4">
        <v>105</v>
      </c>
      <c r="K7" s="117">
        <v>105</v>
      </c>
      <c r="L7" s="37">
        <f t="shared" si="2"/>
        <v>100</v>
      </c>
      <c r="M7" s="4"/>
      <c r="N7" s="4"/>
      <c r="O7" s="37"/>
      <c r="P7" s="37"/>
      <c r="Q7" s="4"/>
      <c r="R7" s="37"/>
      <c r="S7" s="37"/>
      <c r="T7" s="37"/>
      <c r="U7" s="37"/>
      <c r="AH7" s="95"/>
    </row>
    <row r="8" spans="1:34" s="21" customFormat="1" ht="24.75" customHeight="1">
      <c r="A8" s="4">
        <v>3</v>
      </c>
      <c r="B8" s="23" t="s">
        <v>66</v>
      </c>
      <c r="C8" s="4">
        <v>95</v>
      </c>
      <c r="D8" s="4">
        <v>113</v>
      </c>
      <c r="E8" s="37">
        <f t="shared" si="0"/>
        <v>118.94736842105263</v>
      </c>
      <c r="F8" s="97"/>
      <c r="G8" s="4">
        <v>54</v>
      </c>
      <c r="H8" s="4">
        <v>60</v>
      </c>
      <c r="I8" s="37">
        <f t="shared" si="1"/>
        <v>111.11111111111111</v>
      </c>
      <c r="J8" s="4">
        <v>54</v>
      </c>
      <c r="K8" s="117">
        <v>56</v>
      </c>
      <c r="L8" s="37">
        <f t="shared" si="2"/>
        <v>103.70370370370371</v>
      </c>
      <c r="M8" s="4"/>
      <c r="N8" s="4"/>
      <c r="O8" s="37"/>
      <c r="P8" s="37"/>
      <c r="Q8" s="4"/>
      <c r="R8" s="37"/>
      <c r="S8" s="37"/>
      <c r="T8" s="37"/>
      <c r="U8" s="37"/>
      <c r="AH8" s="95"/>
    </row>
    <row r="9" spans="1:34" s="21" customFormat="1" ht="24.75" customHeight="1">
      <c r="A9" s="4">
        <v>4</v>
      </c>
      <c r="B9" s="23" t="s">
        <v>67</v>
      </c>
      <c r="C9" s="4">
        <v>902</v>
      </c>
      <c r="D9" s="4">
        <v>905</v>
      </c>
      <c r="E9" s="37">
        <f t="shared" si="0"/>
        <v>100.33259423503326</v>
      </c>
      <c r="F9" s="4">
        <v>48</v>
      </c>
      <c r="G9" s="4">
        <v>304</v>
      </c>
      <c r="H9" s="4">
        <v>308</v>
      </c>
      <c r="I9" s="37">
        <f t="shared" si="1"/>
        <v>101.3157894736842</v>
      </c>
      <c r="J9" s="4">
        <v>308</v>
      </c>
      <c r="K9" s="117">
        <v>305</v>
      </c>
      <c r="L9" s="37">
        <f t="shared" si="2"/>
        <v>99.02597402597402</v>
      </c>
      <c r="M9" s="4">
        <v>381</v>
      </c>
      <c r="N9" s="4">
        <v>420</v>
      </c>
      <c r="O9" s="37">
        <f>N9*100/M9</f>
        <v>110.23622047244095</v>
      </c>
      <c r="P9" s="4">
        <v>27</v>
      </c>
      <c r="Q9" s="4">
        <v>20</v>
      </c>
      <c r="R9" s="37">
        <f>Q9*100/P9</f>
        <v>74.07407407407408</v>
      </c>
      <c r="S9" s="4">
        <v>30</v>
      </c>
      <c r="T9" s="4">
        <v>25</v>
      </c>
      <c r="U9" s="37">
        <f>T9*100/S9</f>
        <v>83.33333333333333</v>
      </c>
      <c r="AH9" s="95"/>
    </row>
    <row r="10" spans="1:34" s="21" customFormat="1" ht="24.75" customHeight="1">
      <c r="A10" s="4">
        <v>5</v>
      </c>
      <c r="B10" s="23" t="s">
        <v>68</v>
      </c>
      <c r="C10" s="4">
        <v>482</v>
      </c>
      <c r="D10" s="4">
        <v>538</v>
      </c>
      <c r="E10" s="37">
        <f t="shared" si="0"/>
        <v>111.61825726141079</v>
      </c>
      <c r="F10" s="97">
        <v>6</v>
      </c>
      <c r="G10" s="4">
        <v>250</v>
      </c>
      <c r="H10" s="4">
        <v>280</v>
      </c>
      <c r="I10" s="37">
        <f t="shared" si="1"/>
        <v>112</v>
      </c>
      <c r="J10" s="4">
        <v>273</v>
      </c>
      <c r="K10" s="117">
        <v>262</v>
      </c>
      <c r="L10" s="37">
        <f t="shared" si="2"/>
        <v>95.97069597069597</v>
      </c>
      <c r="M10" s="4">
        <v>316</v>
      </c>
      <c r="N10" s="4">
        <v>438</v>
      </c>
      <c r="O10" s="37">
        <f>N10*100/M10</f>
        <v>138.60759493670886</v>
      </c>
      <c r="P10" s="4">
        <v>80</v>
      </c>
      <c r="Q10" s="4">
        <v>80</v>
      </c>
      <c r="R10" s="37">
        <f>Q10*100/P10</f>
        <v>100</v>
      </c>
      <c r="S10" s="4">
        <v>54</v>
      </c>
      <c r="T10" s="4">
        <v>13</v>
      </c>
      <c r="U10" s="37">
        <f>T10*100/S10</f>
        <v>24.074074074074073</v>
      </c>
      <c r="AH10" s="95"/>
    </row>
    <row r="11" spans="1:34" s="21" customFormat="1" ht="24.75" customHeight="1">
      <c r="A11" s="4">
        <v>6</v>
      </c>
      <c r="B11" s="39" t="s">
        <v>91</v>
      </c>
      <c r="C11" s="4">
        <v>314</v>
      </c>
      <c r="D11" s="4">
        <v>319</v>
      </c>
      <c r="E11" s="37">
        <f t="shared" si="0"/>
        <v>101.59235668789809</v>
      </c>
      <c r="F11" s="97">
        <v>26</v>
      </c>
      <c r="G11" s="4">
        <v>85</v>
      </c>
      <c r="H11" s="4">
        <v>85</v>
      </c>
      <c r="I11" s="37">
        <f t="shared" si="1"/>
        <v>100</v>
      </c>
      <c r="J11" s="4">
        <v>85</v>
      </c>
      <c r="K11" s="117">
        <v>85</v>
      </c>
      <c r="L11" s="37">
        <f t="shared" si="2"/>
        <v>100</v>
      </c>
      <c r="M11" s="4"/>
      <c r="N11" s="4"/>
      <c r="O11" s="37"/>
      <c r="P11" s="4"/>
      <c r="Q11" s="4"/>
      <c r="R11" s="37"/>
      <c r="S11" s="4"/>
      <c r="T11" s="4"/>
      <c r="U11" s="37"/>
      <c r="AH11" s="95"/>
    </row>
    <row r="12" spans="1:34" s="21" customFormat="1" ht="24.75" customHeight="1">
      <c r="A12" s="4">
        <v>7</v>
      </c>
      <c r="B12" s="23" t="s">
        <v>69</v>
      </c>
      <c r="C12" s="4">
        <v>131</v>
      </c>
      <c r="D12" s="4">
        <v>147</v>
      </c>
      <c r="E12" s="37">
        <f t="shared" si="0"/>
        <v>112.21374045801527</v>
      </c>
      <c r="F12" s="4">
        <v>16</v>
      </c>
      <c r="G12" s="4">
        <v>52</v>
      </c>
      <c r="H12" s="4">
        <v>60</v>
      </c>
      <c r="I12" s="37">
        <f t="shared" si="1"/>
        <v>115.38461538461539</v>
      </c>
      <c r="J12" s="4">
        <v>62</v>
      </c>
      <c r="K12" s="117">
        <v>54</v>
      </c>
      <c r="L12" s="37">
        <f t="shared" si="2"/>
        <v>87.09677419354838</v>
      </c>
      <c r="M12" s="4"/>
      <c r="N12" s="4"/>
      <c r="O12" s="37"/>
      <c r="P12" s="4"/>
      <c r="Q12" s="4"/>
      <c r="R12" s="37"/>
      <c r="S12" s="4"/>
      <c r="T12" s="4"/>
      <c r="U12" s="37"/>
      <c r="AH12" s="95"/>
    </row>
    <row r="13" spans="1:34" s="21" customFormat="1" ht="24.75" customHeight="1">
      <c r="A13" s="4">
        <v>8</v>
      </c>
      <c r="B13" s="33" t="s">
        <v>90</v>
      </c>
      <c r="C13" s="4">
        <v>173</v>
      </c>
      <c r="D13" s="4">
        <v>201</v>
      </c>
      <c r="E13" s="37">
        <f t="shared" si="0"/>
        <v>116.18497109826589</v>
      </c>
      <c r="F13" s="4">
        <v>22</v>
      </c>
      <c r="G13" s="4">
        <v>60</v>
      </c>
      <c r="H13" s="4">
        <v>78</v>
      </c>
      <c r="I13" s="37">
        <f t="shared" si="1"/>
        <v>130</v>
      </c>
      <c r="J13" s="4">
        <v>52</v>
      </c>
      <c r="K13" s="117">
        <v>68</v>
      </c>
      <c r="L13" s="37">
        <f t="shared" si="2"/>
        <v>130.76923076923077</v>
      </c>
      <c r="M13" s="4"/>
      <c r="N13" s="4"/>
      <c r="O13" s="37"/>
      <c r="P13" s="4"/>
      <c r="Q13" s="4"/>
      <c r="R13" s="37"/>
      <c r="S13" s="4"/>
      <c r="T13" s="4"/>
      <c r="U13" s="37"/>
      <c r="AH13" s="95"/>
    </row>
    <row r="14" spans="1:34" s="21" customFormat="1" ht="24.75" customHeight="1">
      <c r="A14" s="4">
        <v>9</v>
      </c>
      <c r="B14" s="23" t="s">
        <v>70</v>
      </c>
      <c r="C14" s="4">
        <v>206</v>
      </c>
      <c r="D14" s="4">
        <v>241</v>
      </c>
      <c r="E14" s="37">
        <f t="shared" si="0"/>
        <v>116.99029126213593</v>
      </c>
      <c r="F14" s="4">
        <v>16</v>
      </c>
      <c r="G14" s="4">
        <v>100</v>
      </c>
      <c r="H14" s="4">
        <v>100</v>
      </c>
      <c r="I14" s="37">
        <f t="shared" si="1"/>
        <v>100</v>
      </c>
      <c r="J14" s="4">
        <v>100</v>
      </c>
      <c r="K14" s="117">
        <v>100</v>
      </c>
      <c r="L14" s="37">
        <f t="shared" si="2"/>
        <v>100</v>
      </c>
      <c r="M14" s="4"/>
      <c r="N14" s="4"/>
      <c r="O14" s="37"/>
      <c r="P14" s="4"/>
      <c r="Q14" s="4"/>
      <c r="R14" s="37"/>
      <c r="S14" s="4"/>
      <c r="T14" s="4"/>
      <c r="U14" s="37"/>
      <c r="AH14" s="95"/>
    </row>
    <row r="15" spans="1:34" s="21" customFormat="1" ht="24.75" customHeight="1">
      <c r="A15" s="4">
        <v>10</v>
      </c>
      <c r="B15" s="23" t="s">
        <v>71</v>
      </c>
      <c r="C15" s="4">
        <v>65</v>
      </c>
      <c r="D15" s="4">
        <v>90</v>
      </c>
      <c r="E15" s="37">
        <f t="shared" si="0"/>
        <v>138.46153846153845</v>
      </c>
      <c r="F15" s="4">
        <v>13</v>
      </c>
      <c r="G15" s="4">
        <v>42</v>
      </c>
      <c r="H15" s="4">
        <v>42</v>
      </c>
      <c r="I15" s="37">
        <f t="shared" si="1"/>
        <v>100</v>
      </c>
      <c r="J15" s="4">
        <v>42</v>
      </c>
      <c r="K15" s="117">
        <v>41</v>
      </c>
      <c r="L15" s="37">
        <f t="shared" si="2"/>
        <v>97.61904761904762</v>
      </c>
      <c r="M15" s="4"/>
      <c r="N15" s="4"/>
      <c r="O15" s="37"/>
      <c r="P15" s="4"/>
      <c r="Q15" s="4"/>
      <c r="R15" s="37"/>
      <c r="S15" s="4"/>
      <c r="T15" s="4"/>
      <c r="U15" s="37"/>
      <c r="AH15" s="95"/>
    </row>
    <row r="16" spans="1:34" s="21" customFormat="1" ht="24.75" customHeight="1">
      <c r="A16" s="4">
        <v>11</v>
      </c>
      <c r="B16" s="23" t="s">
        <v>72</v>
      </c>
      <c r="C16" s="4"/>
      <c r="D16" s="4"/>
      <c r="E16" s="37"/>
      <c r="F16" s="4"/>
      <c r="G16" s="4"/>
      <c r="H16" s="4"/>
      <c r="I16" s="37"/>
      <c r="J16" s="4"/>
      <c r="K16" s="117"/>
      <c r="L16" s="37"/>
      <c r="M16" s="4">
        <v>8114</v>
      </c>
      <c r="N16" s="4">
        <v>8948</v>
      </c>
      <c r="O16" s="37">
        <f>N16*100/M16</f>
        <v>110.27853093418783</v>
      </c>
      <c r="P16" s="4">
        <v>200</v>
      </c>
      <c r="Q16" s="4">
        <v>226</v>
      </c>
      <c r="R16" s="37">
        <f>Q16*100/P16</f>
        <v>113</v>
      </c>
      <c r="S16" s="4">
        <v>470</v>
      </c>
      <c r="T16" s="4">
        <v>511</v>
      </c>
      <c r="U16" s="37">
        <f>T16*100/S16</f>
        <v>108.72340425531915</v>
      </c>
      <c r="AH16" s="95"/>
    </row>
    <row r="17" spans="1:34" s="21" customFormat="1" ht="24.75" customHeight="1">
      <c r="A17" s="4">
        <v>12</v>
      </c>
      <c r="B17" s="33" t="s">
        <v>88</v>
      </c>
      <c r="C17" s="4"/>
      <c r="D17" s="4"/>
      <c r="E17" s="37"/>
      <c r="F17" s="4"/>
      <c r="G17" s="4"/>
      <c r="H17" s="4"/>
      <c r="I17" s="37"/>
      <c r="J17" s="4"/>
      <c r="K17" s="4"/>
      <c r="L17" s="37"/>
      <c r="M17" s="4"/>
      <c r="N17" s="4"/>
      <c r="O17" s="37"/>
      <c r="P17" s="4"/>
      <c r="Q17" s="4"/>
      <c r="R17" s="37"/>
      <c r="S17" s="4"/>
      <c r="T17" s="4"/>
      <c r="U17" s="37"/>
      <c r="AH17" s="95"/>
    </row>
    <row r="18" spans="1:34" s="21" customFormat="1" ht="24.75" customHeight="1">
      <c r="A18" s="4">
        <v>13</v>
      </c>
      <c r="B18" s="33" t="s">
        <v>113</v>
      </c>
      <c r="C18" s="4"/>
      <c r="D18" s="4"/>
      <c r="E18" s="37"/>
      <c r="F18" s="4"/>
      <c r="G18" s="4"/>
      <c r="H18" s="4"/>
      <c r="I18" s="37"/>
      <c r="J18" s="4"/>
      <c r="K18" s="4"/>
      <c r="L18" s="37"/>
      <c r="M18" s="4"/>
      <c r="N18" s="4">
        <v>95</v>
      </c>
      <c r="O18" s="37"/>
      <c r="P18" s="4"/>
      <c r="Q18" s="4">
        <v>11</v>
      </c>
      <c r="R18" s="37"/>
      <c r="S18" s="4"/>
      <c r="T18" s="4">
        <v>10</v>
      </c>
      <c r="U18" s="37"/>
      <c r="AH18" s="95"/>
    </row>
    <row r="19" spans="1:21" s="21" customFormat="1" ht="21.75" customHeight="1">
      <c r="A19" s="23"/>
      <c r="B19" s="23" t="s">
        <v>11</v>
      </c>
      <c r="C19" s="4">
        <f>SUM(C6:C16)</f>
        <v>2870</v>
      </c>
      <c r="D19" s="4">
        <f>SUM(D6:D16)</f>
        <v>3135</v>
      </c>
      <c r="E19" s="37">
        <f>D19*100/C19</f>
        <v>109.23344947735191</v>
      </c>
      <c r="F19" s="4">
        <f>SUM(F6:F16)</f>
        <v>178</v>
      </c>
      <c r="G19" s="4">
        <f>SUM(G6:G16)</f>
        <v>1232</v>
      </c>
      <c r="H19" s="4">
        <f>SUM(H6:H16)</f>
        <v>1298</v>
      </c>
      <c r="I19" s="37">
        <f>H19*100/G19</f>
        <v>105.35714285714286</v>
      </c>
      <c r="J19" s="4">
        <v>1281</v>
      </c>
      <c r="K19" s="37">
        <v>1257</v>
      </c>
      <c r="L19" s="37">
        <f t="shared" si="2"/>
        <v>98.1264637002342</v>
      </c>
      <c r="M19" s="4">
        <f>SUM(M9:M16)</f>
        <v>8811</v>
      </c>
      <c r="N19" s="4">
        <f>SUM(N6:N18)</f>
        <v>9901</v>
      </c>
      <c r="O19" s="37">
        <f>N19*100/M19</f>
        <v>112.37090001134945</v>
      </c>
      <c r="P19" s="4">
        <f>SUM(P6:P16)</f>
        <v>307</v>
      </c>
      <c r="Q19" s="4">
        <f>SUM(Q6:Q18)</f>
        <v>337</v>
      </c>
      <c r="R19" s="37">
        <f>Q19*100/P19</f>
        <v>109.77198697068404</v>
      </c>
      <c r="S19" s="4">
        <f>SUM(S6:S16)</f>
        <v>554</v>
      </c>
      <c r="T19" s="37">
        <f>SUM(T6:T18)</f>
        <v>559</v>
      </c>
      <c r="U19" s="37">
        <f>T19*100/S19</f>
        <v>100.90252707581227</v>
      </c>
    </row>
  </sheetData>
  <mergeCells count="9">
    <mergeCell ref="J3:L3"/>
    <mergeCell ref="J4:J5"/>
    <mergeCell ref="K4:K5"/>
    <mergeCell ref="L4:L5"/>
    <mergeCell ref="M3:U3"/>
    <mergeCell ref="G3:I3"/>
    <mergeCell ref="F3:F5"/>
    <mergeCell ref="C3:E3"/>
    <mergeCell ref="B3:B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5" zoomScaleNormal="75" zoomScaleSheetLayoutView="75" workbookViewId="0" topLeftCell="A1">
      <selection activeCell="C17" sqref="C17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105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58" t="s">
        <v>61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2.75">
      <c r="A4" s="149" t="s">
        <v>2</v>
      </c>
      <c r="B4" s="125" t="s">
        <v>3</v>
      </c>
      <c r="C4" s="167" t="s">
        <v>99</v>
      </c>
      <c r="D4" s="168"/>
      <c r="E4" s="164"/>
      <c r="F4" s="159" t="s">
        <v>73</v>
      </c>
      <c r="G4" s="160"/>
      <c r="H4" s="159" t="s">
        <v>98</v>
      </c>
      <c r="I4" s="163"/>
      <c r="J4" s="164"/>
      <c r="K4" s="159" t="s">
        <v>96</v>
      </c>
      <c r="L4" s="160"/>
      <c r="M4" s="159" t="s">
        <v>97</v>
      </c>
      <c r="N4" s="160"/>
    </row>
    <row r="5" spans="1:14" ht="31.5" customHeight="1">
      <c r="A5" s="150"/>
      <c r="B5" s="147"/>
      <c r="C5" s="169"/>
      <c r="D5" s="170"/>
      <c r="E5" s="171"/>
      <c r="F5" s="161"/>
      <c r="G5" s="162"/>
      <c r="H5" s="161"/>
      <c r="I5" s="165"/>
      <c r="J5" s="166"/>
      <c r="K5" s="161"/>
      <c r="L5" s="162"/>
      <c r="M5" s="161"/>
      <c r="N5" s="162"/>
    </row>
    <row r="6" spans="1:14" ht="30">
      <c r="A6" s="151"/>
      <c r="B6" s="148"/>
      <c r="C6" s="4">
        <v>2009</v>
      </c>
      <c r="D6" s="20">
        <v>2010</v>
      </c>
      <c r="E6" s="119" t="s">
        <v>95</v>
      </c>
      <c r="F6" s="19">
        <v>2009</v>
      </c>
      <c r="G6" s="20">
        <v>2010</v>
      </c>
      <c r="H6" s="19">
        <v>2009</v>
      </c>
      <c r="I6" s="19">
        <v>2010</v>
      </c>
      <c r="J6" s="118" t="s">
        <v>95</v>
      </c>
      <c r="K6" s="23" t="s">
        <v>1</v>
      </c>
      <c r="L6" s="25" t="s">
        <v>35</v>
      </c>
      <c r="M6" s="39" t="s">
        <v>48</v>
      </c>
      <c r="N6" s="52" t="s">
        <v>49</v>
      </c>
    </row>
    <row r="7" spans="1:14" ht="16.5" customHeight="1">
      <c r="A7" s="32">
        <v>1</v>
      </c>
      <c r="B7" s="32" t="s">
        <v>63</v>
      </c>
      <c r="C7" s="103"/>
      <c r="D7" s="32"/>
      <c r="E7" s="32"/>
      <c r="F7" s="32"/>
      <c r="G7" s="32"/>
      <c r="H7" s="32"/>
      <c r="I7" s="32"/>
      <c r="J7" s="32"/>
      <c r="K7" s="32"/>
      <c r="L7" s="32"/>
      <c r="M7" s="103"/>
      <c r="N7" s="32"/>
    </row>
    <row r="8" spans="1:14" ht="16.5" customHeight="1">
      <c r="A8" s="32">
        <v>2</v>
      </c>
      <c r="B8" s="32" t="s">
        <v>64</v>
      </c>
      <c r="C8" s="32"/>
      <c r="D8" s="32"/>
      <c r="E8" s="32"/>
      <c r="F8" s="32"/>
      <c r="G8" s="32"/>
      <c r="H8" s="32"/>
      <c r="I8" s="80"/>
      <c r="J8" s="80"/>
      <c r="K8" s="80"/>
      <c r="L8" s="80"/>
      <c r="M8" s="104"/>
      <c r="N8" s="104"/>
    </row>
    <row r="9" spans="1:14" ht="16.5" customHeight="1">
      <c r="A9" s="32">
        <v>3</v>
      </c>
      <c r="B9" s="32" t="s">
        <v>65</v>
      </c>
      <c r="C9" s="32"/>
      <c r="D9" s="32"/>
      <c r="E9" s="32"/>
      <c r="F9" s="32"/>
      <c r="G9" s="32"/>
      <c r="H9" s="32"/>
      <c r="I9" s="32"/>
      <c r="J9" s="32"/>
      <c r="K9" s="80"/>
      <c r="L9" s="80"/>
      <c r="M9" s="104"/>
      <c r="N9" s="104"/>
    </row>
    <row r="10" spans="1:14" ht="16.5" customHeight="1">
      <c r="A10" s="32">
        <v>4</v>
      </c>
      <c r="B10" s="32" t="s">
        <v>66</v>
      </c>
      <c r="C10" s="32"/>
      <c r="D10" s="32"/>
      <c r="E10" s="32"/>
      <c r="F10" s="32"/>
      <c r="G10" s="32"/>
      <c r="H10" s="32"/>
      <c r="I10" s="32"/>
      <c r="J10" s="32"/>
      <c r="K10" s="80"/>
      <c r="L10" s="80"/>
      <c r="M10" s="104"/>
      <c r="N10" s="104"/>
    </row>
    <row r="11" spans="1:14" ht="16.5" customHeight="1">
      <c r="A11" s="32">
        <v>5</v>
      </c>
      <c r="B11" s="23" t="s">
        <v>67</v>
      </c>
      <c r="C11" s="32">
        <v>695</v>
      </c>
      <c r="D11" s="32">
        <v>631</v>
      </c>
      <c r="E11" s="32">
        <f>D11-C11</f>
        <v>-64</v>
      </c>
      <c r="F11" s="32">
        <v>291</v>
      </c>
      <c r="G11" s="32">
        <v>353</v>
      </c>
      <c r="H11" s="80">
        <v>1532</v>
      </c>
      <c r="I11" s="81">
        <f>G11*100/27</f>
        <v>1307.4074074074074</v>
      </c>
      <c r="J11" s="80">
        <f>I11-H11</f>
        <v>-224.5925925925926</v>
      </c>
      <c r="K11" s="32">
        <v>68</v>
      </c>
      <c r="L11" s="32">
        <v>37</v>
      </c>
      <c r="M11" s="104">
        <f>G11/L11</f>
        <v>9.54054054054054</v>
      </c>
      <c r="N11" s="104">
        <f>(D11-G11)/(K11-L11)</f>
        <v>8.96774193548387</v>
      </c>
    </row>
    <row r="12" spans="1:15" ht="16.5" customHeight="1">
      <c r="A12" s="32">
        <v>6</v>
      </c>
      <c r="B12" s="32" t="s">
        <v>68</v>
      </c>
      <c r="C12" s="32">
        <v>699</v>
      </c>
      <c r="D12" s="32">
        <v>745</v>
      </c>
      <c r="E12" s="32">
        <f>D12-C12</f>
        <v>46</v>
      </c>
      <c r="F12" s="32">
        <v>541</v>
      </c>
      <c r="G12" s="32">
        <v>573</v>
      </c>
      <c r="H12" s="81">
        <v>676</v>
      </c>
      <c r="I12" s="81">
        <f>G12*100/80</f>
        <v>716.25</v>
      </c>
      <c r="J12" s="80">
        <f>I12-H12</f>
        <v>40.25</v>
      </c>
      <c r="K12" s="33">
        <v>98</v>
      </c>
      <c r="L12" s="33">
        <v>76</v>
      </c>
      <c r="M12" s="104">
        <f>G12/L12</f>
        <v>7.5394736842105265</v>
      </c>
      <c r="N12" s="104">
        <f>(D12-G12)/(K12-L12)</f>
        <v>7.818181818181818</v>
      </c>
      <c r="O12" s="16"/>
    </row>
    <row r="13" spans="1:14" ht="16.5" customHeight="1">
      <c r="A13" s="32">
        <v>7</v>
      </c>
      <c r="B13" s="33" t="s">
        <v>91</v>
      </c>
      <c r="C13" s="32"/>
      <c r="D13" s="32"/>
      <c r="E13" s="32"/>
      <c r="F13" s="32"/>
      <c r="G13" s="32"/>
      <c r="H13" s="80"/>
      <c r="I13" s="81"/>
      <c r="J13" s="80"/>
      <c r="K13" s="33"/>
      <c r="L13" s="33"/>
      <c r="M13" s="104"/>
      <c r="N13" s="104"/>
    </row>
    <row r="14" spans="1:14" ht="16.5" customHeight="1">
      <c r="A14" s="32">
        <v>8</v>
      </c>
      <c r="B14" s="33" t="s">
        <v>69</v>
      </c>
      <c r="C14" s="32"/>
      <c r="D14" s="32"/>
      <c r="E14" s="32"/>
      <c r="F14" s="32"/>
      <c r="G14" s="32"/>
      <c r="H14" s="80"/>
      <c r="I14" s="81"/>
      <c r="J14" s="80"/>
      <c r="K14" s="33"/>
      <c r="L14" s="33"/>
      <c r="M14" s="104"/>
      <c r="N14" s="104"/>
    </row>
    <row r="15" spans="1:14" ht="16.5" customHeight="1">
      <c r="A15" s="32">
        <v>9</v>
      </c>
      <c r="B15" s="33" t="s">
        <v>90</v>
      </c>
      <c r="C15" s="32"/>
      <c r="D15" s="32"/>
      <c r="E15" s="32"/>
      <c r="F15" s="32"/>
      <c r="G15" s="32"/>
      <c r="H15" s="80"/>
      <c r="I15" s="81"/>
      <c r="J15" s="80"/>
      <c r="K15" s="33"/>
      <c r="L15" s="33"/>
      <c r="M15" s="104"/>
      <c r="N15" s="104"/>
    </row>
    <row r="16" spans="1:14" ht="16.5" customHeight="1">
      <c r="A16" s="32">
        <v>10</v>
      </c>
      <c r="B16" s="33" t="s">
        <v>70</v>
      </c>
      <c r="C16" s="32"/>
      <c r="D16" s="32"/>
      <c r="E16" s="32"/>
      <c r="F16" s="32"/>
      <c r="G16" s="32"/>
      <c r="H16" s="80"/>
      <c r="I16" s="81"/>
      <c r="J16" s="80"/>
      <c r="K16" s="81"/>
      <c r="L16" s="81"/>
      <c r="M16" s="104"/>
      <c r="N16" s="104"/>
    </row>
    <row r="17" spans="1:14" ht="16.5" customHeight="1">
      <c r="A17" s="32">
        <v>11</v>
      </c>
      <c r="B17" s="33" t="s">
        <v>71</v>
      </c>
      <c r="C17" s="32"/>
      <c r="D17" s="32"/>
      <c r="E17" s="32"/>
      <c r="F17" s="32"/>
      <c r="G17" s="32"/>
      <c r="H17" s="80"/>
      <c r="I17" s="81"/>
      <c r="J17" s="80"/>
      <c r="K17" s="33"/>
      <c r="L17" s="33"/>
      <c r="M17" s="104"/>
      <c r="N17" s="104"/>
    </row>
    <row r="18" spans="1:14" ht="16.5" customHeight="1">
      <c r="A18" s="32">
        <v>12</v>
      </c>
      <c r="B18" s="33" t="s">
        <v>72</v>
      </c>
      <c r="C18" s="32">
        <v>10076</v>
      </c>
      <c r="D18" s="32">
        <v>10264</v>
      </c>
      <c r="E18" s="32">
        <f>D18-C18</f>
        <v>188</v>
      </c>
      <c r="F18" s="32">
        <v>4840</v>
      </c>
      <c r="G18" s="32">
        <v>5100</v>
      </c>
      <c r="H18" s="81">
        <v>2200</v>
      </c>
      <c r="I18" s="81">
        <f>G18*100/200</f>
        <v>2550</v>
      </c>
      <c r="J18" s="80">
        <f>I18-H18</f>
        <v>350</v>
      </c>
      <c r="K18" s="33">
        <v>1244</v>
      </c>
      <c r="L18" s="33">
        <v>550</v>
      </c>
      <c r="M18" s="104">
        <f>G18/L18</f>
        <v>9.272727272727273</v>
      </c>
      <c r="N18" s="104">
        <f>(D18-G18)/(K18-L18)</f>
        <v>7.4409221902017295</v>
      </c>
    </row>
    <row r="19" spans="1:14" ht="16.5" customHeight="1">
      <c r="A19" s="32">
        <v>13</v>
      </c>
      <c r="B19" s="33" t="s">
        <v>113</v>
      </c>
      <c r="C19" s="32"/>
      <c r="D19" s="32">
        <v>72</v>
      </c>
      <c r="E19" s="32"/>
      <c r="F19" s="32"/>
      <c r="G19" s="32">
        <v>67</v>
      </c>
      <c r="H19" s="81"/>
      <c r="I19" s="81"/>
      <c r="J19" s="80"/>
      <c r="K19" s="33">
        <v>12</v>
      </c>
      <c r="L19" s="33">
        <v>11</v>
      </c>
      <c r="M19" s="104">
        <f>G19/L19</f>
        <v>6.090909090909091</v>
      </c>
      <c r="N19" s="104">
        <f>(D19-G19)/(K19-L19)</f>
        <v>5</v>
      </c>
    </row>
    <row r="20" spans="1:14" ht="15" customHeight="1">
      <c r="A20" s="21"/>
      <c r="B20" s="32" t="s">
        <v>11</v>
      </c>
      <c r="C20" s="32">
        <f>SUM(C11:C18)</f>
        <v>11470</v>
      </c>
      <c r="D20" s="32">
        <f>SUM(D11:D19)</f>
        <v>11712</v>
      </c>
      <c r="E20" s="32">
        <f>D20-C20</f>
        <v>242</v>
      </c>
      <c r="F20" s="32">
        <f>SUM(F11:F18)</f>
        <v>5672</v>
      </c>
      <c r="G20" s="32">
        <f>SUM(G11:G19)</f>
        <v>6093</v>
      </c>
      <c r="H20" s="80">
        <v>1703</v>
      </c>
      <c r="I20" s="81">
        <f>G20*100/307</f>
        <v>1984.6905537459284</v>
      </c>
      <c r="J20" s="80">
        <f>I20-H20</f>
        <v>281.69055374592836</v>
      </c>
      <c r="K20" s="80">
        <f>SUM(K11:K19)</f>
        <v>1422</v>
      </c>
      <c r="L20" s="80">
        <f>SUM(L11:L19)</f>
        <v>674</v>
      </c>
      <c r="M20" s="104">
        <f>G20/L20</f>
        <v>9.040059347181009</v>
      </c>
      <c r="N20" s="104">
        <f>(D20-G20)/(K20-L20)</f>
        <v>7.512032085561497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E16" sqref="E16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/>
      <c r="B2" s="21"/>
      <c r="C2" s="1" t="s">
        <v>104</v>
      </c>
      <c r="D2" s="1"/>
      <c r="E2" s="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49" t="s">
        <v>2</v>
      </c>
      <c r="B3" s="149" t="s">
        <v>3</v>
      </c>
      <c r="C3" s="25" t="s">
        <v>37</v>
      </c>
      <c r="D3" s="26"/>
      <c r="E3" s="28"/>
      <c r="F3" s="50" t="s">
        <v>38</v>
      </c>
      <c r="G3" s="26"/>
      <c r="H3" s="28"/>
      <c r="I3" s="25" t="s">
        <v>39</v>
      </c>
      <c r="J3" s="26"/>
      <c r="K3" s="28"/>
      <c r="L3" s="25" t="s">
        <v>40</v>
      </c>
      <c r="M3" s="26"/>
      <c r="N3" s="28"/>
    </row>
    <row r="4" spans="1:14" ht="15">
      <c r="A4" s="150"/>
      <c r="B4" s="150"/>
      <c r="C4" s="19">
        <v>2009</v>
      </c>
      <c r="D4" s="20">
        <v>2010</v>
      </c>
      <c r="E4" s="10" t="s">
        <v>36</v>
      </c>
      <c r="F4" s="19">
        <v>2009</v>
      </c>
      <c r="G4" s="20">
        <v>2010</v>
      </c>
      <c r="H4" s="22" t="s">
        <v>36</v>
      </c>
      <c r="I4" s="19">
        <v>2009</v>
      </c>
      <c r="J4" s="20">
        <v>2010</v>
      </c>
      <c r="K4" s="22" t="s">
        <v>36</v>
      </c>
      <c r="L4" s="19">
        <v>2009</v>
      </c>
      <c r="M4" s="20">
        <v>2010</v>
      </c>
      <c r="N4" s="10" t="s">
        <v>36</v>
      </c>
    </row>
    <row r="5" spans="1:14" ht="15">
      <c r="A5" s="151"/>
      <c r="B5" s="151"/>
      <c r="C5" s="30"/>
      <c r="D5" s="30"/>
      <c r="E5" s="46" t="s">
        <v>80</v>
      </c>
      <c r="F5" s="30"/>
      <c r="G5" s="30"/>
      <c r="H5" s="46" t="s">
        <v>80</v>
      </c>
      <c r="I5" s="30"/>
      <c r="J5" s="30"/>
      <c r="K5" s="46" t="s">
        <v>80</v>
      </c>
      <c r="L5" s="30"/>
      <c r="M5" s="30"/>
      <c r="N5" s="46" t="s">
        <v>80</v>
      </c>
    </row>
    <row r="6" spans="1:14" ht="16.5" customHeight="1">
      <c r="A6" s="32">
        <v>1</v>
      </c>
      <c r="B6" s="32" t="s">
        <v>63</v>
      </c>
      <c r="C6" s="13">
        <v>21</v>
      </c>
      <c r="D6" s="13"/>
      <c r="E6" s="17">
        <f>D6-C6</f>
        <v>-21</v>
      </c>
      <c r="F6" s="13">
        <v>15</v>
      </c>
      <c r="G6" s="13"/>
      <c r="H6" s="17">
        <f>G6-F6</f>
        <v>-15</v>
      </c>
      <c r="I6" s="13"/>
      <c r="J6" s="13"/>
      <c r="K6" s="13"/>
      <c r="L6" s="13"/>
      <c r="M6" s="13"/>
      <c r="N6" s="13"/>
    </row>
    <row r="7" spans="1:14" ht="16.5" customHeight="1">
      <c r="A7" s="32">
        <v>2</v>
      </c>
      <c r="B7" s="32" t="s">
        <v>64</v>
      </c>
      <c r="C7" s="13">
        <v>194</v>
      </c>
      <c r="D7" s="13">
        <v>163</v>
      </c>
      <c r="E7" s="17">
        <f aca="true" t="shared" si="0" ref="E7:E16">D7-C7</f>
        <v>-31</v>
      </c>
      <c r="F7" s="13">
        <v>44</v>
      </c>
      <c r="G7" s="13">
        <v>25</v>
      </c>
      <c r="H7" s="17">
        <f aca="true" t="shared" si="1" ref="H7:H16">G7-F7</f>
        <v>-19</v>
      </c>
      <c r="I7" s="13"/>
      <c r="J7" s="13"/>
      <c r="K7" s="13"/>
      <c r="L7" s="13"/>
      <c r="M7" s="13"/>
      <c r="N7" s="13"/>
    </row>
    <row r="8" spans="1:14" ht="16.5" customHeight="1">
      <c r="A8" s="32">
        <v>3</v>
      </c>
      <c r="B8" s="32" t="s">
        <v>65</v>
      </c>
      <c r="C8" s="13">
        <v>157</v>
      </c>
      <c r="D8" s="13">
        <v>148</v>
      </c>
      <c r="E8" s="17">
        <f t="shared" si="0"/>
        <v>-9</v>
      </c>
      <c r="F8" s="13">
        <v>3</v>
      </c>
      <c r="G8" s="13">
        <v>27</v>
      </c>
      <c r="H8" s="17">
        <f t="shared" si="1"/>
        <v>24</v>
      </c>
      <c r="I8" s="13"/>
      <c r="J8" s="13"/>
      <c r="K8" s="13"/>
      <c r="L8" s="13"/>
      <c r="M8" s="13"/>
      <c r="N8" s="13"/>
    </row>
    <row r="9" spans="1:14" ht="16.5" customHeight="1">
      <c r="A9" s="32">
        <v>4</v>
      </c>
      <c r="B9" s="32" t="s">
        <v>66</v>
      </c>
      <c r="C9" s="13">
        <v>51</v>
      </c>
      <c r="D9" s="13">
        <v>60</v>
      </c>
      <c r="E9" s="17">
        <f t="shared" si="0"/>
        <v>9</v>
      </c>
      <c r="F9" s="13"/>
      <c r="G9" s="13">
        <v>2</v>
      </c>
      <c r="H9" s="17">
        <f t="shared" si="1"/>
        <v>2</v>
      </c>
      <c r="I9" s="13"/>
      <c r="J9" s="13"/>
      <c r="K9" s="13"/>
      <c r="L9" s="13"/>
      <c r="M9" s="13"/>
      <c r="N9" s="13"/>
    </row>
    <row r="10" spans="1:14" ht="16.5" customHeight="1">
      <c r="A10" s="32">
        <v>5</v>
      </c>
      <c r="B10" s="23" t="s">
        <v>67</v>
      </c>
      <c r="C10" s="13">
        <v>350</v>
      </c>
      <c r="D10" s="13">
        <v>302</v>
      </c>
      <c r="E10" s="17">
        <f t="shared" si="0"/>
        <v>-48</v>
      </c>
      <c r="F10" s="13">
        <v>60</v>
      </c>
      <c r="G10" s="13">
        <v>39</v>
      </c>
      <c r="H10" s="17">
        <f t="shared" si="1"/>
        <v>-21</v>
      </c>
      <c r="I10" s="13">
        <v>105</v>
      </c>
      <c r="J10" s="13">
        <v>115</v>
      </c>
      <c r="K10" s="13">
        <f>J10-I10</f>
        <v>10</v>
      </c>
      <c r="L10" s="13">
        <v>52</v>
      </c>
      <c r="M10" s="13">
        <v>35</v>
      </c>
      <c r="N10" s="13">
        <f>M10-L10</f>
        <v>-17</v>
      </c>
    </row>
    <row r="11" spans="1:14" ht="16.5" customHeight="1">
      <c r="A11" s="32">
        <v>6</v>
      </c>
      <c r="B11" s="32" t="s">
        <v>68</v>
      </c>
      <c r="C11" s="13">
        <v>250</v>
      </c>
      <c r="D11" s="13">
        <v>224</v>
      </c>
      <c r="E11" s="17">
        <f t="shared" si="0"/>
        <v>-26</v>
      </c>
      <c r="F11" s="13">
        <v>30</v>
      </c>
      <c r="G11" s="13">
        <v>40</v>
      </c>
      <c r="H11" s="17">
        <f t="shared" si="1"/>
        <v>10</v>
      </c>
      <c r="I11" s="13">
        <v>250</v>
      </c>
      <c r="J11" s="13">
        <v>192</v>
      </c>
      <c r="K11" s="13">
        <f>J11-I11</f>
        <v>-58</v>
      </c>
      <c r="L11" s="13">
        <v>33</v>
      </c>
      <c r="M11" s="13">
        <v>34</v>
      </c>
      <c r="N11" s="13">
        <f>M11-L11</f>
        <v>1</v>
      </c>
    </row>
    <row r="12" spans="1:14" ht="16.5" customHeight="1">
      <c r="A12" s="32">
        <v>7</v>
      </c>
      <c r="B12" s="33" t="s">
        <v>91</v>
      </c>
      <c r="C12" s="13">
        <v>144</v>
      </c>
      <c r="D12" s="13">
        <v>100</v>
      </c>
      <c r="E12" s="17">
        <f t="shared" si="0"/>
        <v>-44</v>
      </c>
      <c r="F12" s="13">
        <v>27</v>
      </c>
      <c r="G12" s="13">
        <v>13</v>
      </c>
      <c r="H12" s="17">
        <f t="shared" si="1"/>
        <v>-14</v>
      </c>
      <c r="I12" s="13"/>
      <c r="J12" s="13"/>
      <c r="K12" s="13"/>
      <c r="L12" s="13"/>
      <c r="M12" s="13"/>
      <c r="N12" s="13"/>
    </row>
    <row r="13" spans="1:14" ht="16.5" customHeight="1">
      <c r="A13" s="32">
        <v>8</v>
      </c>
      <c r="B13" s="33" t="s">
        <v>69</v>
      </c>
      <c r="C13" s="13">
        <v>71</v>
      </c>
      <c r="D13" s="13">
        <v>72</v>
      </c>
      <c r="E13" s="17">
        <f t="shared" si="0"/>
        <v>1</v>
      </c>
      <c r="F13" s="13">
        <v>10</v>
      </c>
      <c r="G13" s="13">
        <v>20</v>
      </c>
      <c r="H13" s="17">
        <f t="shared" si="1"/>
        <v>10</v>
      </c>
      <c r="I13" s="13"/>
      <c r="J13" s="13"/>
      <c r="K13" s="13"/>
      <c r="L13" s="13"/>
      <c r="M13" s="13"/>
      <c r="N13" s="13"/>
    </row>
    <row r="14" spans="1:14" ht="16.5" customHeight="1">
      <c r="A14" s="32">
        <v>9</v>
      </c>
      <c r="B14" s="33" t="s">
        <v>90</v>
      </c>
      <c r="C14" s="13">
        <v>80</v>
      </c>
      <c r="D14" s="13">
        <v>93</v>
      </c>
      <c r="E14" s="17">
        <f t="shared" si="0"/>
        <v>13</v>
      </c>
      <c r="F14" s="13">
        <v>22</v>
      </c>
      <c r="G14" s="13">
        <v>22</v>
      </c>
      <c r="H14" s="17">
        <f t="shared" si="1"/>
        <v>0</v>
      </c>
      <c r="I14" s="13"/>
      <c r="J14" s="13"/>
      <c r="K14" s="13"/>
      <c r="L14" s="13"/>
      <c r="M14" s="13"/>
      <c r="N14" s="13"/>
    </row>
    <row r="15" spans="1:14" ht="16.5" customHeight="1">
      <c r="A15" s="32">
        <v>10</v>
      </c>
      <c r="B15" s="33" t="s">
        <v>70</v>
      </c>
      <c r="C15" s="13">
        <v>144</v>
      </c>
      <c r="D15" s="13">
        <v>139</v>
      </c>
      <c r="E15" s="17">
        <f t="shared" si="0"/>
        <v>-5</v>
      </c>
      <c r="F15" s="13">
        <v>26</v>
      </c>
      <c r="G15" s="13">
        <v>38</v>
      </c>
      <c r="H15" s="17">
        <f t="shared" si="1"/>
        <v>12</v>
      </c>
      <c r="I15" s="13"/>
      <c r="J15" s="13"/>
      <c r="K15" s="13"/>
      <c r="L15" s="13"/>
      <c r="M15" s="13"/>
      <c r="N15" s="13"/>
    </row>
    <row r="16" spans="1:14" ht="16.5" customHeight="1">
      <c r="A16" s="32">
        <v>11</v>
      </c>
      <c r="B16" s="33" t="s">
        <v>71</v>
      </c>
      <c r="C16" s="13">
        <v>52</v>
      </c>
      <c r="D16" s="13">
        <v>44</v>
      </c>
      <c r="E16" s="17">
        <f t="shared" si="0"/>
        <v>-8</v>
      </c>
      <c r="F16" s="13">
        <v>2</v>
      </c>
      <c r="G16" s="13">
        <v>4</v>
      </c>
      <c r="H16" s="17">
        <f t="shared" si="1"/>
        <v>2</v>
      </c>
      <c r="I16" s="13"/>
      <c r="J16" s="13"/>
      <c r="K16" s="13"/>
      <c r="L16" s="13"/>
      <c r="M16" s="13"/>
      <c r="N16" s="13"/>
    </row>
    <row r="17" spans="1:14" ht="16.5" customHeight="1">
      <c r="A17" s="32">
        <v>12</v>
      </c>
      <c r="B17" s="33" t="s">
        <v>72</v>
      </c>
      <c r="C17" s="13"/>
      <c r="D17" s="17"/>
      <c r="E17" s="17"/>
      <c r="F17" s="17"/>
      <c r="G17" s="17"/>
      <c r="H17" s="17"/>
      <c r="I17" s="13">
        <v>1870</v>
      </c>
      <c r="J17" s="13">
        <v>1815</v>
      </c>
      <c r="K17" s="13">
        <f>J17-I17</f>
        <v>-55</v>
      </c>
      <c r="L17" s="13">
        <v>820</v>
      </c>
      <c r="M17" s="13">
        <v>1051</v>
      </c>
      <c r="N17" s="13">
        <f>M17-L17</f>
        <v>231</v>
      </c>
    </row>
    <row r="18" spans="1:14" ht="16.5" customHeight="1">
      <c r="A18" s="32">
        <v>13</v>
      </c>
      <c r="B18" s="33" t="s">
        <v>113</v>
      </c>
      <c r="C18" s="13"/>
      <c r="D18" s="17"/>
      <c r="E18" s="17"/>
      <c r="F18" s="17"/>
      <c r="G18" s="17"/>
      <c r="H18" s="17"/>
      <c r="I18" s="13"/>
      <c r="J18" s="13">
        <v>13</v>
      </c>
      <c r="K18" s="13"/>
      <c r="L18" s="13"/>
      <c r="M18" s="13">
        <v>4</v>
      </c>
      <c r="N18" s="13"/>
    </row>
    <row r="19" spans="1:14" ht="21" customHeight="1">
      <c r="A19" s="172" t="s">
        <v>11</v>
      </c>
      <c r="B19" s="173"/>
      <c r="C19" s="13">
        <f>SUM(C6:C16)</f>
        <v>1514</v>
      </c>
      <c r="D19" s="13">
        <f>SUM(D6:D18)</f>
        <v>1345</v>
      </c>
      <c r="E19" s="13">
        <f>D19-C19</f>
        <v>-169</v>
      </c>
      <c r="F19" s="13">
        <f>SUM(F6:F17)</f>
        <v>239</v>
      </c>
      <c r="G19" s="13">
        <f>SUM(G6:G18)</f>
        <v>230</v>
      </c>
      <c r="H19" s="13">
        <f>G19-F19</f>
        <v>-9</v>
      </c>
      <c r="I19" s="13">
        <f>SUM(I6:I17)</f>
        <v>2225</v>
      </c>
      <c r="J19" s="13">
        <f>SUM(J6:J18)</f>
        <v>2135</v>
      </c>
      <c r="K19" s="13">
        <f>J19-I19</f>
        <v>-90</v>
      </c>
      <c r="L19" s="13">
        <f>SUM(L10:L17)</f>
        <v>905</v>
      </c>
      <c r="M19" s="13">
        <f>SUM(M6:M18)</f>
        <v>1124</v>
      </c>
      <c r="N19" s="13">
        <f>M19-L19</f>
        <v>219</v>
      </c>
    </row>
  </sheetData>
  <mergeCells count="3">
    <mergeCell ref="B3:B5"/>
    <mergeCell ref="A3:A5"/>
    <mergeCell ref="A19:B19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L48" sqref="L48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4" t="s">
        <v>103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">
      <c r="A2" s="158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76" t="s">
        <v>2</v>
      </c>
      <c r="B4" s="176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1" t="s">
        <v>33</v>
      </c>
      <c r="M4" s="22"/>
      <c r="N4" s="24" t="s">
        <v>30</v>
      </c>
    </row>
    <row r="5" spans="1:14" ht="15">
      <c r="A5" s="177"/>
      <c r="B5" s="177"/>
      <c r="C5" s="19">
        <v>2009</v>
      </c>
      <c r="D5" s="20">
        <v>2010</v>
      </c>
      <c r="E5" s="20" t="s">
        <v>77</v>
      </c>
      <c r="F5" s="19">
        <v>2009</v>
      </c>
      <c r="G5" s="20">
        <v>2010</v>
      </c>
      <c r="H5" s="45" t="s">
        <v>29</v>
      </c>
      <c r="I5" s="31" t="s">
        <v>32</v>
      </c>
      <c r="J5" s="29"/>
      <c r="K5" s="45" t="s">
        <v>29</v>
      </c>
      <c r="L5" s="53" t="s">
        <v>34</v>
      </c>
      <c r="M5" s="29"/>
      <c r="N5" s="45" t="s">
        <v>29</v>
      </c>
    </row>
    <row r="6" spans="1:14" ht="15">
      <c r="A6" s="177"/>
      <c r="B6" s="177"/>
      <c r="C6" s="41"/>
      <c r="D6" s="12"/>
      <c r="E6" s="12" t="s">
        <v>78</v>
      </c>
      <c r="F6" s="30"/>
      <c r="G6" s="29"/>
      <c r="H6" s="30" t="s">
        <v>81</v>
      </c>
      <c r="I6" s="19">
        <v>2009</v>
      </c>
      <c r="J6" s="20">
        <v>2010</v>
      </c>
      <c r="K6" s="12" t="s">
        <v>81</v>
      </c>
      <c r="L6" s="19">
        <v>2009</v>
      </c>
      <c r="M6" s="20">
        <v>2010</v>
      </c>
      <c r="N6" s="12" t="s">
        <v>81</v>
      </c>
    </row>
    <row r="7" spans="1:14" ht="16.5" customHeight="1">
      <c r="A7" s="32">
        <v>1</v>
      </c>
      <c r="B7" s="32" t="s">
        <v>63</v>
      </c>
      <c r="C7" s="37">
        <v>12</v>
      </c>
      <c r="D7" s="37"/>
      <c r="E7" s="37"/>
      <c r="F7" s="37">
        <v>6</v>
      </c>
      <c r="G7" s="37"/>
      <c r="H7" s="37">
        <f aca="true" t="shared" si="0" ref="H7:H19">G7-F7</f>
        <v>-6</v>
      </c>
      <c r="I7" s="37">
        <v>30</v>
      </c>
      <c r="J7" s="37"/>
      <c r="K7" s="37">
        <f aca="true" t="shared" si="1" ref="K7:K19">J7-I7</f>
        <v>-30</v>
      </c>
      <c r="L7" s="37">
        <v>30</v>
      </c>
      <c r="M7" s="37"/>
      <c r="N7" s="37">
        <f>M7-L7</f>
        <v>-30</v>
      </c>
    </row>
    <row r="8" spans="1:14" ht="16.5" customHeight="1">
      <c r="A8" s="32">
        <v>2</v>
      </c>
      <c r="B8" s="32" t="s">
        <v>64</v>
      </c>
      <c r="C8" s="37">
        <v>124</v>
      </c>
      <c r="D8" s="37">
        <v>167</v>
      </c>
      <c r="E8" s="37">
        <f aca="true" t="shared" si="2" ref="E8:E19">D8*100/C8</f>
        <v>134.67741935483872</v>
      </c>
      <c r="F8" s="37">
        <v>116</v>
      </c>
      <c r="G8" s="37">
        <v>159</v>
      </c>
      <c r="H8" s="37">
        <f t="shared" si="0"/>
        <v>43</v>
      </c>
      <c r="I8" s="37">
        <v>58</v>
      </c>
      <c r="J8" s="37">
        <f>G8*100/180</f>
        <v>88.33333333333333</v>
      </c>
      <c r="K8" s="37">
        <f t="shared" si="1"/>
        <v>30.33333333333333</v>
      </c>
      <c r="L8" s="37">
        <v>4</v>
      </c>
      <c r="M8" s="37">
        <f>(D8-G8)*100/180</f>
        <v>4.444444444444445</v>
      </c>
      <c r="N8" s="37">
        <f>M8-L8</f>
        <v>0.44444444444444464</v>
      </c>
    </row>
    <row r="9" spans="1:14" ht="16.5" customHeight="1">
      <c r="A9" s="32">
        <v>3</v>
      </c>
      <c r="B9" s="32" t="s">
        <v>65</v>
      </c>
      <c r="C9" s="37">
        <v>95</v>
      </c>
      <c r="D9" s="37">
        <v>96</v>
      </c>
      <c r="E9" s="37">
        <f t="shared" si="2"/>
        <v>101.05263157894737</v>
      </c>
      <c r="F9" s="37">
        <v>79</v>
      </c>
      <c r="G9" s="37">
        <v>92</v>
      </c>
      <c r="H9" s="37">
        <f t="shared" si="0"/>
        <v>13</v>
      </c>
      <c r="I9" s="37">
        <v>75</v>
      </c>
      <c r="J9" s="37">
        <f>G9*100/105</f>
        <v>87.61904761904762</v>
      </c>
      <c r="K9" s="37">
        <f>J9-I9</f>
        <v>12.61904761904762</v>
      </c>
      <c r="L9" s="37">
        <v>15</v>
      </c>
      <c r="M9" s="37">
        <f>(D9-G9)*100/105</f>
        <v>3.8095238095238093</v>
      </c>
      <c r="N9" s="37">
        <f>M9-L9</f>
        <v>-11.19047619047619</v>
      </c>
    </row>
    <row r="10" spans="1:14" ht="16.5" customHeight="1">
      <c r="A10" s="32">
        <v>4</v>
      </c>
      <c r="B10" s="32" t="s">
        <v>66</v>
      </c>
      <c r="C10" s="37">
        <v>54</v>
      </c>
      <c r="D10" s="37">
        <v>54</v>
      </c>
      <c r="E10" s="37">
        <f t="shared" si="2"/>
        <v>100</v>
      </c>
      <c r="F10" s="37">
        <v>51</v>
      </c>
      <c r="G10" s="37">
        <v>44</v>
      </c>
      <c r="H10" s="37">
        <f t="shared" si="0"/>
        <v>-7</v>
      </c>
      <c r="I10" s="37">
        <v>94</v>
      </c>
      <c r="J10" s="37">
        <f>G10*100/54</f>
        <v>81.48148148148148</v>
      </c>
      <c r="K10" s="37">
        <f>J10-I10</f>
        <v>-12.518518518518519</v>
      </c>
      <c r="L10" s="37">
        <v>6</v>
      </c>
      <c r="M10" s="37">
        <f>(D10-G10)*100/54</f>
        <v>18.51851851851852</v>
      </c>
      <c r="N10" s="37">
        <f>M10-L10</f>
        <v>12.518518518518519</v>
      </c>
    </row>
    <row r="11" spans="1:14" ht="16.5" customHeight="1">
      <c r="A11" s="32">
        <v>5</v>
      </c>
      <c r="B11" s="23" t="s">
        <v>67</v>
      </c>
      <c r="C11" s="37">
        <v>241</v>
      </c>
      <c r="D11" s="37">
        <v>216</v>
      </c>
      <c r="E11" s="37">
        <f t="shared" si="2"/>
        <v>89.6265560165975</v>
      </c>
      <c r="F11" s="37">
        <v>199</v>
      </c>
      <c r="G11" s="37">
        <v>185</v>
      </c>
      <c r="H11" s="37">
        <f t="shared" si="0"/>
        <v>-14</v>
      </c>
      <c r="I11" s="37">
        <v>65</v>
      </c>
      <c r="J11" s="37">
        <f>G11*100/304</f>
        <v>60.85526315789474</v>
      </c>
      <c r="K11" s="37">
        <f t="shared" si="1"/>
        <v>-4.14473684210526</v>
      </c>
      <c r="L11" s="37">
        <v>14</v>
      </c>
      <c r="M11" s="37">
        <f>(D11-G11)*100/304</f>
        <v>10.197368421052632</v>
      </c>
      <c r="N11" s="37">
        <f aca="true" t="shared" si="3" ref="N11:N19">M11-L11</f>
        <v>-3.802631578947368</v>
      </c>
    </row>
    <row r="12" spans="1:14" ht="16.5" customHeight="1">
      <c r="A12" s="32">
        <v>6</v>
      </c>
      <c r="B12" s="32" t="s">
        <v>68</v>
      </c>
      <c r="C12" s="37">
        <v>198</v>
      </c>
      <c r="D12" s="37">
        <v>225</v>
      </c>
      <c r="E12" s="37">
        <f t="shared" si="2"/>
        <v>113.63636363636364</v>
      </c>
      <c r="F12" s="37">
        <v>145</v>
      </c>
      <c r="G12" s="37">
        <v>189</v>
      </c>
      <c r="H12" s="37">
        <f t="shared" si="0"/>
        <v>44</v>
      </c>
      <c r="I12" s="37">
        <v>52</v>
      </c>
      <c r="J12" s="37">
        <f>G12*100/250</f>
        <v>75.6</v>
      </c>
      <c r="K12" s="37">
        <f t="shared" si="1"/>
        <v>23.599999999999994</v>
      </c>
      <c r="L12" s="37">
        <v>19</v>
      </c>
      <c r="M12" s="37">
        <f>(D12-G12)*100/250</f>
        <v>14.4</v>
      </c>
      <c r="N12" s="37">
        <f t="shared" si="3"/>
        <v>-4.6</v>
      </c>
    </row>
    <row r="13" spans="1:14" ht="16.5" customHeight="1">
      <c r="A13" s="32">
        <v>7</v>
      </c>
      <c r="B13" s="33" t="s">
        <v>91</v>
      </c>
      <c r="C13" s="98">
        <v>141</v>
      </c>
      <c r="D13" s="98">
        <v>123</v>
      </c>
      <c r="E13" s="37">
        <f t="shared" si="2"/>
        <v>87.23404255319149</v>
      </c>
      <c r="F13" s="98">
        <v>113</v>
      </c>
      <c r="G13" s="98">
        <v>102</v>
      </c>
      <c r="H13" s="37">
        <f t="shared" si="0"/>
        <v>-11</v>
      </c>
      <c r="I13" s="98">
        <v>133</v>
      </c>
      <c r="J13" s="98">
        <f>G13*100/85</f>
        <v>120</v>
      </c>
      <c r="K13" s="37">
        <f t="shared" si="1"/>
        <v>-13</v>
      </c>
      <c r="L13" s="37">
        <v>33</v>
      </c>
      <c r="M13" s="37">
        <f>(D13-G13)*100/85</f>
        <v>24.705882352941178</v>
      </c>
      <c r="N13" s="98">
        <f t="shared" si="3"/>
        <v>-8.294117647058822</v>
      </c>
    </row>
    <row r="14" spans="1:14" ht="16.5" customHeight="1">
      <c r="A14" s="32">
        <v>8</v>
      </c>
      <c r="B14" s="33" t="s">
        <v>69</v>
      </c>
      <c r="C14" s="98">
        <v>63</v>
      </c>
      <c r="D14" s="98">
        <v>46</v>
      </c>
      <c r="E14" s="37">
        <f t="shared" si="2"/>
        <v>73.01587301587301</v>
      </c>
      <c r="F14" s="98">
        <v>60</v>
      </c>
      <c r="G14" s="98">
        <v>38</v>
      </c>
      <c r="H14" s="37">
        <f t="shared" si="0"/>
        <v>-22</v>
      </c>
      <c r="I14" s="98">
        <v>87</v>
      </c>
      <c r="J14" s="98">
        <f>G14*100/52</f>
        <v>73.07692307692308</v>
      </c>
      <c r="K14" s="37">
        <f t="shared" si="1"/>
        <v>-13.92307692307692</v>
      </c>
      <c r="L14" s="37">
        <v>4</v>
      </c>
      <c r="M14" s="37">
        <f>(D14-G14)*100/52</f>
        <v>15.384615384615385</v>
      </c>
      <c r="N14" s="98">
        <f t="shared" si="3"/>
        <v>11.384615384615385</v>
      </c>
    </row>
    <row r="15" spans="1:14" ht="16.5" customHeight="1">
      <c r="A15" s="32">
        <v>9</v>
      </c>
      <c r="B15" s="33" t="s">
        <v>90</v>
      </c>
      <c r="C15" s="98">
        <v>63</v>
      </c>
      <c r="D15" s="98">
        <v>81</v>
      </c>
      <c r="E15" s="37">
        <f t="shared" si="2"/>
        <v>128.57142857142858</v>
      </c>
      <c r="F15" s="98">
        <v>56</v>
      </c>
      <c r="G15" s="98">
        <v>62</v>
      </c>
      <c r="H15" s="37">
        <f t="shared" si="0"/>
        <v>6</v>
      </c>
      <c r="I15" s="98">
        <v>117</v>
      </c>
      <c r="J15" s="98">
        <f>G15*100/60</f>
        <v>103.33333333333333</v>
      </c>
      <c r="K15" s="37">
        <f t="shared" si="1"/>
        <v>-13.666666666666671</v>
      </c>
      <c r="L15" s="37">
        <v>15</v>
      </c>
      <c r="M15" s="37">
        <f>(D15-G15)*100/60</f>
        <v>31.666666666666668</v>
      </c>
      <c r="N15" s="98">
        <f t="shared" si="3"/>
        <v>16.666666666666668</v>
      </c>
    </row>
    <row r="16" spans="1:14" ht="16.5" customHeight="1">
      <c r="A16" s="32">
        <v>10</v>
      </c>
      <c r="B16" s="33" t="s">
        <v>70</v>
      </c>
      <c r="C16" s="98">
        <v>99</v>
      </c>
      <c r="D16" s="98">
        <v>127</v>
      </c>
      <c r="E16" s="37">
        <f t="shared" si="2"/>
        <v>128.2828282828283</v>
      </c>
      <c r="F16" s="98">
        <v>86</v>
      </c>
      <c r="G16" s="98">
        <v>99</v>
      </c>
      <c r="H16" s="37">
        <f t="shared" si="0"/>
        <v>13</v>
      </c>
      <c r="I16" s="98">
        <v>86</v>
      </c>
      <c r="J16" s="98">
        <f>G16*100/100</f>
        <v>99</v>
      </c>
      <c r="K16" s="37">
        <f t="shared" si="1"/>
        <v>13</v>
      </c>
      <c r="L16" s="37">
        <v>13</v>
      </c>
      <c r="M16" s="37">
        <f>(D16-G16)*100/100</f>
        <v>28</v>
      </c>
      <c r="N16" s="98">
        <f t="shared" si="3"/>
        <v>15</v>
      </c>
    </row>
    <row r="17" spans="1:14" ht="16.5" customHeight="1">
      <c r="A17" s="32">
        <v>11</v>
      </c>
      <c r="B17" s="33" t="s">
        <v>71</v>
      </c>
      <c r="C17" s="98">
        <v>46</v>
      </c>
      <c r="D17" s="98">
        <v>46</v>
      </c>
      <c r="E17" s="37">
        <f t="shared" si="2"/>
        <v>100</v>
      </c>
      <c r="F17" s="98">
        <v>46</v>
      </c>
      <c r="G17" s="98">
        <v>42</v>
      </c>
      <c r="H17" s="37">
        <f t="shared" si="0"/>
        <v>-4</v>
      </c>
      <c r="I17" s="98">
        <v>110</v>
      </c>
      <c r="J17" s="98">
        <f>G17*100/42</f>
        <v>100</v>
      </c>
      <c r="K17" s="37">
        <f t="shared" si="1"/>
        <v>-10</v>
      </c>
      <c r="L17" s="37">
        <v>0</v>
      </c>
      <c r="M17" s="37">
        <f>(D17-G17)*100/42</f>
        <v>9.523809523809524</v>
      </c>
      <c r="N17" s="98">
        <f t="shared" si="3"/>
        <v>9.523809523809524</v>
      </c>
    </row>
    <row r="18" spans="1:14" ht="16.5" customHeight="1">
      <c r="A18" s="32">
        <v>12</v>
      </c>
      <c r="B18" s="33" t="s">
        <v>72</v>
      </c>
      <c r="C18" s="95"/>
      <c r="D18" s="98"/>
      <c r="E18" s="37"/>
      <c r="F18" s="95"/>
      <c r="G18" s="98"/>
      <c r="H18" s="37"/>
      <c r="I18" s="4"/>
      <c r="J18" s="98"/>
      <c r="K18" s="37"/>
      <c r="L18" s="37"/>
      <c r="M18" s="37"/>
      <c r="N18" s="98"/>
    </row>
    <row r="19" spans="1:14" ht="16.5" customHeight="1">
      <c r="A19" s="172" t="s">
        <v>89</v>
      </c>
      <c r="B19" s="175"/>
      <c r="C19" s="37">
        <f>SUM(C7:C17)</f>
        <v>1136</v>
      </c>
      <c r="D19" s="4">
        <f>SUM(D7:D18)</f>
        <v>1181</v>
      </c>
      <c r="E19" s="37">
        <f t="shared" si="2"/>
        <v>103.96126760563381</v>
      </c>
      <c r="F19" s="4">
        <f>SUM(F7:F17)</f>
        <v>957</v>
      </c>
      <c r="G19" s="4">
        <f>SUM(G7:G18)</f>
        <v>1012</v>
      </c>
      <c r="H19" s="37">
        <f t="shared" si="0"/>
        <v>55</v>
      </c>
      <c r="I19" s="37">
        <v>73</v>
      </c>
      <c r="J19" s="37">
        <f>G19*100/1232</f>
        <v>82.14285714285714</v>
      </c>
      <c r="K19" s="37">
        <f t="shared" si="1"/>
        <v>9.142857142857139</v>
      </c>
      <c r="L19" s="37">
        <v>14</v>
      </c>
      <c r="M19" s="37">
        <f>(D19-G19)*100/1232</f>
        <v>13.717532467532468</v>
      </c>
      <c r="N19" s="37">
        <f t="shared" si="3"/>
        <v>-0.28246753246753187</v>
      </c>
    </row>
  </sheetData>
  <mergeCells count="5">
    <mergeCell ref="A2:N2"/>
    <mergeCell ref="A1:N1"/>
    <mergeCell ref="A19:B19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E29" sqref="E29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58" t="s">
        <v>12</v>
      </c>
      <c r="B1" s="158"/>
      <c r="C1" s="158"/>
      <c r="D1" s="158"/>
      <c r="E1" s="158"/>
      <c r="F1" s="158"/>
      <c r="G1" s="82"/>
      <c r="H1" s="82"/>
      <c r="I1" s="82"/>
    </row>
    <row r="2" spans="1:9" ht="15.75">
      <c r="A2" s="178" t="s">
        <v>110</v>
      </c>
      <c r="B2" s="178"/>
      <c r="C2" s="178"/>
      <c r="D2" s="178"/>
      <c r="E2" s="178"/>
      <c r="F2" s="178"/>
      <c r="G2" s="82"/>
      <c r="H2" s="82"/>
      <c r="I2" s="82"/>
    </row>
    <row r="3" spans="1:9" ht="15">
      <c r="A3" s="5" t="s">
        <v>2</v>
      </c>
      <c r="B3" s="5" t="s">
        <v>3</v>
      </c>
      <c r="C3" s="6" t="s">
        <v>46</v>
      </c>
      <c r="D3" s="7"/>
      <c r="E3" s="6" t="s">
        <v>47</v>
      </c>
      <c r="F3" s="8"/>
      <c r="G3" s="82"/>
      <c r="H3" s="82"/>
      <c r="I3" s="82"/>
    </row>
    <row r="4" spans="1:9" ht="15">
      <c r="A4" s="9"/>
      <c r="B4" s="9"/>
      <c r="C4" s="19">
        <v>2009</v>
      </c>
      <c r="D4" s="20">
        <v>2010</v>
      </c>
      <c r="E4" s="19">
        <v>2009</v>
      </c>
      <c r="F4" s="20">
        <v>2010</v>
      </c>
      <c r="G4" s="82"/>
      <c r="H4" s="82"/>
      <c r="I4" s="82"/>
    </row>
    <row r="5" spans="1:9" ht="15">
      <c r="A5" s="4">
        <v>1</v>
      </c>
      <c r="B5" s="23" t="s">
        <v>63</v>
      </c>
      <c r="C5" s="37"/>
      <c r="D5" s="37"/>
      <c r="E5" s="37"/>
      <c r="F5" s="37"/>
      <c r="H5" s="82"/>
      <c r="I5" s="82"/>
    </row>
    <row r="6" spans="1:9" ht="15">
      <c r="A6" s="4">
        <v>2</v>
      </c>
      <c r="B6" s="23" t="s">
        <v>64</v>
      </c>
      <c r="C6" s="37">
        <f>(молоко!C7*1000)/1875</f>
        <v>211.52</v>
      </c>
      <c r="D6" s="37">
        <f>(молоко!D7*1000)/1875</f>
        <v>235.09333333333333</v>
      </c>
      <c r="E6" s="37">
        <f>(мясо!C8*1000)/1875</f>
        <v>50.026666666666664</v>
      </c>
      <c r="F6" s="37">
        <f>(мясо!D8*1000)/1875</f>
        <v>17.28</v>
      </c>
      <c r="H6" s="82"/>
      <c r="I6" s="82"/>
    </row>
    <row r="7" spans="1:9" ht="15">
      <c r="A7" s="4">
        <v>3</v>
      </c>
      <c r="B7" s="23" t="s">
        <v>65</v>
      </c>
      <c r="C7" s="37">
        <f>(молоко!C8*1000)/799</f>
        <v>342.9286608260325</v>
      </c>
      <c r="D7" s="37">
        <f>(молоко!D8*1000)/799</f>
        <v>372.9662077596996</v>
      </c>
      <c r="E7" s="37">
        <f>(мясо!C9*1000)/799</f>
        <v>18.773466833541928</v>
      </c>
      <c r="F7" s="37">
        <f>(мясо!D9*1000)/799</f>
        <v>12.14017521902378</v>
      </c>
      <c r="H7" s="82"/>
      <c r="I7" s="82"/>
    </row>
    <row r="8" spans="1:9" ht="15">
      <c r="A8" s="4">
        <v>4</v>
      </c>
      <c r="B8" s="23" t="s">
        <v>66</v>
      </c>
      <c r="C8" s="37">
        <f>(молоко!C9*1000)/2025</f>
        <v>82.96296296296296</v>
      </c>
      <c r="D8" s="37">
        <f>(молоко!D9*1000)/2025</f>
        <v>99.25925925925925</v>
      </c>
      <c r="E8" s="37">
        <f>(мясо!C10*1000)/2025</f>
        <v>7.2592592592592595</v>
      </c>
      <c r="F8" s="37">
        <f>(мясо!D10*1000)/2025</f>
        <v>3.2098765432098766</v>
      </c>
      <c r="H8" s="82"/>
      <c r="I8" s="82"/>
    </row>
    <row r="9" spans="1:9" ht="15">
      <c r="A9" s="4">
        <v>5</v>
      </c>
      <c r="B9" s="39" t="s">
        <v>67</v>
      </c>
      <c r="C9" s="37">
        <f>(молоко!C10*1000)/2478</f>
        <v>343.09927360774816</v>
      </c>
      <c r="D9" s="37">
        <f>(молоко!D10*1000)/2478</f>
        <v>344.6327683615819</v>
      </c>
      <c r="E9" s="37">
        <f>(мясо!C11*1000)/2478</f>
        <v>43.13962873284907</v>
      </c>
      <c r="F9" s="37">
        <f>(мясо!D11*1000)/2478</f>
        <v>35.99677158999193</v>
      </c>
      <c r="H9" s="82"/>
      <c r="I9" s="82"/>
    </row>
    <row r="10" spans="1:9" ht="15">
      <c r="A10" s="4">
        <v>6</v>
      </c>
      <c r="B10" s="23" t="s">
        <v>68</v>
      </c>
      <c r="C10" s="37">
        <f>(молоко!C11*1000)/2157</f>
        <v>242.9299953639314</v>
      </c>
      <c r="D10" s="37">
        <f>(молоко!D11*1000)/2157</f>
        <v>250.34770514603616</v>
      </c>
      <c r="E10" s="37">
        <f>(мясо!C12*1000)/2157</f>
        <v>56.09643022716736</v>
      </c>
      <c r="F10" s="37">
        <f>(мясо!D12*1000)/2157</f>
        <v>33.843300880853036</v>
      </c>
      <c r="H10" s="82"/>
      <c r="I10" s="82"/>
    </row>
    <row r="11" spans="1:9" ht="15">
      <c r="A11" s="4">
        <v>7</v>
      </c>
      <c r="B11" s="39" t="s">
        <v>91</v>
      </c>
      <c r="C11" s="37">
        <f>(молоко!C12*1000)/859</f>
        <v>410.011641443539</v>
      </c>
      <c r="D11" s="37">
        <f>(молоко!D12*1000)/859</f>
        <v>386.2107101280559</v>
      </c>
      <c r="E11" s="37">
        <f>(мясо!C13*1000)/859</f>
        <v>46.682188591385334</v>
      </c>
      <c r="F11" s="37">
        <f>(мясо!D13*1000)/859</f>
        <v>31.082654249126893</v>
      </c>
      <c r="H11" s="82"/>
      <c r="I11" s="82"/>
    </row>
    <row r="12" spans="1:9" ht="15">
      <c r="A12" s="4">
        <v>8</v>
      </c>
      <c r="B12" s="39" t="s">
        <v>69</v>
      </c>
      <c r="C12" s="37">
        <f>(молоко!C13*1000)/1482</f>
        <v>131.9838056680162</v>
      </c>
      <c r="D12" s="37">
        <f>(молоко!D13*1000)/1482</f>
        <v>97.97570850202429</v>
      </c>
      <c r="E12" s="37">
        <f>(мясо!C14*1000)/1482</f>
        <v>27.327935222672064</v>
      </c>
      <c r="F12" s="37">
        <f>(мясо!D14*1000)/1482</f>
        <v>5.937921727395412</v>
      </c>
      <c r="H12" s="82"/>
      <c r="I12" s="82"/>
    </row>
    <row r="13" spans="1:9" ht="15.75" customHeight="1">
      <c r="A13" s="4">
        <v>9</v>
      </c>
      <c r="B13" s="33" t="s">
        <v>90</v>
      </c>
      <c r="C13" s="37">
        <f>(молоко!C14*1000)/1077</f>
        <v>192.20055710306406</v>
      </c>
      <c r="D13" s="37">
        <f>(молоко!D14*1000)/1077</f>
        <v>291.76230269266483</v>
      </c>
      <c r="E13" s="37">
        <f>(мясо!C15*1000)/1077</f>
        <v>9.656453110492107</v>
      </c>
      <c r="F13" s="37">
        <f>(мясо!D15*1000)/1077</f>
        <v>10.677808727948003</v>
      </c>
      <c r="H13" s="82"/>
      <c r="I13" s="82"/>
    </row>
    <row r="14" spans="1:9" ht="15">
      <c r="A14" s="4">
        <v>10</v>
      </c>
      <c r="B14" s="39" t="s">
        <v>70</v>
      </c>
      <c r="C14" s="37">
        <f>(молоко!C15*1000)/1084</f>
        <v>212.1771217712177</v>
      </c>
      <c r="D14" s="37">
        <f>(молоко!D15*1000)/1084</f>
        <v>151.29151291512915</v>
      </c>
      <c r="E14" s="37">
        <f>(мясо!C16*1000)/1084</f>
        <v>26.660516605166052</v>
      </c>
      <c r="F14" s="37">
        <f>(мясо!D16*1000)/1084</f>
        <v>16.725092250922508</v>
      </c>
      <c r="H14" s="82"/>
      <c r="I14" s="82"/>
    </row>
    <row r="15" spans="1:9" ht="15">
      <c r="A15" s="4">
        <v>11</v>
      </c>
      <c r="B15" s="39" t="s">
        <v>71</v>
      </c>
      <c r="C15" s="37">
        <f>(молоко!C16*1000)/674</f>
        <v>181.00890207715133</v>
      </c>
      <c r="D15" s="37">
        <f>(молоко!D16*1000)/674</f>
        <v>157.86350148367953</v>
      </c>
      <c r="E15" s="37">
        <f>(мясо!C17*1000)/674</f>
        <v>20.326409495548962</v>
      </c>
      <c r="F15" s="37">
        <f>(мясо!D17*1000)/674</f>
        <v>9.792284866468842</v>
      </c>
      <c r="H15" s="82"/>
      <c r="I15" s="82"/>
    </row>
    <row r="16" spans="1:9" ht="15">
      <c r="A16" s="4">
        <v>12</v>
      </c>
      <c r="B16" s="39" t="s">
        <v>72</v>
      </c>
      <c r="C16" s="37"/>
      <c r="D16" s="37"/>
      <c r="E16" s="37">
        <f>(мясо!C18*1000)/983</f>
        <v>713.1230925737539</v>
      </c>
      <c r="F16" s="37">
        <f>(мясо!D18*1000)/983</f>
        <v>766.0223804679553</v>
      </c>
      <c r="H16" s="82"/>
      <c r="I16" s="82"/>
    </row>
    <row r="17" spans="1:6" ht="15">
      <c r="A17" s="172" t="s">
        <v>11</v>
      </c>
      <c r="B17" s="173"/>
      <c r="C17" s="37">
        <f>(молоко!C18*1000)/22877</f>
        <v>145.65152773527996</v>
      </c>
      <c r="D17" s="37">
        <f>(молоко!D18*1000)/22877</f>
        <v>148.41906718538272</v>
      </c>
      <c r="E17" s="37">
        <f>(мясо!C20*1000)/22877</f>
        <v>52.64588888403199</v>
      </c>
      <c r="F17" s="37">
        <f>(мясо!D20*1000)/22877</f>
        <v>45.39624950823972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I37" sqref="I37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4" t="s">
        <v>102</v>
      </c>
      <c r="D1" s="44"/>
      <c r="E1" s="44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49" t="s">
        <v>2</v>
      </c>
      <c r="B3" s="179" t="s">
        <v>3</v>
      </c>
      <c r="C3" s="55" t="s">
        <v>13</v>
      </c>
      <c r="D3" s="56"/>
      <c r="E3" s="57"/>
      <c r="F3" s="58" t="s">
        <v>14</v>
      </c>
      <c r="G3" s="59" t="s">
        <v>17</v>
      </c>
      <c r="H3" s="60" t="s">
        <v>19</v>
      </c>
      <c r="I3" s="61"/>
      <c r="J3" s="54"/>
      <c r="K3" s="54" t="s">
        <v>20</v>
      </c>
    </row>
    <row r="4" spans="1:11" ht="18">
      <c r="A4" s="150"/>
      <c r="B4" s="150"/>
      <c r="C4" s="62">
        <v>2009</v>
      </c>
      <c r="D4" s="58">
        <v>2010</v>
      </c>
      <c r="E4" s="58" t="s">
        <v>77</v>
      </c>
      <c r="F4" s="63" t="s">
        <v>15</v>
      </c>
      <c r="G4" s="64" t="s">
        <v>18</v>
      </c>
      <c r="H4" s="62">
        <v>2009</v>
      </c>
      <c r="I4" s="58">
        <v>2010</v>
      </c>
      <c r="J4" s="58" t="s">
        <v>77</v>
      </c>
      <c r="K4" s="65" t="s">
        <v>21</v>
      </c>
    </row>
    <row r="5" spans="1:11" ht="18">
      <c r="A5" s="151"/>
      <c r="B5" s="151"/>
      <c r="C5" s="66"/>
      <c r="D5" s="67"/>
      <c r="E5" s="67" t="s">
        <v>78</v>
      </c>
      <c r="F5" s="67" t="s">
        <v>16</v>
      </c>
      <c r="G5" s="68"/>
      <c r="H5" s="69"/>
      <c r="I5" s="70"/>
      <c r="J5" s="67" t="s">
        <v>78</v>
      </c>
      <c r="K5" s="71" t="s">
        <v>0</v>
      </c>
    </row>
    <row r="6" spans="1:11" ht="16.5" customHeight="1">
      <c r="A6" s="32">
        <v>1</v>
      </c>
      <c r="B6" s="72" t="s">
        <v>63</v>
      </c>
      <c r="C6" s="13">
        <v>12.47</v>
      </c>
      <c r="D6" s="13"/>
      <c r="E6" s="14"/>
      <c r="F6" s="13"/>
      <c r="G6" s="14"/>
      <c r="H6" s="14">
        <v>1559</v>
      </c>
      <c r="I6" s="14"/>
      <c r="J6" s="14"/>
      <c r="K6" s="13"/>
    </row>
    <row r="7" spans="1:11" ht="16.5" customHeight="1">
      <c r="A7" s="32">
        <v>2</v>
      </c>
      <c r="B7" s="72" t="s">
        <v>64</v>
      </c>
      <c r="C7" s="13">
        <v>396.6</v>
      </c>
      <c r="D7" s="13">
        <v>440.8</v>
      </c>
      <c r="E7" s="14">
        <f aca="true" t="shared" si="0" ref="E7:E16">D7/C7*100</f>
        <v>111.14473020675743</v>
      </c>
      <c r="F7" s="13">
        <v>363.3</v>
      </c>
      <c r="G7" s="14">
        <f aca="true" t="shared" si="1" ref="G7:G16">F7/D7*100</f>
        <v>82.41833030852995</v>
      </c>
      <c r="H7" s="14">
        <v>2062</v>
      </c>
      <c r="I7" s="18">
        <f>D7/'численность 1'!K6*1000</f>
        <v>2448.8888888888887</v>
      </c>
      <c r="J7" s="14">
        <f aca="true" t="shared" si="2" ref="J7:J18">I7/H7*100</f>
        <v>118.76279771527103</v>
      </c>
      <c r="K7" s="13">
        <v>431.7</v>
      </c>
    </row>
    <row r="8" spans="1:11" ht="16.5" customHeight="1">
      <c r="A8" s="32">
        <v>3</v>
      </c>
      <c r="B8" s="72" t="s">
        <v>65</v>
      </c>
      <c r="C8" s="13">
        <v>274</v>
      </c>
      <c r="D8" s="13">
        <v>298</v>
      </c>
      <c r="E8" s="14">
        <f t="shared" si="0"/>
        <v>108.75912408759123</v>
      </c>
      <c r="F8" s="13">
        <v>266</v>
      </c>
      <c r="G8" s="14">
        <f t="shared" si="1"/>
        <v>89.26174496644296</v>
      </c>
      <c r="H8" s="14">
        <v>2610</v>
      </c>
      <c r="I8" s="14">
        <f>D8/'численность 1'!K7*1000</f>
        <v>2838.095238095238</v>
      </c>
      <c r="J8" s="14">
        <f t="shared" si="2"/>
        <v>108.73928115307424</v>
      </c>
      <c r="K8" s="13"/>
    </row>
    <row r="9" spans="1:11" ht="16.5" customHeight="1">
      <c r="A9" s="32">
        <v>4</v>
      </c>
      <c r="B9" s="72" t="s">
        <v>66</v>
      </c>
      <c r="C9" s="13">
        <v>168</v>
      </c>
      <c r="D9" s="13">
        <v>201</v>
      </c>
      <c r="E9" s="14">
        <f t="shared" si="0"/>
        <v>119.64285714285714</v>
      </c>
      <c r="F9" s="13">
        <v>146</v>
      </c>
      <c r="G9" s="14">
        <f t="shared" si="1"/>
        <v>72.636815920398</v>
      </c>
      <c r="H9" s="14">
        <v>3111</v>
      </c>
      <c r="I9" s="14">
        <f>D9/'численность 1'!K8*1000</f>
        <v>3589.285714285714</v>
      </c>
      <c r="J9" s="14">
        <f t="shared" si="2"/>
        <v>115.37401845984294</v>
      </c>
      <c r="K9" s="13"/>
    </row>
    <row r="10" spans="1:11" ht="16.5" customHeight="1">
      <c r="A10" s="32">
        <v>5</v>
      </c>
      <c r="B10" s="72" t="s">
        <v>67</v>
      </c>
      <c r="C10" s="13">
        <v>850.2</v>
      </c>
      <c r="D10" s="13">
        <v>854</v>
      </c>
      <c r="E10" s="14">
        <f t="shared" si="0"/>
        <v>100.44695365796284</v>
      </c>
      <c r="F10" s="13">
        <v>786.9</v>
      </c>
      <c r="G10" s="14">
        <f t="shared" si="1"/>
        <v>92.14285714285714</v>
      </c>
      <c r="H10" s="14">
        <v>2763</v>
      </c>
      <c r="I10" s="14">
        <f>D10/'численность 1'!K9*1000</f>
        <v>2800</v>
      </c>
      <c r="J10" s="14">
        <f t="shared" si="2"/>
        <v>101.33912414042707</v>
      </c>
      <c r="K10" s="13"/>
    </row>
    <row r="11" spans="1:11" ht="16.5" customHeight="1">
      <c r="A11" s="32">
        <v>6</v>
      </c>
      <c r="B11" s="73" t="s">
        <v>68</v>
      </c>
      <c r="C11" s="13">
        <v>524</v>
      </c>
      <c r="D11" s="13">
        <v>540</v>
      </c>
      <c r="E11" s="14">
        <f t="shared" si="0"/>
        <v>103.05343511450383</v>
      </c>
      <c r="F11" s="13">
        <v>411</v>
      </c>
      <c r="G11" s="14">
        <f t="shared" si="1"/>
        <v>76.11111111111111</v>
      </c>
      <c r="H11" s="14">
        <v>1919</v>
      </c>
      <c r="I11" s="14">
        <f>D11/'численность 1'!K10*1000</f>
        <v>2061.0687022900765</v>
      </c>
      <c r="J11" s="14">
        <f t="shared" si="2"/>
        <v>107.40326744606965</v>
      </c>
      <c r="K11" s="13"/>
    </row>
    <row r="12" spans="1:11" ht="16.5" customHeight="1">
      <c r="A12" s="32">
        <v>7</v>
      </c>
      <c r="B12" s="73" t="s">
        <v>91</v>
      </c>
      <c r="C12" s="17">
        <v>352.2</v>
      </c>
      <c r="D12" s="17">
        <v>331.755</v>
      </c>
      <c r="E12" s="14">
        <f t="shared" si="0"/>
        <v>94.19505962521295</v>
      </c>
      <c r="F12" s="17">
        <v>244.1</v>
      </c>
      <c r="G12" s="18">
        <f t="shared" si="1"/>
        <v>73.57839369414177</v>
      </c>
      <c r="H12" s="18">
        <v>4144</v>
      </c>
      <c r="I12" s="14">
        <f>D12/'численность 1'!K11*1000</f>
        <v>3903</v>
      </c>
      <c r="J12" s="14">
        <f t="shared" si="2"/>
        <v>94.18436293436294</v>
      </c>
      <c r="K12" s="17">
        <v>275.2</v>
      </c>
    </row>
    <row r="13" spans="1:11" ht="16.5" customHeight="1">
      <c r="A13" s="32">
        <v>8</v>
      </c>
      <c r="B13" s="73" t="s">
        <v>69</v>
      </c>
      <c r="C13" s="17">
        <v>195.6</v>
      </c>
      <c r="D13" s="17">
        <v>145.2</v>
      </c>
      <c r="E13" s="14">
        <f t="shared" si="0"/>
        <v>74.23312883435582</v>
      </c>
      <c r="F13" s="17">
        <v>127.3</v>
      </c>
      <c r="G13" s="18">
        <f t="shared" si="1"/>
        <v>87.67217630853995</v>
      </c>
      <c r="H13" s="18">
        <v>3167</v>
      </c>
      <c r="I13" s="14">
        <f>D13/'численность 1'!K12*1000</f>
        <v>2688.8888888888887</v>
      </c>
      <c r="J13" s="14">
        <f t="shared" si="2"/>
        <v>84.90334350770094</v>
      </c>
      <c r="K13" s="17"/>
    </row>
    <row r="14" spans="1:11" ht="16.5" customHeight="1">
      <c r="A14" s="32">
        <v>9</v>
      </c>
      <c r="B14" s="73" t="s">
        <v>90</v>
      </c>
      <c r="C14" s="17">
        <v>207</v>
      </c>
      <c r="D14" s="17">
        <v>314.228</v>
      </c>
      <c r="E14" s="14">
        <f t="shared" si="0"/>
        <v>151.80096618357487</v>
      </c>
      <c r="F14" s="17">
        <v>251</v>
      </c>
      <c r="G14" s="18">
        <f t="shared" si="1"/>
        <v>79.87830492508624</v>
      </c>
      <c r="H14" s="18">
        <v>3981</v>
      </c>
      <c r="I14" s="14">
        <f>D14/'численность 1'!K13*1000</f>
        <v>4621</v>
      </c>
      <c r="J14" s="14">
        <f t="shared" si="2"/>
        <v>116.07636272293394</v>
      </c>
      <c r="K14" s="17">
        <v>61</v>
      </c>
    </row>
    <row r="15" spans="1:11" ht="16.5" customHeight="1">
      <c r="A15" s="32">
        <v>10</v>
      </c>
      <c r="B15" s="73" t="s">
        <v>70</v>
      </c>
      <c r="C15" s="17">
        <v>230</v>
      </c>
      <c r="D15" s="17">
        <v>164</v>
      </c>
      <c r="E15" s="14">
        <f t="shared" si="0"/>
        <v>71.30434782608695</v>
      </c>
      <c r="F15" s="17">
        <v>117</v>
      </c>
      <c r="G15" s="18">
        <f t="shared" si="1"/>
        <v>71.34146341463415</v>
      </c>
      <c r="H15" s="18">
        <v>2300</v>
      </c>
      <c r="I15" s="14">
        <f>D15/'численность 1'!K14*1000</f>
        <v>1640</v>
      </c>
      <c r="J15" s="14">
        <f t="shared" si="2"/>
        <v>71.30434782608695</v>
      </c>
      <c r="K15" s="17"/>
    </row>
    <row r="16" spans="1:11" ht="16.5" customHeight="1">
      <c r="A16" s="32">
        <v>11</v>
      </c>
      <c r="B16" s="73" t="s">
        <v>71</v>
      </c>
      <c r="C16" s="17">
        <v>122</v>
      </c>
      <c r="D16" s="17">
        <v>106.4</v>
      </c>
      <c r="E16" s="14">
        <f t="shared" si="0"/>
        <v>87.21311475409837</v>
      </c>
      <c r="F16" s="17">
        <v>86.6</v>
      </c>
      <c r="G16" s="18">
        <f t="shared" si="1"/>
        <v>81.39097744360902</v>
      </c>
      <c r="H16" s="18">
        <v>2905</v>
      </c>
      <c r="I16" s="14">
        <f>D16/'численность 1'!K15*1000</f>
        <v>2595.121951219512</v>
      </c>
      <c r="J16" s="14">
        <f t="shared" si="2"/>
        <v>89.3329415221863</v>
      </c>
      <c r="K16" s="17">
        <v>95</v>
      </c>
    </row>
    <row r="17" spans="1:11" ht="16.5" customHeight="1">
      <c r="A17" s="32">
        <v>12</v>
      </c>
      <c r="B17" s="73" t="s">
        <v>72</v>
      </c>
      <c r="C17" s="102"/>
      <c r="D17" s="17"/>
      <c r="E17" s="18"/>
      <c r="F17" s="17"/>
      <c r="G17" s="18"/>
      <c r="H17" s="102"/>
      <c r="I17" s="14"/>
      <c r="J17" s="14"/>
      <c r="K17" s="17"/>
    </row>
    <row r="18" spans="1:11" ht="18">
      <c r="A18" s="180" t="s">
        <v>11</v>
      </c>
      <c r="B18" s="124"/>
      <c r="C18" s="17">
        <f>SUM(C6:C17)</f>
        <v>3332.0699999999997</v>
      </c>
      <c r="D18" s="74">
        <f>SUM(D6:D17)</f>
        <v>3395.3830000000003</v>
      </c>
      <c r="E18" s="14">
        <f>D18/C18*100</f>
        <v>101.90011014174374</v>
      </c>
      <c r="F18" s="74">
        <f>SUM(F6:F17)</f>
        <v>2799.2</v>
      </c>
      <c r="G18" s="14">
        <f>F18/D18*100</f>
        <v>82.44136228519727</v>
      </c>
      <c r="H18" s="14">
        <v>2601</v>
      </c>
      <c r="I18" s="14">
        <f>D18/'численность 1'!K19*1000</f>
        <v>2701.1797931583133</v>
      </c>
      <c r="J18" s="14">
        <f t="shared" si="2"/>
        <v>103.85158758778599</v>
      </c>
      <c r="K18" s="74">
        <f>SUM(K7:K17)</f>
        <v>862.9</v>
      </c>
    </row>
  </sheetData>
  <mergeCells count="3">
    <mergeCell ref="A3:A5"/>
    <mergeCell ref="B3:B5"/>
    <mergeCell ref="A18:B18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2011-01-12T07:14:46Z</cp:lastPrinted>
  <dcterms:created xsi:type="dcterms:W3CDTF">2002-11-05T10:10:22Z</dcterms:created>
  <dcterms:modified xsi:type="dcterms:W3CDTF">2011-01-19T07:24:02Z</dcterms:modified>
  <cp:category/>
  <cp:version/>
  <cp:contentType/>
  <cp:contentStatus/>
</cp:coreProperties>
</file>