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5480" windowHeight="11025" tabRatio="881" firstSheet="5" activeTab="6"/>
  </bookViews>
  <sheets>
    <sheet name="Александровск" sheetId="1" r:id="rId1"/>
    <sheet name="Большесунд" sheetId="2" r:id="rId2"/>
    <sheet name="Ильинка" sheetId="3" r:id="rId3"/>
    <sheet name="Кадикасы" sheetId="4" r:id="rId4"/>
    <sheet name="Моргауши" sheetId="5" r:id="rId5"/>
    <sheet name="Москакасы" sheetId="6" r:id="rId6"/>
    <sheet name="Оринино" sheetId="7" r:id="rId7"/>
    <sheet name="Сятра " sheetId="8" r:id="rId8"/>
    <sheet name="Тораево" sheetId="9" r:id="rId9"/>
    <sheet name="Хорной" sheetId="10" r:id="rId10"/>
    <sheet name="Чуманкасы" sheetId="11" r:id="rId11"/>
    <sheet name="Шатьма " sheetId="12" r:id="rId12"/>
    <sheet name="Юнга" sheetId="13" r:id="rId13"/>
    <sheet name="Юськасы" sheetId="14" r:id="rId14"/>
    <sheet name="Ярабай" sheetId="15" r:id="rId15"/>
    <sheet name="Ярославка" sheetId="16" r:id="rId16"/>
    <sheet name="Итоги" sheetId="17" r:id="rId17"/>
  </sheets>
  <definedNames>
    <definedName name="_xlnm.Print_Area" localSheetId="0">'Александровск'!$A$1:$AA$73</definedName>
    <definedName name="_xlnm.Print_Area" localSheetId="1">'Большесунд'!$A$1:$Z$72</definedName>
    <definedName name="_xlnm.Print_Area" localSheetId="2">'Ильинка'!$A$1:$Z$71</definedName>
    <definedName name="_xlnm.Print_Area" localSheetId="16">'Итоги'!$A$1:$H$90</definedName>
    <definedName name="_xlnm.Print_Area" localSheetId="3">'Кадикасы'!$A$1:$Z$73</definedName>
    <definedName name="_xlnm.Print_Area" localSheetId="4">'Моргауши'!$A$1:$Z$74</definedName>
    <definedName name="_xlnm.Print_Area" localSheetId="5">'Москакасы'!$A$1:$Z$69</definedName>
    <definedName name="_xlnm.Print_Area" localSheetId="6">'Оринино'!$A$1:$Z$78</definedName>
    <definedName name="_xlnm.Print_Area" localSheetId="7">'Сятра '!$A$1:$Z$73</definedName>
    <definedName name="_xlnm.Print_Area" localSheetId="10">'Чуманкасы'!$A$1:$Z$73</definedName>
    <definedName name="_xlnm.Print_Area" localSheetId="12">'Юнга'!$A$1:$Z$71</definedName>
    <definedName name="_xlnm.Print_Area" localSheetId="13">'Юськасы'!$A$1:$Z$70</definedName>
    <definedName name="_xlnm.Print_Area" localSheetId="14">'Ярабай'!$A$1:$Z$70</definedName>
    <definedName name="_xlnm.Print_Area" localSheetId="15">'Ярославка'!$A$1:$Z$68</definedName>
  </definedNames>
  <calcPr fullCalcOnLoad="1"/>
</workbook>
</file>

<file path=xl/sharedStrings.xml><?xml version="1.0" encoding="utf-8"?>
<sst xmlns="http://schemas.openxmlformats.org/spreadsheetml/2006/main" count="6146" uniqueCount="433">
  <si>
    <t xml:space="preserve">Реестр расходных обязательств Александровского сельского поселения Моргаушского района 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</si>
  <si>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</si>
  <si>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</si>
  <si>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</si>
  <si>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</si>
  <si>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</si>
  <si>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</si>
  <si>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</si>
  <si>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</si>
  <si>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</si>
  <si>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плановый период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</si>
  <si>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</si>
  <si>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</si>
  <si>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</si>
  <si>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</si>
  <si>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</si>
  <si>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</si>
  <si>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</si>
  <si>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</si>
  <si>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</si>
  <si>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</si>
  <si>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</si>
  <si>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</si>
  <si>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</si>
  <si>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</si>
  <si>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</si>
  <si>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</si>
  <si>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</si>
  <si>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</si>
  <si>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</si>
  <si>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</si>
  <si>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</si>
  <si>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</si>
  <si>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</si>
  <si>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1.</t>
  </si>
  <si>
    <t>Расходные обязательства поселений</t>
  </si>
  <si>
    <t>РП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</si>
  <si>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</si>
  <si>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</si>
  <si>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</si>
  <si>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</si>
  <si>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финансирование расходов на содержание органов местного самоуправления поселений</t>
  </si>
  <si>
    <t>РП-А-0100</t>
  </si>
  <si>
    <t>Федеральный закон от 6 октября 2003 г. №131-ФЗ "Об общих принципах организации местного самоуправления в Российской Федерации"</t>
  </si>
  <si>
    <t>статья 14</t>
  </si>
  <si>
    <t>01.01.2006, не установлен</t>
  </si>
  <si>
    <t xml:space="preserve">Закон ЧР от 18 октября 2004 г. №19 "Об организации местного самоуправления в Чувашской Республике" </t>
  </si>
  <si>
    <t>статья 8</t>
  </si>
  <si>
    <t>1.1.2.</t>
  </si>
  <si>
    <t>финансирование муниципальных учреждений</t>
  </si>
  <si>
    <t>РП-А-0200</t>
  </si>
  <si>
    <t>1.1.3.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</si>
  <si>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</t>
  </si>
  <si>
    <t>РП-А-0300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</si>
  <si>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</si>
  <si>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</t>
  </si>
  <si>
    <t>РП-А-0400</t>
  </si>
  <si>
    <t>1.1.5.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</si>
  <si>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</si>
  <si>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</si>
  <si>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</si>
  <si>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</si>
  <si>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РП-А-0600</t>
  </si>
  <si>
    <t>1.1.7.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</si>
  <si>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</si>
  <si>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РП-А-0700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</si>
  <si>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</si>
  <si>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</si>
  <si>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</si>
  <si>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1.1.9.</t>
  </si>
  <si>
    <t>установление, изменение и отмена местных налогов и сборов поселения</t>
  </si>
  <si>
    <t>РП-А-0900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</si>
  <si>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</si>
  <si>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</si>
  <si>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</si>
  <si>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</si>
  <si>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</si>
  <si>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</si>
  <si>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0406</t>
  </si>
  <si>
    <t>Абз 4.подп.4 п.1.ст.14</t>
  </si>
  <si>
    <t>01.01.2006,не установлен</t>
  </si>
  <si>
    <t>Абз.4 подп.4 п.1 ст.8</t>
  </si>
  <si>
    <t>1.1.12.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</si>
  <si>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</t>
  </si>
  <si>
    <t>РП-А-1200</t>
  </si>
  <si>
    <t>0409       0503</t>
  </si>
  <si>
    <t>Абз.5 подп.5 п.5 ст.14</t>
  </si>
  <si>
    <t>Абз.5 подп.5 п.1 ст.8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</si>
  <si>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</si>
  <si>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</t>
  </si>
  <si>
    <t>РП-А-1300</t>
  </si>
  <si>
    <t>1003</t>
  </si>
  <si>
    <t>Абз.6 подп.6 п.1 ст.14</t>
  </si>
  <si>
    <t>Абз.6 подп.6 п.1 ст.8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</si>
  <si>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</si>
  <si>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</si>
  <si>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</si>
  <si>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</si>
  <si>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</si>
  <si>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</si>
  <si>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</si>
  <si>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</si>
  <si>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</si>
  <si>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</si>
  <si>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</si>
  <si>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</si>
  <si>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0310</t>
  </si>
  <si>
    <t xml:space="preserve">Федеральный закон от 6 октября 2003 г. №131-ФЗ "Об общих принципах организации местного самоуправления в Российской Федерации" </t>
  </si>
  <si>
    <t>Абз.10 подп.9 п.1 ст.14</t>
  </si>
  <si>
    <t>Закон ЧР от 18 октября 2004 г. №19 "Об организации местного самоуправления в Чувашской Республике"  Закон ЧР от 25 ноября 2005Г. №47 "О пожарной безопасности в ЧР"</t>
  </si>
  <si>
    <t>Абз.9 подп.9 п.1 ст.8  п.5-6 ст. 5</t>
  </si>
  <si>
    <t>01.01.2006, не установлен 10.12..2005, не установлен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</si>
  <si>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</si>
  <si>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</si>
  <si>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</si>
  <si>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</si>
  <si>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</si>
  <si>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</si>
  <si>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</t>
  </si>
  <si>
    <t>Абз.12 подп.11 п.1 ст.14</t>
  </si>
  <si>
    <t>Закон ЧР от 18 октября 2004 г. №19 "Об организации местного самоуправления в Чувашской Республике" Закон ЧР от 15.06.1998 Г. №11 "О библиотечном деле"</t>
  </si>
  <si>
    <t xml:space="preserve">Абз.11 подп.11 п.1, ст.8 статья 5 </t>
  </si>
  <si>
    <t xml:space="preserve">01.01.2006, не установлен 26.06.1998, не установлен 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</si>
  <si>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</si>
  <si>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</si>
  <si>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</si>
  <si>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Абз.22 подп.19,1 п .1 ст.15</t>
  </si>
  <si>
    <t>Абз.18 подп.18 п.1 ст.9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</si>
  <si>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</si>
  <si>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</t>
  </si>
  <si>
    <t>РП-А-2100</t>
  </si>
  <si>
    <t>Абз.23 подп.19.2 п .1 ст.15</t>
  </si>
  <si>
    <t>статья 9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</si>
  <si>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</si>
  <si>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</si>
  <si>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</si>
  <si>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</si>
  <si>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</si>
  <si>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</si>
  <si>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0908</t>
  </si>
  <si>
    <t>Абз.30 подп.26  п .1 ст.15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</si>
  <si>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</si>
  <si>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</si>
  <si>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</si>
  <si>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 xml:space="preserve"> Закон ЧР от 8 октября 2001 г. №47"О физической культуре и спорте в ЧР"</t>
  </si>
  <si>
    <t>статья 7</t>
  </si>
  <si>
    <t>19.10.2001, не установлен</t>
  </si>
  <si>
    <t>1.1.25.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</si>
  <si>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</si>
  <si>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</si>
  <si>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1.1.26.</t>
  </si>
  <si>
    <t>формирование архивных фондов поселения</t>
  </si>
  <si>
    <t>РП-А-2600</t>
  </si>
  <si>
    <t>1.1.27.</t>
  </si>
  <si>
    <t>организация сбора и вывоза бытовых отходов и мусора</t>
  </si>
  <si>
    <t>РП-А-2700</t>
  </si>
  <si>
    <t>1.1.28.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</si>
  <si>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</si>
  <si>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</si>
  <si>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>0503</t>
  </si>
  <si>
    <t>Абз.16 подп.15 п .1 ст.15</t>
  </si>
  <si>
    <t>Абз.15 подп.15 п.1 ст.9</t>
  </si>
  <si>
    <t>1.1.29.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</si>
  <si>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</t>
  </si>
  <si>
    <t>РП-А-2900</t>
  </si>
  <si>
    <t>1.1.30.</t>
  </si>
  <si>
    <t>организация освещения улиц и установки указателей с названиями улиц и номерами домов</t>
  </si>
  <si>
    <t>РП-А-3000</t>
  </si>
  <si>
    <t>1.1.31.</t>
  </si>
  <si>
    <t>организация ритуальных услуг и содержание мест захоронения</t>
  </si>
  <si>
    <t>РП-А-3100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</si>
  <si>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</si>
  <si>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</si>
  <si>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</si>
  <si>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</si>
  <si>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</si>
  <si>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</si>
  <si>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1.1.34.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</si>
  <si>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</si>
  <si>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</si>
  <si>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</si>
  <si>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</si>
  <si>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</si>
  <si>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1.1.36.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</si>
  <si>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</si>
  <si>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</si>
  <si>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</si>
  <si>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</si>
  <si>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</si>
  <si>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1.1.38.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</si>
  <si>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</si>
  <si>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</si>
  <si>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 xml:space="preserve">Абз.9 подп.8 п.1 ст.14 </t>
  </si>
  <si>
    <t xml:space="preserve">Абз.8 подп.8 п.1  ст.8                                </t>
  </si>
  <si>
    <t xml:space="preserve">01.01.2006, не установлен  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</si>
  <si>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</si>
  <si>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</si>
  <si>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</si>
  <si>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</si>
  <si>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</si>
  <si>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</si>
  <si>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1.1.41.</t>
  </si>
  <si>
    <t>осуществление муниципального лесного контроля и надзора</t>
  </si>
  <si>
    <t>РП-А-4100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</si>
  <si>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</si>
  <si>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</si>
  <si>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</si>
  <si>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1.2.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</si>
  <si>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</si>
  <si>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</si>
  <si>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1.2.1</t>
  </si>
  <si>
    <t>обеспечение жильем малоимущих, проживающих в поселениях и нуждающихся в улучшении жилищных условий.</t>
  </si>
  <si>
    <t>1101      1104</t>
  </si>
  <si>
    <t>1.3.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</si>
  <si>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</si>
  <si>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</si>
  <si>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1.3.1</t>
  </si>
  <si>
    <t>Воинский учет</t>
  </si>
  <si>
    <t>0203</t>
  </si>
  <si>
    <t>Абз.31 подп.29 п.1 ст.14</t>
  </si>
  <si>
    <t>1.3.2</t>
  </si>
  <si>
    <t>пункт 1 статьи 11 Закона ЧР</t>
  </si>
  <si>
    <t>1.4.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</si>
  <si>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</t>
  </si>
  <si>
    <t>РП-Г</t>
  </si>
  <si>
    <t>создание музеев поселения</t>
  </si>
  <si>
    <t>1.5</t>
  </si>
  <si>
    <t>ИТОГО расходные обязательства поселений</t>
  </si>
  <si>
    <t xml:space="preserve"> </t>
  </si>
  <si>
    <t xml:space="preserve">Начальник финансового отдела </t>
  </si>
  <si>
    <t xml:space="preserve">Глава Александровского сельского поселения </t>
  </si>
  <si>
    <t xml:space="preserve">админситрации Моргаушского района </t>
  </si>
  <si>
    <t>администрации Моргаушского района</t>
  </si>
  <si>
    <t xml:space="preserve">Р.И.Ананьева </t>
  </si>
  <si>
    <t xml:space="preserve">Реестр расходных обязательств Большесундырского сельского поселения Моргаушского района </t>
  </si>
  <si>
    <t>0409                    0503</t>
  </si>
  <si>
    <t>0411             0412</t>
  </si>
  <si>
    <t>1,2,1</t>
  </si>
  <si>
    <t>1101                            1104</t>
  </si>
  <si>
    <t xml:space="preserve">Воинский учет </t>
  </si>
  <si>
    <t>Пункт 1 статьи 11 Закона ЧР</t>
  </si>
  <si>
    <t xml:space="preserve">Глава Большесундырского сельского поселения </t>
  </si>
  <si>
    <t xml:space="preserve">Реестр расходных обязательств Ильинского сельского поселения Моргаушского района </t>
  </si>
  <si>
    <t>0104</t>
  </si>
  <si>
    <t>0409                        0503</t>
  </si>
  <si>
    <t>0411      0412</t>
  </si>
  <si>
    <t xml:space="preserve">Глава Ильинского сельского поселения </t>
  </si>
  <si>
    <t xml:space="preserve">Реестр расходных обязательств Кадикасинского сельского поселения Моргаушского района </t>
  </si>
  <si>
    <t>0409                                0503</t>
  </si>
  <si>
    <t>0411                             0412</t>
  </si>
  <si>
    <t>1101                           1104</t>
  </si>
  <si>
    <t xml:space="preserve">Глава Кадикасинского сельского поселения </t>
  </si>
  <si>
    <t xml:space="preserve">Реестр расходных обязательств Моргаушского  сельского поселения Моргаушского района </t>
  </si>
  <si>
    <t>0107</t>
  </si>
  <si>
    <t>Участие в организации и финансировании проведения на территории поселения общественных работ для граждан, испытывающих трудности в поиске работы, а также временной занятости несовершеннолетних граждан в возрасте от 14 до 18 лет</t>
  </si>
  <si>
    <t xml:space="preserve">Глава Моргаушского сельского поселения </t>
  </si>
  <si>
    <t xml:space="preserve">Реестр расходных обязательств Москакасинского  сельского поселения Моргаушского района </t>
  </si>
  <si>
    <t>0411               0412</t>
  </si>
  <si>
    <t>1101         1104</t>
  </si>
  <si>
    <t>Военнский учет</t>
  </si>
  <si>
    <t xml:space="preserve">Глава Москакасинского сельского поселения </t>
  </si>
  <si>
    <t xml:space="preserve">Реестр расходных обязательств Орининского сельского поселения Моргаушского района </t>
  </si>
  <si>
    <t>0409                                         0503</t>
  </si>
  <si>
    <t xml:space="preserve">Реестр расходных обязательств Сятракасинского сельского поселения Моргаушского района </t>
  </si>
  <si>
    <t>0411                                      0412</t>
  </si>
  <si>
    <t>1101                                     1104</t>
  </si>
  <si>
    <t xml:space="preserve">Глава Сятракасинского сельского поселения </t>
  </si>
  <si>
    <t xml:space="preserve">Реестр расходных обязательств Тораевского сельского поселения Моргаушского района </t>
  </si>
  <si>
    <t>0409                                    0503</t>
  </si>
  <si>
    <t>0411                                                  0412</t>
  </si>
  <si>
    <t>1101                                             1104</t>
  </si>
  <si>
    <t xml:space="preserve">Глава Тороаевского сельского поселения </t>
  </si>
  <si>
    <t xml:space="preserve">Реестр расходных обязательств Хорнойского сельского поселения Моргаушского района </t>
  </si>
  <si>
    <t>0409                                           0503</t>
  </si>
  <si>
    <t xml:space="preserve">Глава Хорнойского  сельского поселения </t>
  </si>
  <si>
    <t xml:space="preserve">Реестр расходных обязательств Чуманкасинского сельского поселения Моргаушского района </t>
  </si>
  <si>
    <t>0409                                            0503</t>
  </si>
  <si>
    <t>0411                               0412</t>
  </si>
  <si>
    <t xml:space="preserve">Глава Чуманкасинского сельского поселения </t>
  </si>
  <si>
    <t xml:space="preserve">Реестр расходных обязательств Шатьмапосинского сельского поселения Моргаушского района </t>
  </si>
  <si>
    <t>0409                                                     0503</t>
  </si>
  <si>
    <t>0411                                       0412</t>
  </si>
  <si>
    <t>1101                                         1104</t>
  </si>
  <si>
    <t xml:space="preserve">Глава Шатьмапосинского сельского поселения </t>
  </si>
  <si>
    <t xml:space="preserve">Реестр расходных обязательств Юнгинского сельского поселения Моргаушского района </t>
  </si>
  <si>
    <t>0409                              0503</t>
  </si>
  <si>
    <t>0411                              0412</t>
  </si>
  <si>
    <t>1101                              1104</t>
  </si>
  <si>
    <t xml:space="preserve">Глава Юнгинского сельского поселения </t>
  </si>
  <si>
    <t xml:space="preserve">Реестр расходных обязательств Юськасинского сельского поселения Моргаушского района </t>
  </si>
  <si>
    <t>0409                                     0503</t>
  </si>
  <si>
    <t>0411                                    0412</t>
  </si>
  <si>
    <t>1101                                    1104</t>
  </si>
  <si>
    <t xml:space="preserve">Глава Юськасинского сельского поселения </t>
  </si>
  <si>
    <t xml:space="preserve">Реестр расходных обязательств Ярабайкасинского сельского поселения Моргаушского района </t>
  </si>
  <si>
    <t xml:space="preserve">Глава Ярабайкасинского сельского поселения </t>
  </si>
  <si>
    <t xml:space="preserve">Реестр расходных обязательств Ярославского сельского поселения Моргаушского района </t>
  </si>
  <si>
    <t>0409                      0503</t>
  </si>
  <si>
    <t>0411                                               0412</t>
  </si>
  <si>
    <t xml:space="preserve">Глава Ярославского  сельского поселения </t>
  </si>
  <si>
    <t>Всего</t>
  </si>
  <si>
    <t xml:space="preserve">план 2008 </t>
  </si>
  <si>
    <t>факт 2008</t>
  </si>
  <si>
    <t>по поселен</t>
  </si>
  <si>
    <t>сводныый</t>
  </si>
  <si>
    <t>разница</t>
  </si>
  <si>
    <t>0801, (442)</t>
  </si>
  <si>
    <t>801(440)</t>
  </si>
  <si>
    <t>801(443)</t>
  </si>
  <si>
    <t>503(озе)</t>
  </si>
  <si>
    <t>411(генплан)</t>
  </si>
  <si>
    <t>503(освещ)</t>
  </si>
  <si>
    <t>1СТ11</t>
  </si>
  <si>
    <t>Итого</t>
  </si>
  <si>
    <t>0801 муз</t>
  </si>
  <si>
    <t>0411                0412</t>
  </si>
  <si>
    <t>01.01.2009, не установлен</t>
  </si>
  <si>
    <t>Решения Собрания депутатов Алесандровского сельского поселения от 107.12.2009 г. № С-28/1</t>
  </si>
  <si>
    <t>01.01.2010 г -31.12.2010 г</t>
  </si>
  <si>
    <t>запланировано (2009 г.)</t>
  </si>
  <si>
    <t>фактически исполнено (2009 г.)</t>
  </si>
  <si>
    <t>текущий финансовый год (2010 г.)</t>
  </si>
  <si>
    <t>очередной финансовый год (2011 г.)</t>
  </si>
  <si>
    <t>финансовый год  2012</t>
  </si>
  <si>
    <t>финансовый год 2013</t>
  </si>
  <si>
    <t>Решения Собрания депутатов  Б.Сундырского сельского поселения от 18.12.2009 г. №С-33/1</t>
  </si>
  <si>
    <t>Решения Собрания депутатов  Ильинского сельского поселения от 17.12.2009 г. №С-31/1</t>
  </si>
  <si>
    <t>Решения Собрания депутатов  Кадикасинского сельского поселения от 13.17.2009г. №С-25/1</t>
  </si>
  <si>
    <t>Решения Собрания депутатов  Моргаушского сельского поселения от 17.12.2009 г. №С-29/1</t>
  </si>
  <si>
    <t>Решения Собрания депутатов  Москакасинского сельского поселения от 18.12.2009 г. № 35/1</t>
  </si>
  <si>
    <t>Решения Собрания депутатов Орининского  сельского поселения от 19.12.2009 г. №С-31/1</t>
  </si>
  <si>
    <t>Решения Собрания депутатов Сятракасинского сельского поселения от 21.12.2009 г №С-31/1</t>
  </si>
  <si>
    <t>Решения Собрания депутатов Тораевского   сельского поселения от 21.12.2009 г. №С-26/1</t>
  </si>
  <si>
    <t>Решения Собрания депутатов  Хорнойского сельского поселения от 18.12.2009 г. №С-32/1</t>
  </si>
  <si>
    <t>Решения Собрания депутатов  Чуманкасинского сельского поселения от 21.12.2009 г. № С-30/1</t>
  </si>
  <si>
    <t>Решения Собрания депутатов  Шатьмапосинского сельского поселения от 21.12.2009 г. №С-35/1</t>
  </si>
  <si>
    <t>Решения Собрания депутатов  Юнгинского сельского поселения от 17.12.2009 г. №С-34/1</t>
  </si>
  <si>
    <t>Решения Собрания депутатов Юськасинского  сельского поселения от 17.12.2009 г. №С-37/1</t>
  </si>
  <si>
    <t>Решения Собрания депутатов Ярабайкасинского  сельского поселения от 21.12.2009 г. №С-28/1</t>
  </si>
  <si>
    <t>Решения Собрания депутатов  Ярославского сельского поселения от 21.12.2009 г. №С-21/1</t>
  </si>
  <si>
    <t>участие в организации и финансировании проведения на территории поселения общественных работ для граждан, испытывающих трудности в поиске работы, а также временной занятости несовершеннолетних граждан в возрасте от 14 до 18 лет</t>
  </si>
  <si>
    <t>РП-Г-5200</t>
  </si>
  <si>
    <t>0114      0503</t>
  </si>
  <si>
    <t>1.4.1</t>
  </si>
  <si>
    <t>0409 0503</t>
  </si>
  <si>
    <t>0412</t>
  </si>
  <si>
    <t>1104</t>
  </si>
  <si>
    <t>0309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</si>
  <si>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</t>
  </si>
  <si>
    <t>РП-Б-4300</t>
  </si>
  <si>
    <t>РП-Б-4400</t>
  </si>
  <si>
    <t>РП-Б-4500</t>
  </si>
  <si>
    <t>основе генеральных планов поселения локументации по планировке территории, выдача разрешений на строительство, разрешений на ввод объектов в эксп</t>
  </si>
  <si>
    <t>РП-Б-4600</t>
  </si>
  <si>
    <t>0502</t>
  </si>
  <si>
    <t>Абз.4 подп.4 п.1 ст.9</t>
  </si>
  <si>
    <t>Обеспечение жильем молодых семей и молодых специалистов в с/м, ФЦП "Социальное развитие села до 2012 года"</t>
  </si>
  <si>
    <t>Всего расходов поселения</t>
  </si>
  <si>
    <t>0112</t>
  </si>
  <si>
    <t>Развитие улично-дорожной сети</t>
  </si>
  <si>
    <t>заплани-ровано (2009 г.)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</si>
  <si>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</t>
  </si>
  <si>
    <t>Примеча-ние</t>
  </si>
  <si>
    <t>Решения Собрания депутатов  Кадикасинского сельского поселения от 17.12.2009г. №С-25/1</t>
  </si>
  <si>
    <t>Абз.5  п.1 ст.6</t>
  </si>
  <si>
    <t>статья 17</t>
  </si>
  <si>
    <t>Решения Собрания депутатов Алесандровского сельского поселения от 17.12.2009 г. № С-28/1</t>
  </si>
  <si>
    <t xml:space="preserve">            0502</t>
  </si>
  <si>
    <t>0411
0412</t>
  </si>
  <si>
    <t xml:space="preserve">0406
</t>
  </si>
  <si>
    <t>С.Г. Никифорова</t>
  </si>
  <si>
    <t>А.В. Лаптев</t>
  </si>
  <si>
    <t>Р.И. Ананьева</t>
  </si>
  <si>
    <t>А.С. Суриков</t>
  </si>
  <si>
    <t>Ю.В. Перцев</t>
  </si>
  <si>
    <t>Г.Г. Лебедев</t>
  </si>
  <si>
    <t>Н.И. Никитин</t>
  </si>
  <si>
    <t>Н.А. Павлов</t>
  </si>
  <si>
    <t>Ю.А. Кожевников</t>
  </si>
  <si>
    <t>М.В. Колесникова</t>
  </si>
  <si>
    <t>Л.Г. Ковалева</t>
  </si>
  <si>
    <t>Н.П. Александров</t>
  </si>
  <si>
    <t>В.В. Фомин</t>
  </si>
  <si>
    <t>С.Н. Иванов</t>
  </si>
  <si>
    <t>В.В. Голубев</t>
  </si>
  <si>
    <t>Г.Я. Кожевников</t>
  </si>
  <si>
    <t>А.Н. Матросов</t>
  </si>
  <si>
    <t>0309
0310</t>
  </si>
  <si>
    <t>Пункт 3 части1 статьи 11 Закона ЧР</t>
  </si>
  <si>
    <t>Решения Собрания депутатов Ярабайкасинского  сельского поселения от 21.12.2009 г. №С-28/2</t>
  </si>
  <si>
    <t>Решения Собрания депутатов Алесандровского сельского поселения от 107.12.2009 г. № С-28/0</t>
  </si>
  <si>
    <t>0501</t>
  </si>
  <si>
    <t>Решения Собрания депутатов Алесандровского сельского поселения от 107.12.2009 г. № С-28/2</t>
  </si>
  <si>
    <t>Решения Собрания депутатов Алесандровского сельского поселения от 107.12.2009 г. № С-28/3</t>
  </si>
  <si>
    <t>Решения Собрания депутатов Алесандровского сельского поселения от 107.12.2009 г. № С-28/4</t>
  </si>
  <si>
    <t>Решения Собрания депутатов Алесандровского сельского поселения от 107.12.2009 г. № С-28/5</t>
  </si>
  <si>
    <t>Решения Собрания депутатов Алесандровского сельского поселения от 107.12.2009 г. № С-28/6</t>
  </si>
  <si>
    <t>Решения Собрания депутатов  Ильинского сельского поселения от 17.12.2009 г. №С-31/2</t>
  </si>
  <si>
    <t>финансо-вый год  2012</t>
  </si>
  <si>
    <t>финансо-вый год 2013</t>
  </si>
  <si>
    <t>Решения Собрания депутатов  Москакасинского сельского поселения от 18.12.2009 г. № 35/2</t>
  </si>
  <si>
    <t xml:space="preserve">И.о. главы Орининского сельского поселения </t>
  </si>
  <si>
    <t>Решения Собрания депутатов Тораевского   сельского поселения от 21.12.2009 г. №С-26/0</t>
  </si>
  <si>
    <t>Решения Собрания депутатов  Москакасинского сельского поселения от 18.12.2009 г. № 35/4</t>
  </si>
  <si>
    <t>Решения Собрания депутатов Орининского  сельского поселения от 19.12.2009 г. №С-31/4</t>
  </si>
  <si>
    <t>факт 2009</t>
  </si>
  <si>
    <t xml:space="preserve">план 2009 </t>
  </si>
  <si>
    <t>Решения Собрания депутатов  Б.Сундырского сельского поселения от 18.12.2009 г. №С-33/2</t>
  </si>
  <si>
    <t>0409</t>
  </si>
  <si>
    <t>Абз.5 подп.5 п.5 ст.15</t>
  </si>
  <si>
    <t>Ремонт объектов соц-культ сферы</t>
  </si>
  <si>
    <t>Господдержка молодых граждан ЧР</t>
  </si>
  <si>
    <t>0111</t>
  </si>
  <si>
    <t xml:space="preserve">0908
(1101)
</t>
  </si>
  <si>
    <t>0908
(1101)</t>
  </si>
  <si>
    <t>Возмещение расходов на уплату налога на имущество</t>
  </si>
  <si>
    <t>Решения Собрания депутатов  Кадикасинского сельского поселения от 17.12.2009г. №С-25/2</t>
  </si>
  <si>
    <t>1403</t>
  </si>
  <si>
    <t>Решения Собрания депутатов  Моргаушского сельского поселения от 17.12.2009 г. №С-29/2</t>
  </si>
  <si>
    <t>1101</t>
  </si>
  <si>
    <t>Решения Собрания депутатов Орининского  сельского поселения от 19.12.2009 г. №С-31/0</t>
  </si>
  <si>
    <t xml:space="preserve">0908
</t>
  </si>
  <si>
    <t>Решения Собрания депутатов Орининского  сельского поселения от 19.12.2009 г. №С-31/2</t>
  </si>
  <si>
    <t>Решения Собрания депутатов Сятракасинского сельского поселения от 21.12.2009 г №С-31/2</t>
  </si>
  <si>
    <t>Решения Собрания депутатов Сятракасинского сельского поселения от 21.12.2009 г №С-31/3</t>
  </si>
  <si>
    <t>Решения Собрания депутатов Тораевского   сельского поселения от 21.12.2009 г. №С-26/2</t>
  </si>
  <si>
    <t>Решения Собрания депутатов Тораевского   сельского поселения от 21.12.2009 г. №С-26/3</t>
  </si>
  <si>
    <t>Решения Собрания депутатов  Хорнойского сельского поселения от 18.12.2009 г. №С-32/2</t>
  </si>
  <si>
    <t>Решения Собрания депутатов  Хорнойского сельского поселения от 18.12.2009 г. №С-32/3</t>
  </si>
  <si>
    <t>Решения Собрания депутатов  Чуманкасинского сельского поселения от 21.12.2009 г. № С-30/2</t>
  </si>
  <si>
    <t>Решения Собрания депутатов  Чуманкасинского сельского поселения от 21.12.2009 г. № С-30/3</t>
  </si>
  <si>
    <t>0112
(0111)</t>
  </si>
  <si>
    <t>Абз.5 подп.5 п.1 ст.9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</si>
</sst>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0.00000"/>
    <numFmt numFmtId="168" formatCode="[$-FC19]d\ mmmm\ yyyy\ &quot;г.&quot;"/>
    <numFmt numFmtId="169" formatCode="0.000000"/>
    <numFmt numFmtId="170" formatCode="0.0000000"/>
    <numFmt numFmtId="171" formatCode="0.00000000"/>
    <numFmt numFmtId="172" formatCode="0.000000000"/>
  </numFmts>
  <fonts count="51">
    <font>
      <sz val="10"/>
      <name val="Arial Cyr"/>
      <family val="0"/>
    </font>
    <font>
      <sz val="11"/>
      <color indexed="8"/>
      <name val="Times New Roman"/>
      <family val="2"/>
    </font>
    <font>
      <sz val="8"/>
      <color indexed="8"/>
      <name val="Arial"/>
      <family val="0"/>
    </font>
    <font>
      <sz val="12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Times New Roman"/>
      <family val="0"/>
    </font>
    <font>
      <sz val="8"/>
      <name val="Arial Cyr"/>
      <family val="2"/>
    </font>
    <font>
      <b/>
      <sz val="8"/>
      <name val="Arial Cyr"/>
      <family val="0"/>
    </font>
    <font>
      <u val="single"/>
      <sz val="10"/>
      <color indexed="12"/>
      <name val="Arial"/>
      <family val="0"/>
    </font>
    <font>
      <sz val="8"/>
      <color indexed="12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u val="single"/>
      <sz val="8"/>
      <color indexed="12"/>
      <name val="Arial"/>
      <family val="0"/>
    </font>
    <font>
      <b/>
      <sz val="10"/>
      <name val="Arial Cyr"/>
      <family val="0"/>
    </font>
    <font>
      <sz val="10"/>
      <color indexed="8"/>
      <name val="Arial"/>
      <family val="0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>
        <color indexed="63"/>
      </right>
      <top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2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/>
    </xf>
    <xf numFmtId="49" fontId="2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2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14" fontId="2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164" fontId="2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10" xfId="0" applyFont="1" applyBorder="1" applyAlignment="1">
      <alignment vertical="center"/>
    </xf>
    <xf numFmtId="164" fontId="8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vertical="center"/>
    </xf>
    <xf numFmtId="0" fontId="8" fillId="0" borderId="10" xfId="0" applyFont="1" applyBorder="1" applyAlignment="1">
      <alignment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49" fontId="11" fillId="0" borderId="10" xfId="43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>
      <alignment horizontal="right"/>
    </xf>
    <xf numFmtId="0" fontId="13" fillId="0" borderId="10" xfId="33" applyFont="1" applyBorder="1">
      <alignment/>
      <protection/>
    </xf>
    <xf numFmtId="164" fontId="4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4" fillId="0" borderId="10" xfId="0" applyFont="1" applyBorder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10" xfId="43" applyNumberFormat="1" applyFont="1" applyFill="1" applyBorder="1" applyAlignment="1" applyProtection="1">
      <alignment horizontal="center" vertical="center" wrapText="1"/>
      <protection/>
    </xf>
    <xf numFmtId="49" fontId="15" fillId="0" borderId="10" xfId="43" applyNumberFormat="1" applyFont="1" applyFill="1" applyBorder="1" applyAlignment="1" applyProtection="1">
      <alignment horizontal="center" vertical="center" wrapText="1"/>
      <protection/>
    </xf>
    <xf numFmtId="49" fontId="14" fillId="0" borderId="10" xfId="0" applyNumberFormat="1" applyFont="1" applyBorder="1" applyAlignment="1">
      <alignment/>
    </xf>
    <xf numFmtId="0" fontId="14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1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/>
    </xf>
    <xf numFmtId="0" fontId="8" fillId="0" borderId="0" xfId="0" applyFont="1" applyAlignment="1">
      <alignment horizontal="left"/>
    </xf>
    <xf numFmtId="14" fontId="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0" xfId="0" applyFont="1" applyBorder="1" applyAlignment="1">
      <alignment/>
    </xf>
    <xf numFmtId="1" fontId="2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10" xfId="0" applyFont="1" applyBorder="1" applyAlignment="1">
      <alignment horizontal="left" vertical="center" wrapText="1"/>
    </xf>
    <xf numFmtId="164" fontId="14" fillId="0" borderId="10" xfId="0" applyNumberFormat="1" applyFont="1" applyBorder="1" applyAlignment="1">
      <alignment/>
    </xf>
    <xf numFmtId="0" fontId="2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164" fontId="2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" fontId="8" fillId="0" borderId="10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 horizontal="right" vertical="center"/>
    </xf>
    <xf numFmtId="164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16" fillId="0" borderId="10" xfId="0" applyFont="1" applyBorder="1" applyAlignment="1">
      <alignment horizontal="center"/>
    </xf>
    <xf numFmtId="164" fontId="1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64" fontId="1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64" fontId="17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164" fontId="0" fillId="0" borderId="12" xfId="0" applyNumberFormat="1" applyBorder="1" applyAlignment="1">
      <alignment horizontal="center"/>
    </xf>
    <xf numFmtId="164" fontId="12" fillId="0" borderId="10" xfId="33" applyNumberFormat="1" applyFont="1" applyBorder="1" applyAlignment="1">
      <alignment horizontal="center" vertical="center"/>
      <protection/>
    </xf>
    <xf numFmtId="0" fontId="1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2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14" fontId="2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64" fontId="8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2" fontId="8" fillId="0" borderId="10" xfId="0" applyNumberFormat="1" applyFont="1" applyBorder="1" applyAlignment="1">
      <alignment/>
    </xf>
    <xf numFmtId="2" fontId="4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2" fontId="2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2" fontId="0" fillId="0" borderId="10" xfId="0" applyNumberFormat="1" applyBorder="1" applyAlignment="1">
      <alignment/>
    </xf>
    <xf numFmtId="2" fontId="8" fillId="0" borderId="10" xfId="0" applyNumberFormat="1" applyFont="1" applyBorder="1" applyAlignment="1">
      <alignment vertical="center"/>
    </xf>
    <xf numFmtId="2" fontId="8" fillId="0" borderId="10" xfId="0" applyNumberFormat="1" applyFont="1" applyFill="1" applyBorder="1" applyAlignment="1">
      <alignment vertical="center"/>
    </xf>
    <xf numFmtId="0" fontId="16" fillId="0" borderId="10" xfId="0" applyFont="1" applyBorder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64" fontId="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64" fontId="8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6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64" fontId="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64" fontId="8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64" fontId="8" fillId="0" borderId="10" xfId="0" applyNumberFormat="1" applyFont="1" applyFill="1" applyBorder="1" applyAlignment="1">
      <alignment vertical="center"/>
    </xf>
    <xf numFmtId="164" fontId="8" fillId="0" borderId="12" xfId="0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4" fontId="14" fillId="0" borderId="10" xfId="0" applyNumberFormat="1" applyFont="1" applyBorder="1" applyAlignment="1">
      <alignment horizontal="center" vertical="center"/>
    </xf>
    <xf numFmtId="164" fontId="0" fillId="0" borderId="10" xfId="0" applyNumberFormat="1" applyBorder="1" applyAlignment="1">
      <alignment/>
    </xf>
    <xf numFmtId="164" fontId="2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164" fontId="0" fillId="0" borderId="1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5" fillId="0" borderId="0" xfId="0" applyFont="1" applyAlignment="1">
      <alignment/>
    </xf>
    <xf numFmtId="49" fontId="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8" fillId="0" borderId="10" xfId="0" applyNumberFormat="1" applyFont="1" applyBorder="1" applyAlignment="1">
      <alignment horizontal="right" vertical="center" wrapText="1"/>
    </xf>
    <xf numFmtId="0" fontId="2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/>
    </xf>
    <xf numFmtId="0" fontId="8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8" fillId="0" borderId="14" xfId="0" applyFont="1" applyBorder="1" applyAlignment="1">
      <alignment wrapText="1"/>
    </xf>
    <xf numFmtId="0" fontId="8" fillId="0" borderId="14" xfId="0" applyFont="1" applyBorder="1" applyAlignment="1">
      <alignment/>
    </xf>
    <xf numFmtId="0" fontId="8" fillId="0" borderId="0" xfId="0" applyFont="1" applyAlignment="1">
      <alignment horizontal="right"/>
    </xf>
    <xf numFmtId="164" fontId="8" fillId="0" borderId="13" xfId="0" applyNumberFormat="1" applyFont="1" applyBorder="1" applyAlignment="1">
      <alignment horizontal="center" vertical="center"/>
    </xf>
    <xf numFmtId="164" fontId="9" fillId="0" borderId="13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/>
    </xf>
    <xf numFmtId="0" fontId="13" fillId="0" borderId="0" xfId="33" applyFont="1" applyBorder="1">
      <alignment/>
      <protection/>
    </xf>
    <xf numFmtId="164" fontId="4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164" fontId="0" fillId="0" borderId="0" xfId="0" applyNumberFormat="1" applyBorder="1" applyAlignment="1">
      <alignment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16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0" fontId="8" fillId="0" borderId="17" xfId="0" applyFont="1" applyBorder="1" applyAlignment="1">
      <alignment/>
    </xf>
    <xf numFmtId="164" fontId="2" fillId="0" borderId="12" xfId="0" applyNumberFormat="1" applyFont="1" applyFill="1" applyBorder="1" applyAlignment="1" applyProtection="1">
      <alignment vertical="center" wrapText="1" shrinkToFit="1"/>
      <protection locked="0"/>
    </xf>
    <xf numFmtId="164" fontId="2" fillId="0" borderId="10" xfId="0" applyNumberFormat="1" applyFont="1" applyFill="1" applyBorder="1" applyAlignment="1" applyProtection="1">
      <alignment vertical="center" wrapText="1" shrinkToFit="1"/>
      <protection locked="0"/>
    </xf>
    <xf numFmtId="164" fontId="8" fillId="0" borderId="12" xfId="0" applyNumberFormat="1" applyFont="1" applyBorder="1" applyAlignment="1">
      <alignment vertical="center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0" fillId="0" borderId="0" xfId="0" applyFont="1" applyAlignment="1">
      <alignment horizont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 wrapText="1"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1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13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14" fontId="2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14" fontId="2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Alignment="1">
      <alignment horizontal="left"/>
    </xf>
    <xf numFmtId="14" fontId="2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14" fontId="2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14" fontId="2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2"/>
  <sheetViews>
    <sheetView view="pageBreakPreview" zoomScale="80" zoomScaleNormal="80" zoomScaleSheetLayoutView="80" zoomScalePageLayoutView="0" workbookViewId="0" topLeftCell="A1">
      <pane xSplit="6" ySplit="6" topLeftCell="O19" activePane="bottomRight" state="frozen"/>
      <selection pane="topLeft" activeCell="D12" sqref="D12:M12"/>
      <selection pane="topRight" activeCell="D12" sqref="D12:M12"/>
      <selection pane="bottomLeft" activeCell="D12" sqref="D12:M12"/>
      <selection pane="bottomRight" activeCell="V39" sqref="V39"/>
    </sheetView>
  </sheetViews>
  <sheetFormatPr defaultColWidth="9.00390625" defaultRowHeight="12.75"/>
  <cols>
    <col min="1" max="1" width="6.875" style="40" customWidth="1"/>
    <col min="2" max="2" width="35.375" style="40" customWidth="1"/>
    <col min="3" max="4" width="9.125" style="40" customWidth="1"/>
    <col min="5" max="5" width="3.00390625" style="40" hidden="1" customWidth="1"/>
    <col min="6" max="6" width="6.375" style="40" hidden="1" customWidth="1"/>
    <col min="7" max="7" width="17.625" style="82" customWidth="1"/>
    <col min="8" max="8" width="14.75390625" style="40" customWidth="1"/>
    <col min="9" max="9" width="11.00390625" style="40" customWidth="1"/>
    <col min="10" max="10" width="0.12890625" style="40" hidden="1" customWidth="1"/>
    <col min="11" max="11" width="19.25390625" style="40" customWidth="1"/>
    <col min="12" max="12" width="8.00390625" style="40" customWidth="1"/>
    <col min="13" max="13" width="10.625" style="40" customWidth="1"/>
    <col min="14" max="14" width="0.12890625" style="40" hidden="1" customWidth="1"/>
    <col min="15" max="15" width="23.00390625" style="40" customWidth="1"/>
    <col min="16" max="16" width="7.875" style="40" customWidth="1"/>
    <col min="17" max="17" width="10.00390625" style="40" customWidth="1"/>
    <col min="18" max="19" width="9.125" style="40" hidden="1" customWidth="1"/>
    <col min="20" max="20" width="8.75390625" style="40" customWidth="1"/>
    <col min="21" max="21" width="10.75390625" style="40" bestFit="1" customWidth="1"/>
    <col min="22" max="23" width="10.25390625" style="40" customWidth="1"/>
    <col min="24" max="24" width="9.125" style="40" hidden="1" customWidth="1"/>
    <col min="25" max="26" width="9.75390625" style="40" customWidth="1"/>
    <col min="27" max="27" width="6.125" style="40" customWidth="1"/>
  </cols>
  <sheetData>
    <row r="1" spans="1:27" ht="15">
      <c r="A1" s="1"/>
      <c r="B1" s="1"/>
      <c r="C1" s="1"/>
      <c r="D1" s="2"/>
      <c r="E1" s="1"/>
      <c r="F1" s="1"/>
      <c r="G1" s="80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80"/>
      <c r="Y1" s="180"/>
      <c r="Z1" s="180"/>
      <c r="AA1" s="180"/>
    </row>
    <row r="2" spans="1:27" ht="15.75" customHeight="1">
      <c r="A2" s="181" t="s">
        <v>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</row>
    <row r="3" spans="1:27" ht="31.5" customHeight="1">
      <c r="A3" s="161" t="s">
        <v>1</v>
      </c>
      <c r="B3" s="161"/>
      <c r="C3" s="161"/>
      <c r="D3" s="182" t="s">
        <v>2</v>
      </c>
      <c r="E3" s="161" t="s">
        <v>3</v>
      </c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 t="s">
        <v>4</v>
      </c>
      <c r="S3" s="161"/>
      <c r="T3" s="161"/>
      <c r="U3" s="161"/>
      <c r="V3" s="161"/>
      <c r="W3" s="161"/>
      <c r="X3" s="161"/>
      <c r="Y3" s="161"/>
      <c r="Z3" s="165"/>
      <c r="AA3" s="161" t="s">
        <v>5</v>
      </c>
    </row>
    <row r="4" spans="1:27" ht="44.25" customHeight="1">
      <c r="A4" s="161"/>
      <c r="B4" s="161"/>
      <c r="C4" s="161"/>
      <c r="D4" s="182"/>
      <c r="E4" s="161"/>
      <c r="F4" s="161" t="s">
        <v>6</v>
      </c>
      <c r="G4" s="161"/>
      <c r="H4" s="161"/>
      <c r="I4" s="161"/>
      <c r="J4" s="169" t="s">
        <v>7</v>
      </c>
      <c r="K4" s="170"/>
      <c r="L4" s="170"/>
      <c r="M4" s="171"/>
      <c r="N4" s="161" t="s">
        <v>8</v>
      </c>
      <c r="O4" s="161"/>
      <c r="P4" s="161"/>
      <c r="Q4" s="161"/>
      <c r="R4" s="161"/>
      <c r="S4" s="161" t="s">
        <v>9</v>
      </c>
      <c r="T4" s="161"/>
      <c r="U4" s="161"/>
      <c r="V4" s="165" t="s">
        <v>321</v>
      </c>
      <c r="W4" s="165" t="s">
        <v>322</v>
      </c>
      <c r="X4" s="165" t="s">
        <v>10</v>
      </c>
      <c r="Y4" s="161"/>
      <c r="Z4" s="161"/>
      <c r="AA4" s="161"/>
    </row>
    <row r="5" spans="1:27" ht="67.5">
      <c r="A5" s="161"/>
      <c r="B5" s="161"/>
      <c r="C5" s="161"/>
      <c r="D5" s="182"/>
      <c r="E5" s="161"/>
      <c r="F5" s="3"/>
      <c r="G5" s="3" t="s">
        <v>11</v>
      </c>
      <c r="H5" s="3" t="s">
        <v>12</v>
      </c>
      <c r="I5" s="3" t="s">
        <v>13</v>
      </c>
      <c r="J5" s="3"/>
      <c r="K5" s="3" t="s">
        <v>11</v>
      </c>
      <c r="L5" s="3" t="s">
        <v>12</v>
      </c>
      <c r="M5" s="3" t="s">
        <v>13</v>
      </c>
      <c r="N5" s="3"/>
      <c r="O5" s="3" t="s">
        <v>11</v>
      </c>
      <c r="P5" s="3" t="s">
        <v>12</v>
      </c>
      <c r="Q5" s="3" t="s">
        <v>13</v>
      </c>
      <c r="R5" s="161"/>
      <c r="S5" s="3"/>
      <c r="T5" s="85" t="s">
        <v>360</v>
      </c>
      <c r="U5" s="85" t="s">
        <v>320</v>
      </c>
      <c r="V5" s="161"/>
      <c r="W5" s="161"/>
      <c r="X5" s="3"/>
      <c r="Y5" s="85" t="s">
        <v>323</v>
      </c>
      <c r="Z5" s="85" t="s">
        <v>324</v>
      </c>
      <c r="AA5" s="161"/>
    </row>
    <row r="6" spans="1:27" ht="12.75">
      <c r="A6" s="3" t="s">
        <v>14</v>
      </c>
      <c r="B6" s="3" t="s">
        <v>15</v>
      </c>
      <c r="C6" s="3" t="s">
        <v>16</v>
      </c>
      <c r="D6" s="4" t="s">
        <v>17</v>
      </c>
      <c r="E6" s="3"/>
      <c r="F6" s="3"/>
      <c r="G6" s="3" t="s">
        <v>18</v>
      </c>
      <c r="H6" s="3" t="s">
        <v>19</v>
      </c>
      <c r="I6" s="3" t="s">
        <v>20</v>
      </c>
      <c r="J6" s="3"/>
      <c r="K6" s="3" t="s">
        <v>21</v>
      </c>
      <c r="L6" s="3" t="s">
        <v>22</v>
      </c>
      <c r="M6" s="3" t="s">
        <v>23</v>
      </c>
      <c r="N6" s="3"/>
      <c r="O6" s="3" t="s">
        <v>24</v>
      </c>
      <c r="P6" s="3" t="s">
        <v>25</v>
      </c>
      <c r="Q6" s="3" t="s">
        <v>26</v>
      </c>
      <c r="R6" s="3"/>
      <c r="S6" s="3"/>
      <c r="T6" s="3" t="s">
        <v>27</v>
      </c>
      <c r="U6" s="3" t="s">
        <v>28</v>
      </c>
      <c r="V6" s="3" t="s">
        <v>29</v>
      </c>
      <c r="W6" s="3" t="s">
        <v>30</v>
      </c>
      <c r="X6" s="3"/>
      <c r="Y6" s="3" t="s">
        <v>31</v>
      </c>
      <c r="Z6" s="3" t="s">
        <v>32</v>
      </c>
      <c r="AA6" s="3" t="s">
        <v>33</v>
      </c>
    </row>
    <row r="7" spans="1:27" ht="18" customHeight="1">
      <c r="A7" s="5" t="s">
        <v>34</v>
      </c>
      <c r="B7" s="6" t="s">
        <v>35</v>
      </c>
      <c r="C7" s="7" t="s">
        <v>36</v>
      </c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102">
        <f aca="true" t="shared" si="0" ref="T7:Z7">SUM(T8,T54,T56,T59)</f>
        <v>2032.88117</v>
      </c>
      <c r="U7" s="102">
        <f t="shared" si="0"/>
        <v>1977.978</v>
      </c>
      <c r="V7" s="102">
        <f t="shared" si="0"/>
        <v>2056.575</v>
      </c>
      <c r="W7" s="102">
        <f t="shared" si="0"/>
        <v>1980.449</v>
      </c>
      <c r="X7" s="102">
        <f t="shared" si="0"/>
        <v>2211</v>
      </c>
      <c r="Y7" s="102">
        <f t="shared" si="0"/>
        <v>2054.0484699999997</v>
      </c>
      <c r="Z7" s="102">
        <f t="shared" si="0"/>
        <v>2157.03544</v>
      </c>
      <c r="AA7" s="96"/>
    </row>
    <row r="8" spans="1:27" ht="69.75" customHeight="1">
      <c r="A8" s="5" t="s">
        <v>37</v>
      </c>
      <c r="B8" s="11" t="s">
        <v>38</v>
      </c>
      <c r="C8" s="12" t="s">
        <v>39</v>
      </c>
      <c r="D8" s="13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9"/>
      <c r="S8" s="9"/>
      <c r="T8" s="102">
        <f aca="true" t="shared" si="1" ref="T8:Z8">SUM(T9:T53)</f>
        <v>1794.3100000000002</v>
      </c>
      <c r="U8" s="102">
        <f t="shared" si="1"/>
        <v>1740.32769</v>
      </c>
      <c r="V8" s="102">
        <f t="shared" si="1"/>
        <v>1943.055</v>
      </c>
      <c r="W8" s="102">
        <f t="shared" si="1"/>
        <v>1850.849</v>
      </c>
      <c r="X8" s="102">
        <f t="shared" si="1"/>
        <v>2043.7000000000003</v>
      </c>
      <c r="Y8" s="102">
        <f t="shared" si="1"/>
        <v>1917.9684699999998</v>
      </c>
      <c r="Z8" s="102">
        <f t="shared" si="1"/>
        <v>2007.34744</v>
      </c>
      <c r="AA8" s="96"/>
    </row>
    <row r="9" spans="1:27" ht="45.75" customHeight="1">
      <c r="A9" s="159" t="s">
        <v>40</v>
      </c>
      <c r="B9" s="167" t="s">
        <v>41</v>
      </c>
      <c r="C9" s="167" t="s">
        <v>42</v>
      </c>
      <c r="D9" s="13" t="s">
        <v>243</v>
      </c>
      <c r="E9" s="14"/>
      <c r="F9" s="14"/>
      <c r="G9" s="190" t="s">
        <v>43</v>
      </c>
      <c r="H9" s="193" t="s">
        <v>44</v>
      </c>
      <c r="I9" s="175" t="s">
        <v>316</v>
      </c>
      <c r="J9" s="14"/>
      <c r="K9" s="172" t="s">
        <v>46</v>
      </c>
      <c r="L9" s="175" t="s">
        <v>47</v>
      </c>
      <c r="M9" s="175" t="s">
        <v>45</v>
      </c>
      <c r="N9" s="14"/>
      <c r="O9" s="183" t="s">
        <v>366</v>
      </c>
      <c r="P9" s="14"/>
      <c r="Q9" s="84" t="s">
        <v>318</v>
      </c>
      <c r="R9" s="9"/>
      <c r="S9" s="9"/>
      <c r="T9" s="97">
        <v>559.6</v>
      </c>
      <c r="U9" s="97">
        <v>549.7</v>
      </c>
      <c r="V9" s="102">
        <v>513.0045</v>
      </c>
      <c r="W9" s="102">
        <v>546.949</v>
      </c>
      <c r="X9" s="102">
        <v>699.6</v>
      </c>
      <c r="Y9" s="102">
        <f>W9*1.03</f>
        <v>563.3574699999999</v>
      </c>
      <c r="Z9" s="102">
        <f>W9*1.06</f>
        <v>579.76594</v>
      </c>
      <c r="AA9" s="96"/>
    </row>
    <row r="10" spans="1:27" ht="45.75" customHeight="1">
      <c r="A10" s="186"/>
      <c r="B10" s="188"/>
      <c r="C10" s="188"/>
      <c r="D10" s="13" t="s">
        <v>412</v>
      </c>
      <c r="E10" s="14"/>
      <c r="F10" s="14"/>
      <c r="G10" s="191"/>
      <c r="H10" s="194"/>
      <c r="I10" s="176"/>
      <c r="J10" s="14"/>
      <c r="K10" s="173"/>
      <c r="L10" s="176"/>
      <c r="M10" s="176"/>
      <c r="N10" s="14"/>
      <c r="O10" s="184"/>
      <c r="P10" s="14"/>
      <c r="Q10" s="84" t="s">
        <v>318</v>
      </c>
      <c r="R10" s="9"/>
      <c r="S10" s="9"/>
      <c r="T10" s="97"/>
      <c r="U10" s="97"/>
      <c r="V10" s="102"/>
      <c r="W10" s="102">
        <v>5</v>
      </c>
      <c r="X10" s="102"/>
      <c r="Y10" s="102">
        <f>W10*1.03</f>
        <v>5.15</v>
      </c>
      <c r="Z10" s="102">
        <f>W10*1.06</f>
        <v>5.300000000000001</v>
      </c>
      <c r="AA10" s="96"/>
    </row>
    <row r="11" spans="1:27" ht="45.75" customHeight="1">
      <c r="A11" s="187"/>
      <c r="B11" s="189"/>
      <c r="C11" s="189"/>
      <c r="D11" s="13" t="s">
        <v>358</v>
      </c>
      <c r="E11" s="14"/>
      <c r="F11" s="14"/>
      <c r="G11" s="192"/>
      <c r="H11" s="195"/>
      <c r="I11" s="177"/>
      <c r="J11" s="14"/>
      <c r="K11" s="174"/>
      <c r="L11" s="177"/>
      <c r="M11" s="177"/>
      <c r="N11" s="14"/>
      <c r="O11" s="185"/>
      <c r="P11" s="14"/>
      <c r="Q11" s="84" t="s">
        <v>318</v>
      </c>
      <c r="R11" s="9"/>
      <c r="S11" s="9"/>
      <c r="T11" s="97">
        <v>5</v>
      </c>
      <c r="U11" s="97"/>
      <c r="V11" s="102">
        <v>5</v>
      </c>
      <c r="W11" s="102"/>
      <c r="X11" s="102"/>
      <c r="Y11" s="102"/>
      <c r="Z11" s="102"/>
      <c r="AA11" s="96"/>
    </row>
    <row r="12" spans="1:27" ht="18.75" customHeight="1">
      <c r="A12" s="5" t="s">
        <v>48</v>
      </c>
      <c r="B12" s="15" t="s">
        <v>49</v>
      </c>
      <c r="C12" s="16" t="s">
        <v>50</v>
      </c>
      <c r="D12" s="13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9"/>
      <c r="S12" s="9"/>
      <c r="T12" s="97"/>
      <c r="U12" s="97"/>
      <c r="V12" s="102"/>
      <c r="W12" s="102"/>
      <c r="X12" s="102"/>
      <c r="Y12" s="102"/>
      <c r="Z12" s="97"/>
      <c r="AA12" s="96"/>
    </row>
    <row r="13" spans="1:27" ht="72.75" customHeight="1">
      <c r="A13" s="5" t="s">
        <v>51</v>
      </c>
      <c r="B13" s="15" t="s">
        <v>52</v>
      </c>
      <c r="C13" s="16" t="s">
        <v>53</v>
      </c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9"/>
      <c r="S13" s="9"/>
      <c r="T13" s="97"/>
      <c r="U13" s="97"/>
      <c r="V13" s="102"/>
      <c r="W13" s="102"/>
      <c r="X13" s="102"/>
      <c r="Y13" s="102"/>
      <c r="Z13" s="97"/>
      <c r="AA13" s="96"/>
    </row>
    <row r="14" spans="1:27" ht="72.75" customHeight="1">
      <c r="A14" s="5" t="s">
        <v>54</v>
      </c>
      <c r="B14" s="15" t="s">
        <v>55</v>
      </c>
      <c r="C14" s="16" t="s">
        <v>56</v>
      </c>
      <c r="D14" s="114" t="s">
        <v>253</v>
      </c>
      <c r="E14" s="14"/>
      <c r="F14" s="14"/>
      <c r="G14" s="24" t="s">
        <v>43</v>
      </c>
      <c r="H14" s="115" t="s">
        <v>365</v>
      </c>
      <c r="I14" s="18" t="s">
        <v>316</v>
      </c>
      <c r="J14" s="14"/>
      <c r="K14" s="19" t="s">
        <v>46</v>
      </c>
      <c r="L14" s="18" t="s">
        <v>364</v>
      </c>
      <c r="M14" s="18" t="s">
        <v>45</v>
      </c>
      <c r="N14" s="14"/>
      <c r="O14" s="83" t="s">
        <v>366</v>
      </c>
      <c r="P14" s="14"/>
      <c r="Q14" s="84" t="s">
        <v>318</v>
      </c>
      <c r="R14" s="9"/>
      <c r="S14" s="9"/>
      <c r="T14" s="97"/>
      <c r="U14" s="97"/>
      <c r="V14" s="102">
        <v>19.37</v>
      </c>
      <c r="W14" s="102">
        <v>10</v>
      </c>
      <c r="X14" s="102"/>
      <c r="Y14" s="102"/>
      <c r="Z14" s="97"/>
      <c r="AA14" s="96"/>
    </row>
    <row r="15" spans="1:27" ht="84" customHeight="1">
      <c r="A15" s="5" t="s">
        <v>57</v>
      </c>
      <c r="B15" s="15" t="s">
        <v>58</v>
      </c>
      <c r="C15" s="16" t="s">
        <v>59</v>
      </c>
      <c r="D15" s="13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9"/>
      <c r="S15" s="9"/>
      <c r="T15" s="97"/>
      <c r="U15" s="97"/>
      <c r="V15" s="102"/>
      <c r="W15" s="102"/>
      <c r="X15" s="102"/>
      <c r="Y15" s="102"/>
      <c r="Z15" s="97"/>
      <c r="AA15" s="96"/>
    </row>
    <row r="16" spans="1:27" ht="63">
      <c r="A16" s="5" t="s">
        <v>60</v>
      </c>
      <c r="B16" s="15" t="s">
        <v>61</v>
      </c>
      <c r="C16" s="16" t="s">
        <v>62</v>
      </c>
      <c r="D16" s="13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9"/>
      <c r="S16" s="9"/>
      <c r="T16" s="97"/>
      <c r="U16" s="97"/>
      <c r="V16" s="102"/>
      <c r="W16" s="102"/>
      <c r="X16" s="102"/>
      <c r="Y16" s="102"/>
      <c r="Z16" s="97"/>
      <c r="AA16" s="96"/>
    </row>
    <row r="17" spans="1:27" ht="72" customHeight="1">
      <c r="A17" s="5" t="s">
        <v>63</v>
      </c>
      <c r="B17" s="15" t="s">
        <v>64</v>
      </c>
      <c r="C17" s="16" t="s">
        <v>65</v>
      </c>
      <c r="D17" s="13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9"/>
      <c r="S17" s="9"/>
      <c r="T17" s="97"/>
      <c r="U17" s="97"/>
      <c r="V17" s="102"/>
      <c r="W17" s="102"/>
      <c r="X17" s="102"/>
      <c r="Y17" s="102"/>
      <c r="Z17" s="97"/>
      <c r="AA17" s="96"/>
    </row>
    <row r="18" spans="1:27" ht="30.75" customHeight="1">
      <c r="A18" s="5" t="s">
        <v>66</v>
      </c>
      <c r="B18" s="15" t="s">
        <v>67</v>
      </c>
      <c r="C18" s="16" t="s">
        <v>68</v>
      </c>
      <c r="D18" s="13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9"/>
      <c r="S18" s="9"/>
      <c r="T18" s="97"/>
      <c r="U18" s="97"/>
      <c r="V18" s="102"/>
      <c r="W18" s="102"/>
      <c r="X18" s="102"/>
      <c r="Y18" s="102"/>
      <c r="Z18" s="97"/>
      <c r="AA18" s="96"/>
    </row>
    <row r="19" spans="1:27" ht="23.25" customHeight="1">
      <c r="A19" s="5" t="s">
        <v>69</v>
      </c>
      <c r="B19" s="15" t="s">
        <v>70</v>
      </c>
      <c r="C19" s="16" t="s">
        <v>71</v>
      </c>
      <c r="D19" s="13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9"/>
      <c r="S19" s="9"/>
      <c r="T19" s="97"/>
      <c r="U19" s="97"/>
      <c r="V19" s="102"/>
      <c r="W19" s="102"/>
      <c r="X19" s="102"/>
      <c r="Y19" s="102"/>
      <c r="Z19" s="97"/>
      <c r="AA19" s="96"/>
    </row>
    <row r="20" spans="1:27" ht="32.25" customHeight="1">
      <c r="A20" s="5" t="s">
        <v>72</v>
      </c>
      <c r="B20" s="15" t="s">
        <v>73</v>
      </c>
      <c r="C20" s="16" t="s">
        <v>74</v>
      </c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9"/>
      <c r="S20" s="9"/>
      <c r="T20" s="97"/>
      <c r="U20" s="97"/>
      <c r="V20" s="102"/>
      <c r="W20" s="102"/>
      <c r="X20" s="102"/>
      <c r="Y20" s="102"/>
      <c r="Z20" s="97"/>
      <c r="AA20" s="96"/>
    </row>
    <row r="21" spans="1:27" ht="56.25" customHeight="1" hidden="1">
      <c r="A21" s="159" t="s">
        <v>75</v>
      </c>
      <c r="B21" s="167" t="s">
        <v>76</v>
      </c>
      <c r="C21" s="167" t="s">
        <v>77</v>
      </c>
      <c r="D21" s="13" t="s">
        <v>78</v>
      </c>
      <c r="E21" s="14"/>
      <c r="F21" s="14"/>
      <c r="G21" s="24" t="s">
        <v>43</v>
      </c>
      <c r="H21" s="17" t="s">
        <v>79</v>
      </c>
      <c r="I21" s="18" t="s">
        <v>80</v>
      </c>
      <c r="J21" s="14"/>
      <c r="K21" s="19" t="s">
        <v>46</v>
      </c>
      <c r="L21" s="18" t="s">
        <v>81</v>
      </c>
      <c r="M21" s="18" t="s">
        <v>45</v>
      </c>
      <c r="N21" s="14"/>
      <c r="O21" s="83" t="s">
        <v>317</v>
      </c>
      <c r="P21" s="14"/>
      <c r="Q21" s="20"/>
      <c r="R21" s="9"/>
      <c r="S21" s="9"/>
      <c r="T21" s="97"/>
      <c r="U21" s="97"/>
      <c r="V21" s="102"/>
      <c r="W21" s="102"/>
      <c r="X21" s="102"/>
      <c r="Y21" s="102"/>
      <c r="Z21" s="97"/>
      <c r="AA21" s="96"/>
    </row>
    <row r="22" spans="1:27" ht="56.25" customHeight="1">
      <c r="A22" s="160"/>
      <c r="B22" s="160"/>
      <c r="C22" s="160"/>
      <c r="D22" s="13" t="s">
        <v>354</v>
      </c>
      <c r="E22" s="14"/>
      <c r="F22" s="14"/>
      <c r="G22" s="24" t="s">
        <v>43</v>
      </c>
      <c r="H22" s="17" t="s">
        <v>79</v>
      </c>
      <c r="I22" s="18" t="s">
        <v>80</v>
      </c>
      <c r="J22" s="14"/>
      <c r="K22" s="19" t="s">
        <v>46</v>
      </c>
      <c r="L22" s="18" t="s">
        <v>355</v>
      </c>
      <c r="M22" s="18" t="s">
        <v>45</v>
      </c>
      <c r="N22" s="14"/>
      <c r="O22" s="83" t="s">
        <v>390</v>
      </c>
      <c r="P22" s="14"/>
      <c r="Q22" s="20" t="s">
        <v>318</v>
      </c>
      <c r="R22" s="9"/>
      <c r="S22" s="9"/>
      <c r="T22" s="97"/>
      <c r="U22" s="97"/>
      <c r="V22" s="102">
        <v>167.38728</v>
      </c>
      <c r="W22" s="102"/>
      <c r="X22" s="102"/>
      <c r="Y22" s="102"/>
      <c r="Z22" s="97"/>
      <c r="AA22" s="96"/>
    </row>
    <row r="23" spans="1:27" ht="81.75" customHeight="1">
      <c r="A23" s="5" t="s">
        <v>82</v>
      </c>
      <c r="B23" s="15" t="s">
        <v>361</v>
      </c>
      <c r="C23" s="16" t="s">
        <v>84</v>
      </c>
      <c r="D23" s="13" t="s">
        <v>85</v>
      </c>
      <c r="E23" s="14"/>
      <c r="F23" s="14"/>
      <c r="G23" s="24" t="s">
        <v>43</v>
      </c>
      <c r="H23" s="17" t="s">
        <v>86</v>
      </c>
      <c r="I23" s="18" t="s">
        <v>80</v>
      </c>
      <c r="J23" s="14"/>
      <c r="K23" s="19" t="s">
        <v>46</v>
      </c>
      <c r="L23" s="18" t="s">
        <v>87</v>
      </c>
      <c r="M23" s="18" t="s">
        <v>45</v>
      </c>
      <c r="N23" s="14"/>
      <c r="O23" s="83" t="s">
        <v>317</v>
      </c>
      <c r="P23" s="14"/>
      <c r="Q23" s="20" t="s">
        <v>318</v>
      </c>
      <c r="R23" s="9"/>
      <c r="S23" s="9"/>
      <c r="T23" s="98">
        <v>266.86</v>
      </c>
      <c r="U23" s="97">
        <v>244.84</v>
      </c>
      <c r="V23" s="103">
        <v>193.6</v>
      </c>
      <c r="W23" s="98">
        <v>194.2</v>
      </c>
      <c r="X23" s="98">
        <v>423.9</v>
      </c>
      <c r="Y23" s="102">
        <f>W23*1.03</f>
        <v>200.02599999999998</v>
      </c>
      <c r="Z23" s="102">
        <f>W23*1.06</f>
        <v>205.852</v>
      </c>
      <c r="AA23" s="96"/>
    </row>
    <row r="24" spans="1:27" ht="83.25" customHeight="1">
      <c r="A24" s="5" t="s">
        <v>88</v>
      </c>
      <c r="B24" s="15" t="s">
        <v>89</v>
      </c>
      <c r="C24" s="16" t="s">
        <v>90</v>
      </c>
      <c r="D24" s="13" t="s">
        <v>91</v>
      </c>
      <c r="E24" s="14"/>
      <c r="F24" s="14"/>
      <c r="G24" s="24" t="s">
        <v>43</v>
      </c>
      <c r="H24" s="17" t="s">
        <v>92</v>
      </c>
      <c r="I24" s="18" t="s">
        <v>80</v>
      </c>
      <c r="J24" s="14"/>
      <c r="K24" s="19" t="s">
        <v>46</v>
      </c>
      <c r="L24" s="18" t="s">
        <v>93</v>
      </c>
      <c r="M24" s="18" t="s">
        <v>45</v>
      </c>
      <c r="N24" s="14"/>
      <c r="O24" s="83" t="s">
        <v>317</v>
      </c>
      <c r="P24" s="14"/>
      <c r="Q24" s="20" t="s">
        <v>318</v>
      </c>
      <c r="R24" s="9"/>
      <c r="S24" s="9"/>
      <c r="T24" s="97"/>
      <c r="U24" s="97"/>
      <c r="V24" s="102"/>
      <c r="W24" s="102"/>
      <c r="X24" s="102"/>
      <c r="Y24" s="102"/>
      <c r="Z24" s="97"/>
      <c r="AA24" s="96"/>
    </row>
    <row r="25" spans="1:27" ht="42">
      <c r="A25" s="5" t="s">
        <v>94</v>
      </c>
      <c r="B25" s="15" t="s">
        <v>95</v>
      </c>
      <c r="C25" s="16" t="s">
        <v>96</v>
      </c>
      <c r="D25" s="13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9"/>
      <c r="S25" s="9"/>
      <c r="T25" s="97"/>
      <c r="U25" s="97"/>
      <c r="V25" s="102"/>
      <c r="W25" s="102"/>
      <c r="X25" s="102"/>
      <c r="Y25" s="102"/>
      <c r="Z25" s="97"/>
      <c r="AA25" s="96"/>
    </row>
    <row r="26" spans="1:27" ht="52.5" customHeight="1">
      <c r="A26" s="5" t="s">
        <v>97</v>
      </c>
      <c r="B26" s="15" t="s">
        <v>98</v>
      </c>
      <c r="C26" s="16" t="s">
        <v>99</v>
      </c>
      <c r="D26" s="13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9"/>
      <c r="S26" s="9"/>
      <c r="T26" s="97"/>
      <c r="U26" s="97"/>
      <c r="V26" s="102"/>
      <c r="W26" s="102"/>
      <c r="X26" s="102"/>
      <c r="Y26" s="102"/>
      <c r="Z26" s="97"/>
      <c r="AA26" s="96"/>
    </row>
    <row r="27" spans="1:27" ht="32.25" customHeight="1">
      <c r="A27" s="5" t="s">
        <v>100</v>
      </c>
      <c r="B27" s="15" t="s">
        <v>101</v>
      </c>
      <c r="C27" s="16" t="s">
        <v>102</v>
      </c>
      <c r="D27" s="13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9"/>
      <c r="S27" s="9"/>
      <c r="T27" s="97"/>
      <c r="U27" s="97"/>
      <c r="V27" s="102"/>
      <c r="W27" s="102"/>
      <c r="X27" s="102"/>
      <c r="Y27" s="102"/>
      <c r="Z27" s="97"/>
      <c r="AA27" s="96"/>
    </row>
    <row r="28" spans="1:27" ht="90.75" customHeight="1">
      <c r="A28" s="5" t="s">
        <v>103</v>
      </c>
      <c r="B28" s="15" t="s">
        <v>104</v>
      </c>
      <c r="C28" s="16" t="s">
        <v>105</v>
      </c>
      <c r="D28" s="13" t="s">
        <v>106</v>
      </c>
      <c r="E28" s="14"/>
      <c r="F28" s="14"/>
      <c r="G28" s="24" t="s">
        <v>107</v>
      </c>
      <c r="H28" s="17" t="s">
        <v>108</v>
      </c>
      <c r="I28" s="18" t="s">
        <v>80</v>
      </c>
      <c r="J28" s="14"/>
      <c r="K28" s="19" t="s">
        <v>109</v>
      </c>
      <c r="L28" s="18" t="s">
        <v>110</v>
      </c>
      <c r="M28" s="18" t="s">
        <v>111</v>
      </c>
      <c r="N28" s="14"/>
      <c r="O28" s="83" t="s">
        <v>317</v>
      </c>
      <c r="P28" s="14"/>
      <c r="Q28" s="20" t="s">
        <v>318</v>
      </c>
      <c r="R28" s="9"/>
      <c r="S28" s="9"/>
      <c r="T28" s="97">
        <v>8.6</v>
      </c>
      <c r="U28" s="97">
        <v>4.8</v>
      </c>
      <c r="V28" s="102">
        <v>67.654</v>
      </c>
      <c r="W28" s="102">
        <v>50</v>
      </c>
      <c r="X28" s="102">
        <v>9.7</v>
      </c>
      <c r="Y28" s="102">
        <f>W28*1.05</f>
        <v>52.5</v>
      </c>
      <c r="Z28" s="97">
        <f>W28*1.1</f>
        <v>55.00000000000001</v>
      </c>
      <c r="AA28" s="96"/>
    </row>
    <row r="29" spans="1:27" ht="31.5" customHeight="1">
      <c r="A29" s="5" t="s">
        <v>112</v>
      </c>
      <c r="B29" s="15" t="s">
        <v>113</v>
      </c>
      <c r="C29" s="16" t="s">
        <v>114</v>
      </c>
      <c r="D29" s="13"/>
      <c r="E29" s="14"/>
      <c r="F29" s="14"/>
      <c r="G29" s="24"/>
      <c r="H29" s="17"/>
      <c r="I29" s="18"/>
      <c r="J29" s="14"/>
      <c r="K29" s="19"/>
      <c r="L29" s="18"/>
      <c r="M29" s="18"/>
      <c r="N29" s="14"/>
      <c r="O29" s="14"/>
      <c r="P29" s="14"/>
      <c r="Q29" s="14"/>
      <c r="R29" s="9"/>
      <c r="S29" s="9"/>
      <c r="T29" s="97"/>
      <c r="U29" s="97"/>
      <c r="V29" s="102"/>
      <c r="W29" s="102"/>
      <c r="X29" s="102"/>
      <c r="Y29" s="102"/>
      <c r="Z29" s="97"/>
      <c r="AA29" s="96"/>
    </row>
    <row r="30" spans="1:27" ht="89.25" customHeight="1">
      <c r="A30" s="5" t="s">
        <v>115</v>
      </c>
      <c r="B30" s="15" t="s">
        <v>116</v>
      </c>
      <c r="C30" s="16" t="s">
        <v>117</v>
      </c>
      <c r="D30" s="13" t="s">
        <v>118</v>
      </c>
      <c r="E30" s="14"/>
      <c r="F30" s="14"/>
      <c r="G30" s="24" t="s">
        <v>43</v>
      </c>
      <c r="H30" s="17" t="s">
        <v>119</v>
      </c>
      <c r="I30" s="18" t="s">
        <v>80</v>
      </c>
      <c r="J30" s="14"/>
      <c r="K30" s="19" t="s">
        <v>120</v>
      </c>
      <c r="L30" s="18" t="s">
        <v>121</v>
      </c>
      <c r="M30" s="18" t="s">
        <v>122</v>
      </c>
      <c r="N30" s="14"/>
      <c r="O30" s="83" t="s">
        <v>317</v>
      </c>
      <c r="P30" s="14"/>
      <c r="Q30" s="20" t="s">
        <v>318</v>
      </c>
      <c r="R30" s="9"/>
      <c r="S30" s="9"/>
      <c r="T30" s="97">
        <v>137.85</v>
      </c>
      <c r="U30" s="97">
        <v>134.71169</v>
      </c>
      <c r="V30" s="102">
        <v>120.7</v>
      </c>
      <c r="W30" s="102">
        <v>123.5</v>
      </c>
      <c r="X30" s="102">
        <v>151.9</v>
      </c>
      <c r="Y30" s="102">
        <f>W30*1.05</f>
        <v>129.675</v>
      </c>
      <c r="Z30" s="97">
        <f>W30*1.1</f>
        <v>135.85000000000002</v>
      </c>
      <c r="AA30" s="96"/>
    </row>
    <row r="31" spans="1:27" ht="57" customHeight="1">
      <c r="A31" s="5" t="s">
        <v>123</v>
      </c>
      <c r="B31" s="15" t="s">
        <v>124</v>
      </c>
      <c r="C31" s="16" t="s">
        <v>125</v>
      </c>
      <c r="D31" s="13" t="s">
        <v>118</v>
      </c>
      <c r="E31" s="14"/>
      <c r="F31" s="14"/>
      <c r="G31" s="24" t="s">
        <v>43</v>
      </c>
      <c r="H31" s="17" t="s">
        <v>126</v>
      </c>
      <c r="I31" s="18" t="s">
        <v>80</v>
      </c>
      <c r="J31" s="14"/>
      <c r="K31" s="19" t="s">
        <v>46</v>
      </c>
      <c r="L31" s="18" t="s">
        <v>127</v>
      </c>
      <c r="M31" s="18" t="s">
        <v>45</v>
      </c>
      <c r="N31" s="14"/>
      <c r="O31" s="83" t="s">
        <v>317</v>
      </c>
      <c r="P31" s="14"/>
      <c r="Q31" s="20" t="s">
        <v>318</v>
      </c>
      <c r="R31" s="9"/>
      <c r="S31" s="9"/>
      <c r="T31" s="97">
        <v>663.6</v>
      </c>
      <c r="U31" s="97">
        <v>658.064</v>
      </c>
      <c r="V31" s="102">
        <v>690.72885</v>
      </c>
      <c r="W31" s="102">
        <v>698.3</v>
      </c>
      <c r="X31" s="102">
        <v>651.2</v>
      </c>
      <c r="Y31" s="102">
        <f>W31*1.05</f>
        <v>733.215</v>
      </c>
      <c r="Z31" s="97">
        <f>W31*1.1</f>
        <v>768.13</v>
      </c>
      <c r="AA31" s="96"/>
    </row>
    <row r="32" spans="1:27" ht="73.5" customHeight="1">
      <c r="A32" s="5" t="s">
        <v>128</v>
      </c>
      <c r="B32" s="15" t="s">
        <v>129</v>
      </c>
      <c r="C32" s="16" t="s">
        <v>130</v>
      </c>
      <c r="D32" s="13" t="s">
        <v>118</v>
      </c>
      <c r="E32" s="14"/>
      <c r="F32" s="14"/>
      <c r="G32" s="24" t="s">
        <v>43</v>
      </c>
      <c r="H32" s="17" t="s">
        <v>131</v>
      </c>
      <c r="I32" s="18" t="s">
        <v>80</v>
      </c>
      <c r="J32" s="14"/>
      <c r="K32" s="19" t="s">
        <v>46</v>
      </c>
      <c r="L32" s="18" t="s">
        <v>132</v>
      </c>
      <c r="M32" s="18" t="s">
        <v>45</v>
      </c>
      <c r="N32" s="14"/>
      <c r="O32" s="83" t="s">
        <v>392</v>
      </c>
      <c r="P32" s="14"/>
      <c r="Q32" s="20" t="s">
        <v>318</v>
      </c>
      <c r="R32" s="9"/>
      <c r="S32" s="9"/>
      <c r="T32" s="97"/>
      <c r="U32" s="97"/>
      <c r="V32" s="102"/>
      <c r="W32" s="102"/>
      <c r="X32" s="102"/>
      <c r="Y32" s="102"/>
      <c r="Z32" s="97"/>
      <c r="AA32" s="96"/>
    </row>
    <row r="33" spans="1:27" ht="52.5">
      <c r="A33" s="5" t="s">
        <v>133</v>
      </c>
      <c r="B33" s="15" t="s">
        <v>134</v>
      </c>
      <c r="C33" s="16" t="s">
        <v>135</v>
      </c>
      <c r="D33" s="13" t="s">
        <v>118</v>
      </c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20"/>
      <c r="R33" s="9"/>
      <c r="S33" s="9"/>
      <c r="T33" s="97"/>
      <c r="U33" s="97"/>
      <c r="V33" s="102"/>
      <c r="W33" s="102"/>
      <c r="X33" s="102"/>
      <c r="Y33" s="102"/>
      <c r="Z33" s="97"/>
      <c r="AA33" s="96"/>
    </row>
    <row r="34" spans="1:27" ht="64.5" customHeight="1">
      <c r="A34" s="5" t="s">
        <v>136</v>
      </c>
      <c r="B34" s="15" t="s">
        <v>137</v>
      </c>
      <c r="C34" s="16" t="s">
        <v>138</v>
      </c>
      <c r="D34" s="13" t="s">
        <v>413</v>
      </c>
      <c r="E34" s="14"/>
      <c r="F34" s="14"/>
      <c r="G34" s="162" t="s">
        <v>43</v>
      </c>
      <c r="H34" s="163" t="s">
        <v>140</v>
      </c>
      <c r="I34" s="168" t="s">
        <v>80</v>
      </c>
      <c r="J34" s="14"/>
      <c r="K34" s="19" t="s">
        <v>46</v>
      </c>
      <c r="L34" s="18" t="s">
        <v>132</v>
      </c>
      <c r="M34" s="18" t="s">
        <v>45</v>
      </c>
      <c r="N34" s="14"/>
      <c r="O34" s="83" t="s">
        <v>317</v>
      </c>
      <c r="P34" s="14"/>
      <c r="Q34" s="20" t="s">
        <v>318</v>
      </c>
      <c r="R34" s="9"/>
      <c r="S34" s="9"/>
      <c r="T34" s="97">
        <v>6</v>
      </c>
      <c r="U34" s="97">
        <v>5.3</v>
      </c>
      <c r="V34" s="102">
        <v>4</v>
      </c>
      <c r="W34" s="102">
        <v>6</v>
      </c>
      <c r="X34" s="102">
        <v>6.8</v>
      </c>
      <c r="Y34" s="102">
        <f aca="true" t="shared" si="2" ref="Y34:Y39">W34*1.05</f>
        <v>6.300000000000001</v>
      </c>
      <c r="Z34" s="97">
        <f aca="true" t="shared" si="3" ref="Z34:Z39">Y34*1.1</f>
        <v>6.9300000000000015</v>
      </c>
      <c r="AA34" s="96"/>
    </row>
    <row r="35" spans="1:27" ht="0.75" customHeight="1" hidden="1">
      <c r="A35" s="5" t="s">
        <v>141</v>
      </c>
      <c r="B35" s="15" t="s">
        <v>142</v>
      </c>
      <c r="C35" s="16" t="s">
        <v>143</v>
      </c>
      <c r="D35" s="13"/>
      <c r="E35" s="14"/>
      <c r="F35" s="14"/>
      <c r="G35" s="162"/>
      <c r="H35" s="163"/>
      <c r="I35" s="168"/>
      <c r="J35" s="14"/>
      <c r="K35" s="19" t="s">
        <v>144</v>
      </c>
      <c r="L35" s="18" t="s">
        <v>145</v>
      </c>
      <c r="M35" s="18" t="s">
        <v>146</v>
      </c>
      <c r="N35" s="14"/>
      <c r="O35" s="83" t="s">
        <v>392</v>
      </c>
      <c r="P35" s="14"/>
      <c r="Q35" s="20" t="s">
        <v>318</v>
      </c>
      <c r="R35" s="9"/>
      <c r="S35" s="9"/>
      <c r="T35" s="97"/>
      <c r="U35" s="97"/>
      <c r="V35" s="102"/>
      <c r="W35" s="102"/>
      <c r="X35" s="102"/>
      <c r="Y35" s="102">
        <f t="shared" si="2"/>
        <v>0</v>
      </c>
      <c r="Z35" s="97">
        <f t="shared" si="3"/>
        <v>0</v>
      </c>
      <c r="AA35" s="96"/>
    </row>
    <row r="36" spans="1:27" ht="51" customHeight="1" hidden="1">
      <c r="A36" s="5" t="s">
        <v>147</v>
      </c>
      <c r="B36" s="15" t="s">
        <v>148</v>
      </c>
      <c r="C36" s="16" t="s">
        <v>149</v>
      </c>
      <c r="D36" s="13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83" t="s">
        <v>393</v>
      </c>
      <c r="P36" s="14"/>
      <c r="Q36" s="20" t="s">
        <v>318</v>
      </c>
      <c r="R36" s="9"/>
      <c r="S36" s="9"/>
      <c r="T36" s="97"/>
      <c r="U36" s="97"/>
      <c r="V36" s="102"/>
      <c r="W36" s="102"/>
      <c r="X36" s="102"/>
      <c r="Y36" s="102">
        <f t="shared" si="2"/>
        <v>0</v>
      </c>
      <c r="Z36" s="97">
        <f t="shared" si="3"/>
        <v>0</v>
      </c>
      <c r="AA36" s="96"/>
    </row>
    <row r="37" spans="1:27" ht="45" customHeight="1" hidden="1">
      <c r="A37" s="5" t="s">
        <v>150</v>
      </c>
      <c r="B37" s="15" t="s">
        <v>151</v>
      </c>
      <c r="C37" s="16" t="s">
        <v>152</v>
      </c>
      <c r="D37" s="13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83" t="s">
        <v>394</v>
      </c>
      <c r="P37" s="14"/>
      <c r="Q37" s="20" t="s">
        <v>318</v>
      </c>
      <c r="R37" s="9"/>
      <c r="S37" s="9"/>
      <c r="T37" s="97"/>
      <c r="U37" s="97"/>
      <c r="V37" s="102"/>
      <c r="W37" s="102"/>
      <c r="X37" s="102"/>
      <c r="Y37" s="102">
        <f t="shared" si="2"/>
        <v>0</v>
      </c>
      <c r="Z37" s="97">
        <f t="shared" si="3"/>
        <v>0</v>
      </c>
      <c r="AA37" s="96"/>
    </row>
    <row r="38" spans="1:27" ht="45" customHeight="1" hidden="1">
      <c r="A38" s="5" t="s">
        <v>153</v>
      </c>
      <c r="B38" s="15" t="s">
        <v>154</v>
      </c>
      <c r="C38" s="16" t="s">
        <v>155</v>
      </c>
      <c r="D38" s="13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83" t="s">
        <v>395</v>
      </c>
      <c r="P38" s="14"/>
      <c r="Q38" s="20" t="s">
        <v>318</v>
      </c>
      <c r="R38" s="9"/>
      <c r="S38" s="9"/>
      <c r="T38" s="97"/>
      <c r="U38" s="97"/>
      <c r="V38" s="102"/>
      <c r="W38" s="102"/>
      <c r="X38" s="102"/>
      <c r="Y38" s="102">
        <f t="shared" si="2"/>
        <v>0</v>
      </c>
      <c r="Z38" s="97">
        <f t="shared" si="3"/>
        <v>0</v>
      </c>
      <c r="AA38" s="96"/>
    </row>
    <row r="39" spans="1:27" ht="66.75" customHeight="1">
      <c r="A39" s="5" t="s">
        <v>156</v>
      </c>
      <c r="B39" s="15" t="s">
        <v>157</v>
      </c>
      <c r="C39" s="16" t="s">
        <v>158</v>
      </c>
      <c r="D39" s="13" t="s">
        <v>159</v>
      </c>
      <c r="E39" s="14"/>
      <c r="F39" s="14"/>
      <c r="G39" s="24" t="s">
        <v>43</v>
      </c>
      <c r="H39" s="17" t="s">
        <v>160</v>
      </c>
      <c r="I39" s="18" t="s">
        <v>80</v>
      </c>
      <c r="J39" s="14"/>
      <c r="K39" s="19" t="s">
        <v>46</v>
      </c>
      <c r="L39" s="18" t="s">
        <v>161</v>
      </c>
      <c r="M39" s="18" t="s">
        <v>45</v>
      </c>
      <c r="N39" s="14"/>
      <c r="O39" s="83" t="s">
        <v>396</v>
      </c>
      <c r="P39" s="14"/>
      <c r="Q39" s="20" t="s">
        <v>318</v>
      </c>
      <c r="R39" s="9"/>
      <c r="S39" s="9"/>
      <c r="T39" s="97">
        <v>45.7</v>
      </c>
      <c r="U39" s="97">
        <v>44.912</v>
      </c>
      <c r="V39" s="102">
        <v>22.5</v>
      </c>
      <c r="W39" s="102">
        <v>80</v>
      </c>
      <c r="X39" s="102">
        <v>43.9</v>
      </c>
      <c r="Y39" s="102">
        <f t="shared" si="2"/>
        <v>84</v>
      </c>
      <c r="Z39" s="97">
        <f t="shared" si="3"/>
        <v>92.4</v>
      </c>
      <c r="AA39" s="96"/>
    </row>
    <row r="40" spans="1:27" ht="79.5" customHeight="1">
      <c r="A40" s="5" t="s">
        <v>162</v>
      </c>
      <c r="B40" s="15" t="s">
        <v>163</v>
      </c>
      <c r="C40" s="16" t="s">
        <v>164</v>
      </c>
      <c r="D40" s="13" t="s">
        <v>315</v>
      </c>
      <c r="E40" s="14"/>
      <c r="F40" s="14"/>
      <c r="G40" s="24" t="s">
        <v>43</v>
      </c>
      <c r="H40" s="17" t="s">
        <v>160</v>
      </c>
      <c r="I40" s="18" t="s">
        <v>80</v>
      </c>
      <c r="J40" s="14"/>
      <c r="K40" s="19" t="s">
        <v>46</v>
      </c>
      <c r="L40" s="18" t="s">
        <v>161</v>
      </c>
      <c r="M40" s="18" t="s">
        <v>45</v>
      </c>
      <c r="N40" s="14"/>
      <c r="O40" s="83" t="s">
        <v>317</v>
      </c>
      <c r="P40" s="14"/>
      <c r="Q40" s="20" t="s">
        <v>318</v>
      </c>
      <c r="R40" s="9"/>
      <c r="S40" s="9"/>
      <c r="T40" s="97">
        <v>43.1</v>
      </c>
      <c r="U40" s="97">
        <v>43.1</v>
      </c>
      <c r="V40" s="102">
        <v>36</v>
      </c>
      <c r="W40" s="102"/>
      <c r="X40" s="102"/>
      <c r="Y40" s="102"/>
      <c r="Z40" s="97"/>
      <c r="AA40" s="96"/>
    </row>
    <row r="41" spans="1:27" ht="57.75" customHeight="1">
      <c r="A41" s="5" t="s">
        <v>165</v>
      </c>
      <c r="B41" s="15" t="s">
        <v>166</v>
      </c>
      <c r="C41" s="16" t="s">
        <v>167</v>
      </c>
      <c r="D41" s="13" t="s">
        <v>159</v>
      </c>
      <c r="E41" s="14"/>
      <c r="F41" s="14"/>
      <c r="G41" s="24" t="s">
        <v>43</v>
      </c>
      <c r="H41" s="17" t="s">
        <v>160</v>
      </c>
      <c r="I41" s="18" t="s">
        <v>80</v>
      </c>
      <c r="J41" s="14"/>
      <c r="K41" s="19" t="s">
        <v>46</v>
      </c>
      <c r="L41" s="18" t="s">
        <v>161</v>
      </c>
      <c r="M41" s="18" t="s">
        <v>45</v>
      </c>
      <c r="N41" s="14"/>
      <c r="O41" s="83" t="s">
        <v>317</v>
      </c>
      <c r="P41" s="14"/>
      <c r="Q41" s="20" t="s">
        <v>318</v>
      </c>
      <c r="R41" s="9"/>
      <c r="S41" s="9"/>
      <c r="T41" s="97">
        <v>58</v>
      </c>
      <c r="U41" s="97">
        <v>54.9</v>
      </c>
      <c r="V41" s="102">
        <v>103.11037</v>
      </c>
      <c r="W41" s="102">
        <v>136.9</v>
      </c>
      <c r="X41" s="102">
        <v>56.7</v>
      </c>
      <c r="Y41" s="102">
        <f>W41*1.05</f>
        <v>143.745</v>
      </c>
      <c r="Z41" s="97">
        <f>Y41*1.1</f>
        <v>158.11950000000002</v>
      </c>
      <c r="AA41" s="96"/>
    </row>
    <row r="42" spans="1:27" ht="22.5" customHeight="1">
      <c r="A42" s="5" t="s">
        <v>168</v>
      </c>
      <c r="B42" s="15" t="s">
        <v>169</v>
      </c>
      <c r="C42" s="16" t="s">
        <v>170</v>
      </c>
      <c r="D42" s="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9"/>
      <c r="S42" s="9"/>
      <c r="T42" s="97"/>
      <c r="U42" s="97"/>
      <c r="V42" s="102"/>
      <c r="W42" s="102"/>
      <c r="X42" s="102"/>
      <c r="Y42" s="102"/>
      <c r="Z42" s="97"/>
      <c r="AA42" s="96"/>
    </row>
    <row r="43" spans="1:27" ht="51.75" customHeight="1">
      <c r="A43" s="5" t="s">
        <v>171</v>
      </c>
      <c r="B43" s="15" t="s">
        <v>172</v>
      </c>
      <c r="C43" s="16" t="s">
        <v>173</v>
      </c>
      <c r="D43" s="13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9"/>
      <c r="S43" s="9"/>
      <c r="T43" s="97"/>
      <c r="U43" s="97"/>
      <c r="V43" s="102"/>
      <c r="W43" s="102"/>
      <c r="X43" s="102"/>
      <c r="Y43" s="102"/>
      <c r="Z43" s="97"/>
      <c r="AA43" s="96"/>
    </row>
    <row r="44" spans="1:27" ht="40.5" customHeight="1">
      <c r="A44" s="5" t="s">
        <v>174</v>
      </c>
      <c r="B44" s="15" t="s">
        <v>175</v>
      </c>
      <c r="C44" s="16" t="s">
        <v>176</v>
      </c>
      <c r="D44" s="13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9"/>
      <c r="S44" s="9"/>
      <c r="T44" s="97"/>
      <c r="U44" s="97"/>
      <c r="V44" s="102"/>
      <c r="W44" s="102"/>
      <c r="X44" s="102"/>
      <c r="Y44" s="102"/>
      <c r="Z44" s="97"/>
      <c r="AA44" s="96"/>
    </row>
    <row r="45" spans="1:27" ht="42.75" customHeight="1">
      <c r="A45" s="5" t="s">
        <v>177</v>
      </c>
      <c r="B45" s="15" t="s">
        <v>178</v>
      </c>
      <c r="C45" s="16" t="s">
        <v>179</v>
      </c>
      <c r="D45" s="13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9"/>
      <c r="S45" s="9"/>
      <c r="T45" s="97"/>
      <c r="U45" s="97"/>
      <c r="V45" s="102"/>
      <c r="W45" s="102"/>
      <c r="X45" s="102"/>
      <c r="Y45" s="102"/>
      <c r="Z45" s="97"/>
      <c r="AA45" s="96"/>
    </row>
    <row r="46" spans="1:27" ht="31.5" customHeight="1">
      <c r="A46" s="5" t="s">
        <v>180</v>
      </c>
      <c r="B46" s="15" t="s">
        <v>181</v>
      </c>
      <c r="C46" s="16" t="s">
        <v>182</v>
      </c>
      <c r="D46" s="13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9"/>
      <c r="S46" s="9"/>
      <c r="T46" s="97"/>
      <c r="U46" s="97"/>
      <c r="V46" s="102"/>
      <c r="W46" s="102"/>
      <c r="X46" s="102"/>
      <c r="Y46" s="102"/>
      <c r="Z46" s="97"/>
      <c r="AA46" s="96"/>
    </row>
    <row r="47" spans="1:27" ht="40.5" customHeight="1">
      <c r="A47" s="5" t="s">
        <v>183</v>
      </c>
      <c r="B47" s="15" t="s">
        <v>184</v>
      </c>
      <c r="C47" s="16" t="s">
        <v>185</v>
      </c>
      <c r="D47" s="13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9"/>
      <c r="S47" s="9"/>
      <c r="T47" s="97"/>
      <c r="U47" s="97"/>
      <c r="V47" s="102"/>
      <c r="W47" s="102"/>
      <c r="X47" s="102"/>
      <c r="Y47" s="102"/>
      <c r="Z47" s="97"/>
      <c r="AA47" s="96"/>
    </row>
    <row r="48" spans="1:27" ht="33.75" customHeight="1">
      <c r="A48" s="5" t="s">
        <v>186</v>
      </c>
      <c r="B48" s="15" t="s">
        <v>187</v>
      </c>
      <c r="C48" s="16" t="s">
        <v>188</v>
      </c>
      <c r="D48" s="13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9"/>
      <c r="S48" s="9"/>
      <c r="T48" s="97"/>
      <c r="U48" s="97"/>
      <c r="V48" s="102"/>
      <c r="W48" s="102"/>
      <c r="X48" s="102"/>
      <c r="Y48" s="102"/>
      <c r="Z48" s="97"/>
      <c r="AA48" s="96"/>
    </row>
    <row r="49" spans="1:27" ht="62.25" customHeight="1">
      <c r="A49" s="5" t="s">
        <v>189</v>
      </c>
      <c r="B49" s="15" t="s">
        <v>190</v>
      </c>
      <c r="C49" s="16" t="s">
        <v>191</v>
      </c>
      <c r="D49" s="13" t="s">
        <v>91</v>
      </c>
      <c r="E49" s="14"/>
      <c r="F49" s="14"/>
      <c r="G49" s="24" t="s">
        <v>43</v>
      </c>
      <c r="H49" s="17" t="s">
        <v>192</v>
      </c>
      <c r="I49" s="18" t="s">
        <v>80</v>
      </c>
      <c r="J49" s="14"/>
      <c r="K49" s="19" t="s">
        <v>46</v>
      </c>
      <c r="L49" s="18" t="s">
        <v>193</v>
      </c>
      <c r="M49" s="18" t="s">
        <v>194</v>
      </c>
      <c r="N49" s="14"/>
      <c r="O49" s="14"/>
      <c r="P49" s="14"/>
      <c r="Q49" s="20"/>
      <c r="R49" s="9"/>
      <c r="S49" s="9"/>
      <c r="T49" s="97"/>
      <c r="U49" s="97"/>
      <c r="V49" s="102"/>
      <c r="W49" s="102"/>
      <c r="X49" s="102"/>
      <c r="Y49" s="102"/>
      <c r="Z49" s="97"/>
      <c r="AA49" s="96"/>
    </row>
    <row r="50" spans="1:27" ht="20.25" customHeight="1">
      <c r="A50" s="5" t="s">
        <v>195</v>
      </c>
      <c r="B50" s="15" t="s">
        <v>196</v>
      </c>
      <c r="C50" s="16" t="s">
        <v>197</v>
      </c>
      <c r="D50" s="13"/>
      <c r="E50" s="14"/>
      <c r="F50" s="14"/>
      <c r="G50" s="24"/>
      <c r="H50" s="17"/>
      <c r="I50" s="18"/>
      <c r="J50" s="14"/>
      <c r="K50" s="14"/>
      <c r="L50" s="14"/>
      <c r="M50" s="14"/>
      <c r="N50" s="14"/>
      <c r="O50" s="14"/>
      <c r="P50" s="14"/>
      <c r="Q50" s="14"/>
      <c r="R50" s="9"/>
      <c r="S50" s="9"/>
      <c r="T50" s="97"/>
      <c r="U50" s="97"/>
      <c r="V50" s="102"/>
      <c r="W50" s="102"/>
      <c r="X50" s="102"/>
      <c r="Y50" s="102"/>
      <c r="Z50" s="97"/>
      <c r="AA50" s="96"/>
    </row>
    <row r="51" spans="1:27" ht="52.5" customHeight="1">
      <c r="A51" s="5" t="s">
        <v>198</v>
      </c>
      <c r="B51" s="15" t="s">
        <v>199</v>
      </c>
      <c r="C51" s="16" t="s">
        <v>200</v>
      </c>
      <c r="D51" s="13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9"/>
      <c r="S51" s="9"/>
      <c r="T51" s="97"/>
      <c r="U51" s="97"/>
      <c r="V51" s="102"/>
      <c r="W51" s="102"/>
      <c r="X51" s="102"/>
      <c r="Y51" s="102"/>
      <c r="Z51" s="97"/>
      <c r="AA51" s="96"/>
    </row>
    <row r="52" spans="1:27" ht="22.5" customHeight="1">
      <c r="A52" s="5" t="s">
        <v>201</v>
      </c>
      <c r="B52" s="15" t="s">
        <v>202</v>
      </c>
      <c r="C52" s="16" t="s">
        <v>203</v>
      </c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9"/>
      <c r="S52" s="9"/>
      <c r="T52" s="97"/>
      <c r="U52" s="97"/>
      <c r="V52" s="102"/>
      <c r="W52" s="102"/>
      <c r="X52" s="102"/>
      <c r="Y52" s="102"/>
      <c r="Z52" s="97"/>
      <c r="AA52" s="96"/>
    </row>
    <row r="53" spans="1:27" ht="32.25" customHeight="1">
      <c r="A53" s="5" t="s">
        <v>204</v>
      </c>
      <c r="B53" s="15" t="s">
        <v>205</v>
      </c>
      <c r="C53" s="16" t="s">
        <v>206</v>
      </c>
      <c r="D53" s="13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9"/>
      <c r="S53" s="9"/>
      <c r="T53" s="97"/>
      <c r="U53" s="97"/>
      <c r="V53" s="102"/>
      <c r="W53" s="102"/>
      <c r="X53" s="102"/>
      <c r="Y53" s="102"/>
      <c r="Z53" s="97"/>
      <c r="AA53" s="96"/>
    </row>
    <row r="54" spans="1:27" ht="66.75" customHeight="1">
      <c r="A54" s="5" t="s">
        <v>207</v>
      </c>
      <c r="B54" s="11" t="s">
        <v>208</v>
      </c>
      <c r="C54" s="12" t="s">
        <v>209</v>
      </c>
      <c r="D54" s="13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9"/>
      <c r="S54" s="9"/>
      <c r="T54" s="102">
        <f aca="true" t="shared" si="4" ref="T54:Z54">SUM(T55)</f>
        <v>0</v>
      </c>
      <c r="U54" s="102">
        <f t="shared" si="4"/>
        <v>0</v>
      </c>
      <c r="V54" s="102">
        <f t="shared" si="4"/>
        <v>0</v>
      </c>
      <c r="W54" s="102">
        <f t="shared" si="4"/>
        <v>0</v>
      </c>
      <c r="X54" s="102">
        <f t="shared" si="4"/>
        <v>0</v>
      </c>
      <c r="Y54" s="102">
        <f t="shared" si="4"/>
        <v>0</v>
      </c>
      <c r="Z54" s="102">
        <f t="shared" si="4"/>
        <v>0</v>
      </c>
      <c r="AA54" s="96"/>
    </row>
    <row r="55" spans="1:27" ht="90">
      <c r="A55" s="25" t="s">
        <v>210</v>
      </c>
      <c r="B55" s="11" t="s">
        <v>211</v>
      </c>
      <c r="C55" s="12"/>
      <c r="D55" s="26" t="s">
        <v>212</v>
      </c>
      <c r="E55" s="14"/>
      <c r="F55" s="14"/>
      <c r="G55" s="24" t="s">
        <v>43</v>
      </c>
      <c r="H55" s="17" t="s">
        <v>92</v>
      </c>
      <c r="I55" s="18" t="s">
        <v>80</v>
      </c>
      <c r="J55" s="14"/>
      <c r="K55" s="19" t="s">
        <v>46</v>
      </c>
      <c r="L55" s="18" t="s">
        <v>93</v>
      </c>
      <c r="M55" s="18" t="s">
        <v>45</v>
      </c>
      <c r="N55" s="14"/>
      <c r="O55" s="83" t="s">
        <v>317</v>
      </c>
      <c r="P55" s="14"/>
      <c r="Q55" s="20" t="s">
        <v>318</v>
      </c>
      <c r="R55" s="9"/>
      <c r="S55" s="9"/>
      <c r="T55" s="97"/>
      <c r="U55" s="97"/>
      <c r="V55" s="102"/>
      <c r="W55" s="102"/>
      <c r="X55" s="102"/>
      <c r="Y55" s="102"/>
      <c r="Z55" s="97"/>
      <c r="AA55" s="96"/>
    </row>
    <row r="56" spans="1:27" ht="68.25" customHeight="1">
      <c r="A56" s="5" t="s">
        <v>213</v>
      </c>
      <c r="B56" s="11" t="s">
        <v>214</v>
      </c>
      <c r="C56" s="12" t="s">
        <v>215</v>
      </c>
      <c r="D56" s="13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9"/>
      <c r="S56" s="9"/>
      <c r="T56" s="102">
        <f aca="true" t="shared" si="5" ref="T56:Z56">SUM(T57:T58)</f>
        <v>55.5</v>
      </c>
      <c r="U56" s="102">
        <f t="shared" si="5"/>
        <v>55.5</v>
      </c>
      <c r="V56" s="102">
        <f t="shared" si="5"/>
        <v>54.62</v>
      </c>
      <c r="W56" s="102">
        <f t="shared" si="5"/>
        <v>58.2</v>
      </c>
      <c r="X56" s="102">
        <f t="shared" si="5"/>
        <v>60.7</v>
      </c>
      <c r="Y56" s="102">
        <f t="shared" si="5"/>
        <v>61.11000000000001</v>
      </c>
      <c r="Z56" s="102">
        <f t="shared" si="5"/>
        <v>67.22100000000002</v>
      </c>
      <c r="AA56" s="96"/>
    </row>
    <row r="57" spans="1:27" ht="90">
      <c r="A57" s="25" t="s">
        <v>216</v>
      </c>
      <c r="B57" s="11" t="s">
        <v>217</v>
      </c>
      <c r="C57" s="12"/>
      <c r="D57" s="13" t="s">
        <v>218</v>
      </c>
      <c r="E57" s="14"/>
      <c r="F57" s="14"/>
      <c r="G57" s="24" t="s">
        <v>43</v>
      </c>
      <c r="H57" s="17" t="s">
        <v>219</v>
      </c>
      <c r="I57" s="18" t="s">
        <v>80</v>
      </c>
      <c r="J57" s="14"/>
      <c r="K57" s="19" t="s">
        <v>46</v>
      </c>
      <c r="L57" s="18" t="s">
        <v>47</v>
      </c>
      <c r="M57" s="18" t="s">
        <v>45</v>
      </c>
      <c r="N57" s="14"/>
      <c r="O57" s="83" t="s">
        <v>317</v>
      </c>
      <c r="P57" s="14"/>
      <c r="Q57" s="20" t="s">
        <v>318</v>
      </c>
      <c r="R57" s="9"/>
      <c r="S57" s="9"/>
      <c r="T57" s="97">
        <v>55.5</v>
      </c>
      <c r="U57" s="97">
        <v>55.5</v>
      </c>
      <c r="V57" s="102">
        <v>54.62</v>
      </c>
      <c r="W57" s="102">
        <v>58.2</v>
      </c>
      <c r="X57" s="102">
        <v>60.7</v>
      </c>
      <c r="Y57" s="102">
        <f>W57*1.05</f>
        <v>61.11000000000001</v>
      </c>
      <c r="Z57" s="97">
        <f>Y57*1.1</f>
        <v>67.22100000000002</v>
      </c>
      <c r="AA57" s="96"/>
    </row>
    <row r="58" spans="1:27" ht="12.75">
      <c r="A58" s="25" t="s">
        <v>220</v>
      </c>
      <c r="B58" s="11" t="s">
        <v>221</v>
      </c>
      <c r="C58" s="12"/>
      <c r="D58" s="13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9"/>
      <c r="S58" s="9"/>
      <c r="T58" s="97"/>
      <c r="U58" s="97"/>
      <c r="V58" s="102"/>
      <c r="W58" s="102"/>
      <c r="X58" s="102"/>
      <c r="Y58" s="102"/>
      <c r="Z58" s="97"/>
      <c r="AA58" s="96"/>
    </row>
    <row r="59" spans="1:27" ht="91.5" customHeight="1">
      <c r="A59" s="5" t="s">
        <v>222</v>
      </c>
      <c r="B59" s="11" t="s">
        <v>223</v>
      </c>
      <c r="C59" s="12" t="s">
        <v>224</v>
      </c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9"/>
      <c r="S59" s="9"/>
      <c r="T59" s="102">
        <f aca="true" t="shared" si="6" ref="T59:Z59">SUM(T60:T61)</f>
        <v>183.07117</v>
      </c>
      <c r="U59" s="102">
        <f t="shared" si="6"/>
        <v>182.15031</v>
      </c>
      <c r="V59" s="102">
        <f t="shared" si="6"/>
        <v>58.9</v>
      </c>
      <c r="W59" s="102">
        <f t="shared" si="6"/>
        <v>71.4</v>
      </c>
      <c r="X59" s="102">
        <f t="shared" si="6"/>
        <v>106.6</v>
      </c>
      <c r="Y59" s="102">
        <f t="shared" si="6"/>
        <v>74.97000000000001</v>
      </c>
      <c r="Z59" s="102">
        <f t="shared" si="6"/>
        <v>82.46700000000003</v>
      </c>
      <c r="AA59" s="96"/>
    </row>
    <row r="60" spans="1:27" ht="18" customHeight="1">
      <c r="A60" s="5"/>
      <c r="B60" s="27" t="s">
        <v>225</v>
      </c>
      <c r="C60" s="28"/>
      <c r="D60" s="29" t="s">
        <v>118</v>
      </c>
      <c r="E60" s="30"/>
      <c r="F60" s="30"/>
      <c r="G60" s="6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8"/>
      <c r="S60" s="28"/>
      <c r="T60" s="98">
        <v>65.79</v>
      </c>
      <c r="U60" s="98">
        <v>64.86914</v>
      </c>
      <c r="V60" s="102">
        <v>58.9</v>
      </c>
      <c r="W60" s="102">
        <v>71.4</v>
      </c>
      <c r="X60" s="102">
        <v>106.6</v>
      </c>
      <c r="Y60" s="102">
        <f>W60*1.05</f>
        <v>74.97000000000001</v>
      </c>
      <c r="Z60" s="97">
        <f>Y60*1.1</f>
        <v>82.46700000000003</v>
      </c>
      <c r="AA60" s="55"/>
    </row>
    <row r="61" spans="1:27" ht="83.25" customHeight="1">
      <c r="A61" s="31" t="s">
        <v>226</v>
      </c>
      <c r="B61" s="36" t="s">
        <v>340</v>
      </c>
      <c r="C61" s="55" t="s">
        <v>341</v>
      </c>
      <c r="D61" s="87" t="s">
        <v>342</v>
      </c>
      <c r="E61" s="28"/>
      <c r="F61" s="28"/>
      <c r="G61" s="24" t="s">
        <v>43</v>
      </c>
      <c r="H61" s="17" t="s">
        <v>219</v>
      </c>
      <c r="I61" s="18" t="s">
        <v>80</v>
      </c>
      <c r="J61" s="14"/>
      <c r="K61" s="19" t="s">
        <v>46</v>
      </c>
      <c r="L61" s="18" t="s">
        <v>47</v>
      </c>
      <c r="M61" s="18" t="s">
        <v>45</v>
      </c>
      <c r="N61" s="28"/>
      <c r="O61" s="83" t="s">
        <v>317</v>
      </c>
      <c r="P61" s="14"/>
      <c r="Q61" s="20" t="s">
        <v>318</v>
      </c>
      <c r="R61" s="28"/>
      <c r="S61" s="28"/>
      <c r="T61" s="98">
        <v>117.28117</v>
      </c>
      <c r="U61" s="98">
        <v>117.28117</v>
      </c>
      <c r="V61" s="98"/>
      <c r="W61" s="98"/>
      <c r="X61" s="98"/>
      <c r="Y61" s="98"/>
      <c r="Z61" s="98"/>
      <c r="AA61" s="55"/>
    </row>
    <row r="62" spans="1:27" ht="24.75" customHeight="1">
      <c r="A62" s="28"/>
      <c r="B62" s="6" t="s">
        <v>227</v>
      </c>
      <c r="C62" s="7"/>
      <c r="D62" s="8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 t="s">
        <v>228</v>
      </c>
      <c r="Q62" s="33"/>
      <c r="R62" s="9"/>
      <c r="S62" s="9"/>
      <c r="T62" s="99">
        <f aca="true" t="shared" si="7" ref="T62:Z62">T7</f>
        <v>2032.88117</v>
      </c>
      <c r="U62" s="99">
        <f t="shared" si="7"/>
        <v>1977.978</v>
      </c>
      <c r="V62" s="99">
        <f t="shared" si="7"/>
        <v>2056.575</v>
      </c>
      <c r="W62" s="99">
        <f t="shared" si="7"/>
        <v>1980.449</v>
      </c>
      <c r="X62" s="99">
        <f t="shared" si="7"/>
        <v>2211</v>
      </c>
      <c r="Y62" s="99">
        <f t="shared" si="7"/>
        <v>2054.0484699999997</v>
      </c>
      <c r="Z62" s="99">
        <f t="shared" si="7"/>
        <v>2157.03544</v>
      </c>
      <c r="AA62" s="96"/>
    </row>
    <row r="63" spans="1:27" s="35" customFormat="1" ht="17.25" customHeight="1" hidden="1">
      <c r="A63" s="66"/>
      <c r="B63" s="37"/>
      <c r="C63" s="28"/>
      <c r="D63" s="32"/>
      <c r="E63" s="28"/>
      <c r="F63" s="28"/>
      <c r="G63" s="36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98"/>
      <c r="U63" s="98"/>
      <c r="V63" s="98"/>
      <c r="W63" s="98"/>
      <c r="X63" s="98"/>
      <c r="Y63" s="98"/>
      <c r="Z63" s="98"/>
      <c r="AA63" s="55"/>
    </row>
    <row r="64" spans="1:27" s="35" customFormat="1" ht="21.75" customHeight="1" hidden="1">
      <c r="A64" s="66"/>
      <c r="B64" s="36"/>
      <c r="C64" s="28"/>
      <c r="D64" s="32"/>
      <c r="E64" s="28"/>
      <c r="F64" s="28"/>
      <c r="G64" s="36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98"/>
      <c r="U64" s="98"/>
      <c r="V64" s="98"/>
      <c r="W64" s="98"/>
      <c r="X64" s="98"/>
      <c r="Y64" s="98"/>
      <c r="Z64" s="98"/>
      <c r="AA64" s="55"/>
    </row>
    <row r="65" spans="1:27" ht="24" customHeight="1" hidden="1">
      <c r="A65" s="28"/>
      <c r="B65" s="37"/>
      <c r="C65" s="28"/>
      <c r="D65" s="32"/>
      <c r="E65" s="28"/>
      <c r="F65" s="28"/>
      <c r="G65" s="36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98"/>
      <c r="U65" s="98"/>
      <c r="V65" s="98"/>
      <c r="W65" s="98"/>
      <c r="X65" s="98"/>
      <c r="Y65" s="98"/>
      <c r="Z65" s="98"/>
      <c r="AA65" s="55"/>
    </row>
    <row r="66" spans="1:27" ht="21" customHeight="1" hidden="1">
      <c r="A66" s="28"/>
      <c r="B66" s="37"/>
      <c r="C66" s="28"/>
      <c r="D66" s="32"/>
      <c r="E66" s="28"/>
      <c r="F66" s="28"/>
      <c r="G66" s="36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98"/>
      <c r="U66" s="98"/>
      <c r="V66" s="98"/>
      <c r="W66" s="98"/>
      <c r="X66" s="98"/>
      <c r="Y66" s="98"/>
      <c r="Z66" s="98"/>
      <c r="AA66" s="55"/>
    </row>
    <row r="67" spans="1:27" ht="33" customHeight="1" hidden="1">
      <c r="A67" s="28"/>
      <c r="B67" s="178"/>
      <c r="C67" s="178"/>
      <c r="D67" s="38"/>
      <c r="E67" s="28"/>
      <c r="F67" s="28"/>
      <c r="G67" s="36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98"/>
      <c r="U67" s="98"/>
      <c r="V67" s="98"/>
      <c r="W67" s="98"/>
      <c r="X67" s="98"/>
      <c r="Y67" s="98"/>
      <c r="Z67" s="98"/>
      <c r="AA67" s="55"/>
    </row>
    <row r="68" spans="1:27" ht="33.75">
      <c r="A68" s="28"/>
      <c r="B68" s="36" t="s">
        <v>356</v>
      </c>
      <c r="C68" s="28"/>
      <c r="D68" s="55">
        <v>1003</v>
      </c>
      <c r="E68" s="28"/>
      <c r="F68" s="28"/>
      <c r="G68" s="36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98"/>
      <c r="U68" s="98"/>
      <c r="V68" s="98">
        <v>1042.8</v>
      </c>
      <c r="W68" s="98">
        <v>76.8</v>
      </c>
      <c r="X68" s="98"/>
      <c r="Y68" s="98">
        <f>W68*1.05</f>
        <v>80.64</v>
      </c>
      <c r="Z68" s="98">
        <f>W68*1.1</f>
        <v>84.48</v>
      </c>
      <c r="AA68" s="55"/>
    </row>
    <row r="69" spans="1:27" ht="12.75">
      <c r="A69" s="28"/>
      <c r="B69" s="95" t="s">
        <v>357</v>
      </c>
      <c r="C69" s="28"/>
      <c r="D69" s="28"/>
      <c r="E69" s="28"/>
      <c r="F69" s="28"/>
      <c r="G69" s="36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100">
        <f aca="true" t="shared" si="8" ref="T69:Z69">T62+T68</f>
        <v>2032.88117</v>
      </c>
      <c r="U69" s="100">
        <f t="shared" si="8"/>
        <v>1977.978</v>
      </c>
      <c r="V69" s="100">
        <f t="shared" si="8"/>
        <v>3099.375</v>
      </c>
      <c r="W69" s="100">
        <f t="shared" si="8"/>
        <v>2057.2490000000003</v>
      </c>
      <c r="X69" s="100">
        <f t="shared" si="8"/>
        <v>2211</v>
      </c>
      <c r="Y69" s="100">
        <f t="shared" si="8"/>
        <v>2134.6884699999996</v>
      </c>
      <c r="Z69" s="100">
        <f t="shared" si="8"/>
        <v>2241.51544</v>
      </c>
      <c r="AA69" s="101"/>
    </row>
    <row r="71" spans="2:28" ht="13.5" customHeight="1">
      <c r="B71" s="35"/>
      <c r="C71" s="35"/>
      <c r="D71" s="35"/>
      <c r="E71" s="35"/>
      <c r="F71" s="35"/>
      <c r="G71" s="81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179" t="s">
        <v>229</v>
      </c>
      <c r="S71" s="179"/>
      <c r="T71" s="179"/>
      <c r="U71" s="179"/>
      <c r="V71" s="179"/>
      <c r="W71" s="35"/>
      <c r="X71" s="35"/>
      <c r="Y71" s="35"/>
      <c r="Z71" s="35"/>
      <c r="AA71" s="35" t="s">
        <v>228</v>
      </c>
      <c r="AB71" s="35"/>
    </row>
    <row r="72" spans="2:28" ht="12.75">
      <c r="B72" s="39" t="s">
        <v>230</v>
      </c>
      <c r="C72" s="39"/>
      <c r="D72" s="39"/>
      <c r="E72" s="35"/>
      <c r="F72" s="35"/>
      <c r="G72" s="166" t="s">
        <v>370</v>
      </c>
      <c r="H72" s="166"/>
      <c r="I72" s="35"/>
      <c r="J72" s="35"/>
      <c r="K72" s="35"/>
      <c r="L72" s="35"/>
      <c r="M72" s="35"/>
      <c r="N72" s="35"/>
      <c r="O72" s="35"/>
      <c r="P72" s="35"/>
      <c r="Q72" s="35"/>
      <c r="R72" s="41" t="s">
        <v>231</v>
      </c>
      <c r="S72" s="41"/>
      <c r="T72" s="179" t="s">
        <v>232</v>
      </c>
      <c r="U72" s="179"/>
      <c r="V72" s="179"/>
      <c r="W72" s="179"/>
      <c r="X72" s="35"/>
      <c r="Y72" s="35"/>
      <c r="Z72" s="164" t="s">
        <v>233</v>
      </c>
      <c r="AA72" s="164"/>
      <c r="AB72" s="35"/>
    </row>
  </sheetData>
  <sheetProtection/>
  <mergeCells count="37">
    <mergeCell ref="O9:O11"/>
    <mergeCell ref="A9:A11"/>
    <mergeCell ref="B9:B11"/>
    <mergeCell ref="C9:C11"/>
    <mergeCell ref="G9:G11"/>
    <mergeCell ref="H9:H11"/>
    <mergeCell ref="I9:I11"/>
    <mergeCell ref="B67:C67"/>
    <mergeCell ref="R71:V71"/>
    <mergeCell ref="T72:W72"/>
    <mergeCell ref="X1:AA1"/>
    <mergeCell ref="A2:AA2"/>
    <mergeCell ref="A3:C5"/>
    <mergeCell ref="D3:D5"/>
    <mergeCell ref="E3:Q3"/>
    <mergeCell ref="R3:Z3"/>
    <mergeCell ref="AA3:AA5"/>
    <mergeCell ref="C21:C22"/>
    <mergeCell ref="R4:R5"/>
    <mergeCell ref="S4:U4"/>
    <mergeCell ref="I34:I35"/>
    <mergeCell ref="N4:Q4"/>
    <mergeCell ref="F4:I4"/>
    <mergeCell ref="J4:M4"/>
    <mergeCell ref="K9:K11"/>
    <mergeCell ref="L9:L11"/>
    <mergeCell ref="M9:M11"/>
    <mergeCell ref="A21:A22"/>
    <mergeCell ref="E4:E5"/>
    <mergeCell ref="G34:G35"/>
    <mergeCell ref="H34:H35"/>
    <mergeCell ref="Z72:AA72"/>
    <mergeCell ref="V4:V5"/>
    <mergeCell ref="W4:W5"/>
    <mergeCell ref="X4:Z4"/>
    <mergeCell ref="G72:H72"/>
    <mergeCell ref="B21:B22"/>
  </mergeCells>
  <printOptions/>
  <pageMargins left="0.3937007874015748" right="0.3937007874015748" top="0.51" bottom="0.3937007874015748" header="0.5118110236220472" footer="0.39"/>
  <pageSetup horizontalDpi="600" verticalDpi="600" orientation="landscape" paperSize="9" scale="53" r:id="rId1"/>
  <rowBreaks count="1" manualBreakCount="1">
    <brk id="43" max="26" man="1"/>
  </rowBreaks>
  <ignoredErrors>
    <ignoredError sqref="D1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Z73"/>
  <sheetViews>
    <sheetView view="pageBreakPreview" zoomScale="80" zoomScaleSheetLayoutView="80" zoomScalePageLayoutView="0" workbookViewId="0" topLeftCell="A1">
      <pane xSplit="8" ySplit="8" topLeftCell="Q61" activePane="bottomRight" state="frozen"/>
      <selection pane="topLeft" activeCell="A1" sqref="A1"/>
      <selection pane="topRight" activeCell="I1" sqref="I1"/>
      <selection pane="bottomLeft" activeCell="A9" sqref="A9"/>
      <selection pane="bottomRight" activeCell="W33" sqref="W33:Y33"/>
    </sheetView>
  </sheetViews>
  <sheetFormatPr defaultColWidth="9.00390625" defaultRowHeight="12.75"/>
  <cols>
    <col min="1" max="1" width="6.875" style="40" customWidth="1"/>
    <col min="2" max="2" width="35.75390625" style="40" customWidth="1"/>
    <col min="3" max="4" width="9.125" style="40" customWidth="1"/>
    <col min="5" max="5" width="0.12890625" style="40" hidden="1" customWidth="1"/>
    <col min="6" max="6" width="9.125" style="40" hidden="1" customWidth="1"/>
    <col min="7" max="7" width="17.625" style="82" customWidth="1"/>
    <col min="8" max="8" width="14.75390625" style="40" customWidth="1"/>
    <col min="9" max="9" width="9.875" style="40" customWidth="1"/>
    <col min="10" max="10" width="0.12890625" style="40" hidden="1" customWidth="1"/>
    <col min="11" max="11" width="19.25390625" style="40" customWidth="1"/>
    <col min="12" max="12" width="8.00390625" style="40" customWidth="1"/>
    <col min="13" max="13" width="10.625" style="40" customWidth="1"/>
    <col min="14" max="14" width="9.125" style="40" hidden="1" customWidth="1"/>
    <col min="15" max="15" width="21.75390625" style="40" customWidth="1"/>
    <col min="16" max="16" width="9.125" style="40" customWidth="1"/>
    <col min="17" max="17" width="9.875" style="40" customWidth="1"/>
    <col min="18" max="19" width="9.125" style="40" hidden="1" customWidth="1"/>
    <col min="20" max="21" width="9.125" style="40" customWidth="1"/>
    <col min="22" max="23" width="9.625" style="40" customWidth="1"/>
    <col min="24" max="24" width="9.125" style="40" customWidth="1"/>
    <col min="25" max="25" width="8.75390625" style="40" customWidth="1"/>
  </cols>
  <sheetData>
    <row r="1" spans="7:13" ht="12.75">
      <c r="G1" s="80"/>
      <c r="H1" s="1"/>
      <c r="I1" s="1"/>
      <c r="J1" s="1"/>
      <c r="K1" s="1"/>
      <c r="L1" s="1"/>
      <c r="M1" s="1"/>
    </row>
    <row r="2" spans="1:25" ht="12.75">
      <c r="A2" s="181" t="s">
        <v>272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</row>
    <row r="3" spans="1:26" ht="31.5" customHeight="1">
      <c r="A3" s="161" t="s">
        <v>1</v>
      </c>
      <c r="B3" s="161"/>
      <c r="C3" s="161"/>
      <c r="D3" s="182" t="s">
        <v>2</v>
      </c>
      <c r="E3" s="161" t="s">
        <v>3</v>
      </c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 t="s">
        <v>4</v>
      </c>
      <c r="S3" s="161"/>
      <c r="T3" s="161"/>
      <c r="U3" s="161"/>
      <c r="V3" s="161"/>
      <c r="W3" s="161"/>
      <c r="X3" s="161"/>
      <c r="Y3" s="161"/>
      <c r="Z3" s="165" t="s">
        <v>362</v>
      </c>
    </row>
    <row r="4" spans="1:26" ht="44.25" customHeight="1">
      <c r="A4" s="161"/>
      <c r="B4" s="161"/>
      <c r="C4" s="161"/>
      <c r="D4" s="182"/>
      <c r="E4" s="161"/>
      <c r="F4" s="161" t="s">
        <v>6</v>
      </c>
      <c r="G4" s="161"/>
      <c r="H4" s="161"/>
      <c r="I4" s="161"/>
      <c r="J4" s="169" t="s">
        <v>7</v>
      </c>
      <c r="K4" s="170"/>
      <c r="L4" s="170"/>
      <c r="M4" s="171"/>
      <c r="N4" s="161" t="s">
        <v>8</v>
      </c>
      <c r="O4" s="161"/>
      <c r="P4" s="161"/>
      <c r="Q4" s="161"/>
      <c r="R4" s="161"/>
      <c r="S4" s="161" t="s">
        <v>9</v>
      </c>
      <c r="T4" s="161"/>
      <c r="U4" s="161"/>
      <c r="V4" s="165" t="s">
        <v>321</v>
      </c>
      <c r="W4" s="165" t="s">
        <v>322</v>
      </c>
      <c r="X4" s="165" t="s">
        <v>10</v>
      </c>
      <c r="Y4" s="161"/>
      <c r="Z4" s="161"/>
    </row>
    <row r="5" spans="1:26" ht="67.5">
      <c r="A5" s="161"/>
      <c r="B5" s="161"/>
      <c r="C5" s="161"/>
      <c r="D5" s="182"/>
      <c r="E5" s="161"/>
      <c r="F5" s="3"/>
      <c r="G5" s="3" t="s">
        <v>11</v>
      </c>
      <c r="H5" s="3" t="s">
        <v>12</v>
      </c>
      <c r="I5" s="3" t="s">
        <v>13</v>
      </c>
      <c r="J5" s="3"/>
      <c r="K5" s="3" t="s">
        <v>11</v>
      </c>
      <c r="L5" s="3" t="s">
        <v>12</v>
      </c>
      <c r="M5" s="3" t="s">
        <v>13</v>
      </c>
      <c r="N5" s="3"/>
      <c r="O5" s="3" t="s">
        <v>11</v>
      </c>
      <c r="P5" s="3" t="s">
        <v>12</v>
      </c>
      <c r="Q5" s="3" t="s">
        <v>13</v>
      </c>
      <c r="R5" s="161"/>
      <c r="S5" s="3"/>
      <c r="T5" s="85" t="s">
        <v>319</v>
      </c>
      <c r="U5" s="85" t="s">
        <v>320</v>
      </c>
      <c r="V5" s="161"/>
      <c r="W5" s="161"/>
      <c r="X5" s="85" t="s">
        <v>323</v>
      </c>
      <c r="Y5" s="85" t="s">
        <v>324</v>
      </c>
      <c r="Z5" s="161"/>
    </row>
    <row r="6" spans="1:26" ht="12.75">
      <c r="A6" s="3" t="s">
        <v>14</v>
      </c>
      <c r="B6" s="3" t="s">
        <v>15</v>
      </c>
      <c r="C6" s="3" t="s">
        <v>16</v>
      </c>
      <c r="D6" s="4" t="s">
        <v>17</v>
      </c>
      <c r="E6" s="3"/>
      <c r="F6" s="3"/>
      <c r="G6" s="3" t="s">
        <v>18</v>
      </c>
      <c r="H6" s="3" t="s">
        <v>19</v>
      </c>
      <c r="I6" s="3" t="s">
        <v>20</v>
      </c>
      <c r="J6" s="3"/>
      <c r="K6" s="3" t="s">
        <v>21</v>
      </c>
      <c r="L6" s="3" t="s">
        <v>22</v>
      </c>
      <c r="M6" s="3" t="s">
        <v>23</v>
      </c>
      <c r="N6" s="3"/>
      <c r="O6" s="3" t="s">
        <v>24</v>
      </c>
      <c r="P6" s="3" t="s">
        <v>25</v>
      </c>
      <c r="Q6" s="3" t="s">
        <v>26</v>
      </c>
      <c r="R6" s="3"/>
      <c r="S6" s="3"/>
      <c r="T6" s="3" t="s">
        <v>27</v>
      </c>
      <c r="U6" s="3" t="s">
        <v>28</v>
      </c>
      <c r="V6" s="3" t="s">
        <v>29</v>
      </c>
      <c r="W6" s="3" t="s">
        <v>30</v>
      </c>
      <c r="X6" s="3" t="s">
        <v>31</v>
      </c>
      <c r="Y6" s="3" t="s">
        <v>32</v>
      </c>
      <c r="Z6" s="3" t="s">
        <v>33</v>
      </c>
    </row>
    <row r="7" spans="1:26" ht="18.75" customHeight="1">
      <c r="A7" s="5" t="s">
        <v>34</v>
      </c>
      <c r="B7" s="6" t="s">
        <v>35</v>
      </c>
      <c r="C7" s="7" t="s">
        <v>36</v>
      </c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21">
        <f aca="true" t="shared" si="0" ref="T7:Y7">SUM(T8,T54,T56,T59)</f>
        <v>2618.49988</v>
      </c>
      <c r="U7" s="21">
        <f t="shared" si="0"/>
        <v>2579.21705</v>
      </c>
      <c r="V7" s="21">
        <f t="shared" si="0"/>
        <v>1980.8229999999999</v>
      </c>
      <c r="W7" s="21">
        <f t="shared" si="0"/>
        <v>1993.9999999999998</v>
      </c>
      <c r="X7" s="21">
        <f t="shared" si="0"/>
        <v>2193.3999999999996</v>
      </c>
      <c r="Y7" s="21">
        <f t="shared" si="0"/>
        <v>2412.7400000000002</v>
      </c>
      <c r="Z7" s="69"/>
    </row>
    <row r="8" spans="1:26" ht="57.75" customHeight="1">
      <c r="A8" s="5" t="s">
        <v>37</v>
      </c>
      <c r="B8" s="11" t="s">
        <v>38</v>
      </c>
      <c r="C8" s="12" t="s">
        <v>39</v>
      </c>
      <c r="D8" s="8"/>
      <c r="E8" s="9"/>
      <c r="F8" s="9"/>
      <c r="G8" s="14"/>
      <c r="H8" s="14"/>
      <c r="I8" s="14"/>
      <c r="J8" s="14"/>
      <c r="K8" s="14"/>
      <c r="L8" s="14"/>
      <c r="M8" s="14"/>
      <c r="N8" s="9"/>
      <c r="O8" s="9"/>
      <c r="P8" s="9"/>
      <c r="Q8" s="9"/>
      <c r="R8" s="9"/>
      <c r="S8" s="9"/>
      <c r="T8" s="21">
        <f aca="true" t="shared" si="1" ref="T8:Y8">SUM(T9:T53)</f>
        <v>2431.625</v>
      </c>
      <c r="U8" s="21">
        <f t="shared" si="1"/>
        <v>2392.3419700000004</v>
      </c>
      <c r="V8" s="21">
        <f t="shared" si="1"/>
        <v>1926.203</v>
      </c>
      <c r="W8" s="21">
        <f t="shared" si="1"/>
        <v>1935.7999999999997</v>
      </c>
      <c r="X8" s="21">
        <f t="shared" si="1"/>
        <v>2129.3799999999997</v>
      </c>
      <c r="Y8" s="21">
        <f t="shared" si="1"/>
        <v>2342.318</v>
      </c>
      <c r="Z8" s="109"/>
    </row>
    <row r="9" spans="1:26" ht="32.25" customHeight="1">
      <c r="A9" s="159" t="s">
        <v>40</v>
      </c>
      <c r="B9" s="167" t="s">
        <v>41</v>
      </c>
      <c r="C9" s="167" t="s">
        <v>42</v>
      </c>
      <c r="D9" s="104" t="s">
        <v>243</v>
      </c>
      <c r="E9" s="9"/>
      <c r="F9" s="9"/>
      <c r="G9" s="24" t="s">
        <v>43</v>
      </c>
      <c r="H9" s="17" t="s">
        <v>44</v>
      </c>
      <c r="I9" s="18" t="s">
        <v>316</v>
      </c>
      <c r="J9" s="14"/>
      <c r="K9" s="19" t="s">
        <v>46</v>
      </c>
      <c r="L9" s="18" t="s">
        <v>47</v>
      </c>
      <c r="M9" s="18" t="s">
        <v>45</v>
      </c>
      <c r="N9" s="14"/>
      <c r="O9" s="83" t="s">
        <v>333</v>
      </c>
      <c r="P9" s="14"/>
      <c r="Q9" s="84" t="s">
        <v>318</v>
      </c>
      <c r="R9" s="9"/>
      <c r="S9" s="9"/>
      <c r="T9" s="157">
        <v>652.115</v>
      </c>
      <c r="U9" s="157">
        <v>642.878</v>
      </c>
      <c r="V9" s="63">
        <v>631.263</v>
      </c>
      <c r="W9" s="63">
        <v>656.1</v>
      </c>
      <c r="X9" s="21">
        <f>W9*1.1</f>
        <v>721.71</v>
      </c>
      <c r="Y9" s="21">
        <f>X9*1.1</f>
        <v>793.8810000000001</v>
      </c>
      <c r="Z9" s="109"/>
    </row>
    <row r="10" spans="1:26" ht="32.25" customHeight="1">
      <c r="A10" s="186"/>
      <c r="B10" s="188"/>
      <c r="C10" s="188"/>
      <c r="D10" s="104" t="s">
        <v>412</v>
      </c>
      <c r="E10" s="9"/>
      <c r="F10" s="9"/>
      <c r="G10" s="24" t="s">
        <v>43</v>
      </c>
      <c r="H10" s="17" t="s">
        <v>44</v>
      </c>
      <c r="I10" s="18" t="s">
        <v>316</v>
      </c>
      <c r="J10" s="14"/>
      <c r="K10" s="19" t="s">
        <v>46</v>
      </c>
      <c r="L10" s="18" t="s">
        <v>47</v>
      </c>
      <c r="M10" s="18" t="s">
        <v>45</v>
      </c>
      <c r="N10" s="14"/>
      <c r="O10" s="83" t="s">
        <v>427</v>
      </c>
      <c r="P10" s="14"/>
      <c r="Q10" s="84" t="s">
        <v>318</v>
      </c>
      <c r="R10" s="9"/>
      <c r="S10" s="9"/>
      <c r="T10" s="156"/>
      <c r="U10" s="156"/>
      <c r="V10" s="63"/>
      <c r="W10" s="63">
        <v>5</v>
      </c>
      <c r="X10" s="21">
        <f>W10*1.1</f>
        <v>5.5</v>
      </c>
      <c r="Y10" s="21">
        <f>X10*1.1</f>
        <v>6.050000000000001</v>
      </c>
      <c r="Z10" s="109"/>
    </row>
    <row r="11" spans="1:26" ht="32.25" customHeight="1">
      <c r="A11" s="187"/>
      <c r="B11" s="189"/>
      <c r="C11" s="189"/>
      <c r="D11" s="104" t="s">
        <v>358</v>
      </c>
      <c r="E11" s="9"/>
      <c r="F11" s="9"/>
      <c r="G11" s="24" t="s">
        <v>43</v>
      </c>
      <c r="H11" s="17" t="s">
        <v>44</v>
      </c>
      <c r="I11" s="18" t="s">
        <v>316</v>
      </c>
      <c r="J11" s="14"/>
      <c r="K11" s="19" t="s">
        <v>46</v>
      </c>
      <c r="L11" s="18" t="s">
        <v>47</v>
      </c>
      <c r="M11" s="18" t="s">
        <v>45</v>
      </c>
      <c r="N11" s="14"/>
      <c r="O11" s="83" t="s">
        <v>428</v>
      </c>
      <c r="P11" s="14"/>
      <c r="Q11" s="84" t="s">
        <v>318</v>
      </c>
      <c r="R11" s="9"/>
      <c r="S11" s="9"/>
      <c r="T11" s="156">
        <v>5</v>
      </c>
      <c r="U11" s="156"/>
      <c r="V11" s="63">
        <v>5</v>
      </c>
      <c r="W11" s="63"/>
      <c r="X11" s="21"/>
      <c r="Y11" s="21"/>
      <c r="Z11" s="109"/>
    </row>
    <row r="12" spans="1:26" ht="18.75" customHeight="1">
      <c r="A12" s="5" t="s">
        <v>48</v>
      </c>
      <c r="B12" s="15" t="s">
        <v>49</v>
      </c>
      <c r="C12" s="16" t="s">
        <v>50</v>
      </c>
      <c r="D12" s="8"/>
      <c r="E12" s="9"/>
      <c r="F12" s="9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9"/>
      <c r="S12" s="9"/>
      <c r="T12" s="21"/>
      <c r="U12" s="21"/>
      <c r="V12" s="63"/>
      <c r="W12" s="63"/>
      <c r="X12" s="21"/>
      <c r="Y12" s="21"/>
      <c r="Z12" s="109"/>
    </row>
    <row r="13" spans="1:26" ht="75.75" customHeight="1">
      <c r="A13" s="5" t="s">
        <v>51</v>
      </c>
      <c r="B13" s="15" t="s">
        <v>52</v>
      </c>
      <c r="C13" s="16" t="s">
        <v>53</v>
      </c>
      <c r="D13" s="8"/>
      <c r="E13" s="9"/>
      <c r="F13" s="9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9"/>
      <c r="S13" s="9"/>
      <c r="T13" s="21"/>
      <c r="U13" s="21"/>
      <c r="V13" s="63"/>
      <c r="W13" s="63"/>
      <c r="X13" s="21"/>
      <c r="Y13" s="21"/>
      <c r="Z13" s="109"/>
    </row>
    <row r="14" spans="1:26" ht="76.5" customHeight="1">
      <c r="A14" s="5" t="s">
        <v>54</v>
      </c>
      <c r="B14" s="15" t="s">
        <v>55</v>
      </c>
      <c r="C14" s="16" t="s">
        <v>56</v>
      </c>
      <c r="D14" s="114" t="s">
        <v>253</v>
      </c>
      <c r="E14" s="14"/>
      <c r="F14" s="14"/>
      <c r="G14" s="24" t="s">
        <v>43</v>
      </c>
      <c r="H14" s="115" t="s">
        <v>365</v>
      </c>
      <c r="I14" s="18" t="s">
        <v>316</v>
      </c>
      <c r="J14" s="14"/>
      <c r="K14" s="19" t="s">
        <v>46</v>
      </c>
      <c r="L14" s="18" t="s">
        <v>364</v>
      </c>
      <c r="M14" s="18" t="s">
        <v>45</v>
      </c>
      <c r="N14" s="14"/>
      <c r="O14" s="83" t="s">
        <v>333</v>
      </c>
      <c r="P14" s="14"/>
      <c r="Q14" s="84" t="s">
        <v>318</v>
      </c>
      <c r="R14" s="9"/>
      <c r="S14" s="9"/>
      <c r="T14" s="21"/>
      <c r="U14" s="21"/>
      <c r="V14" s="63">
        <v>35.04</v>
      </c>
      <c r="W14" s="63"/>
      <c r="X14" s="21"/>
      <c r="Y14" s="21"/>
      <c r="Z14" s="109"/>
    </row>
    <row r="15" spans="1:26" ht="83.25" customHeight="1">
      <c r="A15" s="5" t="s">
        <v>57</v>
      </c>
      <c r="B15" s="15" t="s">
        <v>58</v>
      </c>
      <c r="C15" s="16" t="s">
        <v>59</v>
      </c>
      <c r="D15" s="8"/>
      <c r="E15" s="9"/>
      <c r="F15" s="9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9"/>
      <c r="S15" s="9"/>
      <c r="T15" s="21"/>
      <c r="U15" s="21"/>
      <c r="V15" s="63"/>
      <c r="W15" s="63"/>
      <c r="X15" s="21"/>
      <c r="Y15" s="21"/>
      <c r="Z15" s="109"/>
    </row>
    <row r="16" spans="1:26" ht="54" customHeight="1">
      <c r="A16" s="5" t="s">
        <v>60</v>
      </c>
      <c r="B16" s="15" t="s">
        <v>61</v>
      </c>
      <c r="C16" s="16" t="s">
        <v>62</v>
      </c>
      <c r="D16" s="8"/>
      <c r="E16" s="9"/>
      <c r="F16" s="9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9"/>
      <c r="S16" s="9"/>
      <c r="T16" s="21"/>
      <c r="U16" s="21"/>
      <c r="V16" s="63"/>
      <c r="W16" s="63"/>
      <c r="X16" s="21"/>
      <c r="Y16" s="21"/>
      <c r="Z16" s="109"/>
    </row>
    <row r="17" spans="1:26" ht="72" customHeight="1">
      <c r="A17" s="5" t="s">
        <v>63</v>
      </c>
      <c r="B17" s="15" t="s">
        <v>64</v>
      </c>
      <c r="C17" s="16" t="s">
        <v>65</v>
      </c>
      <c r="D17" s="8"/>
      <c r="E17" s="9"/>
      <c r="F17" s="9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9"/>
      <c r="S17" s="9"/>
      <c r="T17" s="21"/>
      <c r="U17" s="21"/>
      <c r="V17" s="63"/>
      <c r="W17" s="63"/>
      <c r="X17" s="21"/>
      <c r="Y17" s="21"/>
      <c r="Z17" s="109"/>
    </row>
    <row r="18" spans="1:26" ht="32.25" customHeight="1">
      <c r="A18" s="5" t="s">
        <v>66</v>
      </c>
      <c r="B18" s="15" t="s">
        <v>67</v>
      </c>
      <c r="C18" s="16" t="s">
        <v>68</v>
      </c>
      <c r="D18" s="8"/>
      <c r="E18" s="9"/>
      <c r="F18" s="9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9"/>
      <c r="S18" s="9"/>
      <c r="T18" s="21"/>
      <c r="U18" s="21"/>
      <c r="V18" s="63"/>
      <c r="W18" s="63"/>
      <c r="X18" s="21"/>
      <c r="Y18" s="21"/>
      <c r="Z18" s="109"/>
    </row>
    <row r="19" spans="1:26" ht="21.75" customHeight="1">
      <c r="A19" s="5" t="s">
        <v>69</v>
      </c>
      <c r="B19" s="15" t="s">
        <v>70</v>
      </c>
      <c r="C19" s="16" t="s">
        <v>71</v>
      </c>
      <c r="D19" s="8"/>
      <c r="E19" s="9"/>
      <c r="F19" s="9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9"/>
      <c r="S19" s="9"/>
      <c r="T19" s="21"/>
      <c r="U19" s="21"/>
      <c r="V19" s="63"/>
      <c r="W19" s="63"/>
      <c r="X19" s="21"/>
      <c r="Y19" s="21"/>
      <c r="Z19" s="109"/>
    </row>
    <row r="20" spans="1:26" ht="33.75" customHeight="1">
      <c r="A20" s="5" t="s">
        <v>72</v>
      </c>
      <c r="B20" s="15" t="s">
        <v>73</v>
      </c>
      <c r="C20" s="16" t="s">
        <v>74</v>
      </c>
      <c r="D20" s="8"/>
      <c r="E20" s="9"/>
      <c r="F20" s="9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9"/>
      <c r="S20" s="9"/>
      <c r="T20" s="21"/>
      <c r="U20" s="21"/>
      <c r="V20" s="63"/>
      <c r="W20" s="63"/>
      <c r="X20" s="21"/>
      <c r="Y20" s="21"/>
      <c r="Z20" s="109"/>
    </row>
    <row r="21" spans="1:26" ht="57" customHeight="1">
      <c r="A21" s="5" t="s">
        <v>75</v>
      </c>
      <c r="B21" s="15" t="s">
        <v>76</v>
      </c>
      <c r="C21" s="16" t="s">
        <v>77</v>
      </c>
      <c r="D21" s="104" t="s">
        <v>354</v>
      </c>
      <c r="E21" s="9"/>
      <c r="F21" s="9"/>
      <c r="G21" s="24" t="s">
        <v>43</v>
      </c>
      <c r="H21" s="17" t="s">
        <v>79</v>
      </c>
      <c r="I21" s="18" t="s">
        <v>80</v>
      </c>
      <c r="J21" s="14"/>
      <c r="K21" s="19" t="s">
        <v>46</v>
      </c>
      <c r="L21" s="18" t="s">
        <v>81</v>
      </c>
      <c r="M21" s="18" t="s">
        <v>45</v>
      </c>
      <c r="N21" s="14"/>
      <c r="O21" s="83" t="s">
        <v>333</v>
      </c>
      <c r="P21" s="14"/>
      <c r="Q21" s="20" t="s">
        <v>318</v>
      </c>
      <c r="R21" s="9"/>
      <c r="S21" s="9"/>
      <c r="T21" s="21"/>
      <c r="U21" s="21"/>
      <c r="V21" s="63">
        <v>57.448</v>
      </c>
      <c r="W21" s="63"/>
      <c r="X21" s="21"/>
      <c r="Y21" s="21"/>
      <c r="Z21" s="109"/>
    </row>
    <row r="22" spans="1:26" ht="74.25" customHeight="1">
      <c r="A22" s="5" t="s">
        <v>82</v>
      </c>
      <c r="B22" s="15" t="s">
        <v>83</v>
      </c>
      <c r="C22" s="16" t="s">
        <v>84</v>
      </c>
      <c r="D22" s="8" t="s">
        <v>273</v>
      </c>
      <c r="E22" s="9"/>
      <c r="F22" s="9"/>
      <c r="G22" s="24" t="s">
        <v>43</v>
      </c>
      <c r="H22" s="17" t="s">
        <v>86</v>
      </c>
      <c r="I22" s="18" t="s">
        <v>80</v>
      </c>
      <c r="J22" s="14"/>
      <c r="K22" s="19" t="s">
        <v>46</v>
      </c>
      <c r="L22" s="18" t="s">
        <v>87</v>
      </c>
      <c r="M22" s="18" t="s">
        <v>45</v>
      </c>
      <c r="N22" s="14"/>
      <c r="O22" s="83" t="s">
        <v>333</v>
      </c>
      <c r="P22" s="14"/>
      <c r="Q22" s="20" t="s">
        <v>318</v>
      </c>
      <c r="R22" s="9"/>
      <c r="S22" s="9"/>
      <c r="T22" s="23">
        <v>508</v>
      </c>
      <c r="U22" s="23">
        <v>508</v>
      </c>
      <c r="V22" s="23">
        <v>265.4</v>
      </c>
      <c r="W22" s="23">
        <v>265.8</v>
      </c>
      <c r="X22" s="21">
        <f>W22*1.1</f>
        <v>292.38000000000005</v>
      </c>
      <c r="Y22" s="21">
        <f>X22*1.1</f>
        <v>321.6180000000001</v>
      </c>
      <c r="Z22" s="109"/>
    </row>
    <row r="23" spans="1:26" ht="75" customHeight="1">
      <c r="A23" s="5" t="s">
        <v>88</v>
      </c>
      <c r="B23" s="15" t="s">
        <v>89</v>
      </c>
      <c r="C23" s="16" t="s">
        <v>90</v>
      </c>
      <c r="D23" s="8" t="s">
        <v>91</v>
      </c>
      <c r="E23" s="9"/>
      <c r="F23" s="9"/>
      <c r="G23" s="24" t="s">
        <v>43</v>
      </c>
      <c r="H23" s="17" t="s">
        <v>92</v>
      </c>
      <c r="I23" s="18" t="s">
        <v>80</v>
      </c>
      <c r="J23" s="14"/>
      <c r="K23" s="19" t="s">
        <v>46</v>
      </c>
      <c r="L23" s="18" t="s">
        <v>93</v>
      </c>
      <c r="M23" s="18" t="s">
        <v>45</v>
      </c>
      <c r="N23" s="14"/>
      <c r="O23" s="83" t="s">
        <v>333</v>
      </c>
      <c r="P23" s="14"/>
      <c r="Q23" s="20" t="s">
        <v>318</v>
      </c>
      <c r="R23" s="9"/>
      <c r="S23" s="9"/>
      <c r="T23" s="21">
        <v>290.64</v>
      </c>
      <c r="U23" s="21">
        <v>290.64</v>
      </c>
      <c r="V23" s="63"/>
      <c r="W23" s="63"/>
      <c r="X23" s="21"/>
      <c r="Y23" s="21"/>
      <c r="Z23" s="109"/>
    </row>
    <row r="24" spans="1:26" ht="42">
      <c r="A24" s="5" t="s">
        <v>94</v>
      </c>
      <c r="B24" s="15" t="s">
        <v>95</v>
      </c>
      <c r="C24" s="16" t="s">
        <v>96</v>
      </c>
      <c r="D24" s="8"/>
      <c r="E24" s="9"/>
      <c r="F24" s="9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9"/>
      <c r="S24" s="9"/>
      <c r="T24" s="21"/>
      <c r="U24" s="21"/>
      <c r="V24" s="63"/>
      <c r="W24" s="63"/>
      <c r="X24" s="21"/>
      <c r="Y24" s="21"/>
      <c r="Z24" s="109"/>
    </row>
    <row r="25" spans="1:26" ht="51.75" customHeight="1">
      <c r="A25" s="5" t="s">
        <v>97</v>
      </c>
      <c r="B25" s="15" t="s">
        <v>98</v>
      </c>
      <c r="C25" s="16" t="s">
        <v>99</v>
      </c>
      <c r="D25" s="8"/>
      <c r="E25" s="9"/>
      <c r="F25" s="9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9"/>
      <c r="S25" s="9"/>
      <c r="T25" s="21"/>
      <c r="U25" s="21"/>
      <c r="V25" s="63"/>
      <c r="W25" s="63"/>
      <c r="X25" s="21"/>
      <c r="Y25" s="21"/>
      <c r="Z25" s="109"/>
    </row>
    <row r="26" spans="1:26" ht="30.75" customHeight="1">
      <c r="A26" s="5" t="s">
        <v>100</v>
      </c>
      <c r="B26" s="15" t="s">
        <v>101</v>
      </c>
      <c r="C26" s="16" t="s">
        <v>102</v>
      </c>
      <c r="D26" s="8"/>
      <c r="E26" s="9"/>
      <c r="F26" s="9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9"/>
      <c r="S26" s="9"/>
      <c r="T26" s="21"/>
      <c r="U26" s="21"/>
      <c r="V26" s="63"/>
      <c r="W26" s="63"/>
      <c r="X26" s="21"/>
      <c r="Y26" s="21"/>
      <c r="Z26" s="109"/>
    </row>
    <row r="27" spans="1:26" ht="70.5" customHeight="1">
      <c r="A27" s="5" t="s">
        <v>103</v>
      </c>
      <c r="B27" s="15" t="s">
        <v>104</v>
      </c>
      <c r="C27" s="16" t="s">
        <v>105</v>
      </c>
      <c r="D27" s="8" t="s">
        <v>106</v>
      </c>
      <c r="E27" s="9"/>
      <c r="F27" s="9"/>
      <c r="G27" s="24" t="s">
        <v>107</v>
      </c>
      <c r="H27" s="17" t="s">
        <v>108</v>
      </c>
      <c r="I27" s="18" t="s">
        <v>80</v>
      </c>
      <c r="J27" s="14"/>
      <c r="K27" s="19" t="s">
        <v>109</v>
      </c>
      <c r="L27" s="18" t="s">
        <v>110</v>
      </c>
      <c r="M27" s="18" t="s">
        <v>111</v>
      </c>
      <c r="N27" s="14"/>
      <c r="O27" s="83" t="s">
        <v>333</v>
      </c>
      <c r="P27" s="14"/>
      <c r="Q27" s="20" t="s">
        <v>318</v>
      </c>
      <c r="R27" s="9"/>
      <c r="S27" s="9"/>
      <c r="T27" s="21">
        <v>11.7</v>
      </c>
      <c r="U27" s="21">
        <v>11.218</v>
      </c>
      <c r="V27" s="63">
        <v>6.7</v>
      </c>
      <c r="W27" s="63">
        <v>6.7</v>
      </c>
      <c r="X27" s="21">
        <f>W27*1.1</f>
        <v>7.370000000000001</v>
      </c>
      <c r="Y27" s="21">
        <f>X27*1.1</f>
        <v>8.107000000000001</v>
      </c>
      <c r="Z27" s="109"/>
    </row>
    <row r="28" spans="1:26" ht="30" customHeight="1">
      <c r="A28" s="5" t="s">
        <v>112</v>
      </c>
      <c r="B28" s="15" t="s">
        <v>113</v>
      </c>
      <c r="C28" s="16" t="s">
        <v>114</v>
      </c>
      <c r="D28" s="8"/>
      <c r="E28" s="9"/>
      <c r="F28" s="9"/>
      <c r="G28" s="24"/>
      <c r="H28" s="17"/>
      <c r="I28" s="18"/>
      <c r="J28" s="14"/>
      <c r="K28" s="19"/>
      <c r="L28" s="18"/>
      <c r="M28" s="18"/>
      <c r="N28" s="14"/>
      <c r="O28" s="14"/>
      <c r="P28" s="14"/>
      <c r="Q28" s="14"/>
      <c r="R28" s="9"/>
      <c r="S28" s="9"/>
      <c r="T28" s="21"/>
      <c r="U28" s="21"/>
      <c r="V28" s="63"/>
      <c r="W28" s="63"/>
      <c r="X28" s="21"/>
      <c r="Y28" s="21"/>
      <c r="Z28" s="109"/>
    </row>
    <row r="29" spans="1:26" ht="69.75" customHeight="1">
      <c r="A29" s="5" t="s">
        <v>115</v>
      </c>
      <c r="B29" s="15" t="s">
        <v>116</v>
      </c>
      <c r="C29" s="16" t="s">
        <v>117</v>
      </c>
      <c r="D29" s="8" t="s">
        <v>118</v>
      </c>
      <c r="E29" s="9"/>
      <c r="F29" s="9"/>
      <c r="G29" s="24" t="s">
        <v>43</v>
      </c>
      <c r="H29" s="17" t="s">
        <v>119</v>
      </c>
      <c r="I29" s="18" t="s">
        <v>80</v>
      </c>
      <c r="J29" s="14"/>
      <c r="K29" s="19" t="s">
        <v>120</v>
      </c>
      <c r="L29" s="18" t="s">
        <v>121</v>
      </c>
      <c r="M29" s="18" t="s">
        <v>122</v>
      </c>
      <c r="N29" s="14"/>
      <c r="O29" s="83" t="s">
        <v>333</v>
      </c>
      <c r="P29" s="14"/>
      <c r="Q29" s="20" t="s">
        <v>318</v>
      </c>
      <c r="R29" s="9"/>
      <c r="S29" s="9"/>
      <c r="T29" s="21">
        <v>185.46</v>
      </c>
      <c r="U29" s="21">
        <v>179.82133</v>
      </c>
      <c r="V29" s="63">
        <v>128.36675</v>
      </c>
      <c r="W29" s="63">
        <v>167.1</v>
      </c>
      <c r="X29" s="21">
        <f>W29*1.1</f>
        <v>183.81</v>
      </c>
      <c r="Y29" s="21">
        <f>X29*1.1</f>
        <v>202.19100000000003</v>
      </c>
      <c r="Z29" s="109"/>
    </row>
    <row r="30" spans="1:26" ht="57" customHeight="1">
      <c r="A30" s="5" t="s">
        <v>123</v>
      </c>
      <c r="B30" s="15" t="s">
        <v>124</v>
      </c>
      <c r="C30" s="16" t="s">
        <v>125</v>
      </c>
      <c r="D30" s="8" t="s">
        <v>118</v>
      </c>
      <c r="E30" s="9"/>
      <c r="F30" s="9"/>
      <c r="G30" s="24" t="s">
        <v>43</v>
      </c>
      <c r="H30" s="17" t="s">
        <v>126</v>
      </c>
      <c r="I30" s="18" t="s">
        <v>80</v>
      </c>
      <c r="J30" s="14"/>
      <c r="K30" s="19" t="s">
        <v>46</v>
      </c>
      <c r="L30" s="18" t="s">
        <v>127</v>
      </c>
      <c r="M30" s="18" t="s">
        <v>45</v>
      </c>
      <c r="N30" s="14"/>
      <c r="O30" s="83" t="s">
        <v>333</v>
      </c>
      <c r="P30" s="14"/>
      <c r="Q30" s="20" t="s">
        <v>318</v>
      </c>
      <c r="R30" s="9"/>
      <c r="S30" s="9"/>
      <c r="T30" s="21">
        <v>601.51</v>
      </c>
      <c r="U30" s="21">
        <v>584.58764</v>
      </c>
      <c r="V30" s="63">
        <v>609.99725</v>
      </c>
      <c r="W30" s="63">
        <v>642.4</v>
      </c>
      <c r="X30" s="21">
        <f>W30*1.1</f>
        <v>706.64</v>
      </c>
      <c r="Y30" s="21">
        <f>X30*1.1</f>
        <v>777.3040000000001</v>
      </c>
      <c r="Z30" s="109"/>
    </row>
    <row r="31" spans="1:26" ht="72" customHeight="1">
      <c r="A31" s="5" t="s">
        <v>128</v>
      </c>
      <c r="B31" s="15" t="s">
        <v>129</v>
      </c>
      <c r="C31" s="16" t="s">
        <v>130</v>
      </c>
      <c r="D31" s="8" t="s">
        <v>118</v>
      </c>
      <c r="E31" s="9"/>
      <c r="F31" s="9"/>
      <c r="G31" s="24" t="s">
        <v>43</v>
      </c>
      <c r="H31" s="17" t="s">
        <v>131</v>
      </c>
      <c r="I31" s="18" t="s">
        <v>80</v>
      </c>
      <c r="J31" s="14"/>
      <c r="K31" s="19" t="s">
        <v>46</v>
      </c>
      <c r="L31" s="18" t="s">
        <v>132</v>
      </c>
      <c r="M31" s="18" t="s">
        <v>45</v>
      </c>
      <c r="N31" s="14"/>
      <c r="O31" s="83" t="s">
        <v>333</v>
      </c>
      <c r="P31" s="14"/>
      <c r="Q31" s="84" t="s">
        <v>318</v>
      </c>
      <c r="R31" s="9"/>
      <c r="S31" s="9"/>
      <c r="T31" s="21"/>
      <c r="U31" s="21"/>
      <c r="V31" s="63"/>
      <c r="W31" s="63"/>
      <c r="X31" s="21"/>
      <c r="Y31" s="21"/>
      <c r="Z31" s="109"/>
    </row>
    <row r="32" spans="1:26" ht="53.25" customHeight="1">
      <c r="A32" s="5" t="s">
        <v>133</v>
      </c>
      <c r="B32" s="15" t="s">
        <v>134</v>
      </c>
      <c r="C32" s="16" t="s">
        <v>135</v>
      </c>
      <c r="D32" s="8" t="s">
        <v>118</v>
      </c>
      <c r="E32" s="9"/>
      <c r="F32" s="9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20"/>
      <c r="R32" s="9"/>
      <c r="S32" s="9"/>
      <c r="T32" s="21"/>
      <c r="U32" s="21"/>
      <c r="V32" s="63"/>
      <c r="W32" s="63"/>
      <c r="X32" s="21"/>
      <c r="Y32" s="21"/>
      <c r="Z32" s="109"/>
    </row>
    <row r="33" spans="1:26" ht="42.75" customHeight="1">
      <c r="A33" s="159" t="s">
        <v>136</v>
      </c>
      <c r="B33" s="167" t="s">
        <v>137</v>
      </c>
      <c r="C33" s="167" t="s">
        <v>138</v>
      </c>
      <c r="D33" s="8" t="s">
        <v>139</v>
      </c>
      <c r="E33" s="9"/>
      <c r="F33" s="9"/>
      <c r="G33" s="162" t="s">
        <v>43</v>
      </c>
      <c r="H33" s="163" t="s">
        <v>140</v>
      </c>
      <c r="I33" s="168" t="s">
        <v>80</v>
      </c>
      <c r="J33" s="14"/>
      <c r="K33" s="19" t="s">
        <v>46</v>
      </c>
      <c r="L33" s="18" t="s">
        <v>132</v>
      </c>
      <c r="M33" s="18" t="s">
        <v>45</v>
      </c>
      <c r="N33" s="14"/>
      <c r="O33" s="83" t="s">
        <v>333</v>
      </c>
      <c r="P33" s="14"/>
      <c r="Q33" s="20" t="s">
        <v>318</v>
      </c>
      <c r="R33" s="9"/>
      <c r="S33" s="9"/>
      <c r="T33" s="21">
        <v>7.1</v>
      </c>
      <c r="U33" s="21">
        <v>6</v>
      </c>
      <c r="V33" s="63">
        <v>6</v>
      </c>
      <c r="W33" s="63"/>
      <c r="X33" s="21"/>
      <c r="Y33" s="21"/>
      <c r="Z33" s="109"/>
    </row>
    <row r="34" spans="1:26" ht="42.75" customHeight="1">
      <c r="A34" s="187"/>
      <c r="B34" s="189"/>
      <c r="C34" s="189"/>
      <c r="D34" s="8" t="s">
        <v>419</v>
      </c>
      <c r="E34" s="9"/>
      <c r="F34" s="9"/>
      <c r="G34" s="162"/>
      <c r="H34" s="163"/>
      <c r="I34" s="168"/>
      <c r="J34" s="14"/>
      <c r="K34" s="19" t="s">
        <v>46</v>
      </c>
      <c r="L34" s="18" t="s">
        <v>132</v>
      </c>
      <c r="M34" s="18" t="s">
        <v>45</v>
      </c>
      <c r="N34" s="14"/>
      <c r="O34" s="83" t="s">
        <v>427</v>
      </c>
      <c r="P34" s="14"/>
      <c r="Q34" s="20" t="s">
        <v>318</v>
      </c>
      <c r="R34" s="9"/>
      <c r="S34" s="9"/>
      <c r="T34" s="21"/>
      <c r="U34" s="21"/>
      <c r="V34" s="63"/>
      <c r="W34" s="63">
        <v>7.1</v>
      </c>
      <c r="X34" s="21">
        <f>W34*1.1</f>
        <v>7.8100000000000005</v>
      </c>
      <c r="Y34" s="21">
        <f>X34*1.1</f>
        <v>8.591000000000001</v>
      </c>
      <c r="Z34" s="109"/>
    </row>
    <row r="35" spans="1:26" ht="42.75" customHeight="1">
      <c r="A35" s="5" t="s">
        <v>141</v>
      </c>
      <c r="B35" s="15" t="s">
        <v>142</v>
      </c>
      <c r="C35" s="16" t="s">
        <v>143</v>
      </c>
      <c r="D35" s="8"/>
      <c r="E35" s="9"/>
      <c r="F35" s="9"/>
      <c r="G35" s="162"/>
      <c r="H35" s="163"/>
      <c r="I35" s="168"/>
      <c r="J35" s="14"/>
      <c r="K35" s="19" t="s">
        <v>144</v>
      </c>
      <c r="L35" s="18" t="s">
        <v>145</v>
      </c>
      <c r="M35" s="18" t="s">
        <v>146</v>
      </c>
      <c r="N35" s="14"/>
      <c r="O35" s="83" t="s">
        <v>333</v>
      </c>
      <c r="P35" s="14"/>
      <c r="Q35" s="84" t="s">
        <v>318</v>
      </c>
      <c r="R35" s="9"/>
      <c r="S35" s="9"/>
      <c r="T35" s="21"/>
      <c r="U35" s="21"/>
      <c r="V35" s="63"/>
      <c r="W35" s="63"/>
      <c r="X35" s="21"/>
      <c r="Y35" s="21"/>
      <c r="Z35" s="109"/>
    </row>
    <row r="36" spans="1:26" ht="41.25" customHeight="1">
      <c r="A36" s="5" t="s">
        <v>147</v>
      </c>
      <c r="B36" s="15" t="s">
        <v>148</v>
      </c>
      <c r="C36" s="16" t="s">
        <v>149</v>
      </c>
      <c r="D36" s="8"/>
      <c r="E36" s="9"/>
      <c r="F36" s="9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9"/>
      <c r="S36" s="9"/>
      <c r="T36" s="21"/>
      <c r="U36" s="21"/>
      <c r="V36" s="63"/>
      <c r="W36" s="63"/>
      <c r="X36" s="21"/>
      <c r="Y36" s="21"/>
      <c r="Z36" s="109"/>
    </row>
    <row r="37" spans="1:26" ht="18.75" customHeight="1">
      <c r="A37" s="5" t="s">
        <v>150</v>
      </c>
      <c r="B37" s="15" t="s">
        <v>151</v>
      </c>
      <c r="C37" s="16" t="s">
        <v>152</v>
      </c>
      <c r="D37" s="8"/>
      <c r="E37" s="9"/>
      <c r="F37" s="9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9"/>
      <c r="S37" s="9"/>
      <c r="T37" s="21"/>
      <c r="U37" s="21"/>
      <c r="V37" s="63"/>
      <c r="W37" s="63"/>
      <c r="X37" s="21"/>
      <c r="Y37" s="21"/>
      <c r="Z37" s="109"/>
    </row>
    <row r="38" spans="1:26" ht="21">
      <c r="A38" s="5" t="s">
        <v>153</v>
      </c>
      <c r="B38" s="15" t="s">
        <v>154</v>
      </c>
      <c r="C38" s="16" t="s">
        <v>155</v>
      </c>
      <c r="D38" s="8"/>
      <c r="E38" s="9"/>
      <c r="F38" s="9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9"/>
      <c r="S38" s="9"/>
      <c r="T38" s="21"/>
      <c r="U38" s="21"/>
      <c r="V38" s="63"/>
      <c r="W38" s="63"/>
      <c r="X38" s="21"/>
      <c r="Y38" s="21"/>
      <c r="Z38" s="109"/>
    </row>
    <row r="39" spans="1:26" ht="62.25" customHeight="1">
      <c r="A39" s="5" t="s">
        <v>156</v>
      </c>
      <c r="B39" s="15" t="s">
        <v>157</v>
      </c>
      <c r="C39" s="16" t="s">
        <v>158</v>
      </c>
      <c r="D39" s="8" t="s">
        <v>159</v>
      </c>
      <c r="E39" s="9"/>
      <c r="F39" s="9"/>
      <c r="G39" s="24" t="s">
        <v>43</v>
      </c>
      <c r="H39" s="17" t="s">
        <v>160</v>
      </c>
      <c r="I39" s="18" t="s">
        <v>80</v>
      </c>
      <c r="J39" s="14"/>
      <c r="K39" s="19" t="s">
        <v>46</v>
      </c>
      <c r="L39" s="18" t="s">
        <v>161</v>
      </c>
      <c r="M39" s="18" t="s">
        <v>45</v>
      </c>
      <c r="N39" s="14"/>
      <c r="O39" s="83" t="s">
        <v>333</v>
      </c>
      <c r="P39" s="14"/>
      <c r="Q39" s="20" t="s">
        <v>318</v>
      </c>
      <c r="R39" s="9"/>
      <c r="S39" s="9"/>
      <c r="T39" s="21">
        <v>76.578</v>
      </c>
      <c r="U39" s="21">
        <v>76.568</v>
      </c>
      <c r="V39" s="63">
        <v>19.836</v>
      </c>
      <c r="W39" s="63">
        <v>35.1</v>
      </c>
      <c r="X39" s="21">
        <f aca="true" t="shared" si="2" ref="X39:Y41">W39*1.1</f>
        <v>38.61000000000001</v>
      </c>
      <c r="Y39" s="21">
        <f t="shared" si="2"/>
        <v>42.47100000000001</v>
      </c>
      <c r="Z39" s="109"/>
    </row>
    <row r="40" spans="1:26" ht="74.25" customHeight="1">
      <c r="A40" s="5" t="s">
        <v>162</v>
      </c>
      <c r="B40" s="15" t="s">
        <v>163</v>
      </c>
      <c r="C40" s="16" t="s">
        <v>164</v>
      </c>
      <c r="D40" s="104" t="s">
        <v>368</v>
      </c>
      <c r="E40" s="9"/>
      <c r="F40" s="9"/>
      <c r="G40" s="24" t="s">
        <v>43</v>
      </c>
      <c r="H40" s="17" t="s">
        <v>160</v>
      </c>
      <c r="I40" s="18" t="s">
        <v>80</v>
      </c>
      <c r="J40" s="14"/>
      <c r="K40" s="19" t="s">
        <v>46</v>
      </c>
      <c r="L40" s="18" t="s">
        <v>161</v>
      </c>
      <c r="M40" s="18" t="s">
        <v>45</v>
      </c>
      <c r="N40" s="14"/>
      <c r="O40" s="83" t="s">
        <v>333</v>
      </c>
      <c r="P40" s="14"/>
      <c r="Q40" s="20" t="s">
        <v>318</v>
      </c>
      <c r="R40" s="9"/>
      <c r="S40" s="9"/>
      <c r="T40" s="21">
        <v>35</v>
      </c>
      <c r="U40" s="21">
        <v>35</v>
      </c>
      <c r="V40" s="63">
        <v>72.552</v>
      </c>
      <c r="W40" s="63">
        <v>60.4</v>
      </c>
      <c r="X40" s="21">
        <f t="shared" si="2"/>
        <v>66.44</v>
      </c>
      <c r="Y40" s="21">
        <f t="shared" si="2"/>
        <v>73.084</v>
      </c>
      <c r="Z40" s="109"/>
    </row>
    <row r="41" spans="1:26" ht="57.75" customHeight="1">
      <c r="A41" s="5" t="s">
        <v>165</v>
      </c>
      <c r="B41" s="15" t="s">
        <v>166</v>
      </c>
      <c r="C41" s="16" t="s">
        <v>167</v>
      </c>
      <c r="D41" s="8" t="s">
        <v>159</v>
      </c>
      <c r="E41" s="9"/>
      <c r="F41" s="9"/>
      <c r="G41" s="24" t="s">
        <v>43</v>
      </c>
      <c r="H41" s="17" t="s">
        <v>160</v>
      </c>
      <c r="I41" s="18" t="s">
        <v>80</v>
      </c>
      <c r="J41" s="14"/>
      <c r="K41" s="19" t="s">
        <v>46</v>
      </c>
      <c r="L41" s="18" t="s">
        <v>161</v>
      </c>
      <c r="M41" s="18" t="s">
        <v>45</v>
      </c>
      <c r="N41" s="14"/>
      <c r="O41" s="83" t="s">
        <v>333</v>
      </c>
      <c r="P41" s="14"/>
      <c r="Q41" s="20" t="s">
        <v>318</v>
      </c>
      <c r="R41" s="9"/>
      <c r="S41" s="9"/>
      <c r="T41" s="21">
        <v>58.522</v>
      </c>
      <c r="U41" s="21">
        <v>57.629</v>
      </c>
      <c r="V41" s="63">
        <v>88.6</v>
      </c>
      <c r="W41" s="63">
        <v>90.1</v>
      </c>
      <c r="X41" s="21">
        <f t="shared" si="2"/>
        <v>99.11</v>
      </c>
      <c r="Y41" s="21">
        <f t="shared" si="2"/>
        <v>109.02100000000002</v>
      </c>
      <c r="Z41" s="109"/>
    </row>
    <row r="42" spans="1:26" ht="21.75" customHeight="1">
      <c r="A42" s="5" t="s">
        <v>168</v>
      </c>
      <c r="B42" s="15" t="s">
        <v>169</v>
      </c>
      <c r="C42" s="16" t="s">
        <v>170</v>
      </c>
      <c r="D42" s="8"/>
      <c r="E42" s="9"/>
      <c r="F42" s="9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9"/>
      <c r="S42" s="9"/>
      <c r="T42" s="21"/>
      <c r="U42" s="21"/>
      <c r="V42" s="63"/>
      <c r="W42" s="63"/>
      <c r="X42" s="21"/>
      <c r="Y42" s="21"/>
      <c r="Z42" s="109"/>
    </row>
    <row r="43" spans="1:26" ht="51" customHeight="1">
      <c r="A43" s="5" t="s">
        <v>171</v>
      </c>
      <c r="B43" s="15" t="s">
        <v>172</v>
      </c>
      <c r="C43" s="16" t="s">
        <v>173</v>
      </c>
      <c r="D43" s="8"/>
      <c r="E43" s="9"/>
      <c r="F43" s="9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9"/>
      <c r="S43" s="9"/>
      <c r="T43" s="21"/>
      <c r="U43" s="21"/>
      <c r="V43" s="63"/>
      <c r="W43" s="63"/>
      <c r="X43" s="21"/>
      <c r="Y43" s="21"/>
      <c r="Z43" s="109"/>
    </row>
    <row r="44" spans="1:26" ht="40.5" customHeight="1">
      <c r="A44" s="5" t="s">
        <v>174</v>
      </c>
      <c r="B44" s="15" t="s">
        <v>175</v>
      </c>
      <c r="C44" s="16" t="s">
        <v>176</v>
      </c>
      <c r="D44" s="8"/>
      <c r="E44" s="9"/>
      <c r="F44" s="9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9"/>
      <c r="S44" s="9"/>
      <c r="T44" s="21"/>
      <c r="U44" s="21"/>
      <c r="V44" s="63"/>
      <c r="W44" s="63"/>
      <c r="X44" s="21"/>
      <c r="Y44" s="21"/>
      <c r="Z44" s="109"/>
    </row>
    <row r="45" spans="1:26" ht="40.5" customHeight="1">
      <c r="A45" s="5" t="s">
        <v>177</v>
      </c>
      <c r="B45" s="15" t="s">
        <v>178</v>
      </c>
      <c r="C45" s="16" t="s">
        <v>179</v>
      </c>
      <c r="D45" s="8"/>
      <c r="E45" s="9"/>
      <c r="F45" s="9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9"/>
      <c r="S45" s="9"/>
      <c r="T45" s="21"/>
      <c r="U45" s="21"/>
      <c r="V45" s="63"/>
      <c r="W45" s="63"/>
      <c r="X45" s="21"/>
      <c r="Y45" s="21"/>
      <c r="Z45" s="109"/>
    </row>
    <row r="46" spans="1:26" ht="30" customHeight="1">
      <c r="A46" s="5" t="s">
        <v>180</v>
      </c>
      <c r="B46" s="15" t="s">
        <v>181</v>
      </c>
      <c r="C46" s="16" t="s">
        <v>182</v>
      </c>
      <c r="D46" s="8"/>
      <c r="E46" s="9"/>
      <c r="F46" s="9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9"/>
      <c r="S46" s="9"/>
      <c r="T46" s="21"/>
      <c r="U46" s="21"/>
      <c r="V46" s="63"/>
      <c r="W46" s="63"/>
      <c r="X46" s="21"/>
      <c r="Y46" s="21"/>
      <c r="Z46" s="109"/>
    </row>
    <row r="47" spans="1:26" ht="40.5" customHeight="1">
      <c r="A47" s="5" t="s">
        <v>183</v>
      </c>
      <c r="B47" s="15" t="s">
        <v>184</v>
      </c>
      <c r="C47" s="16" t="s">
        <v>185</v>
      </c>
      <c r="D47" s="8"/>
      <c r="E47" s="9"/>
      <c r="F47" s="9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9"/>
      <c r="S47" s="9"/>
      <c r="T47" s="21"/>
      <c r="U47" s="21"/>
      <c r="V47" s="63"/>
      <c r="W47" s="63"/>
      <c r="X47" s="21"/>
      <c r="Y47" s="21"/>
      <c r="Z47" s="109"/>
    </row>
    <row r="48" spans="1:26" ht="32.25" customHeight="1">
      <c r="A48" s="5" t="s">
        <v>186</v>
      </c>
      <c r="B48" s="15" t="s">
        <v>187</v>
      </c>
      <c r="C48" s="16" t="s">
        <v>188</v>
      </c>
      <c r="D48" s="8"/>
      <c r="E48" s="9"/>
      <c r="F48" s="9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9"/>
      <c r="S48" s="9"/>
      <c r="T48" s="21"/>
      <c r="U48" s="21"/>
      <c r="V48" s="63"/>
      <c r="W48" s="63"/>
      <c r="X48" s="21"/>
      <c r="Y48" s="21"/>
      <c r="Z48" s="109"/>
    </row>
    <row r="49" spans="1:26" ht="63" customHeight="1">
      <c r="A49" s="5" t="s">
        <v>189</v>
      </c>
      <c r="B49" s="15" t="s">
        <v>190</v>
      </c>
      <c r="C49" s="16" t="s">
        <v>191</v>
      </c>
      <c r="D49" s="8" t="s">
        <v>91</v>
      </c>
      <c r="E49" s="9"/>
      <c r="F49" s="9"/>
      <c r="G49" s="24" t="s">
        <v>43</v>
      </c>
      <c r="H49" s="17" t="s">
        <v>192</v>
      </c>
      <c r="I49" s="18" t="s">
        <v>80</v>
      </c>
      <c r="J49" s="14"/>
      <c r="K49" s="19" t="s">
        <v>46</v>
      </c>
      <c r="L49" s="18" t="s">
        <v>193</v>
      </c>
      <c r="M49" s="18" t="s">
        <v>194</v>
      </c>
      <c r="N49" s="14"/>
      <c r="O49" s="14"/>
      <c r="P49" s="14"/>
      <c r="Q49" s="20"/>
      <c r="R49" s="9"/>
      <c r="S49" s="9"/>
      <c r="T49" s="21"/>
      <c r="U49" s="21"/>
      <c r="V49" s="63"/>
      <c r="W49" s="63"/>
      <c r="X49" s="21"/>
      <c r="Y49" s="21"/>
      <c r="Z49" s="109"/>
    </row>
    <row r="50" spans="1:26" ht="23.25" customHeight="1">
      <c r="A50" s="5" t="s">
        <v>195</v>
      </c>
      <c r="B50" s="15" t="s">
        <v>196</v>
      </c>
      <c r="C50" s="16" t="s">
        <v>197</v>
      </c>
      <c r="D50" s="8"/>
      <c r="E50" s="9"/>
      <c r="F50" s="9"/>
      <c r="G50" s="24"/>
      <c r="H50" s="17"/>
      <c r="I50" s="18"/>
      <c r="J50" s="14"/>
      <c r="K50" s="14"/>
      <c r="L50" s="14"/>
      <c r="M50" s="14"/>
      <c r="N50" s="14"/>
      <c r="O50" s="14"/>
      <c r="P50" s="14"/>
      <c r="Q50" s="14"/>
      <c r="R50" s="9"/>
      <c r="S50" s="9"/>
      <c r="T50" s="21"/>
      <c r="U50" s="21"/>
      <c r="V50" s="63"/>
      <c r="W50" s="63"/>
      <c r="X50" s="21"/>
      <c r="Y50" s="21"/>
      <c r="Z50" s="109"/>
    </row>
    <row r="51" spans="1:26" ht="53.25" customHeight="1">
      <c r="A51" s="5" t="s">
        <v>198</v>
      </c>
      <c r="B51" s="15" t="s">
        <v>199</v>
      </c>
      <c r="C51" s="16" t="s">
        <v>200</v>
      </c>
      <c r="D51" s="8"/>
      <c r="E51" s="9"/>
      <c r="F51" s="9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9"/>
      <c r="S51" s="9"/>
      <c r="T51" s="21"/>
      <c r="U51" s="21"/>
      <c r="V51" s="63"/>
      <c r="W51" s="63"/>
      <c r="X51" s="21"/>
      <c r="Y51" s="21"/>
      <c r="Z51" s="109"/>
    </row>
    <row r="52" spans="1:26" ht="21" customHeight="1">
      <c r="A52" s="5" t="s">
        <v>201</v>
      </c>
      <c r="B52" s="15" t="s">
        <v>202</v>
      </c>
      <c r="C52" s="16" t="s">
        <v>203</v>
      </c>
      <c r="D52" s="8"/>
      <c r="E52" s="9"/>
      <c r="F52" s="9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9"/>
      <c r="S52" s="9"/>
      <c r="T52" s="21"/>
      <c r="U52" s="21"/>
      <c r="V52" s="63"/>
      <c r="W52" s="63"/>
      <c r="X52" s="21"/>
      <c r="Y52" s="21"/>
      <c r="Z52" s="109"/>
    </row>
    <row r="53" spans="1:26" ht="33" customHeight="1">
      <c r="A53" s="5" t="s">
        <v>204</v>
      </c>
      <c r="B53" s="15" t="s">
        <v>205</v>
      </c>
      <c r="C53" s="16" t="s">
        <v>206</v>
      </c>
      <c r="D53" s="8"/>
      <c r="E53" s="9"/>
      <c r="F53" s="9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9"/>
      <c r="S53" s="9"/>
      <c r="T53" s="21"/>
      <c r="U53" s="21"/>
      <c r="V53" s="63"/>
      <c r="W53" s="63"/>
      <c r="X53" s="21"/>
      <c r="Y53" s="21"/>
      <c r="Z53" s="109"/>
    </row>
    <row r="54" spans="1:26" ht="71.25" customHeight="1">
      <c r="A54" s="5" t="s">
        <v>207</v>
      </c>
      <c r="B54" s="11" t="s">
        <v>208</v>
      </c>
      <c r="C54" s="12" t="s">
        <v>209</v>
      </c>
      <c r="D54" s="8"/>
      <c r="E54" s="9"/>
      <c r="F54" s="9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9"/>
      <c r="S54" s="9"/>
      <c r="T54" s="21">
        <f>T55</f>
        <v>32.1</v>
      </c>
      <c r="U54" s="21">
        <f>U55</f>
        <v>32.1</v>
      </c>
      <c r="V54" s="63"/>
      <c r="W54" s="63"/>
      <c r="X54" s="21"/>
      <c r="Y54" s="21"/>
      <c r="Z54" s="109"/>
    </row>
    <row r="55" spans="1:26" ht="56.25" customHeight="1">
      <c r="A55" s="42"/>
      <c r="B55" s="11" t="s">
        <v>211</v>
      </c>
      <c r="C55" s="12"/>
      <c r="D55" s="8" t="s">
        <v>270</v>
      </c>
      <c r="E55" s="9"/>
      <c r="F55" s="9"/>
      <c r="G55" s="24" t="s">
        <v>43</v>
      </c>
      <c r="H55" s="17" t="s">
        <v>92</v>
      </c>
      <c r="I55" s="18" t="s">
        <v>80</v>
      </c>
      <c r="J55" s="14"/>
      <c r="K55" s="19" t="s">
        <v>46</v>
      </c>
      <c r="L55" s="18" t="s">
        <v>93</v>
      </c>
      <c r="M55" s="18" t="s">
        <v>45</v>
      </c>
      <c r="N55" s="14"/>
      <c r="O55" s="83" t="s">
        <v>333</v>
      </c>
      <c r="P55" s="14"/>
      <c r="Q55" s="20" t="s">
        <v>318</v>
      </c>
      <c r="R55" s="9"/>
      <c r="S55" s="9"/>
      <c r="T55" s="21">
        <v>32.1</v>
      </c>
      <c r="U55" s="21">
        <v>32.1</v>
      </c>
      <c r="V55" s="63"/>
      <c r="W55" s="63"/>
      <c r="X55" s="21"/>
      <c r="Y55" s="21"/>
      <c r="Z55" s="109"/>
    </row>
    <row r="56" spans="1:26" ht="69.75" customHeight="1">
      <c r="A56" s="5" t="s">
        <v>213</v>
      </c>
      <c r="B56" s="11" t="s">
        <v>214</v>
      </c>
      <c r="C56" s="12" t="s">
        <v>215</v>
      </c>
      <c r="D56" s="8"/>
      <c r="E56" s="9"/>
      <c r="F56" s="9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9"/>
      <c r="S56" s="9"/>
      <c r="T56" s="21">
        <f aca="true" t="shared" si="3" ref="T56:Y56">SUM(T57:T58)</f>
        <v>55.54</v>
      </c>
      <c r="U56" s="21">
        <f t="shared" si="3"/>
        <v>55.54</v>
      </c>
      <c r="V56" s="21">
        <f t="shared" si="3"/>
        <v>54.62</v>
      </c>
      <c r="W56" s="21">
        <f t="shared" si="3"/>
        <v>58.2</v>
      </c>
      <c r="X56" s="21">
        <f t="shared" si="3"/>
        <v>64.02000000000001</v>
      </c>
      <c r="Y56" s="21">
        <f t="shared" si="3"/>
        <v>70.42200000000001</v>
      </c>
      <c r="Z56" s="109"/>
    </row>
    <row r="57" spans="1:26" ht="57" customHeight="1">
      <c r="A57" s="42"/>
      <c r="B57" s="11" t="s">
        <v>217</v>
      </c>
      <c r="C57" s="12"/>
      <c r="D57" s="8" t="s">
        <v>218</v>
      </c>
      <c r="E57" s="9"/>
      <c r="F57" s="9"/>
      <c r="G57" s="24" t="s">
        <v>43</v>
      </c>
      <c r="H57" s="17" t="s">
        <v>219</v>
      </c>
      <c r="I57" s="18" t="s">
        <v>80</v>
      </c>
      <c r="J57" s="14"/>
      <c r="K57" s="19" t="s">
        <v>46</v>
      </c>
      <c r="L57" s="18" t="s">
        <v>47</v>
      </c>
      <c r="M57" s="18" t="s">
        <v>45</v>
      </c>
      <c r="N57" s="14"/>
      <c r="O57" s="83" t="s">
        <v>333</v>
      </c>
      <c r="P57" s="14"/>
      <c r="Q57" s="20" t="s">
        <v>318</v>
      </c>
      <c r="R57" s="9"/>
      <c r="S57" s="9"/>
      <c r="T57" s="21">
        <v>55.54</v>
      </c>
      <c r="U57" s="21">
        <v>55.54</v>
      </c>
      <c r="V57" s="63">
        <v>54.62</v>
      </c>
      <c r="W57" s="63">
        <v>58.2</v>
      </c>
      <c r="X57" s="21">
        <f>W57*1.1</f>
        <v>64.02000000000001</v>
      </c>
      <c r="Y57" s="21">
        <f>X57*1.1</f>
        <v>70.42200000000001</v>
      </c>
      <c r="Z57" s="109"/>
    </row>
    <row r="58" spans="1:26" ht="65.25" customHeight="1">
      <c r="A58" s="42"/>
      <c r="B58" s="11" t="s">
        <v>240</v>
      </c>
      <c r="C58" s="12"/>
      <c r="D58" s="8" t="s">
        <v>159</v>
      </c>
      <c r="E58" s="9"/>
      <c r="F58" s="9"/>
      <c r="G58" s="14"/>
      <c r="H58" s="14"/>
      <c r="I58" s="14"/>
      <c r="J58" s="14"/>
      <c r="K58" s="14"/>
      <c r="L58" s="14"/>
      <c r="M58" s="14"/>
      <c r="N58" s="14"/>
      <c r="O58" s="83" t="s">
        <v>333</v>
      </c>
      <c r="P58" s="14"/>
      <c r="Q58" s="20" t="s">
        <v>318</v>
      </c>
      <c r="R58" s="9"/>
      <c r="S58" s="9"/>
      <c r="T58" s="21"/>
      <c r="U58" s="21"/>
      <c r="V58" s="63"/>
      <c r="W58" s="63"/>
      <c r="X58" s="21"/>
      <c r="Y58" s="21"/>
      <c r="Z58" s="109"/>
    </row>
    <row r="59" spans="1:26" ht="87" customHeight="1">
      <c r="A59" s="5" t="s">
        <v>222</v>
      </c>
      <c r="B59" s="11" t="s">
        <v>223</v>
      </c>
      <c r="C59" s="12" t="s">
        <v>224</v>
      </c>
      <c r="D59" s="8"/>
      <c r="E59" s="9"/>
      <c r="F59" s="9"/>
      <c r="G59" s="14"/>
      <c r="H59" s="14"/>
      <c r="I59" s="14"/>
      <c r="J59" s="14"/>
      <c r="K59" s="14"/>
      <c r="L59" s="14"/>
      <c r="M59" s="14"/>
      <c r="N59" s="9"/>
      <c r="O59" s="9"/>
      <c r="P59" s="9"/>
      <c r="Q59" s="9"/>
      <c r="R59" s="9"/>
      <c r="S59" s="9"/>
      <c r="T59" s="21">
        <f>SUM(T60)</f>
        <v>99.23488</v>
      </c>
      <c r="U59" s="21">
        <f>SUM(U60)</f>
        <v>99.23508</v>
      </c>
      <c r="V59" s="63"/>
      <c r="W59" s="63"/>
      <c r="X59" s="21"/>
      <c r="Y59" s="21"/>
      <c r="Z59" s="109"/>
    </row>
    <row r="60" spans="1:26" ht="87" customHeight="1">
      <c r="A60" s="25" t="s">
        <v>343</v>
      </c>
      <c r="B60" s="36" t="s">
        <v>340</v>
      </c>
      <c r="C60" s="55" t="s">
        <v>341</v>
      </c>
      <c r="D60" s="87" t="s">
        <v>342</v>
      </c>
      <c r="E60" s="9"/>
      <c r="F60" s="9"/>
      <c r="G60" s="24" t="s">
        <v>43</v>
      </c>
      <c r="H60" s="17" t="s">
        <v>219</v>
      </c>
      <c r="I60" s="18" t="s">
        <v>80</v>
      </c>
      <c r="J60" s="14"/>
      <c r="K60" s="19" t="s">
        <v>46</v>
      </c>
      <c r="L60" s="18" t="s">
        <v>47</v>
      </c>
      <c r="M60" s="18" t="s">
        <v>45</v>
      </c>
      <c r="N60" s="9"/>
      <c r="O60" s="83" t="s">
        <v>333</v>
      </c>
      <c r="P60" s="14"/>
      <c r="Q60" s="84" t="s">
        <v>318</v>
      </c>
      <c r="R60" s="9"/>
      <c r="S60" s="9"/>
      <c r="T60" s="21">
        <v>99.23488</v>
      </c>
      <c r="U60" s="21">
        <v>99.23508</v>
      </c>
      <c r="V60" s="63"/>
      <c r="W60" s="63"/>
      <c r="X60" s="21"/>
      <c r="Y60" s="21"/>
      <c r="Z60" s="109"/>
    </row>
    <row r="61" spans="1:26" ht="22.5">
      <c r="A61" s="5"/>
      <c r="B61" s="6" t="s">
        <v>227</v>
      </c>
      <c r="C61" s="7"/>
      <c r="D61" s="8"/>
      <c r="E61" s="9"/>
      <c r="F61" s="9"/>
      <c r="G61" s="60"/>
      <c r="H61" s="30"/>
      <c r="I61" s="30"/>
      <c r="J61" s="30"/>
      <c r="K61" s="30"/>
      <c r="L61" s="30"/>
      <c r="M61" s="30"/>
      <c r="N61" s="9"/>
      <c r="O61" s="9"/>
      <c r="P61" s="9" t="s">
        <v>228</v>
      </c>
      <c r="Q61" s="33"/>
      <c r="R61" s="9"/>
      <c r="S61" s="9"/>
      <c r="T61" s="34">
        <f>T7</f>
        <v>2618.49988</v>
      </c>
      <c r="U61" s="34">
        <f>SUM(U8,U54,U56,U59)</f>
        <v>2579.21705</v>
      </c>
      <c r="V61" s="34">
        <f>SUM(V8,V54,V56,V59)</f>
        <v>1980.8229999999999</v>
      </c>
      <c r="W61" s="34">
        <f>SUM(W8,W54,W56,W59)</f>
        <v>1993.9999999999998</v>
      </c>
      <c r="X61" s="34">
        <f>SUM(X8,X54,X56,X59)</f>
        <v>2193.3999999999996</v>
      </c>
      <c r="Y61" s="34">
        <f>SUM(Y8,Y54,Y56,Y59)</f>
        <v>2412.7400000000002</v>
      </c>
      <c r="Z61" s="109"/>
    </row>
    <row r="62" spans="1:25" ht="0.75" customHeight="1" hidden="1">
      <c r="A62" s="43"/>
      <c r="B62" s="58"/>
      <c r="C62" s="12"/>
      <c r="D62" s="8"/>
      <c r="E62" s="9"/>
      <c r="F62" s="9"/>
      <c r="G62" s="36"/>
      <c r="H62" s="28"/>
      <c r="I62" s="28"/>
      <c r="J62" s="28"/>
      <c r="K62" s="28"/>
      <c r="L62" s="28"/>
      <c r="M62" s="28"/>
      <c r="N62" s="9"/>
      <c r="O62" s="9"/>
      <c r="P62" s="9"/>
      <c r="Q62" s="9"/>
      <c r="R62" s="9"/>
      <c r="S62" s="9"/>
      <c r="T62" s="9"/>
      <c r="U62" s="9"/>
      <c r="V62" s="9"/>
      <c r="W62" s="28"/>
      <c r="X62" s="28"/>
      <c r="Y62" s="62"/>
    </row>
    <row r="63" spans="1:25" ht="12.75" customHeight="1" hidden="1">
      <c r="A63" s="28"/>
      <c r="B63" s="11"/>
      <c r="C63" s="28"/>
      <c r="D63" s="28"/>
      <c r="E63" s="28"/>
      <c r="F63" s="28"/>
      <c r="G63" s="9"/>
      <c r="H63" s="9"/>
      <c r="I63" s="9"/>
      <c r="J63" s="9"/>
      <c r="K63" s="9"/>
      <c r="L63" s="9"/>
      <c r="M63" s="9"/>
      <c r="N63" s="28"/>
      <c r="O63" s="28"/>
      <c r="P63" s="28"/>
      <c r="Q63" s="28"/>
      <c r="R63" s="28"/>
      <c r="S63" s="28"/>
      <c r="T63" s="28"/>
      <c r="U63" s="28"/>
      <c r="V63" s="28"/>
      <c r="W63" s="9"/>
      <c r="X63" s="9"/>
      <c r="Y63" s="28"/>
    </row>
    <row r="64" spans="1:25" ht="12.75" customHeight="1" hidden="1">
      <c r="A64" s="28"/>
      <c r="B64" s="37"/>
      <c r="C64" s="28"/>
      <c r="D64" s="32"/>
      <c r="E64" s="28"/>
      <c r="F64" s="28"/>
      <c r="G64" s="36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</row>
    <row r="65" spans="1:25" s="35" customFormat="1" ht="12.75" customHeight="1" hidden="1">
      <c r="A65" s="28"/>
      <c r="B65" s="36"/>
      <c r="C65" s="28"/>
      <c r="D65" s="32"/>
      <c r="E65" s="28"/>
      <c r="F65" s="28"/>
      <c r="G65" s="36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</row>
    <row r="66" spans="1:25" s="35" customFormat="1" ht="12.75" customHeight="1" hidden="1">
      <c r="A66" s="28"/>
      <c r="B66" s="37"/>
      <c r="C66" s="28"/>
      <c r="D66" s="32"/>
      <c r="E66" s="28"/>
      <c r="F66" s="28"/>
      <c r="G66" s="36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</row>
    <row r="67" spans="1:25" ht="12.75" customHeight="1" hidden="1">
      <c r="A67" s="28"/>
      <c r="B67" s="37"/>
      <c r="C67" s="28"/>
      <c r="D67" s="32"/>
      <c r="E67" s="28"/>
      <c r="F67" s="28"/>
      <c r="G67" s="36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</row>
    <row r="68" spans="1:25" ht="12.75" customHeight="1" hidden="1">
      <c r="A68" s="196"/>
      <c r="B68" s="197"/>
      <c r="C68" s="198"/>
      <c r="D68" s="44"/>
      <c r="E68" s="45"/>
      <c r="F68" s="45"/>
      <c r="G68" s="36"/>
      <c r="H68" s="28"/>
      <c r="I68" s="28"/>
      <c r="J68" s="28"/>
      <c r="K68" s="28"/>
      <c r="L68" s="28"/>
      <c r="M68" s="28"/>
      <c r="N68" s="45"/>
      <c r="O68" s="45"/>
      <c r="P68" s="45"/>
      <c r="Q68" s="38"/>
      <c r="R68" s="38"/>
      <c r="S68" s="38"/>
      <c r="T68" s="38"/>
      <c r="U68" s="38"/>
      <c r="V68" s="38"/>
      <c r="W68" s="38"/>
      <c r="X68" s="38"/>
      <c r="Y68" s="38"/>
    </row>
    <row r="71" spans="1:25" ht="12.75">
      <c r="A71" s="35"/>
      <c r="B71" s="35"/>
      <c r="C71" s="35"/>
      <c r="D71" s="35"/>
      <c r="E71" s="35"/>
      <c r="F71" s="35"/>
      <c r="N71" s="35"/>
      <c r="O71" s="35"/>
      <c r="P71" s="35"/>
      <c r="Q71" s="179" t="s">
        <v>229</v>
      </c>
      <c r="R71" s="179"/>
      <c r="S71" s="179"/>
      <c r="T71" s="179"/>
      <c r="U71" s="179"/>
      <c r="V71" s="35"/>
      <c r="W71" s="35"/>
      <c r="X71" s="35" t="s">
        <v>228</v>
      </c>
      <c r="Y71" s="35"/>
    </row>
    <row r="72" spans="1:26" ht="12.75">
      <c r="A72" s="35"/>
      <c r="B72" s="179" t="s">
        <v>274</v>
      </c>
      <c r="C72" s="179"/>
      <c r="D72" s="179"/>
      <c r="E72" s="35"/>
      <c r="F72" s="35"/>
      <c r="G72" s="215" t="s">
        <v>379</v>
      </c>
      <c r="H72" s="215"/>
      <c r="I72" s="35"/>
      <c r="J72" s="35"/>
      <c r="K72" s="35"/>
      <c r="L72" s="35"/>
      <c r="M72" s="35"/>
      <c r="N72" s="35"/>
      <c r="O72" s="35"/>
      <c r="P72" s="35"/>
      <c r="Q72" s="41" t="s">
        <v>231</v>
      </c>
      <c r="R72" s="41"/>
      <c r="S72" s="41"/>
      <c r="T72" s="41"/>
      <c r="U72" s="41"/>
      <c r="V72" s="35"/>
      <c r="W72" s="35"/>
      <c r="X72" s="78"/>
      <c r="Y72" s="202" t="s">
        <v>372</v>
      </c>
      <c r="Z72" s="202"/>
    </row>
    <row r="73" spans="7:13" ht="12.75">
      <c r="G73" s="81"/>
      <c r="I73" s="35"/>
      <c r="J73" s="35"/>
      <c r="K73" s="35"/>
      <c r="L73" s="35"/>
      <c r="M73" s="35"/>
    </row>
  </sheetData>
  <sheetProtection/>
  <mergeCells count="29">
    <mergeCell ref="A2:Y2"/>
    <mergeCell ref="A3:C5"/>
    <mergeCell ref="D3:D5"/>
    <mergeCell ref="E3:Q3"/>
    <mergeCell ref="E4:E5"/>
    <mergeCell ref="W4:W5"/>
    <mergeCell ref="G33:G35"/>
    <mergeCell ref="N4:Q4"/>
    <mergeCell ref="H33:H35"/>
    <mergeCell ref="J4:M4"/>
    <mergeCell ref="A9:A11"/>
    <mergeCell ref="B9:B11"/>
    <mergeCell ref="C9:C11"/>
    <mergeCell ref="V4:V5"/>
    <mergeCell ref="A68:C68"/>
    <mergeCell ref="Z3:Z5"/>
    <mergeCell ref="X4:Y4"/>
    <mergeCell ref="Y72:Z72"/>
    <mergeCell ref="G72:H72"/>
    <mergeCell ref="I33:I35"/>
    <mergeCell ref="R3:Y3"/>
    <mergeCell ref="F4:I4"/>
    <mergeCell ref="Q71:U71"/>
    <mergeCell ref="A33:A34"/>
    <mergeCell ref="B33:B34"/>
    <mergeCell ref="C33:C34"/>
    <mergeCell ref="B72:D72"/>
    <mergeCell ref="R4:R5"/>
    <mergeCell ref="S4:U4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5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73"/>
  <sheetViews>
    <sheetView view="pageBreakPreview" zoomScale="80" zoomScaleSheetLayoutView="80" zoomScalePageLayoutView="0" workbookViewId="0" topLeftCell="A1">
      <pane xSplit="8" ySplit="8" topLeftCell="P67" activePane="bottomRight" state="frozen"/>
      <selection pane="topLeft" activeCell="A1" sqref="A1"/>
      <selection pane="topRight" activeCell="I1" sqref="I1"/>
      <selection pane="bottomLeft" activeCell="A9" sqref="A9"/>
      <selection pane="bottomRight" activeCell="B67" sqref="B67"/>
    </sheetView>
  </sheetViews>
  <sheetFormatPr defaultColWidth="9.00390625" defaultRowHeight="12.75"/>
  <cols>
    <col min="1" max="1" width="6.875" style="40" customWidth="1"/>
    <col min="2" max="2" width="35.75390625" style="40" customWidth="1"/>
    <col min="3" max="4" width="9.125" style="40" customWidth="1"/>
    <col min="5" max="5" width="0.12890625" style="40" hidden="1" customWidth="1"/>
    <col min="6" max="6" width="9.125" style="40" hidden="1" customWidth="1"/>
    <col min="7" max="7" width="17.625" style="82" customWidth="1"/>
    <col min="8" max="8" width="13.375" style="40" customWidth="1"/>
    <col min="9" max="9" width="9.875" style="40" customWidth="1"/>
    <col min="10" max="10" width="0.12890625" style="40" hidden="1" customWidth="1"/>
    <col min="11" max="11" width="19.25390625" style="40" customWidth="1"/>
    <col min="12" max="12" width="8.00390625" style="40" customWidth="1"/>
    <col min="13" max="13" width="10.625" style="40" customWidth="1"/>
    <col min="14" max="14" width="0.2421875" style="40" hidden="1" customWidth="1"/>
    <col min="15" max="15" width="22.75390625" style="40" customWidth="1"/>
    <col min="16" max="16" width="9.125" style="40" customWidth="1"/>
    <col min="17" max="17" width="9.625" style="40" customWidth="1"/>
    <col min="18" max="19" width="0.12890625" style="40" hidden="1" customWidth="1"/>
    <col min="20" max="21" width="9.125" style="40" customWidth="1"/>
    <col min="22" max="22" width="9.625" style="40" customWidth="1"/>
    <col min="23" max="23" width="9.875" style="40" bestFit="1" customWidth="1"/>
    <col min="24" max="24" width="9.125" style="40" customWidth="1"/>
    <col min="25" max="25" width="7.875" style="40" customWidth="1"/>
  </cols>
  <sheetData>
    <row r="1" spans="7:13" ht="12.75">
      <c r="G1" s="80"/>
      <c r="H1" s="1"/>
      <c r="I1" s="1"/>
      <c r="J1" s="1"/>
      <c r="K1" s="1"/>
      <c r="L1" s="1"/>
      <c r="M1" s="1"/>
    </row>
    <row r="2" spans="1:25" ht="12.75">
      <c r="A2" s="181" t="s">
        <v>275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</row>
    <row r="3" spans="1:26" ht="31.5" customHeight="1">
      <c r="A3" s="161" t="s">
        <v>1</v>
      </c>
      <c r="B3" s="161"/>
      <c r="C3" s="161"/>
      <c r="D3" s="182" t="s">
        <v>2</v>
      </c>
      <c r="E3" s="161" t="s">
        <v>3</v>
      </c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 t="s">
        <v>4</v>
      </c>
      <c r="S3" s="161"/>
      <c r="T3" s="161"/>
      <c r="U3" s="161"/>
      <c r="V3" s="161"/>
      <c r="W3" s="161"/>
      <c r="X3" s="161"/>
      <c r="Y3" s="161"/>
      <c r="Z3" s="165" t="s">
        <v>362</v>
      </c>
    </row>
    <row r="4" spans="1:26" ht="44.25" customHeight="1">
      <c r="A4" s="161"/>
      <c r="B4" s="161"/>
      <c r="C4" s="161"/>
      <c r="D4" s="182"/>
      <c r="E4" s="161"/>
      <c r="F4" s="161" t="s">
        <v>6</v>
      </c>
      <c r="G4" s="161"/>
      <c r="H4" s="161"/>
      <c r="I4" s="161"/>
      <c r="J4" s="169" t="s">
        <v>7</v>
      </c>
      <c r="K4" s="170"/>
      <c r="L4" s="170"/>
      <c r="M4" s="171"/>
      <c r="N4" s="161" t="s">
        <v>8</v>
      </c>
      <c r="O4" s="161"/>
      <c r="P4" s="161"/>
      <c r="Q4" s="161"/>
      <c r="R4" s="161"/>
      <c r="S4" s="161" t="s">
        <v>9</v>
      </c>
      <c r="T4" s="161"/>
      <c r="U4" s="161"/>
      <c r="V4" s="165" t="s">
        <v>321</v>
      </c>
      <c r="W4" s="165" t="s">
        <v>322</v>
      </c>
      <c r="X4" s="165" t="s">
        <v>10</v>
      </c>
      <c r="Y4" s="161"/>
      <c r="Z4" s="161"/>
    </row>
    <row r="5" spans="1:26" ht="67.5">
      <c r="A5" s="161"/>
      <c r="B5" s="161"/>
      <c r="C5" s="161"/>
      <c r="D5" s="182"/>
      <c r="E5" s="161"/>
      <c r="F5" s="3"/>
      <c r="G5" s="3" t="s">
        <v>11</v>
      </c>
      <c r="H5" s="3" t="s">
        <v>12</v>
      </c>
      <c r="I5" s="3" t="s">
        <v>13</v>
      </c>
      <c r="J5" s="3"/>
      <c r="K5" s="3" t="s">
        <v>11</v>
      </c>
      <c r="L5" s="3" t="s">
        <v>12</v>
      </c>
      <c r="M5" s="3" t="s">
        <v>13</v>
      </c>
      <c r="N5" s="3"/>
      <c r="O5" s="3" t="s">
        <v>11</v>
      </c>
      <c r="P5" s="3" t="s">
        <v>12</v>
      </c>
      <c r="Q5" s="3" t="s">
        <v>13</v>
      </c>
      <c r="R5" s="161"/>
      <c r="S5" s="3"/>
      <c r="T5" s="85" t="s">
        <v>319</v>
      </c>
      <c r="U5" s="85" t="s">
        <v>320</v>
      </c>
      <c r="V5" s="161"/>
      <c r="W5" s="161"/>
      <c r="X5" s="85" t="s">
        <v>323</v>
      </c>
      <c r="Y5" s="85" t="s">
        <v>324</v>
      </c>
      <c r="Z5" s="161"/>
    </row>
    <row r="6" spans="1:26" ht="12.75">
      <c r="A6" s="3" t="s">
        <v>14</v>
      </c>
      <c r="B6" s="3" t="s">
        <v>15</v>
      </c>
      <c r="C6" s="3" t="s">
        <v>16</v>
      </c>
      <c r="D6" s="4" t="s">
        <v>17</v>
      </c>
      <c r="E6" s="3"/>
      <c r="F6" s="3"/>
      <c r="G6" s="3" t="s">
        <v>18</v>
      </c>
      <c r="H6" s="3" t="s">
        <v>19</v>
      </c>
      <c r="I6" s="3" t="s">
        <v>20</v>
      </c>
      <c r="J6" s="3"/>
      <c r="K6" s="3" t="s">
        <v>21</v>
      </c>
      <c r="L6" s="3" t="s">
        <v>22</v>
      </c>
      <c r="M6" s="3" t="s">
        <v>23</v>
      </c>
      <c r="N6" s="3"/>
      <c r="O6" s="3" t="s">
        <v>24</v>
      </c>
      <c r="P6" s="3" t="s">
        <v>25</v>
      </c>
      <c r="Q6" s="3" t="s">
        <v>26</v>
      </c>
      <c r="R6" s="3"/>
      <c r="S6" s="3"/>
      <c r="T6" s="3" t="s">
        <v>27</v>
      </c>
      <c r="U6" s="3" t="s">
        <v>28</v>
      </c>
      <c r="V6" s="3" t="s">
        <v>29</v>
      </c>
      <c r="W6" s="3" t="s">
        <v>30</v>
      </c>
      <c r="X6" s="3" t="s">
        <v>31</v>
      </c>
      <c r="Y6" s="3" t="s">
        <v>32</v>
      </c>
      <c r="Z6" s="3" t="s">
        <v>33</v>
      </c>
    </row>
    <row r="7" spans="1:26" ht="18.75" customHeight="1">
      <c r="A7" s="5" t="s">
        <v>34</v>
      </c>
      <c r="B7" s="6" t="s">
        <v>35</v>
      </c>
      <c r="C7" s="7" t="s">
        <v>36</v>
      </c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21">
        <f aca="true" t="shared" si="0" ref="T7:Y7">SUM(T8,T54,T56,T59)</f>
        <v>3473.2217499999997</v>
      </c>
      <c r="U7" s="21">
        <f t="shared" si="0"/>
        <v>2905.7939499999998</v>
      </c>
      <c r="V7" s="21">
        <f t="shared" si="0"/>
        <v>2668.9559999999997</v>
      </c>
      <c r="W7" s="21">
        <f t="shared" si="0"/>
        <v>2257.2</v>
      </c>
      <c r="X7" s="21">
        <f t="shared" si="0"/>
        <v>2482.92</v>
      </c>
      <c r="Y7" s="21">
        <f t="shared" si="0"/>
        <v>2731.2119999999995</v>
      </c>
      <c r="Z7" s="69"/>
    </row>
    <row r="8" spans="1:26" ht="57" customHeight="1">
      <c r="A8" s="5" t="s">
        <v>37</v>
      </c>
      <c r="B8" s="11" t="s">
        <v>38</v>
      </c>
      <c r="C8" s="12" t="s">
        <v>39</v>
      </c>
      <c r="D8" s="8"/>
      <c r="E8" s="9"/>
      <c r="F8" s="9"/>
      <c r="G8" s="14"/>
      <c r="H8" s="14"/>
      <c r="I8" s="14"/>
      <c r="J8" s="14"/>
      <c r="K8" s="14"/>
      <c r="L8" s="14"/>
      <c r="M8" s="14"/>
      <c r="N8" s="9"/>
      <c r="O8" s="9"/>
      <c r="P8" s="9"/>
      <c r="Q8" s="9"/>
      <c r="R8" s="9"/>
      <c r="S8" s="9"/>
      <c r="T8" s="21">
        <f aca="true" t="shared" si="1" ref="T8:Y8">SUM(T9:T53)</f>
        <v>3248.794</v>
      </c>
      <c r="U8" s="21">
        <f t="shared" si="1"/>
        <v>2681.36638</v>
      </c>
      <c r="V8" s="21">
        <f t="shared" si="1"/>
        <v>2449.336</v>
      </c>
      <c r="W8" s="21">
        <f t="shared" si="1"/>
        <v>2199</v>
      </c>
      <c r="X8" s="21">
        <f t="shared" si="1"/>
        <v>2418.9</v>
      </c>
      <c r="Y8" s="21">
        <f t="shared" si="1"/>
        <v>2660.7899999999995</v>
      </c>
      <c r="Z8" s="69"/>
    </row>
    <row r="9" spans="1:26" ht="54.75" customHeight="1">
      <c r="A9" s="159" t="s">
        <v>40</v>
      </c>
      <c r="B9" s="167" t="s">
        <v>41</v>
      </c>
      <c r="C9" s="167" t="s">
        <v>42</v>
      </c>
      <c r="D9" s="104" t="s">
        <v>243</v>
      </c>
      <c r="E9" s="9"/>
      <c r="F9" s="9"/>
      <c r="G9" s="24" t="s">
        <v>43</v>
      </c>
      <c r="H9" s="17" t="s">
        <v>44</v>
      </c>
      <c r="I9" s="18" t="s">
        <v>316</v>
      </c>
      <c r="J9" s="14"/>
      <c r="K9" s="19" t="s">
        <v>46</v>
      </c>
      <c r="L9" s="18" t="s">
        <v>47</v>
      </c>
      <c r="M9" s="18" t="s">
        <v>45</v>
      </c>
      <c r="N9" s="14"/>
      <c r="O9" s="83" t="s">
        <v>334</v>
      </c>
      <c r="P9" s="14"/>
      <c r="Q9" s="84" t="s">
        <v>318</v>
      </c>
      <c r="R9" s="9"/>
      <c r="S9" s="9"/>
      <c r="T9" s="157">
        <v>646.8</v>
      </c>
      <c r="U9" s="157">
        <v>609.351</v>
      </c>
      <c r="V9" s="63">
        <v>600.079</v>
      </c>
      <c r="W9" s="63">
        <v>620.3</v>
      </c>
      <c r="X9" s="21">
        <f>W9*1.1</f>
        <v>682.33</v>
      </c>
      <c r="Y9" s="21">
        <f>X9*1.1</f>
        <v>750.5630000000001</v>
      </c>
      <c r="Z9" s="69"/>
    </row>
    <row r="10" spans="1:26" ht="54.75" customHeight="1">
      <c r="A10" s="186"/>
      <c r="B10" s="188"/>
      <c r="C10" s="188"/>
      <c r="D10" s="104" t="s">
        <v>412</v>
      </c>
      <c r="E10" s="9"/>
      <c r="F10" s="9"/>
      <c r="G10" s="24" t="s">
        <v>43</v>
      </c>
      <c r="H10" s="17" t="s">
        <v>44</v>
      </c>
      <c r="I10" s="18" t="s">
        <v>316</v>
      </c>
      <c r="J10" s="14"/>
      <c r="K10" s="19" t="s">
        <v>46</v>
      </c>
      <c r="L10" s="18" t="s">
        <v>47</v>
      </c>
      <c r="M10" s="18" t="s">
        <v>45</v>
      </c>
      <c r="N10" s="14"/>
      <c r="O10" s="83" t="s">
        <v>429</v>
      </c>
      <c r="P10" s="14"/>
      <c r="Q10" s="84" t="s">
        <v>318</v>
      </c>
      <c r="R10" s="9"/>
      <c r="S10" s="9"/>
      <c r="T10" s="157">
        <v>15</v>
      </c>
      <c r="U10" s="157"/>
      <c r="V10" s="63"/>
      <c r="W10" s="63">
        <v>10</v>
      </c>
      <c r="X10" s="21">
        <f>W10*1.1</f>
        <v>11</v>
      </c>
      <c r="Y10" s="21">
        <f>X10*1.1</f>
        <v>12.100000000000001</v>
      </c>
      <c r="Z10" s="69"/>
    </row>
    <row r="11" spans="1:26" ht="54.75" customHeight="1">
      <c r="A11" s="187"/>
      <c r="B11" s="189"/>
      <c r="C11" s="189"/>
      <c r="D11" s="104" t="s">
        <v>358</v>
      </c>
      <c r="E11" s="9"/>
      <c r="F11" s="9"/>
      <c r="G11" s="24" t="s">
        <v>43</v>
      </c>
      <c r="H11" s="17" t="s">
        <v>44</v>
      </c>
      <c r="I11" s="18" t="s">
        <v>316</v>
      </c>
      <c r="J11" s="14"/>
      <c r="K11" s="19" t="s">
        <v>46</v>
      </c>
      <c r="L11" s="18" t="s">
        <v>47</v>
      </c>
      <c r="M11" s="18" t="s">
        <v>45</v>
      </c>
      <c r="N11" s="14"/>
      <c r="O11" s="83" t="s">
        <v>430</v>
      </c>
      <c r="P11" s="14"/>
      <c r="Q11" s="84" t="s">
        <v>318</v>
      </c>
      <c r="R11" s="9"/>
      <c r="S11" s="9"/>
      <c r="T11" s="157"/>
      <c r="U11" s="157"/>
      <c r="V11" s="63">
        <v>15</v>
      </c>
      <c r="W11" s="63"/>
      <c r="X11" s="21"/>
      <c r="Y11" s="21"/>
      <c r="Z11" s="69"/>
    </row>
    <row r="12" spans="1:26" ht="18.75" customHeight="1">
      <c r="A12" s="5" t="s">
        <v>48</v>
      </c>
      <c r="B12" s="15" t="s">
        <v>49</v>
      </c>
      <c r="C12" s="16" t="s">
        <v>50</v>
      </c>
      <c r="D12" s="8"/>
      <c r="E12" s="9"/>
      <c r="F12" s="9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9"/>
      <c r="S12" s="9"/>
      <c r="T12" s="21"/>
      <c r="U12" s="21"/>
      <c r="V12" s="63"/>
      <c r="W12" s="63"/>
      <c r="X12" s="21"/>
      <c r="Y12" s="21"/>
      <c r="Z12" s="69"/>
    </row>
    <row r="13" spans="1:26" ht="73.5" customHeight="1">
      <c r="A13" s="5" t="s">
        <v>51</v>
      </c>
      <c r="B13" s="15" t="s">
        <v>52</v>
      </c>
      <c r="C13" s="16" t="s">
        <v>53</v>
      </c>
      <c r="D13" s="8"/>
      <c r="E13" s="9"/>
      <c r="F13" s="9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9"/>
      <c r="S13" s="9"/>
      <c r="T13" s="21"/>
      <c r="U13" s="21"/>
      <c r="V13" s="63"/>
      <c r="W13" s="63"/>
      <c r="X13" s="21"/>
      <c r="Y13" s="21"/>
      <c r="Z13" s="69"/>
    </row>
    <row r="14" spans="1:26" ht="74.25" customHeight="1">
      <c r="A14" s="5" t="s">
        <v>54</v>
      </c>
      <c r="B14" s="15" t="s">
        <v>55</v>
      </c>
      <c r="C14" s="16" t="s">
        <v>56</v>
      </c>
      <c r="D14" s="114" t="s">
        <v>253</v>
      </c>
      <c r="E14" s="14"/>
      <c r="F14" s="14"/>
      <c r="G14" s="24" t="s">
        <v>43</v>
      </c>
      <c r="H14" s="115" t="s">
        <v>365</v>
      </c>
      <c r="I14" s="18" t="s">
        <v>316</v>
      </c>
      <c r="J14" s="14"/>
      <c r="K14" s="19" t="s">
        <v>46</v>
      </c>
      <c r="L14" s="18" t="s">
        <v>364</v>
      </c>
      <c r="M14" s="18" t="s">
        <v>45</v>
      </c>
      <c r="N14" s="14"/>
      <c r="O14" s="83" t="s">
        <v>334</v>
      </c>
      <c r="P14" s="14"/>
      <c r="Q14" s="84" t="s">
        <v>318</v>
      </c>
      <c r="R14" s="9"/>
      <c r="S14" s="9"/>
      <c r="T14" s="21"/>
      <c r="U14" s="21"/>
      <c r="V14" s="63">
        <v>34.16</v>
      </c>
      <c r="W14" s="63"/>
      <c r="X14" s="21"/>
      <c r="Y14" s="21"/>
      <c r="Z14" s="69"/>
    </row>
    <row r="15" spans="1:26" ht="83.25" customHeight="1">
      <c r="A15" s="5" t="s">
        <v>57</v>
      </c>
      <c r="B15" s="15" t="s">
        <v>58</v>
      </c>
      <c r="C15" s="16" t="s">
        <v>59</v>
      </c>
      <c r="D15" s="8"/>
      <c r="E15" s="9"/>
      <c r="F15" s="9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9"/>
      <c r="S15" s="9"/>
      <c r="T15" s="21"/>
      <c r="U15" s="21"/>
      <c r="V15" s="63"/>
      <c r="W15" s="63"/>
      <c r="X15" s="21"/>
      <c r="Y15" s="21"/>
      <c r="Z15" s="69"/>
    </row>
    <row r="16" spans="1:26" ht="55.5" customHeight="1">
      <c r="A16" s="5" t="s">
        <v>60</v>
      </c>
      <c r="B16" s="15" t="s">
        <v>61</v>
      </c>
      <c r="C16" s="16" t="s">
        <v>62</v>
      </c>
      <c r="D16" s="8"/>
      <c r="E16" s="9"/>
      <c r="F16" s="9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9"/>
      <c r="S16" s="9"/>
      <c r="T16" s="21"/>
      <c r="U16" s="21"/>
      <c r="V16" s="63"/>
      <c r="W16" s="63"/>
      <c r="X16" s="21"/>
      <c r="Y16" s="21"/>
      <c r="Z16" s="69"/>
    </row>
    <row r="17" spans="1:26" ht="72" customHeight="1">
      <c r="A17" s="5" t="s">
        <v>63</v>
      </c>
      <c r="B17" s="15" t="s">
        <v>64</v>
      </c>
      <c r="C17" s="16" t="s">
        <v>65</v>
      </c>
      <c r="D17" s="8"/>
      <c r="E17" s="9"/>
      <c r="F17" s="9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9"/>
      <c r="S17" s="9"/>
      <c r="T17" s="21"/>
      <c r="U17" s="21"/>
      <c r="V17" s="63"/>
      <c r="W17" s="63"/>
      <c r="X17" s="21"/>
      <c r="Y17" s="21"/>
      <c r="Z17" s="69"/>
    </row>
    <row r="18" spans="1:26" ht="30.75" customHeight="1">
      <c r="A18" s="5" t="s">
        <v>66</v>
      </c>
      <c r="B18" s="15" t="s">
        <v>67</v>
      </c>
      <c r="C18" s="16" t="s">
        <v>68</v>
      </c>
      <c r="D18" s="8"/>
      <c r="E18" s="9"/>
      <c r="F18" s="9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9"/>
      <c r="S18" s="9"/>
      <c r="T18" s="21"/>
      <c r="U18" s="21"/>
      <c r="V18" s="63"/>
      <c r="W18" s="63"/>
      <c r="X18" s="21"/>
      <c r="Y18" s="21"/>
      <c r="Z18" s="69"/>
    </row>
    <row r="19" spans="1:26" ht="23.25" customHeight="1">
      <c r="A19" s="5" t="s">
        <v>69</v>
      </c>
      <c r="B19" s="15" t="s">
        <v>70</v>
      </c>
      <c r="C19" s="16" t="s">
        <v>71</v>
      </c>
      <c r="D19" s="8"/>
      <c r="E19" s="9"/>
      <c r="F19" s="9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9"/>
      <c r="S19" s="9"/>
      <c r="T19" s="21"/>
      <c r="U19" s="21"/>
      <c r="V19" s="63"/>
      <c r="W19" s="63"/>
      <c r="X19" s="21"/>
      <c r="Y19" s="21"/>
      <c r="Z19" s="69"/>
    </row>
    <row r="20" spans="1:26" ht="33.75" customHeight="1">
      <c r="A20" s="5" t="s">
        <v>72</v>
      </c>
      <c r="B20" s="15" t="s">
        <v>73</v>
      </c>
      <c r="C20" s="16" t="s">
        <v>74</v>
      </c>
      <c r="D20" s="8"/>
      <c r="E20" s="9"/>
      <c r="F20" s="9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9"/>
      <c r="S20" s="9"/>
      <c r="T20" s="21"/>
      <c r="U20" s="21"/>
      <c r="V20" s="63"/>
      <c r="W20" s="63"/>
      <c r="X20" s="21"/>
      <c r="Y20" s="21"/>
      <c r="Z20" s="69"/>
    </row>
    <row r="21" spans="1:26" ht="54.75" customHeight="1">
      <c r="A21" s="159" t="s">
        <v>75</v>
      </c>
      <c r="B21" s="167" t="s">
        <v>76</v>
      </c>
      <c r="C21" s="167" t="s">
        <v>77</v>
      </c>
      <c r="D21" s="104" t="s">
        <v>369</v>
      </c>
      <c r="E21" s="9"/>
      <c r="F21" s="9"/>
      <c r="G21" s="24" t="s">
        <v>43</v>
      </c>
      <c r="H21" s="17" t="s">
        <v>79</v>
      </c>
      <c r="I21" s="18" t="s">
        <v>80</v>
      </c>
      <c r="J21" s="14"/>
      <c r="K21" s="19" t="s">
        <v>46</v>
      </c>
      <c r="L21" s="18" t="s">
        <v>81</v>
      </c>
      <c r="M21" s="18" t="s">
        <v>45</v>
      </c>
      <c r="N21" s="14"/>
      <c r="O21" s="83" t="s">
        <v>334</v>
      </c>
      <c r="P21" s="14"/>
      <c r="Q21" s="20" t="s">
        <v>318</v>
      </c>
      <c r="R21" s="9"/>
      <c r="S21" s="9"/>
      <c r="T21" s="21"/>
      <c r="U21" s="21"/>
      <c r="V21" s="63">
        <v>54</v>
      </c>
      <c r="W21" s="63">
        <v>140</v>
      </c>
      <c r="X21" s="21">
        <f>W21*1.1</f>
        <v>154</v>
      </c>
      <c r="Y21" s="21">
        <f>X21*1.1</f>
        <v>169.4</v>
      </c>
      <c r="Z21" s="69"/>
    </row>
    <row r="22" spans="1:26" ht="54.75" customHeight="1">
      <c r="A22" s="187"/>
      <c r="B22" s="189"/>
      <c r="C22" s="189"/>
      <c r="D22" s="104" t="s">
        <v>354</v>
      </c>
      <c r="E22" s="9"/>
      <c r="F22" s="9"/>
      <c r="G22" s="24"/>
      <c r="H22" s="17"/>
      <c r="I22" s="18"/>
      <c r="J22" s="14"/>
      <c r="K22" s="19"/>
      <c r="L22" s="18"/>
      <c r="M22" s="18"/>
      <c r="N22" s="14"/>
      <c r="O22" s="83"/>
      <c r="P22" s="14"/>
      <c r="Q22" s="20"/>
      <c r="R22" s="9"/>
      <c r="S22" s="9"/>
      <c r="T22" s="21"/>
      <c r="U22" s="21"/>
      <c r="V22" s="63">
        <v>65.7</v>
      </c>
      <c r="W22" s="63"/>
      <c r="X22" s="21"/>
      <c r="Y22" s="21"/>
      <c r="Z22" s="69"/>
    </row>
    <row r="23" spans="1:26" ht="60" customHeight="1">
      <c r="A23" s="5" t="s">
        <v>82</v>
      </c>
      <c r="B23" s="15" t="s">
        <v>83</v>
      </c>
      <c r="C23" s="16" t="s">
        <v>84</v>
      </c>
      <c r="D23" s="8" t="s">
        <v>276</v>
      </c>
      <c r="E23" s="9"/>
      <c r="F23" s="9"/>
      <c r="G23" s="24" t="s">
        <v>43</v>
      </c>
      <c r="H23" s="17" t="s">
        <v>86</v>
      </c>
      <c r="I23" s="18" t="s">
        <v>80</v>
      </c>
      <c r="J23" s="14"/>
      <c r="K23" s="19" t="s">
        <v>46</v>
      </c>
      <c r="L23" s="18" t="s">
        <v>87</v>
      </c>
      <c r="M23" s="18" t="s">
        <v>45</v>
      </c>
      <c r="N23" s="14"/>
      <c r="O23" s="83" t="s">
        <v>334</v>
      </c>
      <c r="P23" s="14"/>
      <c r="Q23" s="20" t="s">
        <v>318</v>
      </c>
      <c r="R23" s="9"/>
      <c r="S23" s="9"/>
      <c r="T23" s="23">
        <v>524.43</v>
      </c>
      <c r="U23" s="21">
        <v>486.658</v>
      </c>
      <c r="V23" s="23">
        <v>331.4</v>
      </c>
      <c r="W23" s="23">
        <v>332.4</v>
      </c>
      <c r="X23" s="21">
        <f>W23*1.1</f>
        <v>365.64</v>
      </c>
      <c r="Y23" s="21">
        <f>X23*1.1</f>
        <v>402.204</v>
      </c>
      <c r="Z23" s="69"/>
    </row>
    <row r="24" spans="1:26" ht="75.75" customHeight="1">
      <c r="A24" s="5" t="s">
        <v>88</v>
      </c>
      <c r="B24" s="15" t="s">
        <v>89</v>
      </c>
      <c r="C24" s="16" t="s">
        <v>90</v>
      </c>
      <c r="D24" s="8" t="s">
        <v>91</v>
      </c>
      <c r="E24" s="9"/>
      <c r="F24" s="9"/>
      <c r="G24" s="24" t="s">
        <v>43</v>
      </c>
      <c r="H24" s="17" t="s">
        <v>92</v>
      </c>
      <c r="I24" s="18" t="s">
        <v>80</v>
      </c>
      <c r="J24" s="14"/>
      <c r="K24" s="19" t="s">
        <v>46</v>
      </c>
      <c r="L24" s="18" t="s">
        <v>93</v>
      </c>
      <c r="M24" s="18" t="s">
        <v>45</v>
      </c>
      <c r="N24" s="14"/>
      <c r="O24" s="83" t="s">
        <v>334</v>
      </c>
      <c r="P24" s="14"/>
      <c r="Q24" s="20" t="s">
        <v>318</v>
      </c>
      <c r="R24" s="9"/>
      <c r="S24" s="9"/>
      <c r="T24" s="21"/>
      <c r="U24" s="21"/>
      <c r="V24" s="28"/>
      <c r="W24" s="28"/>
      <c r="X24" s="28"/>
      <c r="Y24" s="28"/>
      <c r="Z24" s="69"/>
    </row>
    <row r="25" spans="1:26" ht="42">
      <c r="A25" s="5" t="s">
        <v>94</v>
      </c>
      <c r="B25" s="15" t="s">
        <v>95</v>
      </c>
      <c r="C25" s="16" t="s">
        <v>96</v>
      </c>
      <c r="D25" s="8"/>
      <c r="E25" s="9"/>
      <c r="F25" s="9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9"/>
      <c r="S25" s="9"/>
      <c r="T25" s="21"/>
      <c r="U25" s="21"/>
      <c r="V25" s="63"/>
      <c r="W25" s="63"/>
      <c r="X25" s="21"/>
      <c r="Y25" s="21"/>
      <c r="Z25" s="69"/>
    </row>
    <row r="26" spans="1:26" ht="51.75" customHeight="1">
      <c r="A26" s="5" t="s">
        <v>97</v>
      </c>
      <c r="B26" s="15" t="s">
        <v>98</v>
      </c>
      <c r="C26" s="16" t="s">
        <v>99</v>
      </c>
      <c r="D26" s="8"/>
      <c r="E26" s="9"/>
      <c r="F26" s="9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9"/>
      <c r="S26" s="9"/>
      <c r="T26" s="21"/>
      <c r="U26" s="21"/>
      <c r="V26" s="63"/>
      <c r="W26" s="63"/>
      <c r="X26" s="21"/>
      <c r="Y26" s="21"/>
      <c r="Z26" s="69"/>
    </row>
    <row r="27" spans="1:26" ht="30" customHeight="1">
      <c r="A27" s="5" t="s">
        <v>100</v>
      </c>
      <c r="B27" s="15" t="s">
        <v>101</v>
      </c>
      <c r="C27" s="16" t="s">
        <v>102</v>
      </c>
      <c r="D27" s="8"/>
      <c r="E27" s="9"/>
      <c r="F27" s="9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9"/>
      <c r="S27" s="9"/>
      <c r="T27" s="21"/>
      <c r="U27" s="21"/>
      <c r="V27" s="63"/>
      <c r="W27" s="63"/>
      <c r="X27" s="21"/>
      <c r="Y27" s="21"/>
      <c r="Z27" s="69"/>
    </row>
    <row r="28" spans="1:26" ht="68.25" customHeight="1">
      <c r="A28" s="5" t="s">
        <v>103</v>
      </c>
      <c r="B28" s="15" t="s">
        <v>104</v>
      </c>
      <c r="C28" s="16" t="s">
        <v>105</v>
      </c>
      <c r="D28" s="8" t="s">
        <v>106</v>
      </c>
      <c r="E28" s="9"/>
      <c r="F28" s="9"/>
      <c r="G28" s="24" t="s">
        <v>107</v>
      </c>
      <c r="H28" s="17" t="s">
        <v>108</v>
      </c>
      <c r="I28" s="18" t="s">
        <v>80</v>
      </c>
      <c r="J28" s="14"/>
      <c r="K28" s="19" t="s">
        <v>109</v>
      </c>
      <c r="L28" s="18" t="s">
        <v>110</v>
      </c>
      <c r="M28" s="18" t="s">
        <v>111</v>
      </c>
      <c r="N28" s="14"/>
      <c r="O28" s="83" t="s">
        <v>334</v>
      </c>
      <c r="P28" s="14"/>
      <c r="Q28" s="84" t="s">
        <v>318</v>
      </c>
      <c r="R28" s="9"/>
      <c r="S28" s="9"/>
      <c r="T28" s="21">
        <v>56.631</v>
      </c>
      <c r="U28" s="21">
        <v>29.4516</v>
      </c>
      <c r="V28" s="63">
        <v>98.4</v>
      </c>
      <c r="W28" s="63">
        <v>21.8</v>
      </c>
      <c r="X28" s="21">
        <f>W28*1.1</f>
        <v>23.980000000000004</v>
      </c>
      <c r="Y28" s="21">
        <f>X28*1.1</f>
        <v>26.378000000000007</v>
      </c>
      <c r="Z28" s="69"/>
    </row>
    <row r="29" spans="1:26" ht="31.5" customHeight="1">
      <c r="A29" s="5" t="s">
        <v>112</v>
      </c>
      <c r="B29" s="15" t="s">
        <v>113</v>
      </c>
      <c r="C29" s="16" t="s">
        <v>114</v>
      </c>
      <c r="D29" s="8"/>
      <c r="E29" s="9"/>
      <c r="F29" s="9"/>
      <c r="G29" s="24"/>
      <c r="H29" s="17"/>
      <c r="I29" s="18"/>
      <c r="J29" s="14"/>
      <c r="K29" s="19"/>
      <c r="L29" s="18"/>
      <c r="M29" s="18"/>
      <c r="N29" s="14"/>
      <c r="O29" s="14"/>
      <c r="P29" s="14"/>
      <c r="Q29" s="14"/>
      <c r="R29" s="9"/>
      <c r="S29" s="9"/>
      <c r="T29" s="21"/>
      <c r="U29" s="21"/>
      <c r="V29" s="63"/>
      <c r="W29" s="63"/>
      <c r="X29" s="21"/>
      <c r="Y29" s="21"/>
      <c r="Z29" s="69"/>
    </row>
    <row r="30" spans="1:26" ht="69" customHeight="1">
      <c r="A30" s="5" t="s">
        <v>115</v>
      </c>
      <c r="B30" s="15" t="s">
        <v>116</v>
      </c>
      <c r="C30" s="16" t="s">
        <v>117</v>
      </c>
      <c r="D30" s="8" t="s">
        <v>118</v>
      </c>
      <c r="E30" s="9"/>
      <c r="F30" s="9"/>
      <c r="G30" s="24" t="s">
        <v>43</v>
      </c>
      <c r="H30" s="17" t="s">
        <v>119</v>
      </c>
      <c r="I30" s="18" t="s">
        <v>80</v>
      </c>
      <c r="J30" s="14"/>
      <c r="K30" s="19" t="s">
        <v>120</v>
      </c>
      <c r="L30" s="18" t="s">
        <v>121</v>
      </c>
      <c r="M30" s="18" t="s">
        <v>122</v>
      </c>
      <c r="N30" s="14"/>
      <c r="O30" s="83" t="s">
        <v>334</v>
      </c>
      <c r="P30" s="14"/>
      <c r="Q30" s="20" t="s">
        <v>318</v>
      </c>
      <c r="R30" s="9"/>
      <c r="S30" s="9"/>
      <c r="T30" s="21">
        <v>301.469</v>
      </c>
      <c r="U30" s="21">
        <v>247.20513</v>
      </c>
      <c r="V30" s="63">
        <v>261.1</v>
      </c>
      <c r="W30" s="63">
        <v>240.6</v>
      </c>
      <c r="X30" s="21">
        <f aca="true" t="shared" si="2" ref="X30:Y34">W30*1.1</f>
        <v>264.66</v>
      </c>
      <c r="Y30" s="21">
        <f t="shared" si="2"/>
        <v>291.12600000000003</v>
      </c>
      <c r="Z30" s="69"/>
    </row>
    <row r="31" spans="1:26" ht="55.5" customHeight="1">
      <c r="A31" s="5" t="s">
        <v>123</v>
      </c>
      <c r="B31" s="15" t="s">
        <v>124</v>
      </c>
      <c r="C31" s="16" t="s">
        <v>125</v>
      </c>
      <c r="D31" s="8" t="s">
        <v>118</v>
      </c>
      <c r="E31" s="9"/>
      <c r="F31" s="9"/>
      <c r="G31" s="24" t="s">
        <v>43</v>
      </c>
      <c r="H31" s="17" t="s">
        <v>126</v>
      </c>
      <c r="I31" s="18" t="s">
        <v>80</v>
      </c>
      <c r="J31" s="14"/>
      <c r="K31" s="19" t="s">
        <v>46</v>
      </c>
      <c r="L31" s="18" t="s">
        <v>127</v>
      </c>
      <c r="M31" s="18" t="s">
        <v>45</v>
      </c>
      <c r="N31" s="14"/>
      <c r="O31" s="83" t="s">
        <v>334</v>
      </c>
      <c r="P31" s="14"/>
      <c r="Q31" s="20" t="s">
        <v>318</v>
      </c>
      <c r="R31" s="9"/>
      <c r="S31" s="9"/>
      <c r="T31" s="21">
        <v>1317.841</v>
      </c>
      <c r="U31" s="21">
        <v>961.65415</v>
      </c>
      <c r="V31" s="63">
        <v>529.497</v>
      </c>
      <c r="W31" s="63">
        <v>605</v>
      </c>
      <c r="X31" s="21">
        <f t="shared" si="2"/>
        <v>665.5</v>
      </c>
      <c r="Y31" s="21">
        <f t="shared" si="2"/>
        <v>732.0500000000001</v>
      </c>
      <c r="Z31" s="69"/>
    </row>
    <row r="32" spans="1:26" ht="73.5" customHeight="1">
      <c r="A32" s="5" t="s">
        <v>128</v>
      </c>
      <c r="B32" s="15" t="s">
        <v>129</v>
      </c>
      <c r="C32" s="16" t="s">
        <v>130</v>
      </c>
      <c r="D32" s="8" t="s">
        <v>118</v>
      </c>
      <c r="E32" s="9"/>
      <c r="F32" s="9"/>
      <c r="G32" s="24" t="s">
        <v>43</v>
      </c>
      <c r="H32" s="17" t="s">
        <v>131</v>
      </c>
      <c r="I32" s="18" t="s">
        <v>80</v>
      </c>
      <c r="J32" s="14"/>
      <c r="K32" s="19" t="s">
        <v>46</v>
      </c>
      <c r="L32" s="18" t="s">
        <v>132</v>
      </c>
      <c r="M32" s="18" t="s">
        <v>45</v>
      </c>
      <c r="N32" s="14"/>
      <c r="O32" s="14"/>
      <c r="P32" s="14"/>
      <c r="Q32" s="20"/>
      <c r="R32" s="9"/>
      <c r="S32" s="9"/>
      <c r="T32" s="21"/>
      <c r="U32" s="21"/>
      <c r="V32" s="63"/>
      <c r="W32" s="63"/>
      <c r="X32" s="21"/>
      <c r="Y32" s="21"/>
      <c r="Z32" s="69"/>
    </row>
    <row r="33" spans="1:26" ht="52.5">
      <c r="A33" s="5" t="s">
        <v>133</v>
      </c>
      <c r="B33" s="15" t="s">
        <v>134</v>
      </c>
      <c r="C33" s="16" t="s">
        <v>135</v>
      </c>
      <c r="D33" s="8" t="s">
        <v>118</v>
      </c>
      <c r="E33" s="9"/>
      <c r="F33" s="9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20"/>
      <c r="R33" s="9"/>
      <c r="S33" s="9"/>
      <c r="T33" s="21"/>
      <c r="U33" s="21"/>
      <c r="V33" s="63"/>
      <c r="W33" s="63"/>
      <c r="X33" s="21"/>
      <c r="Y33" s="21"/>
      <c r="Z33" s="69"/>
    </row>
    <row r="34" spans="1:26" ht="69.75" customHeight="1">
      <c r="A34" s="5" t="s">
        <v>136</v>
      </c>
      <c r="B34" s="15" t="s">
        <v>137</v>
      </c>
      <c r="C34" s="16" t="s">
        <v>138</v>
      </c>
      <c r="D34" s="8" t="s">
        <v>414</v>
      </c>
      <c r="E34" s="9"/>
      <c r="F34" s="9"/>
      <c r="G34" s="162" t="s">
        <v>43</v>
      </c>
      <c r="H34" s="163" t="s">
        <v>140</v>
      </c>
      <c r="I34" s="168" t="s">
        <v>80</v>
      </c>
      <c r="J34" s="14"/>
      <c r="K34" s="19" t="s">
        <v>46</v>
      </c>
      <c r="L34" s="18" t="s">
        <v>132</v>
      </c>
      <c r="M34" s="18" t="s">
        <v>45</v>
      </c>
      <c r="N34" s="14"/>
      <c r="O34" s="83" t="s">
        <v>334</v>
      </c>
      <c r="P34" s="14"/>
      <c r="Q34" s="20" t="s">
        <v>318</v>
      </c>
      <c r="R34" s="9"/>
      <c r="S34" s="9"/>
      <c r="T34" s="21">
        <v>13.9</v>
      </c>
      <c r="U34" s="21">
        <v>12.2</v>
      </c>
      <c r="V34" s="63">
        <v>8.9</v>
      </c>
      <c r="W34" s="63">
        <v>8.9</v>
      </c>
      <c r="X34" s="21">
        <f t="shared" si="2"/>
        <v>9.790000000000001</v>
      </c>
      <c r="Y34" s="21">
        <f t="shared" si="2"/>
        <v>10.769000000000002</v>
      </c>
      <c r="Z34" s="69"/>
    </row>
    <row r="35" spans="1:26" ht="42" customHeight="1">
      <c r="A35" s="5" t="s">
        <v>141</v>
      </c>
      <c r="B35" s="15" t="s">
        <v>142</v>
      </c>
      <c r="C35" s="16" t="s">
        <v>143</v>
      </c>
      <c r="D35" s="8"/>
      <c r="E35" s="9"/>
      <c r="F35" s="9"/>
      <c r="G35" s="162"/>
      <c r="H35" s="163"/>
      <c r="I35" s="168"/>
      <c r="J35" s="14"/>
      <c r="K35" s="19" t="s">
        <v>144</v>
      </c>
      <c r="L35" s="18" t="s">
        <v>145</v>
      </c>
      <c r="M35" s="18" t="s">
        <v>146</v>
      </c>
      <c r="N35" s="14"/>
      <c r="O35" s="83" t="s">
        <v>334</v>
      </c>
      <c r="P35" s="14"/>
      <c r="Q35" s="84" t="s">
        <v>318</v>
      </c>
      <c r="R35" s="9"/>
      <c r="S35" s="9"/>
      <c r="T35" s="21"/>
      <c r="U35" s="21"/>
      <c r="V35" s="63"/>
      <c r="W35" s="63"/>
      <c r="X35" s="21"/>
      <c r="Y35" s="21"/>
      <c r="Z35" s="69"/>
    </row>
    <row r="36" spans="1:26" ht="40.5" customHeight="1">
      <c r="A36" s="5" t="s">
        <v>147</v>
      </c>
      <c r="B36" s="15" t="s">
        <v>148</v>
      </c>
      <c r="C36" s="16" t="s">
        <v>149</v>
      </c>
      <c r="D36" s="8"/>
      <c r="E36" s="9"/>
      <c r="F36" s="9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9"/>
      <c r="S36" s="9"/>
      <c r="T36" s="21"/>
      <c r="U36" s="21"/>
      <c r="V36" s="63"/>
      <c r="W36" s="63"/>
      <c r="X36" s="21"/>
      <c r="Y36" s="21"/>
      <c r="Z36" s="69"/>
    </row>
    <row r="37" spans="1:26" ht="18.75" customHeight="1">
      <c r="A37" s="5" t="s">
        <v>150</v>
      </c>
      <c r="B37" s="15" t="s">
        <v>151</v>
      </c>
      <c r="C37" s="16" t="s">
        <v>152</v>
      </c>
      <c r="D37" s="8"/>
      <c r="E37" s="9"/>
      <c r="F37" s="9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9"/>
      <c r="S37" s="9"/>
      <c r="T37" s="21"/>
      <c r="U37" s="21"/>
      <c r="V37" s="63"/>
      <c r="W37" s="63"/>
      <c r="X37" s="21"/>
      <c r="Y37" s="21"/>
      <c r="Z37" s="69"/>
    </row>
    <row r="38" spans="1:26" ht="21">
      <c r="A38" s="5" t="s">
        <v>153</v>
      </c>
      <c r="B38" s="15" t="s">
        <v>154</v>
      </c>
      <c r="C38" s="16" t="s">
        <v>155</v>
      </c>
      <c r="D38" s="8"/>
      <c r="E38" s="9"/>
      <c r="F38" s="9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9"/>
      <c r="S38" s="9"/>
      <c r="T38" s="21"/>
      <c r="U38" s="21"/>
      <c r="V38" s="63"/>
      <c r="W38" s="63"/>
      <c r="X38" s="21"/>
      <c r="Y38" s="21"/>
      <c r="Z38" s="69"/>
    </row>
    <row r="39" spans="1:26" ht="64.5" customHeight="1">
      <c r="A39" s="5" t="s">
        <v>156</v>
      </c>
      <c r="B39" s="15" t="s">
        <v>157</v>
      </c>
      <c r="C39" s="16" t="s">
        <v>158</v>
      </c>
      <c r="D39" s="8" t="s">
        <v>159</v>
      </c>
      <c r="E39" s="9"/>
      <c r="F39" s="9"/>
      <c r="G39" s="24" t="s">
        <v>43</v>
      </c>
      <c r="H39" s="17" t="s">
        <v>160</v>
      </c>
      <c r="I39" s="18" t="s">
        <v>80</v>
      </c>
      <c r="J39" s="14"/>
      <c r="K39" s="19" t="s">
        <v>46</v>
      </c>
      <c r="L39" s="18" t="s">
        <v>161</v>
      </c>
      <c r="M39" s="18" t="s">
        <v>45</v>
      </c>
      <c r="N39" s="14"/>
      <c r="O39" s="83" t="s">
        <v>334</v>
      </c>
      <c r="P39" s="14"/>
      <c r="Q39" s="20" t="s">
        <v>318</v>
      </c>
      <c r="R39" s="9"/>
      <c r="S39" s="9"/>
      <c r="T39" s="21">
        <v>150.577</v>
      </c>
      <c r="U39" s="21">
        <v>112.7013</v>
      </c>
      <c r="V39" s="63">
        <v>174.3</v>
      </c>
      <c r="W39" s="63">
        <v>50</v>
      </c>
      <c r="X39" s="21">
        <f aca="true" t="shared" si="3" ref="X39:Y41">W39*1.1</f>
        <v>55.00000000000001</v>
      </c>
      <c r="Y39" s="21">
        <f t="shared" si="3"/>
        <v>60.500000000000014</v>
      </c>
      <c r="Z39" s="69"/>
    </row>
    <row r="40" spans="1:26" ht="73.5" customHeight="1">
      <c r="A40" s="5" t="s">
        <v>162</v>
      </c>
      <c r="B40" s="15" t="s">
        <v>163</v>
      </c>
      <c r="C40" s="16" t="s">
        <v>164</v>
      </c>
      <c r="D40" s="8" t="s">
        <v>277</v>
      </c>
      <c r="E40" s="9"/>
      <c r="F40" s="9"/>
      <c r="G40" s="24" t="s">
        <v>43</v>
      </c>
      <c r="H40" s="17" t="s">
        <v>160</v>
      </c>
      <c r="I40" s="18" t="s">
        <v>80</v>
      </c>
      <c r="J40" s="14"/>
      <c r="K40" s="19" t="s">
        <v>46</v>
      </c>
      <c r="L40" s="18" t="s">
        <v>161</v>
      </c>
      <c r="M40" s="18" t="s">
        <v>45</v>
      </c>
      <c r="N40" s="14"/>
      <c r="O40" s="83" t="s">
        <v>334</v>
      </c>
      <c r="P40" s="14"/>
      <c r="Q40" s="20" t="s">
        <v>318</v>
      </c>
      <c r="R40" s="9"/>
      <c r="S40" s="9"/>
      <c r="T40" s="23">
        <v>113.95</v>
      </c>
      <c r="U40" s="21">
        <v>113.95</v>
      </c>
      <c r="V40" s="23">
        <v>119.2</v>
      </c>
      <c r="W40" s="23">
        <v>20</v>
      </c>
      <c r="X40" s="21">
        <f t="shared" si="3"/>
        <v>22</v>
      </c>
      <c r="Y40" s="21">
        <f t="shared" si="3"/>
        <v>24.200000000000003</v>
      </c>
      <c r="Z40" s="69"/>
    </row>
    <row r="41" spans="1:26" ht="55.5" customHeight="1">
      <c r="A41" s="5" t="s">
        <v>165</v>
      </c>
      <c r="B41" s="15" t="s">
        <v>166</v>
      </c>
      <c r="C41" s="16" t="s">
        <v>167</v>
      </c>
      <c r="D41" s="8" t="s">
        <v>159</v>
      </c>
      <c r="E41" s="9"/>
      <c r="F41" s="9"/>
      <c r="G41" s="24" t="s">
        <v>43</v>
      </c>
      <c r="H41" s="17" t="s">
        <v>160</v>
      </c>
      <c r="I41" s="18" t="s">
        <v>80</v>
      </c>
      <c r="J41" s="14"/>
      <c r="K41" s="19" t="s">
        <v>46</v>
      </c>
      <c r="L41" s="18" t="s">
        <v>161</v>
      </c>
      <c r="M41" s="18" t="s">
        <v>45</v>
      </c>
      <c r="N41" s="14"/>
      <c r="O41" s="83" t="s">
        <v>334</v>
      </c>
      <c r="P41" s="14"/>
      <c r="Q41" s="20" t="s">
        <v>318</v>
      </c>
      <c r="R41" s="9"/>
      <c r="S41" s="9"/>
      <c r="T41" s="21">
        <v>108.196</v>
      </c>
      <c r="U41" s="21">
        <v>108.1952</v>
      </c>
      <c r="V41" s="63">
        <v>157.6</v>
      </c>
      <c r="W41" s="63">
        <v>150</v>
      </c>
      <c r="X41" s="21">
        <f t="shared" si="3"/>
        <v>165</v>
      </c>
      <c r="Y41" s="21">
        <f t="shared" si="3"/>
        <v>181.50000000000003</v>
      </c>
      <c r="Z41" s="69"/>
    </row>
    <row r="42" spans="1:26" ht="25.5" customHeight="1">
      <c r="A42" s="5" t="s">
        <v>168</v>
      </c>
      <c r="B42" s="15" t="s">
        <v>169</v>
      </c>
      <c r="C42" s="16" t="s">
        <v>170</v>
      </c>
      <c r="D42" s="8"/>
      <c r="E42" s="9"/>
      <c r="F42" s="9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9"/>
      <c r="S42" s="9"/>
      <c r="T42" s="21"/>
      <c r="U42" s="21"/>
      <c r="V42" s="63"/>
      <c r="W42" s="63"/>
      <c r="X42" s="21"/>
      <c r="Y42" s="21"/>
      <c r="Z42" s="69"/>
    </row>
    <row r="43" spans="1:26" ht="52.5" customHeight="1">
      <c r="A43" s="5" t="s">
        <v>171</v>
      </c>
      <c r="B43" s="15" t="s">
        <v>172</v>
      </c>
      <c r="C43" s="16" t="s">
        <v>173</v>
      </c>
      <c r="D43" s="8"/>
      <c r="E43" s="9"/>
      <c r="F43" s="9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9"/>
      <c r="S43" s="9"/>
      <c r="T43" s="21"/>
      <c r="U43" s="21"/>
      <c r="V43" s="63"/>
      <c r="W43" s="63"/>
      <c r="X43" s="21"/>
      <c r="Y43" s="21"/>
      <c r="Z43" s="69"/>
    </row>
    <row r="44" spans="1:26" ht="43.5" customHeight="1">
      <c r="A44" s="5" t="s">
        <v>174</v>
      </c>
      <c r="B44" s="15" t="s">
        <v>175</v>
      </c>
      <c r="C44" s="16" t="s">
        <v>176</v>
      </c>
      <c r="D44" s="8"/>
      <c r="E44" s="9"/>
      <c r="F44" s="9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9"/>
      <c r="S44" s="9"/>
      <c r="T44" s="21"/>
      <c r="U44" s="21"/>
      <c r="V44" s="63"/>
      <c r="W44" s="63"/>
      <c r="X44" s="21"/>
      <c r="Y44" s="21"/>
      <c r="Z44" s="69"/>
    </row>
    <row r="45" spans="1:26" ht="43.5" customHeight="1">
      <c r="A45" s="5" t="s">
        <v>177</v>
      </c>
      <c r="B45" s="15" t="s">
        <v>178</v>
      </c>
      <c r="C45" s="16" t="s">
        <v>179</v>
      </c>
      <c r="D45" s="8"/>
      <c r="E45" s="9"/>
      <c r="F45" s="9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9"/>
      <c r="S45" s="9"/>
      <c r="T45" s="21"/>
      <c r="U45" s="21"/>
      <c r="V45" s="63"/>
      <c r="W45" s="63"/>
      <c r="X45" s="21"/>
      <c r="Y45" s="21"/>
      <c r="Z45" s="69"/>
    </row>
    <row r="46" spans="1:26" ht="33" customHeight="1">
      <c r="A46" s="5" t="s">
        <v>180</v>
      </c>
      <c r="B46" s="15" t="s">
        <v>181</v>
      </c>
      <c r="C46" s="16" t="s">
        <v>182</v>
      </c>
      <c r="D46" s="8"/>
      <c r="E46" s="9"/>
      <c r="F46" s="9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9"/>
      <c r="S46" s="9"/>
      <c r="T46" s="21"/>
      <c r="U46" s="21"/>
      <c r="V46" s="63"/>
      <c r="W46" s="63"/>
      <c r="X46" s="21"/>
      <c r="Y46" s="21"/>
      <c r="Z46" s="69"/>
    </row>
    <row r="47" spans="1:26" ht="42" customHeight="1">
      <c r="A47" s="5" t="s">
        <v>183</v>
      </c>
      <c r="B47" s="15" t="s">
        <v>184</v>
      </c>
      <c r="C47" s="16" t="s">
        <v>185</v>
      </c>
      <c r="D47" s="8"/>
      <c r="E47" s="9"/>
      <c r="F47" s="9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9"/>
      <c r="S47" s="9"/>
      <c r="T47" s="21"/>
      <c r="U47" s="21"/>
      <c r="V47" s="63"/>
      <c r="W47" s="63"/>
      <c r="X47" s="21"/>
      <c r="Y47" s="21"/>
      <c r="Z47" s="69"/>
    </row>
    <row r="48" spans="1:26" ht="33.75" customHeight="1">
      <c r="A48" s="5" t="s">
        <v>186</v>
      </c>
      <c r="B48" s="15" t="s">
        <v>187</v>
      </c>
      <c r="C48" s="16" t="s">
        <v>188</v>
      </c>
      <c r="D48" s="8"/>
      <c r="E48" s="9"/>
      <c r="F48" s="9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9"/>
      <c r="S48" s="9"/>
      <c r="T48" s="21"/>
      <c r="U48" s="21"/>
      <c r="V48" s="63"/>
      <c r="W48" s="63"/>
      <c r="X48" s="21"/>
      <c r="Y48" s="21"/>
      <c r="Z48" s="69"/>
    </row>
    <row r="49" spans="1:26" ht="63.75" customHeight="1">
      <c r="A49" s="5" t="s">
        <v>189</v>
      </c>
      <c r="B49" s="15" t="s">
        <v>190</v>
      </c>
      <c r="C49" s="16" t="s">
        <v>191</v>
      </c>
      <c r="D49" s="8" t="s">
        <v>91</v>
      </c>
      <c r="E49" s="9"/>
      <c r="F49" s="9"/>
      <c r="G49" s="24" t="s">
        <v>43</v>
      </c>
      <c r="H49" s="17" t="s">
        <v>192</v>
      </c>
      <c r="I49" s="18" t="s">
        <v>80</v>
      </c>
      <c r="J49" s="14"/>
      <c r="K49" s="19" t="s">
        <v>46</v>
      </c>
      <c r="L49" s="18" t="s">
        <v>193</v>
      </c>
      <c r="M49" s="18" t="s">
        <v>194</v>
      </c>
      <c r="N49" s="14"/>
      <c r="O49" s="83" t="s">
        <v>334</v>
      </c>
      <c r="P49" s="14"/>
      <c r="Q49" s="20" t="s">
        <v>318</v>
      </c>
      <c r="R49" s="9"/>
      <c r="S49" s="9"/>
      <c r="T49" s="21"/>
      <c r="U49" s="21"/>
      <c r="V49" s="63"/>
      <c r="W49" s="63"/>
      <c r="X49" s="21"/>
      <c r="Y49" s="21"/>
      <c r="Z49" s="69"/>
    </row>
    <row r="50" spans="1:26" ht="23.25" customHeight="1">
      <c r="A50" s="5" t="s">
        <v>195</v>
      </c>
      <c r="B50" s="15" t="s">
        <v>196</v>
      </c>
      <c r="C50" s="16" t="s">
        <v>197</v>
      </c>
      <c r="D50" s="8"/>
      <c r="E50" s="9"/>
      <c r="F50" s="9"/>
      <c r="G50" s="24"/>
      <c r="H50" s="17"/>
      <c r="I50" s="18"/>
      <c r="J50" s="14"/>
      <c r="K50" s="14"/>
      <c r="L50" s="14"/>
      <c r="M50" s="14"/>
      <c r="N50" s="14"/>
      <c r="O50" s="14"/>
      <c r="P50" s="14"/>
      <c r="Q50" s="14"/>
      <c r="R50" s="9"/>
      <c r="S50" s="9"/>
      <c r="T50" s="21"/>
      <c r="U50" s="21"/>
      <c r="V50" s="63"/>
      <c r="W50" s="63"/>
      <c r="X50" s="21"/>
      <c r="Y50" s="21"/>
      <c r="Z50" s="69"/>
    </row>
    <row r="51" spans="1:26" ht="51.75" customHeight="1">
      <c r="A51" s="5" t="s">
        <v>198</v>
      </c>
      <c r="B51" s="15" t="s">
        <v>199</v>
      </c>
      <c r="C51" s="16" t="s">
        <v>200</v>
      </c>
      <c r="D51" s="8"/>
      <c r="E51" s="9"/>
      <c r="F51" s="9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9"/>
      <c r="S51" s="9"/>
      <c r="T51" s="21"/>
      <c r="U51" s="21"/>
      <c r="V51" s="63"/>
      <c r="W51" s="63"/>
      <c r="X51" s="21"/>
      <c r="Y51" s="21"/>
      <c r="Z51" s="69"/>
    </row>
    <row r="52" spans="1:26" ht="23.25" customHeight="1">
      <c r="A52" s="5" t="s">
        <v>201</v>
      </c>
      <c r="B52" s="15" t="s">
        <v>202</v>
      </c>
      <c r="C52" s="16" t="s">
        <v>203</v>
      </c>
      <c r="D52" s="8"/>
      <c r="E52" s="9"/>
      <c r="F52" s="9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9"/>
      <c r="S52" s="9"/>
      <c r="T52" s="21"/>
      <c r="U52" s="21"/>
      <c r="V52" s="63"/>
      <c r="W52" s="63"/>
      <c r="X52" s="21"/>
      <c r="Y52" s="21"/>
      <c r="Z52" s="69"/>
    </row>
    <row r="53" spans="1:26" ht="34.5" customHeight="1">
      <c r="A53" s="5" t="s">
        <v>204</v>
      </c>
      <c r="B53" s="15" t="s">
        <v>205</v>
      </c>
      <c r="C53" s="16" t="s">
        <v>206</v>
      </c>
      <c r="D53" s="8"/>
      <c r="E53" s="9"/>
      <c r="F53" s="9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9"/>
      <c r="S53" s="9"/>
      <c r="T53" s="21"/>
      <c r="U53" s="21"/>
      <c r="V53" s="63"/>
      <c r="W53" s="63"/>
      <c r="X53" s="21"/>
      <c r="Y53" s="21"/>
      <c r="Z53" s="69"/>
    </row>
    <row r="54" spans="1:26" ht="71.25" customHeight="1">
      <c r="A54" s="5" t="s">
        <v>207</v>
      </c>
      <c r="B54" s="11" t="s">
        <v>208</v>
      </c>
      <c r="C54" s="12" t="s">
        <v>209</v>
      </c>
      <c r="D54" s="8"/>
      <c r="E54" s="9"/>
      <c r="F54" s="9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9"/>
      <c r="S54" s="9"/>
      <c r="T54" s="21">
        <f>T55</f>
        <v>75</v>
      </c>
      <c r="U54" s="21">
        <f>U55</f>
        <v>75</v>
      </c>
      <c r="V54" s="21">
        <f>V55</f>
        <v>165</v>
      </c>
      <c r="W54" s="63"/>
      <c r="X54" s="21"/>
      <c r="Y54" s="21"/>
      <c r="Z54" s="69"/>
    </row>
    <row r="55" spans="1:26" ht="49.5" customHeight="1">
      <c r="A55" s="42"/>
      <c r="B55" s="11" t="s">
        <v>211</v>
      </c>
      <c r="C55" s="12"/>
      <c r="D55" s="8" t="s">
        <v>265</v>
      </c>
      <c r="E55" s="9"/>
      <c r="F55" s="9"/>
      <c r="G55" s="24" t="s">
        <v>43</v>
      </c>
      <c r="H55" s="17" t="s">
        <v>92</v>
      </c>
      <c r="I55" s="18" t="s">
        <v>80</v>
      </c>
      <c r="J55" s="14"/>
      <c r="K55" s="19" t="s">
        <v>46</v>
      </c>
      <c r="L55" s="18" t="s">
        <v>93</v>
      </c>
      <c r="M55" s="18" t="s">
        <v>45</v>
      </c>
      <c r="N55" s="14"/>
      <c r="O55" s="83" t="s">
        <v>334</v>
      </c>
      <c r="P55" s="14"/>
      <c r="Q55" s="20" t="s">
        <v>318</v>
      </c>
      <c r="R55" s="9"/>
      <c r="S55" s="9"/>
      <c r="T55" s="23">
        <v>75</v>
      </c>
      <c r="U55" s="21">
        <v>75</v>
      </c>
      <c r="V55" s="63">
        <v>165</v>
      </c>
      <c r="W55" s="63"/>
      <c r="X55" s="21"/>
      <c r="Y55" s="21"/>
      <c r="Z55" s="69"/>
    </row>
    <row r="56" spans="1:26" ht="66" customHeight="1">
      <c r="A56" s="5" t="s">
        <v>213</v>
      </c>
      <c r="B56" s="11" t="s">
        <v>214</v>
      </c>
      <c r="C56" s="12" t="s">
        <v>215</v>
      </c>
      <c r="D56" s="8"/>
      <c r="E56" s="9"/>
      <c r="F56" s="9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9"/>
      <c r="S56" s="9"/>
      <c r="T56" s="21">
        <f aca="true" t="shared" si="4" ref="T56:Y56">T57</f>
        <v>55.54</v>
      </c>
      <c r="U56" s="21">
        <f t="shared" si="4"/>
        <v>55.54</v>
      </c>
      <c r="V56" s="21">
        <f t="shared" si="4"/>
        <v>54.62</v>
      </c>
      <c r="W56" s="21">
        <f t="shared" si="4"/>
        <v>58.2</v>
      </c>
      <c r="X56" s="21">
        <f t="shared" si="4"/>
        <v>64.02000000000001</v>
      </c>
      <c r="Y56" s="21">
        <f t="shared" si="4"/>
        <v>70.42200000000001</v>
      </c>
      <c r="Z56" s="69"/>
    </row>
    <row r="57" spans="1:26" ht="57" customHeight="1">
      <c r="A57" s="42"/>
      <c r="B57" s="11" t="s">
        <v>239</v>
      </c>
      <c r="C57" s="12"/>
      <c r="D57" s="8" t="s">
        <v>218</v>
      </c>
      <c r="E57" s="9"/>
      <c r="F57" s="9"/>
      <c r="G57" s="24" t="s">
        <v>43</v>
      </c>
      <c r="H57" s="17" t="s">
        <v>219</v>
      </c>
      <c r="I57" s="18" t="s">
        <v>80</v>
      </c>
      <c r="J57" s="14"/>
      <c r="K57" s="19" t="s">
        <v>46</v>
      </c>
      <c r="L57" s="18" t="s">
        <v>47</v>
      </c>
      <c r="M57" s="18" t="s">
        <v>45</v>
      </c>
      <c r="N57" s="14"/>
      <c r="O57" s="83" t="s">
        <v>334</v>
      </c>
      <c r="P57" s="14"/>
      <c r="Q57" s="20" t="s">
        <v>318</v>
      </c>
      <c r="R57" s="9"/>
      <c r="S57" s="9"/>
      <c r="T57" s="21">
        <v>55.54</v>
      </c>
      <c r="U57" s="21">
        <v>55.54</v>
      </c>
      <c r="V57" s="63">
        <v>54.62</v>
      </c>
      <c r="W57" s="63">
        <v>58.2</v>
      </c>
      <c r="X57" s="21">
        <f>W57*1.1</f>
        <v>64.02000000000001</v>
      </c>
      <c r="Y57" s="21">
        <f>X57*1.1</f>
        <v>70.42200000000001</v>
      </c>
      <c r="Z57" s="69"/>
    </row>
    <row r="58" spans="1:26" ht="65.25" customHeight="1">
      <c r="A58" s="42"/>
      <c r="B58" s="11" t="s">
        <v>240</v>
      </c>
      <c r="C58" s="12"/>
      <c r="D58" s="8" t="s">
        <v>159</v>
      </c>
      <c r="E58" s="9"/>
      <c r="F58" s="9"/>
      <c r="G58" s="14"/>
      <c r="H58" s="14"/>
      <c r="I58" s="14"/>
      <c r="J58" s="14"/>
      <c r="K58" s="14"/>
      <c r="L58" s="14"/>
      <c r="M58" s="14"/>
      <c r="N58" s="14"/>
      <c r="O58" s="60"/>
      <c r="P58" s="14"/>
      <c r="Q58" s="14"/>
      <c r="R58" s="9"/>
      <c r="S58" s="9"/>
      <c r="T58" s="21"/>
      <c r="U58" s="21"/>
      <c r="V58" s="63"/>
      <c r="W58" s="63"/>
      <c r="X58" s="21"/>
      <c r="Y58" s="21"/>
      <c r="Z58" s="69"/>
    </row>
    <row r="59" spans="1:26" ht="87" customHeight="1">
      <c r="A59" s="5" t="s">
        <v>222</v>
      </c>
      <c r="B59" s="11" t="s">
        <v>223</v>
      </c>
      <c r="C59" s="12" t="s">
        <v>224</v>
      </c>
      <c r="D59" s="8"/>
      <c r="E59" s="9"/>
      <c r="F59" s="9"/>
      <c r="G59" s="14"/>
      <c r="H59" s="14"/>
      <c r="I59" s="14"/>
      <c r="J59" s="14"/>
      <c r="K59" s="14"/>
      <c r="L59" s="14"/>
      <c r="M59" s="14"/>
      <c r="N59" s="9"/>
      <c r="O59" s="9"/>
      <c r="P59" s="9"/>
      <c r="Q59" s="9"/>
      <c r="R59" s="9"/>
      <c r="S59" s="9"/>
      <c r="T59" s="21">
        <f>T60</f>
        <v>93.88775</v>
      </c>
      <c r="U59" s="21">
        <f>U60</f>
        <v>93.88757</v>
      </c>
      <c r="V59" s="63"/>
      <c r="W59" s="63"/>
      <c r="X59" s="21"/>
      <c r="Y59" s="21"/>
      <c r="Z59" s="69"/>
    </row>
    <row r="60" spans="1:26" ht="87" customHeight="1">
      <c r="A60" s="25" t="s">
        <v>343</v>
      </c>
      <c r="B60" s="36" t="s">
        <v>340</v>
      </c>
      <c r="C60" s="55" t="s">
        <v>341</v>
      </c>
      <c r="D60" s="87" t="s">
        <v>342</v>
      </c>
      <c r="E60" s="9"/>
      <c r="F60" s="9"/>
      <c r="G60" s="24" t="s">
        <v>43</v>
      </c>
      <c r="H60" s="17" t="s">
        <v>219</v>
      </c>
      <c r="I60" s="18" t="s">
        <v>80</v>
      </c>
      <c r="J60" s="14"/>
      <c r="K60" s="19" t="s">
        <v>46</v>
      </c>
      <c r="L60" s="18" t="s">
        <v>47</v>
      </c>
      <c r="M60" s="18" t="s">
        <v>45</v>
      </c>
      <c r="N60" s="9"/>
      <c r="O60" s="83" t="s">
        <v>334</v>
      </c>
      <c r="P60" s="14"/>
      <c r="Q60" s="20" t="s">
        <v>318</v>
      </c>
      <c r="R60" s="9"/>
      <c r="S60" s="9"/>
      <c r="T60" s="21">
        <v>93.88775</v>
      </c>
      <c r="U60" s="21">
        <v>93.88757</v>
      </c>
      <c r="V60" s="63"/>
      <c r="W60" s="63"/>
      <c r="X60" s="21"/>
      <c r="Y60" s="21"/>
      <c r="Z60" s="69"/>
    </row>
    <row r="61" spans="1:26" ht="22.5">
      <c r="A61" s="5"/>
      <c r="B61" s="6" t="s">
        <v>227</v>
      </c>
      <c r="C61" s="7"/>
      <c r="D61" s="8"/>
      <c r="E61" s="9"/>
      <c r="F61" s="9"/>
      <c r="G61" s="60"/>
      <c r="H61" s="30"/>
      <c r="I61" s="30"/>
      <c r="J61" s="30"/>
      <c r="K61" s="30"/>
      <c r="L61" s="30"/>
      <c r="M61" s="30"/>
      <c r="N61" s="9"/>
      <c r="O61" s="9"/>
      <c r="P61" s="9" t="s">
        <v>228</v>
      </c>
      <c r="Q61" s="33"/>
      <c r="R61" s="9"/>
      <c r="S61" s="9"/>
      <c r="T61" s="21">
        <f aca="true" t="shared" si="5" ref="T61:Y61">SUM(T8,T54,T56,T59)</f>
        <v>3473.2217499999997</v>
      </c>
      <c r="U61" s="21">
        <f t="shared" si="5"/>
        <v>2905.7939499999998</v>
      </c>
      <c r="V61" s="21">
        <f t="shared" si="5"/>
        <v>2668.9559999999997</v>
      </c>
      <c r="W61" s="21">
        <f t="shared" si="5"/>
        <v>2257.2</v>
      </c>
      <c r="X61" s="21">
        <f t="shared" si="5"/>
        <v>2482.92</v>
      </c>
      <c r="Y61" s="21">
        <f t="shared" si="5"/>
        <v>2731.2119999999995</v>
      </c>
      <c r="Z61" s="69"/>
    </row>
    <row r="62" spans="1:25" ht="12.75" customHeight="1" hidden="1">
      <c r="A62" s="43"/>
      <c r="B62" s="11"/>
      <c r="C62" s="12"/>
      <c r="D62" s="8"/>
      <c r="E62" s="9"/>
      <c r="F62" s="9"/>
      <c r="G62" s="36"/>
      <c r="H62" s="28"/>
      <c r="I62" s="28"/>
      <c r="J62" s="28"/>
      <c r="K62" s="28"/>
      <c r="L62" s="28"/>
      <c r="M62" s="28"/>
      <c r="N62" s="9"/>
      <c r="O62" s="9"/>
      <c r="P62" s="9"/>
      <c r="Q62" s="9"/>
      <c r="R62" s="9"/>
      <c r="S62" s="9"/>
      <c r="T62" s="9"/>
      <c r="U62" s="62"/>
      <c r="W62" s="62"/>
      <c r="X62" s="62"/>
      <c r="Y62" s="62"/>
    </row>
    <row r="63" spans="1:25" ht="12.75" customHeight="1" hidden="1">
      <c r="A63" s="28"/>
      <c r="B63" s="58"/>
      <c r="C63" s="28"/>
      <c r="D63" s="28"/>
      <c r="E63" s="28"/>
      <c r="F63" s="28"/>
      <c r="G63" s="9"/>
      <c r="H63" s="9"/>
      <c r="I63" s="9"/>
      <c r="J63" s="9"/>
      <c r="K63" s="9"/>
      <c r="L63" s="9"/>
      <c r="M63" s="9"/>
      <c r="N63" s="28"/>
      <c r="O63" s="28"/>
      <c r="P63" s="28"/>
      <c r="Q63" s="28"/>
      <c r="R63" s="28"/>
      <c r="S63" s="28"/>
      <c r="T63" s="28"/>
      <c r="U63" s="28"/>
      <c r="V63" s="9"/>
      <c r="W63" s="28"/>
      <c r="X63" s="28"/>
      <c r="Y63" s="28"/>
    </row>
    <row r="64" spans="1:25" ht="12.75" customHeight="1" hidden="1">
      <c r="A64" s="28"/>
      <c r="B64" s="37"/>
      <c r="C64" s="28"/>
      <c r="D64" s="32"/>
      <c r="E64" s="28"/>
      <c r="F64" s="28"/>
      <c r="G64" s="36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</row>
    <row r="65" spans="1:25" s="35" customFormat="1" ht="12.75" customHeight="1" hidden="1">
      <c r="A65" s="28"/>
      <c r="B65" s="36"/>
      <c r="C65" s="28"/>
      <c r="D65" s="32"/>
      <c r="E65" s="28"/>
      <c r="F65" s="28"/>
      <c r="G65" s="36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</row>
    <row r="66" spans="1:25" s="35" customFormat="1" ht="12.75" customHeight="1" hidden="1">
      <c r="A66" s="28"/>
      <c r="B66" s="37"/>
      <c r="C66" s="28"/>
      <c r="D66" s="32"/>
      <c r="E66" s="28"/>
      <c r="F66" s="28"/>
      <c r="G66" s="36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</row>
    <row r="67" spans="1:25" ht="24.75" customHeight="1">
      <c r="A67" s="28"/>
      <c r="B67" s="36" t="s">
        <v>415</v>
      </c>
      <c r="C67" s="28"/>
      <c r="D67" s="116" t="s">
        <v>118</v>
      </c>
      <c r="E67" s="28"/>
      <c r="F67" s="28"/>
      <c r="G67" s="36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86">
        <v>0.725</v>
      </c>
      <c r="W67" s="28"/>
      <c r="X67" s="28"/>
      <c r="Y67" s="28"/>
    </row>
    <row r="68" spans="1:27" ht="33.75">
      <c r="A68" s="28"/>
      <c r="B68" s="36" t="s">
        <v>356</v>
      </c>
      <c r="C68" s="28"/>
      <c r="D68" s="67">
        <v>1003</v>
      </c>
      <c r="E68" s="28"/>
      <c r="F68" s="28"/>
      <c r="G68" s="36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98"/>
      <c r="U68" s="98"/>
      <c r="V68" s="63">
        <v>1287</v>
      </c>
      <c r="W68" s="63">
        <v>131.4</v>
      </c>
      <c r="X68" s="21">
        <f>W68*1.1</f>
        <v>144.54000000000002</v>
      </c>
      <c r="Y68" s="21">
        <f>X68*1.1</f>
        <v>158.99400000000003</v>
      </c>
      <c r="Z68" s="98"/>
      <c r="AA68" s="55"/>
    </row>
    <row r="69" spans="1:27" ht="11.25" customHeight="1">
      <c r="A69" s="28"/>
      <c r="B69" s="95" t="s">
        <v>357</v>
      </c>
      <c r="C69" s="28"/>
      <c r="D69" s="28"/>
      <c r="E69" s="28"/>
      <c r="F69" s="28"/>
      <c r="G69" s="36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100">
        <f aca="true" t="shared" si="6" ref="T69:Y69">T61+T68</f>
        <v>3473.2217499999997</v>
      </c>
      <c r="U69" s="100">
        <f t="shared" si="6"/>
        <v>2905.7939499999998</v>
      </c>
      <c r="V69" s="100">
        <f>V61+V67+V68</f>
        <v>3956.6809999999996</v>
      </c>
      <c r="W69" s="100">
        <f t="shared" si="6"/>
        <v>2388.6</v>
      </c>
      <c r="X69" s="100">
        <f t="shared" si="6"/>
        <v>2627.46</v>
      </c>
      <c r="Y69" s="100">
        <f t="shared" si="6"/>
        <v>2890.2059999999997</v>
      </c>
      <c r="Z69" s="100"/>
      <c r="AA69" s="101"/>
    </row>
    <row r="70" ht="12.75" hidden="1"/>
    <row r="72" spans="1:25" ht="12.75">
      <c r="A72" s="35"/>
      <c r="B72" s="35"/>
      <c r="C72" s="35"/>
      <c r="D72" s="35"/>
      <c r="E72" s="35"/>
      <c r="F72" s="35"/>
      <c r="G72" s="81"/>
      <c r="H72" s="35"/>
      <c r="I72" s="35"/>
      <c r="J72" s="35"/>
      <c r="K72" s="35"/>
      <c r="L72" s="35"/>
      <c r="M72" s="35"/>
      <c r="N72" s="35"/>
      <c r="O72" s="35"/>
      <c r="P72" s="35"/>
      <c r="Q72" s="179" t="s">
        <v>229</v>
      </c>
      <c r="R72" s="179"/>
      <c r="S72" s="179"/>
      <c r="T72" s="179"/>
      <c r="U72" s="179"/>
      <c r="V72" s="35"/>
      <c r="W72" s="35"/>
      <c r="X72" s="35" t="s">
        <v>228</v>
      </c>
      <c r="Y72" s="35"/>
    </row>
    <row r="73" spans="1:26" ht="12.75">
      <c r="A73" s="35"/>
      <c r="B73" s="179" t="s">
        <v>278</v>
      </c>
      <c r="C73" s="179"/>
      <c r="D73" s="179"/>
      <c r="E73" s="35"/>
      <c r="F73" s="35"/>
      <c r="G73" s="81"/>
      <c r="H73" s="40" t="s">
        <v>380</v>
      </c>
      <c r="I73" s="35"/>
      <c r="J73" s="35"/>
      <c r="K73" s="35"/>
      <c r="L73" s="35"/>
      <c r="M73" s="35"/>
      <c r="N73" s="35"/>
      <c r="O73" s="35"/>
      <c r="P73" s="35"/>
      <c r="Q73" s="41" t="s">
        <v>231</v>
      </c>
      <c r="R73" s="41"/>
      <c r="S73" s="41"/>
      <c r="T73" s="41"/>
      <c r="U73" s="41"/>
      <c r="V73" s="35"/>
      <c r="W73" s="35"/>
      <c r="X73" s="78"/>
      <c r="Y73" s="202" t="s">
        <v>372</v>
      </c>
      <c r="Z73" s="202"/>
    </row>
  </sheetData>
  <sheetProtection/>
  <mergeCells count="27">
    <mergeCell ref="Y73:Z73"/>
    <mergeCell ref="Q72:U72"/>
    <mergeCell ref="H34:H35"/>
    <mergeCell ref="B73:D73"/>
    <mergeCell ref="B21:B22"/>
    <mergeCell ref="C21:C22"/>
    <mergeCell ref="G34:G35"/>
    <mergeCell ref="I34:I35"/>
    <mergeCell ref="Z3:Z5"/>
    <mergeCell ref="X4:Y4"/>
    <mergeCell ref="R3:Y3"/>
    <mergeCell ref="A21:A22"/>
    <mergeCell ref="F4:I4"/>
    <mergeCell ref="W4:W5"/>
    <mergeCell ref="A9:A11"/>
    <mergeCell ref="B9:B11"/>
    <mergeCell ref="C9:C11"/>
    <mergeCell ref="A2:Y2"/>
    <mergeCell ref="A3:C5"/>
    <mergeCell ref="D3:D5"/>
    <mergeCell ref="E3:Q3"/>
    <mergeCell ref="E4:E5"/>
    <mergeCell ref="J4:M4"/>
    <mergeCell ref="R4:R5"/>
    <mergeCell ref="S4:U4"/>
    <mergeCell ref="V4:V5"/>
    <mergeCell ref="N4:Q4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9" r:id="rId1"/>
  <rowBreaks count="1" manualBreakCount="1">
    <brk id="42" max="2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Z72"/>
  <sheetViews>
    <sheetView view="pageBreakPreview" zoomScale="80" zoomScaleSheetLayoutView="80" zoomScalePageLayoutView="0" workbookViewId="0" topLeftCell="A1">
      <pane xSplit="8" ySplit="8" topLeftCell="Q59" activePane="bottomRight" state="frozen"/>
      <selection pane="topLeft" activeCell="A1" sqref="A1"/>
      <selection pane="topRight" activeCell="I1" sqref="I1"/>
      <selection pane="bottomLeft" activeCell="A9" sqref="A9"/>
      <selection pane="bottomRight" activeCell="G33" sqref="G33:G34"/>
    </sheetView>
  </sheetViews>
  <sheetFormatPr defaultColWidth="9.00390625" defaultRowHeight="12.75"/>
  <cols>
    <col min="1" max="1" width="6.875" style="40" customWidth="1"/>
    <col min="2" max="2" width="34.125" style="40" customWidth="1"/>
    <col min="3" max="4" width="9.125" style="40" customWidth="1"/>
    <col min="5" max="5" width="0.12890625" style="40" hidden="1" customWidth="1"/>
    <col min="6" max="6" width="9.125" style="40" hidden="1" customWidth="1"/>
    <col min="7" max="7" width="16.75390625" style="82" customWidth="1"/>
    <col min="8" max="8" width="15.25390625" style="40" customWidth="1"/>
    <col min="9" max="9" width="10.75390625" style="40" customWidth="1"/>
    <col min="10" max="10" width="0.12890625" style="40" hidden="1" customWidth="1"/>
    <col min="11" max="11" width="19.25390625" style="40" customWidth="1"/>
    <col min="12" max="12" width="8.00390625" style="40" customWidth="1"/>
    <col min="13" max="13" width="10.625" style="40" customWidth="1"/>
    <col min="14" max="14" width="9.125" style="40" hidden="1" customWidth="1"/>
    <col min="15" max="15" width="20.375" style="40" customWidth="1"/>
    <col min="16" max="16" width="9.125" style="40" customWidth="1"/>
    <col min="17" max="17" width="9.75390625" style="40" customWidth="1"/>
    <col min="18" max="19" width="9.125" style="40" hidden="1" customWidth="1"/>
    <col min="20" max="20" width="9.125" style="40" customWidth="1"/>
    <col min="21" max="21" width="10.25390625" style="40" customWidth="1"/>
    <col min="22" max="22" width="9.625" style="40" customWidth="1"/>
    <col min="23" max="23" width="9.875" style="40" customWidth="1"/>
    <col min="24" max="25" width="9.125" style="40" customWidth="1"/>
  </cols>
  <sheetData>
    <row r="1" spans="7:13" ht="12.75">
      <c r="G1" s="80"/>
      <c r="H1" s="1"/>
      <c r="I1" s="1"/>
      <c r="J1" s="1"/>
      <c r="K1" s="1"/>
      <c r="L1" s="1"/>
      <c r="M1" s="1"/>
    </row>
    <row r="2" spans="1:25" ht="12.75">
      <c r="A2" s="181" t="s">
        <v>279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</row>
    <row r="3" spans="1:26" ht="31.5" customHeight="1">
      <c r="A3" s="161" t="s">
        <v>1</v>
      </c>
      <c r="B3" s="161"/>
      <c r="C3" s="161"/>
      <c r="D3" s="182" t="s">
        <v>2</v>
      </c>
      <c r="E3" s="161" t="s">
        <v>3</v>
      </c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 t="s">
        <v>4</v>
      </c>
      <c r="S3" s="161"/>
      <c r="T3" s="161"/>
      <c r="U3" s="161"/>
      <c r="V3" s="161"/>
      <c r="W3" s="161"/>
      <c r="X3" s="161"/>
      <c r="Y3" s="161"/>
      <c r="Z3" s="165" t="s">
        <v>362</v>
      </c>
    </row>
    <row r="4" spans="1:26" ht="44.25" customHeight="1">
      <c r="A4" s="161"/>
      <c r="B4" s="161"/>
      <c r="C4" s="161"/>
      <c r="D4" s="182"/>
      <c r="E4" s="161"/>
      <c r="F4" s="161" t="s">
        <v>6</v>
      </c>
      <c r="G4" s="161"/>
      <c r="H4" s="161"/>
      <c r="I4" s="161"/>
      <c r="J4" s="169" t="s">
        <v>7</v>
      </c>
      <c r="K4" s="170"/>
      <c r="L4" s="170"/>
      <c r="M4" s="171"/>
      <c r="N4" s="161" t="s">
        <v>8</v>
      </c>
      <c r="O4" s="161"/>
      <c r="P4" s="161"/>
      <c r="Q4" s="161"/>
      <c r="R4" s="161"/>
      <c r="S4" s="161" t="s">
        <v>9</v>
      </c>
      <c r="T4" s="161"/>
      <c r="U4" s="161"/>
      <c r="V4" s="165" t="s">
        <v>321</v>
      </c>
      <c r="W4" s="165" t="s">
        <v>322</v>
      </c>
      <c r="X4" s="165" t="s">
        <v>10</v>
      </c>
      <c r="Y4" s="161"/>
      <c r="Z4" s="161"/>
    </row>
    <row r="5" spans="1:26" ht="67.5">
      <c r="A5" s="161"/>
      <c r="B5" s="161"/>
      <c r="C5" s="161"/>
      <c r="D5" s="182"/>
      <c r="E5" s="161"/>
      <c r="F5" s="3"/>
      <c r="G5" s="3" t="s">
        <v>11</v>
      </c>
      <c r="H5" s="3" t="s">
        <v>12</v>
      </c>
      <c r="I5" s="3" t="s">
        <v>13</v>
      </c>
      <c r="J5" s="3"/>
      <c r="K5" s="3" t="s">
        <v>11</v>
      </c>
      <c r="L5" s="3" t="s">
        <v>12</v>
      </c>
      <c r="M5" s="3" t="s">
        <v>13</v>
      </c>
      <c r="N5" s="3"/>
      <c r="O5" s="3" t="s">
        <v>11</v>
      </c>
      <c r="P5" s="3" t="s">
        <v>12</v>
      </c>
      <c r="Q5" s="3" t="s">
        <v>13</v>
      </c>
      <c r="R5" s="161"/>
      <c r="S5" s="3"/>
      <c r="T5" s="85" t="s">
        <v>319</v>
      </c>
      <c r="U5" s="85" t="s">
        <v>320</v>
      </c>
      <c r="V5" s="161"/>
      <c r="W5" s="161"/>
      <c r="X5" s="85" t="s">
        <v>323</v>
      </c>
      <c r="Y5" s="85" t="s">
        <v>324</v>
      </c>
      <c r="Z5" s="161"/>
    </row>
    <row r="6" spans="1:26" ht="12.75">
      <c r="A6" s="3" t="s">
        <v>14</v>
      </c>
      <c r="B6" s="3" t="s">
        <v>15</v>
      </c>
      <c r="C6" s="3" t="s">
        <v>16</v>
      </c>
      <c r="D6" s="4" t="s">
        <v>17</v>
      </c>
      <c r="E6" s="3"/>
      <c r="F6" s="3"/>
      <c r="G6" s="3" t="s">
        <v>18</v>
      </c>
      <c r="H6" s="3" t="s">
        <v>19</v>
      </c>
      <c r="I6" s="3" t="s">
        <v>20</v>
      </c>
      <c r="J6" s="3"/>
      <c r="K6" s="3" t="s">
        <v>21</v>
      </c>
      <c r="L6" s="3" t="s">
        <v>22</v>
      </c>
      <c r="M6" s="3" t="s">
        <v>23</v>
      </c>
      <c r="N6" s="3"/>
      <c r="O6" s="3" t="s">
        <v>24</v>
      </c>
      <c r="P6" s="3" t="s">
        <v>25</v>
      </c>
      <c r="Q6" s="3" t="s">
        <v>26</v>
      </c>
      <c r="R6" s="3"/>
      <c r="S6" s="3"/>
      <c r="T6" s="3" t="s">
        <v>27</v>
      </c>
      <c r="U6" s="3" t="s">
        <v>28</v>
      </c>
      <c r="V6" s="3" t="s">
        <v>29</v>
      </c>
      <c r="W6" s="3" t="s">
        <v>30</v>
      </c>
      <c r="X6" s="3" t="s">
        <v>31</v>
      </c>
      <c r="Y6" s="3" t="s">
        <v>32</v>
      </c>
      <c r="Z6" s="3" t="s">
        <v>33</v>
      </c>
    </row>
    <row r="7" spans="1:26" ht="18.75" customHeight="1">
      <c r="A7" s="5" t="s">
        <v>34</v>
      </c>
      <c r="B7" s="6" t="s">
        <v>35</v>
      </c>
      <c r="C7" s="7" t="s">
        <v>36</v>
      </c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21">
        <f aca="true" t="shared" si="0" ref="T7:Y7">SUM(T8,T53,T55,T57)</f>
        <v>2560.27029</v>
      </c>
      <c r="U7" s="21">
        <f t="shared" si="0"/>
        <v>2189.9075</v>
      </c>
      <c r="V7" s="21">
        <f t="shared" si="0"/>
        <v>2207.681</v>
      </c>
      <c r="W7" s="21">
        <f t="shared" si="0"/>
        <v>1850.1</v>
      </c>
      <c r="X7" s="21">
        <f t="shared" si="0"/>
        <v>1942.605</v>
      </c>
      <c r="Y7" s="21">
        <f t="shared" si="0"/>
        <v>2039.7352500000002</v>
      </c>
      <c r="Z7" s="69"/>
    </row>
    <row r="8" spans="1:26" ht="54.75" customHeight="1">
      <c r="A8" s="5" t="s">
        <v>37</v>
      </c>
      <c r="B8" s="11" t="s">
        <v>38</v>
      </c>
      <c r="C8" s="12" t="s">
        <v>39</v>
      </c>
      <c r="D8" s="8"/>
      <c r="E8" s="9"/>
      <c r="F8" s="9"/>
      <c r="G8" s="14"/>
      <c r="H8" s="14"/>
      <c r="I8" s="14"/>
      <c r="J8" s="14"/>
      <c r="K8" s="14"/>
      <c r="L8" s="14"/>
      <c r="M8" s="14"/>
      <c r="N8" s="9"/>
      <c r="O8" s="9"/>
      <c r="P8" s="9"/>
      <c r="Q8" s="9"/>
      <c r="R8" s="9"/>
      <c r="S8" s="9"/>
      <c r="T8" s="21">
        <f aca="true" t="shared" si="1" ref="T8:Y8">SUM(T9:T52)</f>
        <v>2417.44671</v>
      </c>
      <c r="U8" s="21">
        <f t="shared" si="1"/>
        <v>2047.0839199999998</v>
      </c>
      <c r="V8" s="21">
        <f t="shared" si="1"/>
        <v>2153.061</v>
      </c>
      <c r="W8" s="21">
        <f t="shared" si="1"/>
        <v>1791.8999999999999</v>
      </c>
      <c r="X8" s="21">
        <f t="shared" si="1"/>
        <v>1881.4950000000001</v>
      </c>
      <c r="Y8" s="21">
        <f t="shared" si="1"/>
        <v>1975.56975</v>
      </c>
      <c r="Z8" s="109"/>
    </row>
    <row r="9" spans="1:26" ht="66" customHeight="1">
      <c r="A9" s="159" t="s">
        <v>40</v>
      </c>
      <c r="B9" s="167" t="s">
        <v>41</v>
      </c>
      <c r="C9" s="167" t="s">
        <v>42</v>
      </c>
      <c r="D9" s="104" t="s">
        <v>243</v>
      </c>
      <c r="E9" s="9"/>
      <c r="F9" s="9"/>
      <c r="G9" s="24" t="s">
        <v>43</v>
      </c>
      <c r="H9" s="17" t="s">
        <v>44</v>
      </c>
      <c r="I9" s="18" t="s">
        <v>316</v>
      </c>
      <c r="J9" s="14"/>
      <c r="K9" s="19" t="s">
        <v>46</v>
      </c>
      <c r="L9" s="18" t="s">
        <v>47</v>
      </c>
      <c r="M9" s="18" t="s">
        <v>45</v>
      </c>
      <c r="N9" s="14"/>
      <c r="O9" s="83" t="s">
        <v>335</v>
      </c>
      <c r="P9" s="14"/>
      <c r="Q9" s="84" t="s">
        <v>318</v>
      </c>
      <c r="R9" s="9"/>
      <c r="S9" s="9"/>
      <c r="T9" s="157">
        <v>614.5</v>
      </c>
      <c r="U9" s="157">
        <v>576.597</v>
      </c>
      <c r="V9" s="63">
        <v>555.461</v>
      </c>
      <c r="W9" s="63">
        <v>620.8</v>
      </c>
      <c r="X9" s="21">
        <f>W9*1.05</f>
        <v>651.84</v>
      </c>
      <c r="Y9" s="21">
        <f>X9*1.05</f>
        <v>684.432</v>
      </c>
      <c r="Z9" s="109"/>
    </row>
    <row r="10" spans="1:26" ht="62.25" customHeight="1">
      <c r="A10" s="186"/>
      <c r="B10" s="188"/>
      <c r="C10" s="188"/>
      <c r="D10" s="104" t="s">
        <v>412</v>
      </c>
      <c r="E10" s="9"/>
      <c r="F10" s="9"/>
      <c r="G10" s="24" t="s">
        <v>43</v>
      </c>
      <c r="H10" s="17" t="s">
        <v>44</v>
      </c>
      <c r="I10" s="18" t="s">
        <v>316</v>
      </c>
      <c r="J10" s="14"/>
      <c r="K10" s="19" t="s">
        <v>46</v>
      </c>
      <c r="L10" s="18" t="s">
        <v>47</v>
      </c>
      <c r="M10" s="18" t="s">
        <v>45</v>
      </c>
      <c r="N10" s="14"/>
      <c r="O10" s="83" t="s">
        <v>335</v>
      </c>
      <c r="P10" s="14"/>
      <c r="Q10" s="84" t="s">
        <v>318</v>
      </c>
      <c r="R10" s="9"/>
      <c r="S10" s="9"/>
      <c r="T10" s="157"/>
      <c r="U10" s="157"/>
      <c r="V10" s="63"/>
      <c r="W10" s="63">
        <v>10</v>
      </c>
      <c r="X10" s="21">
        <f>W10*1.05</f>
        <v>10.5</v>
      </c>
      <c r="Y10" s="21">
        <f>X10*1.05</f>
        <v>11.025</v>
      </c>
      <c r="Z10" s="109"/>
    </row>
    <row r="11" spans="1:26" ht="57.75" customHeight="1">
      <c r="A11" s="187"/>
      <c r="B11" s="189"/>
      <c r="C11" s="189"/>
      <c r="D11" s="104" t="s">
        <v>358</v>
      </c>
      <c r="E11" s="9"/>
      <c r="F11" s="9"/>
      <c r="G11" s="24" t="s">
        <v>43</v>
      </c>
      <c r="H11" s="17" t="s">
        <v>44</v>
      </c>
      <c r="I11" s="18" t="s">
        <v>316</v>
      </c>
      <c r="J11" s="14"/>
      <c r="K11" s="19" t="s">
        <v>46</v>
      </c>
      <c r="L11" s="18" t="s">
        <v>47</v>
      </c>
      <c r="M11" s="18" t="s">
        <v>45</v>
      </c>
      <c r="N11" s="14"/>
      <c r="O11" s="83" t="s">
        <v>335</v>
      </c>
      <c r="P11" s="14"/>
      <c r="Q11" s="84" t="s">
        <v>318</v>
      </c>
      <c r="R11" s="9"/>
      <c r="S11" s="9"/>
      <c r="T11" s="157">
        <v>25</v>
      </c>
      <c r="U11" s="157"/>
      <c r="V11" s="63">
        <v>10</v>
      </c>
      <c r="W11" s="63"/>
      <c r="X11" s="21"/>
      <c r="Y11" s="21"/>
      <c r="Z11" s="109"/>
    </row>
    <row r="12" spans="1:26" ht="24" customHeight="1">
      <c r="A12" s="5" t="s">
        <v>48</v>
      </c>
      <c r="B12" s="15" t="s">
        <v>49</v>
      </c>
      <c r="C12" s="16" t="s">
        <v>50</v>
      </c>
      <c r="D12" s="8"/>
      <c r="E12" s="9"/>
      <c r="F12" s="9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9"/>
      <c r="S12" s="9"/>
      <c r="T12" s="21"/>
      <c r="U12" s="21"/>
      <c r="V12" s="63"/>
      <c r="W12" s="63"/>
      <c r="X12" s="21"/>
      <c r="Y12" s="21"/>
      <c r="Z12" s="109"/>
    </row>
    <row r="13" spans="1:26" ht="72.75" customHeight="1">
      <c r="A13" s="5" t="s">
        <v>51</v>
      </c>
      <c r="B13" s="15" t="s">
        <v>52</v>
      </c>
      <c r="C13" s="16" t="s">
        <v>53</v>
      </c>
      <c r="D13" s="8"/>
      <c r="E13" s="9"/>
      <c r="F13" s="9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9"/>
      <c r="S13" s="9"/>
      <c r="T13" s="21"/>
      <c r="U13" s="21"/>
      <c r="V13" s="63"/>
      <c r="W13" s="63"/>
      <c r="X13" s="21"/>
      <c r="Y13" s="21"/>
      <c r="Z13" s="109"/>
    </row>
    <row r="14" spans="1:26" ht="84" customHeight="1">
      <c r="A14" s="5" t="s">
        <v>54</v>
      </c>
      <c r="B14" s="15" t="s">
        <v>55</v>
      </c>
      <c r="C14" s="16" t="s">
        <v>56</v>
      </c>
      <c r="D14" s="104" t="s">
        <v>253</v>
      </c>
      <c r="E14" s="14"/>
      <c r="F14" s="14"/>
      <c r="G14" s="24" t="s">
        <v>43</v>
      </c>
      <c r="H14" s="115" t="s">
        <v>365</v>
      </c>
      <c r="I14" s="18" t="s">
        <v>316</v>
      </c>
      <c r="J14" s="14"/>
      <c r="K14" s="19" t="s">
        <v>46</v>
      </c>
      <c r="L14" s="18" t="s">
        <v>364</v>
      </c>
      <c r="M14" s="18" t="s">
        <v>45</v>
      </c>
      <c r="N14" s="14"/>
      <c r="O14" s="83" t="s">
        <v>335</v>
      </c>
      <c r="P14" s="14"/>
      <c r="Q14" s="84" t="s">
        <v>318</v>
      </c>
      <c r="R14" s="9"/>
      <c r="S14" s="9"/>
      <c r="T14" s="21"/>
      <c r="U14" s="21"/>
      <c r="V14" s="63">
        <v>35.25</v>
      </c>
      <c r="W14" s="63"/>
      <c r="X14" s="21"/>
      <c r="Y14" s="21"/>
      <c r="Z14" s="109"/>
    </row>
    <row r="15" spans="1:26" ht="82.5" customHeight="1">
      <c r="A15" s="5" t="s">
        <v>57</v>
      </c>
      <c r="B15" s="15" t="s">
        <v>58</v>
      </c>
      <c r="C15" s="16" t="s">
        <v>59</v>
      </c>
      <c r="D15" s="8"/>
      <c r="E15" s="9"/>
      <c r="F15" s="9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9"/>
      <c r="S15" s="9"/>
      <c r="T15" s="21"/>
      <c r="U15" s="21"/>
      <c r="V15" s="63"/>
      <c r="W15" s="63"/>
      <c r="X15" s="21"/>
      <c r="Y15" s="21"/>
      <c r="Z15" s="109"/>
    </row>
    <row r="16" spans="1:26" ht="63">
      <c r="A16" s="5" t="s">
        <v>60</v>
      </c>
      <c r="B16" s="15" t="s">
        <v>61</v>
      </c>
      <c r="C16" s="16" t="s">
        <v>62</v>
      </c>
      <c r="D16" s="8"/>
      <c r="E16" s="9"/>
      <c r="F16" s="9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9"/>
      <c r="S16" s="9"/>
      <c r="T16" s="21"/>
      <c r="U16" s="21"/>
      <c r="V16" s="63"/>
      <c r="W16" s="63"/>
      <c r="X16" s="21"/>
      <c r="Y16" s="21"/>
      <c r="Z16" s="109"/>
    </row>
    <row r="17" spans="1:26" ht="72" customHeight="1">
      <c r="A17" s="5" t="s">
        <v>63</v>
      </c>
      <c r="B17" s="15" t="s">
        <v>64</v>
      </c>
      <c r="C17" s="16" t="s">
        <v>65</v>
      </c>
      <c r="D17" s="8"/>
      <c r="E17" s="9"/>
      <c r="F17" s="9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9"/>
      <c r="S17" s="9"/>
      <c r="T17" s="21"/>
      <c r="U17" s="21"/>
      <c r="V17" s="63"/>
      <c r="W17" s="63"/>
      <c r="X17" s="21"/>
      <c r="Y17" s="21"/>
      <c r="Z17" s="109"/>
    </row>
    <row r="18" spans="1:26" ht="30" customHeight="1">
      <c r="A18" s="5" t="s">
        <v>66</v>
      </c>
      <c r="B18" s="15" t="s">
        <v>67</v>
      </c>
      <c r="C18" s="16" t="s">
        <v>68</v>
      </c>
      <c r="D18" s="8"/>
      <c r="E18" s="9"/>
      <c r="F18" s="9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9"/>
      <c r="S18" s="9"/>
      <c r="T18" s="21"/>
      <c r="U18" s="21"/>
      <c r="V18" s="63"/>
      <c r="W18" s="63"/>
      <c r="X18" s="21"/>
      <c r="Y18" s="21"/>
      <c r="Z18" s="109"/>
    </row>
    <row r="19" spans="1:26" ht="21.75" customHeight="1">
      <c r="A19" s="5" t="s">
        <v>69</v>
      </c>
      <c r="B19" s="15" t="s">
        <v>70</v>
      </c>
      <c r="C19" s="16" t="s">
        <v>71</v>
      </c>
      <c r="D19" s="8"/>
      <c r="E19" s="9"/>
      <c r="F19" s="9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9"/>
      <c r="S19" s="9"/>
      <c r="T19" s="21"/>
      <c r="U19" s="21"/>
      <c r="V19" s="63"/>
      <c r="W19" s="63"/>
      <c r="X19" s="21"/>
      <c r="Y19" s="21"/>
      <c r="Z19" s="109"/>
    </row>
    <row r="20" spans="1:26" ht="33.75" customHeight="1">
      <c r="A20" s="5" t="s">
        <v>72</v>
      </c>
      <c r="B20" s="15" t="s">
        <v>73</v>
      </c>
      <c r="C20" s="16" t="s">
        <v>74</v>
      </c>
      <c r="D20" s="8"/>
      <c r="E20" s="9"/>
      <c r="F20" s="9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9"/>
      <c r="S20" s="9"/>
      <c r="T20" s="21"/>
      <c r="U20" s="21"/>
      <c r="V20" s="63"/>
      <c r="W20" s="63"/>
      <c r="X20" s="21"/>
      <c r="Y20" s="21"/>
      <c r="Z20" s="109"/>
    </row>
    <row r="21" spans="1:26" ht="55.5" customHeight="1">
      <c r="A21" s="5" t="s">
        <v>75</v>
      </c>
      <c r="B21" s="15" t="s">
        <v>76</v>
      </c>
      <c r="C21" s="16" t="s">
        <v>77</v>
      </c>
      <c r="D21" s="104" t="s">
        <v>354</v>
      </c>
      <c r="E21" s="9"/>
      <c r="F21" s="9"/>
      <c r="G21" s="24" t="s">
        <v>43</v>
      </c>
      <c r="H21" s="17" t="s">
        <v>79</v>
      </c>
      <c r="I21" s="18" t="s">
        <v>80</v>
      </c>
      <c r="J21" s="14"/>
      <c r="K21" s="19" t="s">
        <v>46</v>
      </c>
      <c r="L21" s="18" t="s">
        <v>81</v>
      </c>
      <c r="M21" s="18" t="s">
        <v>45</v>
      </c>
      <c r="N21" s="14"/>
      <c r="O21" s="83" t="s">
        <v>335</v>
      </c>
      <c r="P21" s="14"/>
      <c r="Q21" s="20" t="s">
        <v>318</v>
      </c>
      <c r="R21" s="9"/>
      <c r="S21" s="9"/>
      <c r="T21" s="21"/>
      <c r="U21" s="21"/>
      <c r="V21" s="63">
        <v>208.35</v>
      </c>
      <c r="W21" s="63"/>
      <c r="X21" s="21"/>
      <c r="Y21" s="21"/>
      <c r="Z21" s="109"/>
    </row>
    <row r="22" spans="1:26" ht="72.75" customHeight="1">
      <c r="A22" s="5" t="s">
        <v>82</v>
      </c>
      <c r="B22" s="15" t="s">
        <v>83</v>
      </c>
      <c r="C22" s="16" t="s">
        <v>84</v>
      </c>
      <c r="D22" s="8" t="s">
        <v>280</v>
      </c>
      <c r="E22" s="9"/>
      <c r="F22" s="9"/>
      <c r="G22" s="24" t="s">
        <v>43</v>
      </c>
      <c r="H22" s="17" t="s">
        <v>86</v>
      </c>
      <c r="I22" s="18" t="s">
        <v>80</v>
      </c>
      <c r="J22" s="14"/>
      <c r="K22" s="19" t="s">
        <v>46</v>
      </c>
      <c r="L22" s="18" t="s">
        <v>87</v>
      </c>
      <c r="M22" s="18" t="s">
        <v>45</v>
      </c>
      <c r="N22" s="14"/>
      <c r="O22" s="83" t="s">
        <v>335</v>
      </c>
      <c r="P22" s="14"/>
      <c r="Q22" s="20" t="s">
        <v>318</v>
      </c>
      <c r="R22" s="9"/>
      <c r="S22" s="9"/>
      <c r="T22" s="23">
        <v>396.78</v>
      </c>
      <c r="U22" s="23">
        <v>367.72</v>
      </c>
      <c r="V22" s="23">
        <v>255.8</v>
      </c>
      <c r="W22" s="23">
        <v>256.2</v>
      </c>
      <c r="X22" s="21">
        <f>W22*1.05</f>
        <v>269.01</v>
      </c>
      <c r="Y22" s="21">
        <f>X22*1.05</f>
        <v>282.4605</v>
      </c>
      <c r="Z22" s="109"/>
    </row>
    <row r="23" spans="1:26" ht="84.75" customHeight="1">
      <c r="A23" s="5" t="s">
        <v>88</v>
      </c>
      <c r="B23" s="15" t="s">
        <v>89</v>
      </c>
      <c r="C23" s="16" t="s">
        <v>90</v>
      </c>
      <c r="D23" s="8" t="s">
        <v>91</v>
      </c>
      <c r="E23" s="9"/>
      <c r="F23" s="9"/>
      <c r="G23" s="24" t="s">
        <v>43</v>
      </c>
      <c r="H23" s="17" t="s">
        <v>92</v>
      </c>
      <c r="I23" s="18" t="s">
        <v>80</v>
      </c>
      <c r="J23" s="14"/>
      <c r="K23" s="19" t="s">
        <v>46</v>
      </c>
      <c r="L23" s="18" t="s">
        <v>93</v>
      </c>
      <c r="M23" s="18" t="s">
        <v>45</v>
      </c>
      <c r="N23" s="14"/>
      <c r="O23" s="83" t="s">
        <v>335</v>
      </c>
      <c r="P23" s="14"/>
      <c r="Q23" s="20" t="s">
        <v>318</v>
      </c>
      <c r="R23" s="9"/>
      <c r="S23" s="9"/>
      <c r="T23" s="21">
        <v>184</v>
      </c>
      <c r="U23" s="21">
        <v>184</v>
      </c>
      <c r="V23" s="63"/>
      <c r="W23" s="63"/>
      <c r="X23" s="21"/>
      <c r="Y23" s="21"/>
      <c r="Z23" s="109"/>
    </row>
    <row r="24" spans="1:26" ht="42">
      <c r="A24" s="5" t="s">
        <v>94</v>
      </c>
      <c r="B24" s="15" t="s">
        <v>95</v>
      </c>
      <c r="C24" s="16" t="s">
        <v>96</v>
      </c>
      <c r="D24" s="8"/>
      <c r="E24" s="9"/>
      <c r="F24" s="9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9"/>
      <c r="S24" s="9"/>
      <c r="T24" s="21"/>
      <c r="U24" s="21"/>
      <c r="V24" s="63"/>
      <c r="W24" s="63"/>
      <c r="X24" s="21"/>
      <c r="Y24" s="21"/>
      <c r="Z24" s="109"/>
    </row>
    <row r="25" spans="1:26" ht="50.25" customHeight="1">
      <c r="A25" s="5" t="s">
        <v>97</v>
      </c>
      <c r="B25" s="15" t="s">
        <v>98</v>
      </c>
      <c r="C25" s="16" t="s">
        <v>99</v>
      </c>
      <c r="D25" s="8"/>
      <c r="E25" s="9"/>
      <c r="F25" s="9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9"/>
      <c r="S25" s="9"/>
      <c r="T25" s="21"/>
      <c r="U25" s="21"/>
      <c r="V25" s="63"/>
      <c r="W25" s="63"/>
      <c r="X25" s="21"/>
      <c r="Y25" s="21"/>
      <c r="Z25" s="109"/>
    </row>
    <row r="26" spans="1:26" ht="29.25" customHeight="1">
      <c r="A26" s="5" t="s">
        <v>100</v>
      </c>
      <c r="B26" s="15" t="s">
        <v>101</v>
      </c>
      <c r="C26" s="16" t="s">
        <v>102</v>
      </c>
      <c r="D26" s="8"/>
      <c r="E26" s="9"/>
      <c r="F26" s="9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9"/>
      <c r="S26" s="9"/>
      <c r="T26" s="21"/>
      <c r="U26" s="21"/>
      <c r="V26" s="63"/>
      <c r="W26" s="63"/>
      <c r="X26" s="21"/>
      <c r="Y26" s="21"/>
      <c r="Z26" s="109"/>
    </row>
    <row r="27" spans="1:26" ht="54" customHeight="1">
      <c r="A27" s="5" t="s">
        <v>103</v>
      </c>
      <c r="B27" s="15" t="s">
        <v>104</v>
      </c>
      <c r="C27" s="16" t="s">
        <v>105</v>
      </c>
      <c r="D27" s="8" t="s">
        <v>106</v>
      </c>
      <c r="E27" s="9"/>
      <c r="F27" s="9"/>
      <c r="G27" s="24" t="s">
        <v>107</v>
      </c>
      <c r="H27" s="17" t="s">
        <v>108</v>
      </c>
      <c r="I27" s="18" t="s">
        <v>80</v>
      </c>
      <c r="J27" s="14"/>
      <c r="K27" s="19" t="s">
        <v>109</v>
      </c>
      <c r="L27" s="18" t="s">
        <v>110</v>
      </c>
      <c r="M27" s="18" t="s">
        <v>111</v>
      </c>
      <c r="N27" s="14"/>
      <c r="O27" s="83" t="s">
        <v>335</v>
      </c>
      <c r="P27" s="14"/>
      <c r="Q27" s="20" t="s">
        <v>318</v>
      </c>
      <c r="R27" s="9"/>
      <c r="S27" s="9"/>
      <c r="T27" s="21">
        <v>53.231</v>
      </c>
      <c r="U27" s="21">
        <v>10.993</v>
      </c>
      <c r="V27" s="63">
        <v>49.2</v>
      </c>
      <c r="W27" s="63">
        <v>69.5</v>
      </c>
      <c r="X27" s="21">
        <f>W27*1.05</f>
        <v>72.97500000000001</v>
      </c>
      <c r="Y27" s="21">
        <f>X27*1.05</f>
        <v>76.62375000000002</v>
      </c>
      <c r="Z27" s="109"/>
    </row>
    <row r="28" spans="1:26" ht="41.25" customHeight="1">
      <c r="A28" s="5" t="s">
        <v>112</v>
      </c>
      <c r="B28" s="15" t="s">
        <v>113</v>
      </c>
      <c r="C28" s="16" t="s">
        <v>114</v>
      </c>
      <c r="D28" s="8"/>
      <c r="E28" s="9"/>
      <c r="F28" s="9"/>
      <c r="G28" s="24"/>
      <c r="H28" s="17"/>
      <c r="I28" s="18"/>
      <c r="J28" s="14"/>
      <c r="K28" s="19"/>
      <c r="L28" s="18"/>
      <c r="M28" s="18"/>
      <c r="N28" s="14"/>
      <c r="O28" s="14"/>
      <c r="P28" s="14"/>
      <c r="Q28" s="14"/>
      <c r="R28" s="9"/>
      <c r="S28" s="9"/>
      <c r="T28" s="21"/>
      <c r="U28" s="21"/>
      <c r="V28" s="63"/>
      <c r="W28" s="63"/>
      <c r="X28" s="21"/>
      <c r="Y28" s="21"/>
      <c r="Z28" s="109"/>
    </row>
    <row r="29" spans="1:26" ht="65.25" customHeight="1">
      <c r="A29" s="5" t="s">
        <v>115</v>
      </c>
      <c r="B29" s="15" t="s">
        <v>116</v>
      </c>
      <c r="C29" s="16" t="s">
        <v>117</v>
      </c>
      <c r="D29" s="8" t="s">
        <v>118</v>
      </c>
      <c r="E29" s="9"/>
      <c r="F29" s="9"/>
      <c r="G29" s="24" t="s">
        <v>43</v>
      </c>
      <c r="H29" s="17" t="s">
        <v>119</v>
      </c>
      <c r="I29" s="18" t="s">
        <v>80</v>
      </c>
      <c r="J29" s="14"/>
      <c r="K29" s="19" t="s">
        <v>120</v>
      </c>
      <c r="L29" s="18" t="s">
        <v>121</v>
      </c>
      <c r="M29" s="18" t="s">
        <v>122</v>
      </c>
      <c r="N29" s="14"/>
      <c r="O29" s="83" t="s">
        <v>335</v>
      </c>
      <c r="P29" s="14"/>
      <c r="Q29" s="20" t="s">
        <v>318</v>
      </c>
      <c r="R29" s="9"/>
      <c r="S29" s="9"/>
      <c r="T29" s="21">
        <v>211.00271</v>
      </c>
      <c r="U29" s="21">
        <v>190.24931</v>
      </c>
      <c r="V29" s="63">
        <v>181.987</v>
      </c>
      <c r="W29" s="63">
        <v>197.8</v>
      </c>
      <c r="X29" s="21">
        <f>W29*1.05</f>
        <v>207.69000000000003</v>
      </c>
      <c r="Y29" s="21">
        <f>X29*1.05</f>
        <v>218.07450000000003</v>
      </c>
      <c r="Z29" s="109"/>
    </row>
    <row r="30" spans="1:26" ht="57.75" customHeight="1">
      <c r="A30" s="5" t="s">
        <v>123</v>
      </c>
      <c r="B30" s="15" t="s">
        <v>124</v>
      </c>
      <c r="C30" s="16" t="s">
        <v>125</v>
      </c>
      <c r="D30" s="8" t="s">
        <v>118</v>
      </c>
      <c r="E30" s="9"/>
      <c r="F30" s="9"/>
      <c r="G30" s="24" t="s">
        <v>43</v>
      </c>
      <c r="H30" s="17" t="s">
        <v>126</v>
      </c>
      <c r="I30" s="18" t="s">
        <v>80</v>
      </c>
      <c r="J30" s="14"/>
      <c r="K30" s="19" t="s">
        <v>46</v>
      </c>
      <c r="L30" s="18" t="s">
        <v>127</v>
      </c>
      <c r="M30" s="18" t="s">
        <v>45</v>
      </c>
      <c r="N30" s="14"/>
      <c r="O30" s="83" t="s">
        <v>335</v>
      </c>
      <c r="P30" s="14"/>
      <c r="Q30" s="20" t="s">
        <v>318</v>
      </c>
      <c r="R30" s="9"/>
      <c r="S30" s="9"/>
      <c r="T30" s="21">
        <v>541.785</v>
      </c>
      <c r="U30" s="21">
        <v>457.53939</v>
      </c>
      <c r="V30" s="63">
        <v>452.575</v>
      </c>
      <c r="W30" s="63">
        <v>389.7</v>
      </c>
      <c r="X30" s="21">
        <f>W30*1.05</f>
        <v>409.185</v>
      </c>
      <c r="Y30" s="21">
        <f>X30*1.05</f>
        <v>429.64425</v>
      </c>
      <c r="Z30" s="109"/>
    </row>
    <row r="31" spans="1:26" ht="75.75" customHeight="1">
      <c r="A31" s="5" t="s">
        <v>128</v>
      </c>
      <c r="B31" s="15" t="s">
        <v>129</v>
      </c>
      <c r="C31" s="16" t="s">
        <v>130</v>
      </c>
      <c r="D31" s="8" t="s">
        <v>118</v>
      </c>
      <c r="E31" s="9"/>
      <c r="F31" s="9"/>
      <c r="G31" s="24" t="s">
        <v>43</v>
      </c>
      <c r="H31" s="17" t="s">
        <v>131</v>
      </c>
      <c r="I31" s="18" t="s">
        <v>80</v>
      </c>
      <c r="J31" s="14"/>
      <c r="K31" s="19" t="s">
        <v>46</v>
      </c>
      <c r="L31" s="18" t="s">
        <v>132</v>
      </c>
      <c r="M31" s="18" t="s">
        <v>45</v>
      </c>
      <c r="N31" s="14"/>
      <c r="O31" s="14"/>
      <c r="P31" s="14"/>
      <c r="Q31" s="20"/>
      <c r="R31" s="9"/>
      <c r="S31" s="9"/>
      <c r="T31" s="21"/>
      <c r="U31" s="21"/>
      <c r="V31" s="63"/>
      <c r="W31" s="63"/>
      <c r="X31" s="21"/>
      <c r="Y31" s="21"/>
      <c r="Z31" s="109"/>
    </row>
    <row r="32" spans="1:26" ht="52.5">
      <c r="A32" s="5" t="s">
        <v>133</v>
      </c>
      <c r="B32" s="15" t="s">
        <v>134</v>
      </c>
      <c r="C32" s="16" t="s">
        <v>135</v>
      </c>
      <c r="D32" s="8" t="s">
        <v>118</v>
      </c>
      <c r="E32" s="9"/>
      <c r="F32" s="9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20"/>
      <c r="R32" s="9"/>
      <c r="S32" s="9"/>
      <c r="T32" s="21"/>
      <c r="U32" s="21"/>
      <c r="V32" s="63"/>
      <c r="W32" s="63"/>
      <c r="X32" s="21"/>
      <c r="Y32" s="21"/>
      <c r="Z32" s="109"/>
    </row>
    <row r="33" spans="1:26" ht="69" customHeight="1">
      <c r="A33" s="5" t="s">
        <v>136</v>
      </c>
      <c r="B33" s="15" t="s">
        <v>137</v>
      </c>
      <c r="C33" s="16" t="s">
        <v>138</v>
      </c>
      <c r="D33" s="8" t="s">
        <v>414</v>
      </c>
      <c r="E33" s="9"/>
      <c r="F33" s="9"/>
      <c r="G33" s="162" t="s">
        <v>43</v>
      </c>
      <c r="H33" s="163" t="s">
        <v>140</v>
      </c>
      <c r="I33" s="168" t="s">
        <v>80</v>
      </c>
      <c r="J33" s="14"/>
      <c r="K33" s="19" t="s">
        <v>46</v>
      </c>
      <c r="L33" s="18" t="s">
        <v>132</v>
      </c>
      <c r="M33" s="18" t="s">
        <v>45</v>
      </c>
      <c r="N33" s="14"/>
      <c r="O33" s="83" t="s">
        <v>335</v>
      </c>
      <c r="P33" s="14"/>
      <c r="Q33" s="20" t="s">
        <v>318</v>
      </c>
      <c r="R33" s="9"/>
      <c r="S33" s="9"/>
      <c r="T33" s="21">
        <v>6.8</v>
      </c>
      <c r="U33" s="21">
        <v>6.8</v>
      </c>
      <c r="V33" s="63">
        <v>4.8</v>
      </c>
      <c r="W33" s="63">
        <v>6.8</v>
      </c>
      <c r="X33" s="21">
        <f>W33*1.05</f>
        <v>7.14</v>
      </c>
      <c r="Y33" s="21">
        <f>X33*1.05</f>
        <v>7.497</v>
      </c>
      <c r="Z33" s="109"/>
    </row>
    <row r="34" spans="1:26" ht="41.25" customHeight="1">
      <c r="A34" s="5" t="s">
        <v>141</v>
      </c>
      <c r="B34" s="15" t="s">
        <v>142</v>
      </c>
      <c r="C34" s="16" t="s">
        <v>143</v>
      </c>
      <c r="D34" s="8"/>
      <c r="E34" s="9"/>
      <c r="F34" s="9"/>
      <c r="G34" s="162"/>
      <c r="H34" s="163"/>
      <c r="I34" s="168"/>
      <c r="J34" s="14"/>
      <c r="K34" s="19" t="s">
        <v>144</v>
      </c>
      <c r="L34" s="18" t="s">
        <v>145</v>
      </c>
      <c r="M34" s="18" t="s">
        <v>146</v>
      </c>
      <c r="N34" s="14"/>
      <c r="O34" s="14"/>
      <c r="P34" s="14"/>
      <c r="Q34" s="14"/>
      <c r="R34" s="9"/>
      <c r="S34" s="9"/>
      <c r="T34" s="21"/>
      <c r="U34" s="21"/>
      <c r="V34" s="63"/>
      <c r="W34" s="63"/>
      <c r="X34" s="21"/>
      <c r="Y34" s="21"/>
      <c r="Z34" s="109"/>
    </row>
    <row r="35" spans="1:26" ht="41.25" customHeight="1">
      <c r="A35" s="5" t="s">
        <v>147</v>
      </c>
      <c r="B35" s="15" t="s">
        <v>148</v>
      </c>
      <c r="C35" s="16" t="s">
        <v>149</v>
      </c>
      <c r="D35" s="8"/>
      <c r="E35" s="9"/>
      <c r="F35" s="9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9"/>
      <c r="S35" s="9"/>
      <c r="T35" s="21"/>
      <c r="U35" s="21"/>
      <c r="V35" s="63"/>
      <c r="W35" s="63"/>
      <c r="X35" s="21"/>
      <c r="Y35" s="21"/>
      <c r="Z35" s="109"/>
    </row>
    <row r="36" spans="1:26" ht="18.75" customHeight="1">
      <c r="A36" s="5" t="s">
        <v>150</v>
      </c>
      <c r="B36" s="15" t="s">
        <v>151</v>
      </c>
      <c r="C36" s="16" t="s">
        <v>152</v>
      </c>
      <c r="D36" s="8"/>
      <c r="E36" s="9"/>
      <c r="F36" s="9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9"/>
      <c r="S36" s="9"/>
      <c r="T36" s="21"/>
      <c r="U36" s="21"/>
      <c r="V36" s="63"/>
      <c r="W36" s="63"/>
      <c r="X36" s="21"/>
      <c r="Y36" s="21"/>
      <c r="Z36" s="109"/>
    </row>
    <row r="37" spans="1:26" ht="21">
      <c r="A37" s="5" t="s">
        <v>153</v>
      </c>
      <c r="B37" s="15" t="s">
        <v>154</v>
      </c>
      <c r="C37" s="16" t="s">
        <v>155</v>
      </c>
      <c r="D37" s="8"/>
      <c r="E37" s="9"/>
      <c r="F37" s="9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9"/>
      <c r="S37" s="9"/>
      <c r="T37" s="21"/>
      <c r="U37" s="21"/>
      <c r="V37" s="63"/>
      <c r="W37" s="63"/>
      <c r="X37" s="21"/>
      <c r="Y37" s="21"/>
      <c r="Z37" s="109"/>
    </row>
    <row r="38" spans="1:26" ht="63.75" customHeight="1">
      <c r="A38" s="5" t="s">
        <v>156</v>
      </c>
      <c r="B38" s="15" t="s">
        <v>157</v>
      </c>
      <c r="C38" s="16" t="s">
        <v>158</v>
      </c>
      <c r="D38" s="8" t="s">
        <v>159</v>
      </c>
      <c r="E38" s="9"/>
      <c r="F38" s="9"/>
      <c r="G38" s="24" t="s">
        <v>43</v>
      </c>
      <c r="H38" s="17" t="s">
        <v>160</v>
      </c>
      <c r="I38" s="18" t="s">
        <v>80</v>
      </c>
      <c r="J38" s="14"/>
      <c r="K38" s="19" t="s">
        <v>46</v>
      </c>
      <c r="L38" s="18" t="s">
        <v>161</v>
      </c>
      <c r="M38" s="18" t="s">
        <v>45</v>
      </c>
      <c r="N38" s="14"/>
      <c r="O38" s="83" t="s">
        <v>335</v>
      </c>
      <c r="P38" s="14"/>
      <c r="Q38" s="20" t="s">
        <v>318</v>
      </c>
      <c r="R38" s="9"/>
      <c r="S38" s="9"/>
      <c r="T38" s="21">
        <v>226.6</v>
      </c>
      <c r="U38" s="21">
        <v>115.66122</v>
      </c>
      <c r="V38" s="63">
        <v>117.888</v>
      </c>
      <c r="W38" s="63">
        <v>91.1</v>
      </c>
      <c r="X38" s="21">
        <f aca="true" t="shared" si="2" ref="X38:Y40">W38*1.05</f>
        <v>95.655</v>
      </c>
      <c r="Y38" s="21">
        <f t="shared" si="2"/>
        <v>100.43775000000001</v>
      </c>
      <c r="Z38" s="109"/>
    </row>
    <row r="39" spans="1:26" ht="75" customHeight="1">
      <c r="A39" s="5" t="s">
        <v>162</v>
      </c>
      <c r="B39" s="15" t="s">
        <v>163</v>
      </c>
      <c r="C39" s="16" t="s">
        <v>164</v>
      </c>
      <c r="D39" s="8" t="s">
        <v>281</v>
      </c>
      <c r="E39" s="9"/>
      <c r="F39" s="9"/>
      <c r="G39" s="24" t="s">
        <v>43</v>
      </c>
      <c r="H39" s="17" t="s">
        <v>160</v>
      </c>
      <c r="I39" s="18" t="s">
        <v>80</v>
      </c>
      <c r="J39" s="14"/>
      <c r="K39" s="19" t="s">
        <v>46</v>
      </c>
      <c r="L39" s="18" t="s">
        <v>161</v>
      </c>
      <c r="M39" s="18" t="s">
        <v>45</v>
      </c>
      <c r="N39" s="14"/>
      <c r="O39" s="83" t="s">
        <v>335</v>
      </c>
      <c r="P39" s="14"/>
      <c r="Q39" s="20" t="s">
        <v>318</v>
      </c>
      <c r="R39" s="9"/>
      <c r="S39" s="9"/>
      <c r="T39" s="23">
        <v>47.1</v>
      </c>
      <c r="U39" s="21">
        <v>47.1</v>
      </c>
      <c r="V39" s="63">
        <v>142.2</v>
      </c>
      <c r="W39" s="63">
        <v>30</v>
      </c>
      <c r="X39" s="21">
        <f t="shared" si="2"/>
        <v>31.5</v>
      </c>
      <c r="Y39" s="21">
        <f t="shared" si="2"/>
        <v>33.075</v>
      </c>
      <c r="Z39" s="109"/>
    </row>
    <row r="40" spans="1:26" ht="60" customHeight="1">
      <c r="A40" s="5" t="s">
        <v>165</v>
      </c>
      <c r="B40" s="15" t="s">
        <v>166</v>
      </c>
      <c r="C40" s="16" t="s">
        <v>167</v>
      </c>
      <c r="D40" s="8" t="s">
        <v>159</v>
      </c>
      <c r="E40" s="9"/>
      <c r="F40" s="9"/>
      <c r="G40" s="24" t="s">
        <v>43</v>
      </c>
      <c r="H40" s="17" t="s">
        <v>160</v>
      </c>
      <c r="I40" s="18" t="s">
        <v>80</v>
      </c>
      <c r="J40" s="14"/>
      <c r="K40" s="19" t="s">
        <v>46</v>
      </c>
      <c r="L40" s="18" t="s">
        <v>161</v>
      </c>
      <c r="M40" s="18" t="s">
        <v>45</v>
      </c>
      <c r="N40" s="14"/>
      <c r="O40" s="83" t="s">
        <v>335</v>
      </c>
      <c r="P40" s="14"/>
      <c r="Q40" s="20" t="s">
        <v>318</v>
      </c>
      <c r="R40" s="9"/>
      <c r="S40" s="9"/>
      <c r="T40" s="21">
        <v>110.648</v>
      </c>
      <c r="U40" s="21">
        <v>90.424</v>
      </c>
      <c r="V40" s="63">
        <v>139.55</v>
      </c>
      <c r="W40" s="63">
        <v>120</v>
      </c>
      <c r="X40" s="21">
        <f t="shared" si="2"/>
        <v>126</v>
      </c>
      <c r="Y40" s="21">
        <f t="shared" si="2"/>
        <v>132.3</v>
      </c>
      <c r="Z40" s="109"/>
    </row>
    <row r="41" spans="1:26" ht="21" customHeight="1">
      <c r="A41" s="5" t="s">
        <v>168</v>
      </c>
      <c r="B41" s="15" t="s">
        <v>169</v>
      </c>
      <c r="C41" s="16" t="s">
        <v>170</v>
      </c>
      <c r="D41" s="8"/>
      <c r="E41" s="9"/>
      <c r="F41" s="9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9"/>
      <c r="S41" s="9"/>
      <c r="T41" s="21"/>
      <c r="U41" s="21"/>
      <c r="V41" s="63"/>
      <c r="W41" s="63"/>
      <c r="X41" s="21"/>
      <c r="Y41" s="21"/>
      <c r="Z41" s="109"/>
    </row>
    <row r="42" spans="1:26" ht="54" customHeight="1">
      <c r="A42" s="5" t="s">
        <v>171</v>
      </c>
      <c r="B42" s="15" t="s">
        <v>172</v>
      </c>
      <c r="C42" s="16" t="s">
        <v>173</v>
      </c>
      <c r="D42" s="8"/>
      <c r="E42" s="9"/>
      <c r="F42" s="9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9"/>
      <c r="S42" s="9"/>
      <c r="T42" s="21"/>
      <c r="U42" s="21"/>
      <c r="V42" s="63"/>
      <c r="W42" s="63"/>
      <c r="X42" s="21"/>
      <c r="Y42" s="21"/>
      <c r="Z42" s="109"/>
    </row>
    <row r="43" spans="1:26" ht="41.25" customHeight="1">
      <c r="A43" s="5" t="s">
        <v>174</v>
      </c>
      <c r="B43" s="15" t="s">
        <v>175</v>
      </c>
      <c r="C43" s="16" t="s">
        <v>176</v>
      </c>
      <c r="D43" s="8"/>
      <c r="E43" s="9"/>
      <c r="F43" s="9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9"/>
      <c r="S43" s="9"/>
      <c r="T43" s="21"/>
      <c r="U43" s="21"/>
      <c r="V43" s="63"/>
      <c r="W43" s="63"/>
      <c r="X43" s="21"/>
      <c r="Y43" s="21"/>
      <c r="Z43" s="109"/>
    </row>
    <row r="44" spans="1:26" ht="43.5" customHeight="1">
      <c r="A44" s="5" t="s">
        <v>177</v>
      </c>
      <c r="B44" s="15" t="s">
        <v>178</v>
      </c>
      <c r="C44" s="16" t="s">
        <v>179</v>
      </c>
      <c r="D44" s="8"/>
      <c r="E44" s="9"/>
      <c r="F44" s="9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9"/>
      <c r="S44" s="9"/>
      <c r="T44" s="21"/>
      <c r="U44" s="21"/>
      <c r="V44" s="63"/>
      <c r="W44" s="63"/>
      <c r="X44" s="21"/>
      <c r="Y44" s="21"/>
      <c r="Z44" s="109"/>
    </row>
    <row r="45" spans="1:26" ht="33" customHeight="1">
      <c r="A45" s="5" t="s">
        <v>180</v>
      </c>
      <c r="B45" s="15" t="s">
        <v>181</v>
      </c>
      <c r="C45" s="16" t="s">
        <v>182</v>
      </c>
      <c r="D45" s="8"/>
      <c r="E45" s="9"/>
      <c r="F45" s="9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9"/>
      <c r="S45" s="9"/>
      <c r="T45" s="21"/>
      <c r="U45" s="21"/>
      <c r="V45" s="63"/>
      <c r="W45" s="63"/>
      <c r="X45" s="21"/>
      <c r="Y45" s="21"/>
      <c r="Z45" s="109"/>
    </row>
    <row r="46" spans="1:26" ht="41.25" customHeight="1">
      <c r="A46" s="5" t="s">
        <v>183</v>
      </c>
      <c r="B46" s="15" t="s">
        <v>184</v>
      </c>
      <c r="C46" s="16" t="s">
        <v>185</v>
      </c>
      <c r="D46" s="8"/>
      <c r="E46" s="9"/>
      <c r="F46" s="9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9"/>
      <c r="S46" s="9"/>
      <c r="T46" s="21"/>
      <c r="U46" s="21"/>
      <c r="V46" s="63"/>
      <c r="W46" s="63"/>
      <c r="X46" s="21"/>
      <c r="Y46" s="21"/>
      <c r="Z46" s="109"/>
    </row>
    <row r="47" spans="1:26" ht="40.5" customHeight="1">
      <c r="A47" s="5" t="s">
        <v>186</v>
      </c>
      <c r="B47" s="15" t="s">
        <v>187</v>
      </c>
      <c r="C47" s="16" t="s">
        <v>188</v>
      </c>
      <c r="D47" s="8"/>
      <c r="E47" s="9"/>
      <c r="F47" s="9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9"/>
      <c r="S47" s="9"/>
      <c r="T47" s="21"/>
      <c r="U47" s="21"/>
      <c r="V47" s="63"/>
      <c r="W47" s="63"/>
      <c r="X47" s="21"/>
      <c r="Y47" s="21"/>
      <c r="Z47" s="109"/>
    </row>
    <row r="48" spans="1:26" ht="63" customHeight="1">
      <c r="A48" s="5" t="s">
        <v>189</v>
      </c>
      <c r="B48" s="15" t="s">
        <v>190</v>
      </c>
      <c r="C48" s="16" t="s">
        <v>191</v>
      </c>
      <c r="D48" s="8" t="s">
        <v>91</v>
      </c>
      <c r="E48" s="9"/>
      <c r="F48" s="9"/>
      <c r="G48" s="24" t="s">
        <v>43</v>
      </c>
      <c r="H48" s="17" t="s">
        <v>192</v>
      </c>
      <c r="I48" s="18" t="s">
        <v>80</v>
      </c>
      <c r="J48" s="14"/>
      <c r="K48" s="19" t="s">
        <v>46</v>
      </c>
      <c r="L48" s="18" t="s">
        <v>193</v>
      </c>
      <c r="M48" s="18" t="s">
        <v>194</v>
      </c>
      <c r="N48" s="14"/>
      <c r="O48" s="14"/>
      <c r="P48" s="14"/>
      <c r="Q48" s="20"/>
      <c r="R48" s="9"/>
      <c r="S48" s="9"/>
      <c r="T48" s="21"/>
      <c r="U48" s="21"/>
      <c r="V48" s="63"/>
      <c r="W48" s="63"/>
      <c r="X48" s="21"/>
      <c r="Y48" s="21"/>
      <c r="Z48" s="109"/>
    </row>
    <row r="49" spans="1:26" ht="31.5" customHeight="1">
      <c r="A49" s="5" t="s">
        <v>195</v>
      </c>
      <c r="B49" s="15" t="s">
        <v>196</v>
      </c>
      <c r="C49" s="16" t="s">
        <v>197</v>
      </c>
      <c r="D49" s="8"/>
      <c r="E49" s="9"/>
      <c r="F49" s="9"/>
      <c r="G49" s="24"/>
      <c r="H49" s="17"/>
      <c r="I49" s="18"/>
      <c r="J49" s="14"/>
      <c r="K49" s="14"/>
      <c r="L49" s="14"/>
      <c r="M49" s="14"/>
      <c r="N49" s="14"/>
      <c r="O49" s="14"/>
      <c r="P49" s="14"/>
      <c r="Q49" s="14"/>
      <c r="R49" s="9"/>
      <c r="S49" s="9"/>
      <c r="T49" s="21"/>
      <c r="U49" s="21"/>
      <c r="V49" s="63"/>
      <c r="W49" s="63"/>
      <c r="X49" s="21"/>
      <c r="Y49" s="21"/>
      <c r="Z49" s="109"/>
    </row>
    <row r="50" spans="1:26" ht="59.25" customHeight="1">
      <c r="A50" s="5" t="s">
        <v>198</v>
      </c>
      <c r="B50" s="15" t="s">
        <v>199</v>
      </c>
      <c r="C50" s="16" t="s">
        <v>200</v>
      </c>
      <c r="D50" s="8"/>
      <c r="E50" s="9"/>
      <c r="F50" s="9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9"/>
      <c r="S50" s="9"/>
      <c r="T50" s="21"/>
      <c r="U50" s="21"/>
      <c r="V50" s="63"/>
      <c r="W50" s="63"/>
      <c r="X50" s="21"/>
      <c r="Y50" s="21"/>
      <c r="Z50" s="109"/>
    </row>
    <row r="51" spans="1:26" ht="24.75" customHeight="1">
      <c r="A51" s="5" t="s">
        <v>201</v>
      </c>
      <c r="B51" s="15" t="s">
        <v>202</v>
      </c>
      <c r="C51" s="16" t="s">
        <v>203</v>
      </c>
      <c r="D51" s="8"/>
      <c r="E51" s="9"/>
      <c r="F51" s="9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9"/>
      <c r="S51" s="9"/>
      <c r="T51" s="21"/>
      <c r="U51" s="21"/>
      <c r="V51" s="63"/>
      <c r="W51" s="63"/>
      <c r="X51" s="21"/>
      <c r="Y51" s="21"/>
      <c r="Z51" s="109"/>
    </row>
    <row r="52" spans="1:26" ht="31.5" customHeight="1">
      <c r="A52" s="5" t="s">
        <v>204</v>
      </c>
      <c r="B52" s="15" t="s">
        <v>205</v>
      </c>
      <c r="C52" s="16" t="s">
        <v>206</v>
      </c>
      <c r="D52" s="8"/>
      <c r="E52" s="9"/>
      <c r="F52" s="9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9"/>
      <c r="S52" s="9"/>
      <c r="T52" s="21"/>
      <c r="U52" s="21"/>
      <c r="V52" s="63"/>
      <c r="W52" s="63"/>
      <c r="X52" s="21"/>
      <c r="Y52" s="21"/>
      <c r="Z52" s="109"/>
    </row>
    <row r="53" spans="1:26" ht="71.25" customHeight="1">
      <c r="A53" s="5" t="s">
        <v>207</v>
      </c>
      <c r="B53" s="11" t="s">
        <v>208</v>
      </c>
      <c r="C53" s="12" t="s">
        <v>209</v>
      </c>
      <c r="D53" s="8"/>
      <c r="E53" s="9"/>
      <c r="F53" s="9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9"/>
      <c r="S53" s="9"/>
      <c r="T53" s="21">
        <f aca="true" t="shared" si="3" ref="T53:Y53">T54</f>
        <v>0</v>
      </c>
      <c r="U53" s="21">
        <f t="shared" si="3"/>
        <v>0</v>
      </c>
      <c r="V53" s="21">
        <f t="shared" si="3"/>
        <v>0</v>
      </c>
      <c r="W53" s="21">
        <f t="shared" si="3"/>
        <v>0</v>
      </c>
      <c r="X53" s="21">
        <f t="shared" si="3"/>
        <v>0</v>
      </c>
      <c r="Y53" s="21">
        <f t="shared" si="3"/>
        <v>0</v>
      </c>
      <c r="Z53" s="21"/>
    </row>
    <row r="54" spans="1:26" ht="60" customHeight="1">
      <c r="A54" s="42"/>
      <c r="B54" s="11" t="s">
        <v>211</v>
      </c>
      <c r="C54" s="12"/>
      <c r="D54" s="8" t="s">
        <v>282</v>
      </c>
      <c r="E54" s="9"/>
      <c r="F54" s="9"/>
      <c r="G54" s="24" t="s">
        <v>43</v>
      </c>
      <c r="H54" s="17" t="s">
        <v>92</v>
      </c>
      <c r="I54" s="18" t="s">
        <v>80</v>
      </c>
      <c r="J54" s="14"/>
      <c r="K54" s="19" t="s">
        <v>46</v>
      </c>
      <c r="L54" s="18" t="s">
        <v>93</v>
      </c>
      <c r="M54" s="18" t="s">
        <v>45</v>
      </c>
      <c r="N54" s="14"/>
      <c r="O54" s="83" t="s">
        <v>335</v>
      </c>
      <c r="P54" s="14"/>
      <c r="Q54" s="20" t="s">
        <v>318</v>
      </c>
      <c r="R54" s="9"/>
      <c r="S54" s="9"/>
      <c r="T54" s="23"/>
      <c r="U54" s="21"/>
      <c r="V54" s="63"/>
      <c r="W54" s="63"/>
      <c r="X54" s="21"/>
      <c r="Y54" s="21"/>
      <c r="Z54" s="109"/>
    </row>
    <row r="55" spans="1:26" ht="66" customHeight="1">
      <c r="A55" s="5" t="s">
        <v>213</v>
      </c>
      <c r="B55" s="11" t="s">
        <v>214</v>
      </c>
      <c r="C55" s="12" t="s">
        <v>215</v>
      </c>
      <c r="D55" s="8"/>
      <c r="E55" s="9"/>
      <c r="F55" s="9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9"/>
      <c r="S55" s="9"/>
      <c r="T55" s="21">
        <f aca="true" t="shared" si="4" ref="T55:Y55">T56</f>
        <v>55.54</v>
      </c>
      <c r="U55" s="21">
        <f t="shared" si="4"/>
        <v>55.54</v>
      </c>
      <c r="V55" s="21">
        <f t="shared" si="4"/>
        <v>54.62</v>
      </c>
      <c r="W55" s="21">
        <f t="shared" si="4"/>
        <v>58.2</v>
      </c>
      <c r="X55" s="21">
        <f t="shared" si="4"/>
        <v>61.11000000000001</v>
      </c>
      <c r="Y55" s="21">
        <f t="shared" si="4"/>
        <v>64.16550000000001</v>
      </c>
      <c r="Z55" s="21"/>
    </row>
    <row r="56" spans="1:26" ht="60" customHeight="1">
      <c r="A56" s="42"/>
      <c r="B56" s="11" t="s">
        <v>239</v>
      </c>
      <c r="C56" s="12"/>
      <c r="D56" s="8" t="s">
        <v>218</v>
      </c>
      <c r="E56" s="9"/>
      <c r="F56" s="9"/>
      <c r="G56" s="24" t="s">
        <v>43</v>
      </c>
      <c r="H56" s="17" t="s">
        <v>219</v>
      </c>
      <c r="I56" s="18" t="s">
        <v>80</v>
      </c>
      <c r="J56" s="14"/>
      <c r="K56" s="19" t="s">
        <v>46</v>
      </c>
      <c r="L56" s="18" t="s">
        <v>47</v>
      </c>
      <c r="M56" s="18" t="s">
        <v>45</v>
      </c>
      <c r="N56" s="14"/>
      <c r="O56" s="83" t="s">
        <v>335</v>
      </c>
      <c r="P56" s="14"/>
      <c r="Q56" s="20" t="s">
        <v>318</v>
      </c>
      <c r="R56" s="9"/>
      <c r="S56" s="9"/>
      <c r="T56" s="21">
        <v>55.54</v>
      </c>
      <c r="U56" s="21">
        <v>55.54</v>
      </c>
      <c r="V56" s="63">
        <v>54.62</v>
      </c>
      <c r="W56" s="63">
        <v>58.2</v>
      </c>
      <c r="X56" s="21">
        <f>W56*1.05</f>
        <v>61.11000000000001</v>
      </c>
      <c r="Y56" s="21">
        <f>X56*1.05</f>
        <v>64.16550000000001</v>
      </c>
      <c r="Z56" s="109"/>
    </row>
    <row r="57" spans="1:26" ht="78" customHeight="1">
      <c r="A57" s="5" t="s">
        <v>222</v>
      </c>
      <c r="B57" s="11" t="s">
        <v>223</v>
      </c>
      <c r="C57" s="12" t="s">
        <v>224</v>
      </c>
      <c r="D57" s="8"/>
      <c r="E57" s="9"/>
      <c r="F57" s="9"/>
      <c r="G57" s="14"/>
      <c r="H57" s="14"/>
      <c r="I57" s="14"/>
      <c r="J57" s="14"/>
      <c r="K57" s="14"/>
      <c r="L57" s="14"/>
      <c r="M57" s="14"/>
      <c r="N57" s="9"/>
      <c r="O57" s="9"/>
      <c r="P57" s="9"/>
      <c r="Q57" s="9"/>
      <c r="R57" s="9"/>
      <c r="S57" s="9"/>
      <c r="T57" s="21">
        <f aca="true" t="shared" si="5" ref="T57:Y57">T58</f>
        <v>87.28358</v>
      </c>
      <c r="U57" s="21">
        <f t="shared" si="5"/>
        <v>87.28358</v>
      </c>
      <c r="V57" s="21">
        <f t="shared" si="5"/>
        <v>0</v>
      </c>
      <c r="W57" s="21">
        <f t="shared" si="5"/>
        <v>0</v>
      </c>
      <c r="X57" s="21">
        <f t="shared" si="5"/>
        <v>0</v>
      </c>
      <c r="Y57" s="21">
        <f t="shared" si="5"/>
        <v>0</v>
      </c>
      <c r="Z57" s="109"/>
    </row>
    <row r="58" spans="1:26" ht="78" customHeight="1">
      <c r="A58" s="25" t="s">
        <v>343</v>
      </c>
      <c r="B58" s="36" t="s">
        <v>340</v>
      </c>
      <c r="C58" s="55" t="s">
        <v>341</v>
      </c>
      <c r="D58" s="87" t="s">
        <v>342</v>
      </c>
      <c r="E58" s="9"/>
      <c r="F58" s="9"/>
      <c r="G58" s="24" t="s">
        <v>43</v>
      </c>
      <c r="H58" s="17" t="s">
        <v>219</v>
      </c>
      <c r="I58" s="18" t="s">
        <v>80</v>
      </c>
      <c r="J58" s="14"/>
      <c r="K58" s="19" t="s">
        <v>46</v>
      </c>
      <c r="L58" s="18" t="s">
        <v>47</v>
      </c>
      <c r="M58" s="18" t="s">
        <v>45</v>
      </c>
      <c r="N58" s="9"/>
      <c r="O58" s="83" t="s">
        <v>335</v>
      </c>
      <c r="P58" s="14"/>
      <c r="Q58" s="20" t="s">
        <v>318</v>
      </c>
      <c r="R58" s="9"/>
      <c r="S58" s="9"/>
      <c r="T58" s="21">
        <v>87.28358</v>
      </c>
      <c r="U58" s="21">
        <v>87.28358</v>
      </c>
      <c r="V58" s="63"/>
      <c r="W58" s="63"/>
      <c r="X58" s="21"/>
      <c r="Y58" s="21"/>
      <c r="Z58" s="109"/>
    </row>
    <row r="59" spans="1:26" ht="22.5">
      <c r="A59" s="5"/>
      <c r="B59" s="6" t="s">
        <v>227</v>
      </c>
      <c r="C59" s="7"/>
      <c r="D59" s="8"/>
      <c r="E59" s="9"/>
      <c r="F59" s="9"/>
      <c r="G59" s="14"/>
      <c r="H59" s="14"/>
      <c r="I59" s="14"/>
      <c r="J59" s="14"/>
      <c r="K59" s="14"/>
      <c r="L59" s="14"/>
      <c r="M59" s="14"/>
      <c r="N59" s="9"/>
      <c r="O59" s="9"/>
      <c r="P59" s="9" t="s">
        <v>228</v>
      </c>
      <c r="Q59" s="33"/>
      <c r="R59" s="9"/>
      <c r="S59" s="9"/>
      <c r="T59" s="21">
        <f aca="true" t="shared" si="6" ref="T59:Y59">SUM(T8,T53,T55,T57)</f>
        <v>2560.27029</v>
      </c>
      <c r="U59" s="21">
        <f t="shared" si="6"/>
        <v>2189.9075</v>
      </c>
      <c r="V59" s="21">
        <f t="shared" si="6"/>
        <v>2207.681</v>
      </c>
      <c r="W59" s="21">
        <f t="shared" si="6"/>
        <v>1850.1</v>
      </c>
      <c r="X59" s="21">
        <f t="shared" si="6"/>
        <v>1942.605</v>
      </c>
      <c r="Y59" s="21">
        <f t="shared" si="6"/>
        <v>2039.7352500000002</v>
      </c>
      <c r="Z59" s="109"/>
    </row>
    <row r="60" spans="1:25" ht="12.75" customHeight="1" hidden="1">
      <c r="A60" s="43"/>
      <c r="B60" s="11"/>
      <c r="C60" s="12"/>
      <c r="D60" s="8"/>
      <c r="E60" s="9"/>
      <c r="F60" s="9"/>
      <c r="G60" s="60"/>
      <c r="H60" s="30"/>
      <c r="I60" s="30"/>
      <c r="J60" s="30"/>
      <c r="K60" s="30"/>
      <c r="L60" s="30"/>
      <c r="M60" s="30"/>
      <c r="N60" s="9"/>
      <c r="O60" s="9"/>
      <c r="P60" s="9"/>
      <c r="Q60" s="9"/>
      <c r="R60" s="9"/>
      <c r="S60" s="9"/>
      <c r="T60" s="9"/>
      <c r="U60" s="9"/>
      <c r="V60" s="9"/>
      <c r="W60" s="9"/>
      <c r="X60" s="62"/>
      <c r="Y60" s="62"/>
    </row>
    <row r="61" spans="1:25" ht="12.75" customHeight="1" hidden="1">
      <c r="A61" s="28"/>
      <c r="B61" s="37"/>
      <c r="C61" s="28"/>
      <c r="D61" s="32"/>
      <c r="E61" s="28"/>
      <c r="F61" s="28"/>
      <c r="G61" s="36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</row>
    <row r="62" spans="1:25" ht="12.75" customHeight="1" hidden="1">
      <c r="A62" s="28"/>
      <c r="B62" s="36"/>
      <c r="C62" s="28"/>
      <c r="D62" s="32"/>
      <c r="E62" s="28"/>
      <c r="F62" s="28"/>
      <c r="G62" s="9"/>
      <c r="H62" s="9"/>
      <c r="I62" s="9"/>
      <c r="J62" s="9"/>
      <c r="K62" s="9"/>
      <c r="L62" s="9"/>
      <c r="M62" s="9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</row>
    <row r="63" spans="1:25" s="35" customFormat="1" ht="12.75" customHeight="1" hidden="1">
      <c r="A63" s="28"/>
      <c r="B63" s="37"/>
      <c r="C63" s="28"/>
      <c r="D63" s="32"/>
      <c r="E63" s="28"/>
      <c r="F63" s="28"/>
      <c r="G63" s="36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</row>
    <row r="64" spans="1:25" s="35" customFormat="1" ht="12.75" customHeight="1" hidden="1">
      <c r="A64" s="28"/>
      <c r="B64" s="37"/>
      <c r="C64" s="28"/>
      <c r="D64" s="32"/>
      <c r="E64" s="28"/>
      <c r="F64" s="28"/>
      <c r="G64" s="36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</row>
    <row r="65" spans="1:25" ht="12.75" customHeight="1" hidden="1">
      <c r="A65" s="196"/>
      <c r="B65" s="197"/>
      <c r="C65" s="198"/>
      <c r="D65" s="44"/>
      <c r="E65" s="45"/>
      <c r="F65" s="45"/>
      <c r="G65" s="129"/>
      <c r="H65" s="130"/>
      <c r="I65" s="130"/>
      <c r="J65" s="130"/>
      <c r="K65" s="130"/>
      <c r="L65" s="130"/>
      <c r="M65" s="130"/>
      <c r="N65" s="45"/>
      <c r="O65" s="45"/>
      <c r="P65" s="45"/>
      <c r="Q65" s="38"/>
      <c r="R65" s="38"/>
      <c r="S65" s="38"/>
      <c r="T65" s="38"/>
      <c r="U65" s="38"/>
      <c r="V65" s="38"/>
      <c r="W65" s="38"/>
      <c r="X65" s="38"/>
      <c r="Y65" s="38"/>
    </row>
    <row r="66" spans="7:13" ht="12.75">
      <c r="G66" s="124"/>
      <c r="H66" s="120"/>
      <c r="I66" s="120"/>
      <c r="J66" s="120"/>
      <c r="K66" s="120"/>
      <c r="L66" s="120"/>
      <c r="M66" s="120"/>
    </row>
    <row r="67" spans="7:13" ht="12.75">
      <c r="G67" s="121"/>
      <c r="H67" s="118"/>
      <c r="I67" s="118"/>
      <c r="J67" s="118"/>
      <c r="K67" s="118"/>
      <c r="L67" s="118"/>
      <c r="M67" s="118"/>
    </row>
    <row r="69" spans="1:25" ht="12.75">
      <c r="A69" s="35"/>
      <c r="B69" s="35"/>
      <c r="C69" s="35"/>
      <c r="D69" s="35"/>
      <c r="E69" s="35"/>
      <c r="F69" s="35"/>
      <c r="N69" s="35"/>
      <c r="O69" s="35"/>
      <c r="P69" s="35"/>
      <c r="Q69" s="179" t="s">
        <v>229</v>
      </c>
      <c r="R69" s="179"/>
      <c r="S69" s="179"/>
      <c r="T69" s="179"/>
      <c r="U69" s="179"/>
      <c r="V69" s="35"/>
      <c r="W69" s="35"/>
      <c r="X69" s="35" t="s">
        <v>228</v>
      </c>
      <c r="Y69" s="35"/>
    </row>
    <row r="70" spans="1:26" ht="12.75">
      <c r="A70" s="35"/>
      <c r="B70" s="179" t="s">
        <v>283</v>
      </c>
      <c r="C70" s="179"/>
      <c r="D70" s="179"/>
      <c r="E70" s="35"/>
      <c r="F70" s="35"/>
      <c r="H70" s="40" t="s">
        <v>381</v>
      </c>
      <c r="N70" s="35"/>
      <c r="O70" s="35"/>
      <c r="P70" s="35"/>
      <c r="Q70" s="41" t="s">
        <v>231</v>
      </c>
      <c r="R70" s="41"/>
      <c r="S70" s="41"/>
      <c r="T70" s="41"/>
      <c r="U70" s="41"/>
      <c r="V70" s="35"/>
      <c r="W70" s="35"/>
      <c r="X70" s="78"/>
      <c r="Y70" s="202" t="s">
        <v>372</v>
      </c>
      <c r="Z70" s="202"/>
    </row>
    <row r="71" spans="7:13" ht="12.75">
      <c r="G71" s="81"/>
      <c r="H71" s="35"/>
      <c r="I71" s="35"/>
      <c r="J71" s="35"/>
      <c r="K71" s="35"/>
      <c r="L71" s="35"/>
      <c r="M71" s="35"/>
    </row>
    <row r="72" spans="7:13" ht="12.75">
      <c r="G72" s="81"/>
      <c r="I72" s="35"/>
      <c r="J72" s="35"/>
      <c r="K72" s="35"/>
      <c r="L72" s="35"/>
      <c r="M72" s="35"/>
    </row>
  </sheetData>
  <sheetProtection/>
  <mergeCells count="25">
    <mergeCell ref="X4:Y4"/>
    <mergeCell ref="W4:W5"/>
    <mergeCell ref="A9:A11"/>
    <mergeCell ref="B9:B11"/>
    <mergeCell ref="C9:C11"/>
    <mergeCell ref="A2:Y2"/>
    <mergeCell ref="A3:C5"/>
    <mergeCell ref="D3:D5"/>
    <mergeCell ref="E3:Q3"/>
    <mergeCell ref="E4:E5"/>
    <mergeCell ref="R3:Y3"/>
    <mergeCell ref="V4:V5"/>
    <mergeCell ref="N4:Q4"/>
    <mergeCell ref="F4:I4"/>
    <mergeCell ref="J4:M4"/>
    <mergeCell ref="Y70:Z70"/>
    <mergeCell ref="B70:D70"/>
    <mergeCell ref="R4:R5"/>
    <mergeCell ref="S4:U4"/>
    <mergeCell ref="H33:H34"/>
    <mergeCell ref="I33:I34"/>
    <mergeCell ref="Q69:U69"/>
    <mergeCell ref="G33:G34"/>
    <mergeCell ref="A65:C65"/>
    <mergeCell ref="Z3:Z5"/>
  </mergeCells>
  <printOptions/>
  <pageMargins left="0.3937007874015748" right="0.3937007874015748" top="0.51" bottom="0.3937007874015748" header="0.5118110236220472" footer="0.5118110236220472"/>
  <pageSetup horizontalDpi="600" verticalDpi="600" orientation="landscape" paperSize="9" scale="52" r:id="rId1"/>
  <rowBreaks count="1" manualBreakCount="1">
    <brk id="39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A73"/>
  <sheetViews>
    <sheetView view="pageBreakPreview" zoomScale="80" zoomScaleSheetLayoutView="80" zoomScalePageLayoutView="0" workbookViewId="0" topLeftCell="A1">
      <pane xSplit="7" ySplit="8" topLeftCell="P57" activePane="bottomRight" state="frozen"/>
      <selection pane="topLeft" activeCell="A1" sqref="A1"/>
      <selection pane="topRight" activeCell="H1" sqref="H1"/>
      <selection pane="bottomLeft" activeCell="A9" sqref="A9"/>
      <selection pane="bottomRight" activeCell="U11" sqref="U11"/>
    </sheetView>
  </sheetViews>
  <sheetFormatPr defaultColWidth="9.00390625" defaultRowHeight="12.75"/>
  <cols>
    <col min="1" max="1" width="6.875" style="40" customWidth="1"/>
    <col min="2" max="2" width="35.875" style="40" customWidth="1"/>
    <col min="3" max="4" width="9.125" style="40" customWidth="1"/>
    <col min="5" max="5" width="0.12890625" style="40" hidden="1" customWidth="1"/>
    <col min="6" max="6" width="6.375" style="40" customWidth="1"/>
    <col min="7" max="7" width="17.625" style="82" customWidth="1"/>
    <col min="8" max="8" width="14.75390625" style="40" customWidth="1"/>
    <col min="9" max="9" width="9.875" style="40" customWidth="1"/>
    <col min="10" max="10" width="0.12890625" style="40" hidden="1" customWidth="1"/>
    <col min="11" max="11" width="19.25390625" style="40" customWidth="1"/>
    <col min="12" max="12" width="8.00390625" style="40" customWidth="1"/>
    <col min="13" max="13" width="10.625" style="40" customWidth="1"/>
    <col min="14" max="14" width="0.12890625" style="40" hidden="1" customWidth="1"/>
    <col min="15" max="15" width="21.875" style="40" customWidth="1"/>
    <col min="16" max="16" width="8.00390625" style="40" customWidth="1"/>
    <col min="17" max="17" width="11.00390625" style="40" customWidth="1"/>
    <col min="18" max="19" width="0.2421875" style="40" hidden="1" customWidth="1"/>
    <col min="20" max="21" width="9.125" style="40" customWidth="1"/>
    <col min="22" max="22" width="9.625" style="40" customWidth="1"/>
    <col min="23" max="23" width="9.75390625" style="40" customWidth="1"/>
    <col min="24" max="25" width="9.125" style="40" customWidth="1"/>
    <col min="26" max="26" width="7.875" style="0" customWidth="1"/>
  </cols>
  <sheetData>
    <row r="1" spans="7:13" ht="12.75">
      <c r="G1" s="80"/>
      <c r="H1" s="1"/>
      <c r="I1" s="1"/>
      <c r="J1" s="1"/>
      <c r="K1" s="1"/>
      <c r="L1" s="1"/>
      <c r="M1" s="1"/>
    </row>
    <row r="2" spans="1:25" ht="12.75">
      <c r="A2" s="181" t="s">
        <v>284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</row>
    <row r="3" spans="1:26" ht="31.5" customHeight="1">
      <c r="A3" s="161" t="s">
        <v>1</v>
      </c>
      <c r="B3" s="161"/>
      <c r="C3" s="161"/>
      <c r="D3" s="182" t="s">
        <v>2</v>
      </c>
      <c r="E3" s="161" t="s">
        <v>3</v>
      </c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 t="s">
        <v>4</v>
      </c>
      <c r="S3" s="161"/>
      <c r="T3" s="161"/>
      <c r="U3" s="161"/>
      <c r="V3" s="161"/>
      <c r="W3" s="161"/>
      <c r="X3" s="161"/>
      <c r="Y3" s="161"/>
      <c r="Z3" s="165" t="s">
        <v>362</v>
      </c>
    </row>
    <row r="4" spans="1:26" ht="44.25" customHeight="1">
      <c r="A4" s="161"/>
      <c r="B4" s="161"/>
      <c r="C4" s="161"/>
      <c r="D4" s="182"/>
      <c r="E4" s="161"/>
      <c r="F4" s="161" t="s">
        <v>6</v>
      </c>
      <c r="G4" s="161"/>
      <c r="H4" s="161"/>
      <c r="I4" s="161"/>
      <c r="J4" s="169" t="s">
        <v>7</v>
      </c>
      <c r="K4" s="170"/>
      <c r="L4" s="170"/>
      <c r="M4" s="171"/>
      <c r="N4" s="161" t="s">
        <v>8</v>
      </c>
      <c r="O4" s="161"/>
      <c r="P4" s="161"/>
      <c r="Q4" s="161"/>
      <c r="R4" s="161"/>
      <c r="S4" s="161" t="s">
        <v>9</v>
      </c>
      <c r="T4" s="161"/>
      <c r="U4" s="161"/>
      <c r="V4" s="165" t="s">
        <v>321</v>
      </c>
      <c r="W4" s="165" t="s">
        <v>322</v>
      </c>
      <c r="X4" s="165" t="s">
        <v>10</v>
      </c>
      <c r="Y4" s="161"/>
      <c r="Z4" s="161"/>
    </row>
    <row r="5" spans="1:26" ht="67.5">
      <c r="A5" s="161"/>
      <c r="B5" s="161"/>
      <c r="C5" s="161"/>
      <c r="D5" s="182"/>
      <c r="E5" s="161"/>
      <c r="F5" s="3"/>
      <c r="G5" s="3" t="s">
        <v>11</v>
      </c>
      <c r="H5" s="3" t="s">
        <v>12</v>
      </c>
      <c r="I5" s="3" t="s">
        <v>13</v>
      </c>
      <c r="J5" s="3"/>
      <c r="K5" s="3" t="s">
        <v>11</v>
      </c>
      <c r="L5" s="3" t="s">
        <v>12</v>
      </c>
      <c r="M5" s="3" t="s">
        <v>13</v>
      </c>
      <c r="N5" s="3"/>
      <c r="O5" s="3" t="s">
        <v>11</v>
      </c>
      <c r="P5" s="3" t="s">
        <v>12</v>
      </c>
      <c r="Q5" s="3" t="s">
        <v>13</v>
      </c>
      <c r="R5" s="161"/>
      <c r="S5" s="3"/>
      <c r="T5" s="85" t="s">
        <v>319</v>
      </c>
      <c r="U5" s="85" t="s">
        <v>320</v>
      </c>
      <c r="V5" s="161"/>
      <c r="W5" s="161"/>
      <c r="X5" s="85" t="s">
        <v>323</v>
      </c>
      <c r="Y5" s="85" t="s">
        <v>324</v>
      </c>
      <c r="Z5" s="161"/>
    </row>
    <row r="6" spans="1:26" ht="12.75">
      <c r="A6" s="3" t="s">
        <v>14</v>
      </c>
      <c r="B6" s="3" t="s">
        <v>15</v>
      </c>
      <c r="C6" s="3" t="s">
        <v>16</v>
      </c>
      <c r="D6" s="4" t="s">
        <v>17</v>
      </c>
      <c r="E6" s="3"/>
      <c r="F6" s="3"/>
      <c r="G6" s="3" t="s">
        <v>18</v>
      </c>
      <c r="H6" s="3" t="s">
        <v>19</v>
      </c>
      <c r="I6" s="3" t="s">
        <v>20</v>
      </c>
      <c r="J6" s="3"/>
      <c r="K6" s="3" t="s">
        <v>21</v>
      </c>
      <c r="L6" s="3" t="s">
        <v>22</v>
      </c>
      <c r="M6" s="3" t="s">
        <v>23</v>
      </c>
      <c r="N6" s="3"/>
      <c r="O6" s="3" t="s">
        <v>24</v>
      </c>
      <c r="P6" s="3" t="s">
        <v>25</v>
      </c>
      <c r="Q6" s="3" t="s">
        <v>26</v>
      </c>
      <c r="R6" s="3"/>
      <c r="S6" s="3"/>
      <c r="T6" s="3" t="s">
        <v>27</v>
      </c>
      <c r="U6" s="3" t="s">
        <v>28</v>
      </c>
      <c r="V6" s="3" t="s">
        <v>29</v>
      </c>
      <c r="W6" s="3" t="s">
        <v>30</v>
      </c>
      <c r="X6" s="3" t="s">
        <v>31</v>
      </c>
      <c r="Y6" s="3" t="s">
        <v>32</v>
      </c>
      <c r="Z6" s="3" t="s">
        <v>33</v>
      </c>
    </row>
    <row r="7" spans="1:26" ht="18.75" customHeight="1">
      <c r="A7" s="5" t="s">
        <v>34</v>
      </c>
      <c r="B7" s="6" t="s">
        <v>35</v>
      </c>
      <c r="C7" s="7" t="s">
        <v>36</v>
      </c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21">
        <f aca="true" t="shared" si="0" ref="T7:Y7">SUM(T8,T52,T54,T56)</f>
        <v>3982.0061</v>
      </c>
      <c r="U7" s="21">
        <f t="shared" si="0"/>
        <v>3492.6584199999998</v>
      </c>
      <c r="V7" s="21">
        <f t="shared" si="0"/>
        <v>2864.747</v>
      </c>
      <c r="W7" s="21">
        <f t="shared" si="0"/>
        <v>2701.0000000000005</v>
      </c>
      <c r="X7" s="21">
        <f t="shared" si="0"/>
        <v>2835.726</v>
      </c>
      <c r="Y7" s="21">
        <f t="shared" si="0"/>
        <v>2977.1818200000002</v>
      </c>
      <c r="Z7" s="69"/>
    </row>
    <row r="8" spans="1:26" ht="54.75" customHeight="1">
      <c r="A8" s="5" t="s">
        <v>37</v>
      </c>
      <c r="B8" s="11" t="s">
        <v>38</v>
      </c>
      <c r="C8" s="12" t="s">
        <v>39</v>
      </c>
      <c r="D8" s="8"/>
      <c r="E8" s="9"/>
      <c r="F8" s="9"/>
      <c r="G8" s="14"/>
      <c r="H8" s="14"/>
      <c r="I8" s="14"/>
      <c r="J8" s="14"/>
      <c r="K8" s="14"/>
      <c r="L8" s="14"/>
      <c r="M8" s="14"/>
      <c r="N8" s="9"/>
      <c r="O8" s="9"/>
      <c r="P8" s="9"/>
      <c r="Q8" s="9"/>
      <c r="R8" s="9"/>
      <c r="S8" s="9"/>
      <c r="T8" s="21">
        <f aca="true" t="shared" si="1" ref="T8:Y8">SUM(T9:T51)</f>
        <v>3582.103</v>
      </c>
      <c r="U8" s="21">
        <f t="shared" si="1"/>
        <v>3092.7554199999995</v>
      </c>
      <c r="V8" s="21">
        <f t="shared" si="1"/>
        <v>2555.797</v>
      </c>
      <c r="W8" s="21">
        <f t="shared" si="1"/>
        <v>2585.6000000000004</v>
      </c>
      <c r="X8" s="21">
        <f t="shared" si="1"/>
        <v>2714.556</v>
      </c>
      <c r="Y8" s="21">
        <f t="shared" si="1"/>
        <v>2849.95332</v>
      </c>
      <c r="Z8" s="109"/>
    </row>
    <row r="9" spans="1:26" ht="56.25" customHeight="1">
      <c r="A9" s="159" t="s">
        <v>40</v>
      </c>
      <c r="B9" s="167" t="s">
        <v>41</v>
      </c>
      <c r="C9" s="167" t="s">
        <v>42</v>
      </c>
      <c r="D9" s="104" t="s">
        <v>243</v>
      </c>
      <c r="E9" s="9"/>
      <c r="F9" s="9"/>
      <c r="G9" s="24" t="s">
        <v>43</v>
      </c>
      <c r="H9" s="17" t="s">
        <v>44</v>
      </c>
      <c r="I9" s="18" t="s">
        <v>316</v>
      </c>
      <c r="J9" s="14"/>
      <c r="K9" s="19" t="s">
        <v>46</v>
      </c>
      <c r="L9" s="18" t="s">
        <v>47</v>
      </c>
      <c r="M9" s="18" t="s">
        <v>45</v>
      </c>
      <c r="N9" s="14"/>
      <c r="O9" s="83" t="s">
        <v>336</v>
      </c>
      <c r="P9" s="14"/>
      <c r="Q9" s="84" t="s">
        <v>318</v>
      </c>
      <c r="R9" s="9"/>
      <c r="S9" s="9"/>
      <c r="T9" s="157">
        <v>683.1</v>
      </c>
      <c r="U9" s="157">
        <v>656.004</v>
      </c>
      <c r="V9" s="63">
        <v>633.896</v>
      </c>
      <c r="W9" s="63">
        <v>674.6</v>
      </c>
      <c r="X9" s="21">
        <f>W9*1.05</f>
        <v>708.33</v>
      </c>
      <c r="Y9" s="21">
        <f>X9*1.05</f>
        <v>743.7465000000001</v>
      </c>
      <c r="Z9" s="109"/>
    </row>
    <row r="10" spans="1:26" ht="56.25" customHeight="1">
      <c r="A10" s="187"/>
      <c r="B10" s="189"/>
      <c r="C10" s="189"/>
      <c r="D10" s="104" t="s">
        <v>431</v>
      </c>
      <c r="E10" s="9"/>
      <c r="F10" s="9"/>
      <c r="G10" s="24"/>
      <c r="H10" s="17"/>
      <c r="I10" s="18"/>
      <c r="J10" s="14"/>
      <c r="K10" s="19"/>
      <c r="L10" s="18"/>
      <c r="M10" s="18"/>
      <c r="N10" s="14"/>
      <c r="O10" s="83"/>
      <c r="P10" s="14"/>
      <c r="Q10" s="84"/>
      <c r="R10" s="9"/>
      <c r="S10" s="9"/>
      <c r="T10" s="157">
        <v>20</v>
      </c>
      <c r="U10" s="157"/>
      <c r="V10" s="63">
        <v>20</v>
      </c>
      <c r="W10" s="63">
        <v>20</v>
      </c>
      <c r="X10" s="21">
        <f>W10*1.05</f>
        <v>21</v>
      </c>
      <c r="Y10" s="21">
        <f>X10*1.05</f>
        <v>22.05</v>
      </c>
      <c r="Z10" s="109"/>
    </row>
    <row r="11" spans="1:26" ht="18.75" customHeight="1">
      <c r="A11" s="5" t="s">
        <v>48</v>
      </c>
      <c r="B11" s="15" t="s">
        <v>49</v>
      </c>
      <c r="C11" s="16" t="s">
        <v>50</v>
      </c>
      <c r="D11" s="8"/>
      <c r="E11" s="9"/>
      <c r="F11" s="9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9"/>
      <c r="S11" s="9"/>
      <c r="T11" s="21"/>
      <c r="U11" s="21"/>
      <c r="V11" s="63"/>
      <c r="W11" s="63"/>
      <c r="X11" s="21"/>
      <c r="Y11" s="21"/>
      <c r="Z11" s="109"/>
    </row>
    <row r="12" spans="1:26" ht="74.25" customHeight="1">
      <c r="A12" s="5" t="s">
        <v>51</v>
      </c>
      <c r="B12" s="15" t="s">
        <v>52</v>
      </c>
      <c r="C12" s="16" t="s">
        <v>53</v>
      </c>
      <c r="D12" s="8"/>
      <c r="E12" s="9"/>
      <c r="F12" s="9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9"/>
      <c r="S12" s="9"/>
      <c r="T12" s="21"/>
      <c r="U12" s="21"/>
      <c r="V12" s="63"/>
      <c r="W12" s="63"/>
      <c r="X12" s="21"/>
      <c r="Y12" s="21"/>
      <c r="Z12" s="109"/>
    </row>
    <row r="13" spans="1:26" ht="75" customHeight="1">
      <c r="A13" s="5" t="s">
        <v>54</v>
      </c>
      <c r="B13" s="15" t="s">
        <v>55</v>
      </c>
      <c r="C13" s="16" t="s">
        <v>56</v>
      </c>
      <c r="D13" s="104" t="s">
        <v>253</v>
      </c>
      <c r="E13" s="14"/>
      <c r="F13" s="14"/>
      <c r="G13" s="24" t="s">
        <v>43</v>
      </c>
      <c r="H13" s="115" t="s">
        <v>365</v>
      </c>
      <c r="I13" s="18" t="s">
        <v>316</v>
      </c>
      <c r="J13" s="14"/>
      <c r="K13" s="19" t="s">
        <v>46</v>
      </c>
      <c r="L13" s="18" t="s">
        <v>364</v>
      </c>
      <c r="M13" s="18" t="s">
        <v>45</v>
      </c>
      <c r="N13" s="14"/>
      <c r="O13" s="83" t="s">
        <v>336</v>
      </c>
      <c r="P13" s="14"/>
      <c r="Q13" s="84" t="s">
        <v>318</v>
      </c>
      <c r="R13" s="9"/>
      <c r="S13" s="9"/>
      <c r="T13" s="21"/>
      <c r="U13" s="21"/>
      <c r="V13" s="63">
        <v>59.2</v>
      </c>
      <c r="W13" s="63"/>
      <c r="X13" s="21"/>
      <c r="Y13" s="21"/>
      <c r="Z13" s="109"/>
    </row>
    <row r="14" spans="1:26" ht="81.75" customHeight="1">
      <c r="A14" s="5" t="s">
        <v>57</v>
      </c>
      <c r="B14" s="15" t="s">
        <v>58</v>
      </c>
      <c r="C14" s="16" t="s">
        <v>59</v>
      </c>
      <c r="D14" s="8"/>
      <c r="E14" s="9"/>
      <c r="F14" s="9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9"/>
      <c r="S14" s="9"/>
      <c r="T14" s="21"/>
      <c r="U14" s="21"/>
      <c r="V14" s="63"/>
      <c r="W14" s="63"/>
      <c r="X14" s="21"/>
      <c r="Y14" s="21"/>
      <c r="Z14" s="109"/>
    </row>
    <row r="15" spans="1:26" ht="51" customHeight="1">
      <c r="A15" s="5" t="s">
        <v>60</v>
      </c>
      <c r="B15" s="15" t="s">
        <v>61</v>
      </c>
      <c r="C15" s="16" t="s">
        <v>62</v>
      </c>
      <c r="D15" s="8"/>
      <c r="E15" s="9"/>
      <c r="F15" s="9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9"/>
      <c r="S15" s="9"/>
      <c r="T15" s="21"/>
      <c r="U15" s="21"/>
      <c r="V15" s="63"/>
      <c r="W15" s="63"/>
      <c r="X15" s="21"/>
      <c r="Y15" s="21"/>
      <c r="Z15" s="109"/>
    </row>
    <row r="16" spans="1:26" ht="72" customHeight="1">
      <c r="A16" s="5" t="s">
        <v>63</v>
      </c>
      <c r="B16" s="15" t="s">
        <v>64</v>
      </c>
      <c r="C16" s="16" t="s">
        <v>65</v>
      </c>
      <c r="D16" s="8"/>
      <c r="E16" s="9"/>
      <c r="F16" s="9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9"/>
      <c r="S16" s="9"/>
      <c r="T16" s="21"/>
      <c r="U16" s="21"/>
      <c r="V16" s="63"/>
      <c r="W16" s="63"/>
      <c r="X16" s="21"/>
      <c r="Y16" s="21"/>
      <c r="Z16" s="109"/>
    </row>
    <row r="17" spans="1:26" ht="31.5" customHeight="1">
      <c r="A17" s="5" t="s">
        <v>66</v>
      </c>
      <c r="B17" s="15" t="s">
        <v>67</v>
      </c>
      <c r="C17" s="16" t="s">
        <v>68</v>
      </c>
      <c r="D17" s="8"/>
      <c r="E17" s="9"/>
      <c r="F17" s="9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9"/>
      <c r="S17" s="9"/>
      <c r="T17" s="21"/>
      <c r="U17" s="21"/>
      <c r="V17" s="63"/>
      <c r="W17" s="63"/>
      <c r="X17" s="21"/>
      <c r="Y17" s="21"/>
      <c r="Z17" s="109"/>
    </row>
    <row r="18" spans="1:26" ht="21" customHeight="1">
      <c r="A18" s="5" t="s">
        <v>69</v>
      </c>
      <c r="B18" s="15" t="s">
        <v>70</v>
      </c>
      <c r="C18" s="16" t="s">
        <v>71</v>
      </c>
      <c r="D18" s="8"/>
      <c r="E18" s="9"/>
      <c r="F18" s="9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9"/>
      <c r="S18" s="9"/>
      <c r="T18" s="21"/>
      <c r="U18" s="21"/>
      <c r="V18" s="63"/>
      <c r="W18" s="63"/>
      <c r="X18" s="21"/>
      <c r="Y18" s="21"/>
      <c r="Z18" s="109"/>
    </row>
    <row r="19" spans="1:26" ht="33.75" customHeight="1">
      <c r="A19" s="5" t="s">
        <v>72</v>
      </c>
      <c r="B19" s="15" t="s">
        <v>73</v>
      </c>
      <c r="C19" s="16" t="s">
        <v>74</v>
      </c>
      <c r="D19" s="8"/>
      <c r="E19" s="9"/>
      <c r="F19" s="9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9"/>
      <c r="S19" s="9"/>
      <c r="T19" s="21"/>
      <c r="U19" s="21"/>
      <c r="V19" s="63"/>
      <c r="W19" s="63"/>
      <c r="X19" s="21"/>
      <c r="Y19" s="21"/>
      <c r="Z19" s="109"/>
    </row>
    <row r="20" spans="1:26" ht="54" customHeight="1">
      <c r="A20" s="5" t="s">
        <v>75</v>
      </c>
      <c r="B20" s="15" t="s">
        <v>76</v>
      </c>
      <c r="C20" s="16" t="s">
        <v>77</v>
      </c>
      <c r="D20" s="8" t="s">
        <v>78</v>
      </c>
      <c r="E20" s="9"/>
      <c r="F20" s="9"/>
      <c r="G20" s="24" t="s">
        <v>43</v>
      </c>
      <c r="H20" s="17" t="s">
        <v>79</v>
      </c>
      <c r="I20" s="18" t="s">
        <v>80</v>
      </c>
      <c r="J20" s="14"/>
      <c r="K20" s="19" t="s">
        <v>46</v>
      </c>
      <c r="L20" s="18" t="s">
        <v>81</v>
      </c>
      <c r="M20" s="18" t="s">
        <v>45</v>
      </c>
      <c r="N20" s="14"/>
      <c r="O20" s="83" t="s">
        <v>336</v>
      </c>
      <c r="P20" s="14"/>
      <c r="Q20" s="20" t="s">
        <v>318</v>
      </c>
      <c r="R20" s="9"/>
      <c r="S20" s="9"/>
      <c r="T20" s="21"/>
      <c r="U20" s="21"/>
      <c r="V20" s="63">
        <v>193.381</v>
      </c>
      <c r="W20" s="63">
        <v>200</v>
      </c>
      <c r="X20" s="21">
        <f>W20*1.05</f>
        <v>210</v>
      </c>
      <c r="Y20" s="21">
        <f>X20*1.05</f>
        <v>220.5</v>
      </c>
      <c r="Z20" s="109"/>
    </row>
    <row r="21" spans="1:26" ht="73.5" customHeight="1">
      <c r="A21" s="5" t="s">
        <v>82</v>
      </c>
      <c r="B21" s="15" t="s">
        <v>83</v>
      </c>
      <c r="C21" s="16" t="s">
        <v>84</v>
      </c>
      <c r="D21" s="8" t="s">
        <v>285</v>
      </c>
      <c r="E21" s="9"/>
      <c r="F21" s="9"/>
      <c r="G21" s="24" t="s">
        <v>43</v>
      </c>
      <c r="H21" s="17" t="s">
        <v>86</v>
      </c>
      <c r="I21" s="18" t="s">
        <v>80</v>
      </c>
      <c r="J21" s="14"/>
      <c r="K21" s="19" t="s">
        <v>46</v>
      </c>
      <c r="L21" s="18" t="s">
        <v>87</v>
      </c>
      <c r="M21" s="18" t="s">
        <v>45</v>
      </c>
      <c r="N21" s="14"/>
      <c r="O21" s="83" t="s">
        <v>336</v>
      </c>
      <c r="P21" s="14"/>
      <c r="Q21" s="20" t="s">
        <v>318</v>
      </c>
      <c r="R21" s="9"/>
      <c r="S21" s="9"/>
      <c r="T21" s="21">
        <v>826.715</v>
      </c>
      <c r="U21" s="21">
        <v>719.679</v>
      </c>
      <c r="V21" s="23">
        <v>402.6</v>
      </c>
      <c r="W21" s="23">
        <v>403.8</v>
      </c>
      <c r="X21" s="21">
        <f>W21*1.05</f>
        <v>423.99</v>
      </c>
      <c r="Y21" s="21">
        <f>X21*1.05</f>
        <v>445.1895</v>
      </c>
      <c r="Z21" s="109"/>
    </row>
    <row r="22" spans="1:26" ht="75" customHeight="1">
      <c r="A22" s="5" t="s">
        <v>88</v>
      </c>
      <c r="B22" s="15" t="s">
        <v>89</v>
      </c>
      <c r="C22" s="16" t="s">
        <v>90</v>
      </c>
      <c r="D22" s="8" t="s">
        <v>91</v>
      </c>
      <c r="E22" s="9"/>
      <c r="F22" s="9"/>
      <c r="G22" s="24" t="s">
        <v>43</v>
      </c>
      <c r="H22" s="17" t="s">
        <v>92</v>
      </c>
      <c r="I22" s="18" t="s">
        <v>80</v>
      </c>
      <c r="J22" s="14"/>
      <c r="K22" s="19" t="s">
        <v>46</v>
      </c>
      <c r="L22" s="18" t="s">
        <v>93</v>
      </c>
      <c r="M22" s="18" t="s">
        <v>45</v>
      </c>
      <c r="N22" s="14"/>
      <c r="O22" s="83" t="s">
        <v>336</v>
      </c>
      <c r="P22" s="14"/>
      <c r="Q22" s="20" t="s">
        <v>318</v>
      </c>
      <c r="R22" s="9"/>
      <c r="S22" s="9"/>
      <c r="T22" s="21">
        <v>427.615</v>
      </c>
      <c r="U22" s="21">
        <v>350.84</v>
      </c>
      <c r="V22" s="63"/>
      <c r="W22" s="63"/>
      <c r="X22" s="21"/>
      <c r="Y22" s="21"/>
      <c r="Z22" s="109"/>
    </row>
    <row r="23" spans="1:26" ht="42">
      <c r="A23" s="5" t="s">
        <v>94</v>
      </c>
      <c r="B23" s="15" t="s">
        <v>95</v>
      </c>
      <c r="C23" s="16" t="s">
        <v>96</v>
      </c>
      <c r="D23" s="8"/>
      <c r="E23" s="9"/>
      <c r="F23" s="9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9"/>
      <c r="S23" s="9"/>
      <c r="T23" s="21"/>
      <c r="U23" s="21"/>
      <c r="V23" s="63"/>
      <c r="W23" s="63"/>
      <c r="X23" s="21"/>
      <c r="Y23" s="21"/>
      <c r="Z23" s="109"/>
    </row>
    <row r="24" spans="1:26" ht="51" customHeight="1">
      <c r="A24" s="5" t="s">
        <v>97</v>
      </c>
      <c r="B24" s="15" t="s">
        <v>98</v>
      </c>
      <c r="C24" s="16" t="s">
        <v>99</v>
      </c>
      <c r="D24" s="8"/>
      <c r="E24" s="9"/>
      <c r="F24" s="9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9"/>
      <c r="S24" s="9"/>
      <c r="T24" s="21"/>
      <c r="U24" s="21"/>
      <c r="V24" s="63"/>
      <c r="W24" s="63"/>
      <c r="X24" s="21"/>
      <c r="Y24" s="21"/>
      <c r="Z24" s="109"/>
    </row>
    <row r="25" spans="1:26" ht="32.25" customHeight="1">
      <c r="A25" s="5" t="s">
        <v>100</v>
      </c>
      <c r="B25" s="15" t="s">
        <v>101</v>
      </c>
      <c r="C25" s="16" t="s">
        <v>102</v>
      </c>
      <c r="D25" s="8"/>
      <c r="E25" s="9"/>
      <c r="F25" s="9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9"/>
      <c r="S25" s="9"/>
      <c r="T25" s="21"/>
      <c r="U25" s="21"/>
      <c r="V25" s="63"/>
      <c r="W25" s="63"/>
      <c r="X25" s="21"/>
      <c r="Y25" s="21"/>
      <c r="Z25" s="109"/>
    </row>
    <row r="26" spans="1:26" ht="68.25" customHeight="1">
      <c r="A26" s="5" t="s">
        <v>103</v>
      </c>
      <c r="B26" s="15" t="s">
        <v>104</v>
      </c>
      <c r="C26" s="16" t="s">
        <v>105</v>
      </c>
      <c r="D26" s="8" t="s">
        <v>106</v>
      </c>
      <c r="E26" s="9"/>
      <c r="F26" s="9"/>
      <c r="G26" s="24" t="s">
        <v>107</v>
      </c>
      <c r="H26" s="17" t="s">
        <v>108</v>
      </c>
      <c r="I26" s="18" t="s">
        <v>80</v>
      </c>
      <c r="J26" s="14"/>
      <c r="K26" s="19" t="s">
        <v>109</v>
      </c>
      <c r="L26" s="18" t="s">
        <v>110</v>
      </c>
      <c r="M26" s="18" t="s">
        <v>111</v>
      </c>
      <c r="N26" s="14"/>
      <c r="O26" s="83" t="s">
        <v>336</v>
      </c>
      <c r="P26" s="14"/>
      <c r="Q26" s="20" t="s">
        <v>318</v>
      </c>
      <c r="R26" s="9"/>
      <c r="S26" s="9"/>
      <c r="T26" s="21">
        <v>17.7</v>
      </c>
      <c r="U26" s="21">
        <v>15.691</v>
      </c>
      <c r="V26" s="63">
        <v>11.1</v>
      </c>
      <c r="W26" s="63">
        <v>17.7</v>
      </c>
      <c r="X26" s="21">
        <f>W26*1.05</f>
        <v>18.585</v>
      </c>
      <c r="Y26" s="21">
        <f>X26*1.05</f>
        <v>19.51425</v>
      </c>
      <c r="Z26" s="109"/>
    </row>
    <row r="27" spans="1:26" ht="47.25" customHeight="1">
      <c r="A27" s="5" t="s">
        <v>112</v>
      </c>
      <c r="B27" s="15" t="s">
        <v>113</v>
      </c>
      <c r="C27" s="16" t="s">
        <v>114</v>
      </c>
      <c r="D27" s="8"/>
      <c r="E27" s="9"/>
      <c r="F27" s="9"/>
      <c r="G27" s="24"/>
      <c r="H27" s="17"/>
      <c r="I27" s="18"/>
      <c r="J27" s="14"/>
      <c r="K27" s="19"/>
      <c r="L27" s="18"/>
      <c r="M27" s="18"/>
      <c r="N27" s="14"/>
      <c r="O27" s="14"/>
      <c r="P27" s="14"/>
      <c r="Q27" s="14"/>
      <c r="R27" s="9"/>
      <c r="S27" s="9"/>
      <c r="T27" s="21"/>
      <c r="U27" s="21"/>
      <c r="V27" s="63"/>
      <c r="W27" s="63"/>
      <c r="X27" s="21"/>
      <c r="Y27" s="21"/>
      <c r="Z27" s="109"/>
    </row>
    <row r="28" spans="1:26" ht="69" customHeight="1">
      <c r="A28" s="5" t="s">
        <v>115</v>
      </c>
      <c r="B28" s="15" t="s">
        <v>116</v>
      </c>
      <c r="C28" s="16" t="s">
        <v>117</v>
      </c>
      <c r="D28" s="8" t="s">
        <v>118</v>
      </c>
      <c r="E28" s="9"/>
      <c r="F28" s="9"/>
      <c r="G28" s="24" t="s">
        <v>43</v>
      </c>
      <c r="H28" s="17" t="s">
        <v>119</v>
      </c>
      <c r="I28" s="18" t="s">
        <v>80</v>
      </c>
      <c r="J28" s="14"/>
      <c r="K28" s="19" t="s">
        <v>120</v>
      </c>
      <c r="L28" s="18" t="s">
        <v>121</v>
      </c>
      <c r="M28" s="18" t="s">
        <v>122</v>
      </c>
      <c r="N28" s="14"/>
      <c r="O28" s="83" t="s">
        <v>336</v>
      </c>
      <c r="P28" s="14"/>
      <c r="Q28" s="20" t="s">
        <v>318</v>
      </c>
      <c r="R28" s="9"/>
      <c r="S28" s="9"/>
      <c r="T28" s="21">
        <v>205.531</v>
      </c>
      <c r="U28" s="21">
        <v>168.47158</v>
      </c>
      <c r="V28" s="63">
        <v>161.225</v>
      </c>
      <c r="W28" s="63">
        <v>181.7</v>
      </c>
      <c r="X28" s="21">
        <f>W28*1.05</f>
        <v>190.785</v>
      </c>
      <c r="Y28" s="21">
        <f>X28*1.05</f>
        <v>200.32425</v>
      </c>
      <c r="Z28" s="109"/>
    </row>
    <row r="29" spans="1:26" ht="54.75" customHeight="1">
      <c r="A29" s="5" t="s">
        <v>123</v>
      </c>
      <c r="B29" s="15" t="s">
        <v>124</v>
      </c>
      <c r="C29" s="16" t="s">
        <v>125</v>
      </c>
      <c r="D29" s="8" t="s">
        <v>118</v>
      </c>
      <c r="E29" s="9"/>
      <c r="F29" s="9"/>
      <c r="G29" s="24" t="s">
        <v>43</v>
      </c>
      <c r="H29" s="17" t="s">
        <v>126</v>
      </c>
      <c r="I29" s="18" t="s">
        <v>80</v>
      </c>
      <c r="J29" s="14"/>
      <c r="K29" s="19" t="s">
        <v>46</v>
      </c>
      <c r="L29" s="18" t="s">
        <v>127</v>
      </c>
      <c r="M29" s="18" t="s">
        <v>45</v>
      </c>
      <c r="N29" s="14"/>
      <c r="O29" s="83" t="s">
        <v>336</v>
      </c>
      <c r="P29" s="14"/>
      <c r="Q29" s="20" t="s">
        <v>318</v>
      </c>
      <c r="R29" s="9"/>
      <c r="S29" s="9"/>
      <c r="T29" s="21">
        <v>1007.767</v>
      </c>
      <c r="U29" s="21">
        <v>832.09714</v>
      </c>
      <c r="V29" s="63">
        <v>670.28</v>
      </c>
      <c r="W29" s="63">
        <v>600.3</v>
      </c>
      <c r="X29" s="21">
        <f>W29*1.05</f>
        <v>630.3149999999999</v>
      </c>
      <c r="Y29" s="21">
        <f>X29*1.05</f>
        <v>661.83075</v>
      </c>
      <c r="Z29" s="109"/>
    </row>
    <row r="30" spans="1:26" ht="72.75" customHeight="1">
      <c r="A30" s="5" t="s">
        <v>128</v>
      </c>
      <c r="B30" s="15" t="s">
        <v>129</v>
      </c>
      <c r="C30" s="16" t="s">
        <v>130</v>
      </c>
      <c r="D30" s="8" t="s">
        <v>118</v>
      </c>
      <c r="E30" s="9"/>
      <c r="F30" s="9"/>
      <c r="G30" s="24" t="s">
        <v>43</v>
      </c>
      <c r="H30" s="17" t="s">
        <v>131</v>
      </c>
      <c r="I30" s="18" t="s">
        <v>80</v>
      </c>
      <c r="J30" s="14"/>
      <c r="K30" s="19" t="s">
        <v>46</v>
      </c>
      <c r="L30" s="18" t="s">
        <v>132</v>
      </c>
      <c r="M30" s="18" t="s">
        <v>45</v>
      </c>
      <c r="N30" s="14"/>
      <c r="O30" s="14"/>
      <c r="P30" s="14"/>
      <c r="Q30" s="20"/>
      <c r="R30" s="9"/>
      <c r="S30" s="9"/>
      <c r="T30" s="21"/>
      <c r="U30" s="21"/>
      <c r="V30" s="63"/>
      <c r="W30" s="63"/>
      <c r="X30" s="21"/>
      <c r="Y30" s="21"/>
      <c r="Z30" s="109"/>
    </row>
    <row r="31" spans="1:26" ht="52.5">
      <c r="A31" s="5" t="s">
        <v>133</v>
      </c>
      <c r="B31" s="15" t="s">
        <v>134</v>
      </c>
      <c r="C31" s="16" t="s">
        <v>135</v>
      </c>
      <c r="D31" s="8" t="s">
        <v>118</v>
      </c>
      <c r="E31" s="9"/>
      <c r="F31" s="9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20"/>
      <c r="R31" s="9"/>
      <c r="S31" s="9"/>
      <c r="T31" s="21"/>
      <c r="U31" s="21"/>
      <c r="V31" s="63"/>
      <c r="W31" s="63"/>
      <c r="X31" s="21"/>
      <c r="Y31" s="21"/>
      <c r="Z31" s="109"/>
    </row>
    <row r="32" spans="1:26" ht="66.75" customHeight="1">
      <c r="A32" s="5" t="s">
        <v>136</v>
      </c>
      <c r="B32" s="15" t="s">
        <v>137</v>
      </c>
      <c r="C32" s="16" t="s">
        <v>138</v>
      </c>
      <c r="D32" s="8" t="s">
        <v>414</v>
      </c>
      <c r="E32" s="9"/>
      <c r="F32" s="9"/>
      <c r="G32" s="162" t="s">
        <v>43</v>
      </c>
      <c r="H32" s="163" t="s">
        <v>140</v>
      </c>
      <c r="I32" s="168" t="s">
        <v>80</v>
      </c>
      <c r="J32" s="14"/>
      <c r="K32" s="19" t="s">
        <v>46</v>
      </c>
      <c r="L32" s="18" t="s">
        <v>132</v>
      </c>
      <c r="M32" s="18" t="s">
        <v>45</v>
      </c>
      <c r="N32" s="14"/>
      <c r="O32" s="83" t="s">
        <v>336</v>
      </c>
      <c r="P32" s="14"/>
      <c r="Q32" s="20" t="s">
        <v>318</v>
      </c>
      <c r="R32" s="9"/>
      <c r="S32" s="9"/>
      <c r="T32" s="21">
        <v>10.8</v>
      </c>
      <c r="U32" s="21">
        <v>4.5</v>
      </c>
      <c r="V32" s="63">
        <v>10.8</v>
      </c>
      <c r="W32" s="63">
        <v>10.8</v>
      </c>
      <c r="X32" s="21">
        <f>W32*1.02</f>
        <v>11.016000000000002</v>
      </c>
      <c r="Y32" s="21">
        <f>X32*1.02</f>
        <v>11.236320000000003</v>
      </c>
      <c r="Z32" s="109"/>
    </row>
    <row r="33" spans="1:26" ht="42.75" customHeight="1">
      <c r="A33" s="5" t="s">
        <v>141</v>
      </c>
      <c r="B33" s="15" t="s">
        <v>142</v>
      </c>
      <c r="C33" s="16" t="s">
        <v>143</v>
      </c>
      <c r="D33" s="8"/>
      <c r="E33" s="9"/>
      <c r="F33" s="9"/>
      <c r="G33" s="162"/>
      <c r="H33" s="163"/>
      <c r="I33" s="168"/>
      <c r="J33" s="14"/>
      <c r="K33" s="19" t="s">
        <v>144</v>
      </c>
      <c r="L33" s="18" t="s">
        <v>145</v>
      </c>
      <c r="M33" s="18" t="s">
        <v>146</v>
      </c>
      <c r="N33" s="14"/>
      <c r="O33" s="14"/>
      <c r="P33" s="14"/>
      <c r="Q33" s="14"/>
      <c r="R33" s="9"/>
      <c r="S33" s="9"/>
      <c r="T33" s="21"/>
      <c r="U33" s="21"/>
      <c r="V33" s="63"/>
      <c r="W33" s="63"/>
      <c r="X33" s="21"/>
      <c r="Y33" s="21"/>
      <c r="Z33" s="109"/>
    </row>
    <row r="34" spans="1:26" ht="51" customHeight="1">
      <c r="A34" s="5" t="s">
        <v>147</v>
      </c>
      <c r="B34" s="15" t="s">
        <v>148</v>
      </c>
      <c r="C34" s="16" t="s">
        <v>149</v>
      </c>
      <c r="D34" s="8"/>
      <c r="E34" s="9"/>
      <c r="F34" s="9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9"/>
      <c r="S34" s="9"/>
      <c r="T34" s="21"/>
      <c r="U34" s="21"/>
      <c r="V34" s="63"/>
      <c r="W34" s="63"/>
      <c r="X34" s="21"/>
      <c r="Y34" s="21"/>
      <c r="Z34" s="109"/>
    </row>
    <row r="35" spans="1:26" ht="18.75" customHeight="1">
      <c r="A35" s="5" t="s">
        <v>150</v>
      </c>
      <c r="B35" s="15" t="s">
        <v>151</v>
      </c>
      <c r="C35" s="16" t="s">
        <v>152</v>
      </c>
      <c r="D35" s="8"/>
      <c r="E35" s="9"/>
      <c r="F35" s="9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9"/>
      <c r="S35" s="9"/>
      <c r="T35" s="21"/>
      <c r="U35" s="21"/>
      <c r="V35" s="63"/>
      <c r="W35" s="63"/>
      <c r="X35" s="21"/>
      <c r="Y35" s="21"/>
      <c r="Z35" s="109"/>
    </row>
    <row r="36" spans="1:26" ht="21">
      <c r="A36" s="5" t="s">
        <v>153</v>
      </c>
      <c r="B36" s="15" t="s">
        <v>154</v>
      </c>
      <c r="C36" s="16" t="s">
        <v>155</v>
      </c>
      <c r="D36" s="8"/>
      <c r="E36" s="9"/>
      <c r="F36" s="9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9"/>
      <c r="S36" s="9"/>
      <c r="T36" s="21"/>
      <c r="U36" s="21"/>
      <c r="V36" s="63"/>
      <c r="W36" s="63"/>
      <c r="X36" s="21"/>
      <c r="Y36" s="21"/>
      <c r="Z36" s="109"/>
    </row>
    <row r="37" spans="1:26" ht="63" customHeight="1">
      <c r="A37" s="5" t="s">
        <v>156</v>
      </c>
      <c r="B37" s="15" t="s">
        <v>157</v>
      </c>
      <c r="C37" s="16" t="s">
        <v>158</v>
      </c>
      <c r="D37" s="8" t="s">
        <v>159</v>
      </c>
      <c r="E37" s="9"/>
      <c r="F37" s="9"/>
      <c r="G37" s="24" t="s">
        <v>43</v>
      </c>
      <c r="H37" s="17" t="s">
        <v>160</v>
      </c>
      <c r="I37" s="18" t="s">
        <v>80</v>
      </c>
      <c r="J37" s="14"/>
      <c r="K37" s="19" t="s">
        <v>46</v>
      </c>
      <c r="L37" s="18" t="s">
        <v>161</v>
      </c>
      <c r="M37" s="18" t="s">
        <v>45</v>
      </c>
      <c r="N37" s="14"/>
      <c r="O37" s="83" t="s">
        <v>336</v>
      </c>
      <c r="P37" s="14"/>
      <c r="Q37" s="20" t="s">
        <v>318</v>
      </c>
      <c r="R37" s="9"/>
      <c r="S37" s="9"/>
      <c r="T37" s="21">
        <v>168.85</v>
      </c>
      <c r="U37" s="21">
        <v>162.5825</v>
      </c>
      <c r="V37" s="63">
        <v>110.015</v>
      </c>
      <c r="W37" s="63">
        <v>326.7</v>
      </c>
      <c r="X37" s="21">
        <f>W37*1.05</f>
        <v>343.035</v>
      </c>
      <c r="Y37" s="21">
        <f>X37*1.05</f>
        <v>360.18675</v>
      </c>
      <c r="Z37" s="109"/>
    </row>
    <row r="38" spans="1:26" ht="72.75" customHeight="1">
      <c r="A38" s="5" t="s">
        <v>162</v>
      </c>
      <c r="B38" s="15" t="s">
        <v>163</v>
      </c>
      <c r="C38" s="16" t="s">
        <v>164</v>
      </c>
      <c r="D38" s="8" t="s">
        <v>286</v>
      </c>
      <c r="E38" s="9"/>
      <c r="F38" s="9"/>
      <c r="G38" s="24" t="s">
        <v>43</v>
      </c>
      <c r="H38" s="17" t="s">
        <v>160</v>
      </c>
      <c r="I38" s="18" t="s">
        <v>80</v>
      </c>
      <c r="J38" s="14"/>
      <c r="K38" s="19" t="s">
        <v>46</v>
      </c>
      <c r="L38" s="18" t="s">
        <v>161</v>
      </c>
      <c r="M38" s="18" t="s">
        <v>45</v>
      </c>
      <c r="N38" s="14"/>
      <c r="O38" s="83" t="s">
        <v>336</v>
      </c>
      <c r="P38" s="14"/>
      <c r="Q38" s="20" t="s">
        <v>318</v>
      </c>
      <c r="R38" s="9"/>
      <c r="S38" s="9"/>
      <c r="T38" s="21">
        <v>81.3</v>
      </c>
      <c r="U38" s="21">
        <v>73.7</v>
      </c>
      <c r="V38" s="63">
        <v>127.3</v>
      </c>
      <c r="W38" s="63"/>
      <c r="X38" s="21"/>
      <c r="Y38" s="21"/>
      <c r="Z38" s="109"/>
    </row>
    <row r="39" spans="1:26" ht="57" customHeight="1">
      <c r="A39" s="5" t="s">
        <v>165</v>
      </c>
      <c r="B39" s="15" t="s">
        <v>166</v>
      </c>
      <c r="C39" s="16" t="s">
        <v>167</v>
      </c>
      <c r="D39" s="8" t="s">
        <v>159</v>
      </c>
      <c r="E39" s="9"/>
      <c r="F39" s="9"/>
      <c r="G39" s="24" t="s">
        <v>43</v>
      </c>
      <c r="H39" s="17" t="s">
        <v>160</v>
      </c>
      <c r="I39" s="18" t="s">
        <v>80</v>
      </c>
      <c r="J39" s="14"/>
      <c r="K39" s="19" t="s">
        <v>46</v>
      </c>
      <c r="L39" s="18" t="s">
        <v>161</v>
      </c>
      <c r="M39" s="18" t="s">
        <v>45</v>
      </c>
      <c r="N39" s="14"/>
      <c r="O39" s="83" t="s">
        <v>336</v>
      </c>
      <c r="P39" s="14"/>
      <c r="Q39" s="20" t="s">
        <v>318</v>
      </c>
      <c r="R39" s="9"/>
      <c r="S39" s="9"/>
      <c r="T39" s="21">
        <v>132.725</v>
      </c>
      <c r="U39" s="21">
        <v>109.1902</v>
      </c>
      <c r="V39" s="63">
        <v>156</v>
      </c>
      <c r="W39" s="63">
        <v>150</v>
      </c>
      <c r="X39" s="21">
        <f>W39*1.05</f>
        <v>157.5</v>
      </c>
      <c r="Y39" s="21">
        <f>X39*1.05</f>
        <v>165.375</v>
      </c>
      <c r="Z39" s="109"/>
    </row>
    <row r="40" spans="1:26" ht="22.5" customHeight="1">
      <c r="A40" s="5" t="s">
        <v>168</v>
      </c>
      <c r="B40" s="15" t="s">
        <v>169</v>
      </c>
      <c r="C40" s="16" t="s">
        <v>170</v>
      </c>
      <c r="D40" s="8"/>
      <c r="E40" s="9"/>
      <c r="F40" s="9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9"/>
      <c r="S40" s="9"/>
      <c r="T40" s="21"/>
      <c r="U40" s="21"/>
      <c r="V40" s="63"/>
      <c r="W40" s="63"/>
      <c r="X40" s="21"/>
      <c r="Y40" s="21"/>
      <c r="Z40" s="109"/>
    </row>
    <row r="41" spans="1:26" ht="54" customHeight="1">
      <c r="A41" s="5" t="s">
        <v>171</v>
      </c>
      <c r="B41" s="15" t="s">
        <v>172</v>
      </c>
      <c r="C41" s="16" t="s">
        <v>173</v>
      </c>
      <c r="D41" s="8"/>
      <c r="E41" s="9"/>
      <c r="F41" s="9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9"/>
      <c r="S41" s="9"/>
      <c r="T41" s="21"/>
      <c r="U41" s="21"/>
      <c r="V41" s="63"/>
      <c r="W41" s="63"/>
      <c r="X41" s="21"/>
      <c r="Y41" s="21"/>
      <c r="Z41" s="109"/>
    </row>
    <row r="42" spans="1:26" ht="44.25" customHeight="1">
      <c r="A42" s="5" t="s">
        <v>174</v>
      </c>
      <c r="B42" s="15" t="s">
        <v>175</v>
      </c>
      <c r="C42" s="16" t="s">
        <v>176</v>
      </c>
      <c r="D42" s="8"/>
      <c r="E42" s="9"/>
      <c r="F42" s="9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9"/>
      <c r="S42" s="9"/>
      <c r="T42" s="21"/>
      <c r="U42" s="21"/>
      <c r="V42" s="63"/>
      <c r="W42" s="63"/>
      <c r="X42" s="21"/>
      <c r="Y42" s="21"/>
      <c r="Z42" s="109"/>
    </row>
    <row r="43" spans="1:26" ht="41.25" customHeight="1">
      <c r="A43" s="5" t="s">
        <v>177</v>
      </c>
      <c r="B43" s="15" t="s">
        <v>178</v>
      </c>
      <c r="C43" s="16" t="s">
        <v>179</v>
      </c>
      <c r="D43" s="8"/>
      <c r="E43" s="9"/>
      <c r="F43" s="9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9"/>
      <c r="S43" s="9"/>
      <c r="T43" s="21"/>
      <c r="U43" s="21"/>
      <c r="V43" s="63"/>
      <c r="W43" s="63"/>
      <c r="X43" s="21"/>
      <c r="Y43" s="21"/>
      <c r="Z43" s="109"/>
    </row>
    <row r="44" spans="1:26" ht="33" customHeight="1">
      <c r="A44" s="5" t="s">
        <v>180</v>
      </c>
      <c r="B44" s="15" t="s">
        <v>181</v>
      </c>
      <c r="C44" s="16" t="s">
        <v>182</v>
      </c>
      <c r="D44" s="8"/>
      <c r="E44" s="9"/>
      <c r="F44" s="9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9"/>
      <c r="S44" s="9"/>
      <c r="T44" s="21"/>
      <c r="U44" s="21"/>
      <c r="V44" s="63"/>
      <c r="W44" s="63"/>
      <c r="X44" s="21"/>
      <c r="Y44" s="21"/>
      <c r="Z44" s="109"/>
    </row>
    <row r="45" spans="1:26" ht="43.5" customHeight="1">
      <c r="A45" s="5" t="s">
        <v>183</v>
      </c>
      <c r="B45" s="15" t="s">
        <v>184</v>
      </c>
      <c r="C45" s="16" t="s">
        <v>185</v>
      </c>
      <c r="D45" s="8"/>
      <c r="E45" s="9"/>
      <c r="F45" s="9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9"/>
      <c r="S45" s="9"/>
      <c r="T45" s="21"/>
      <c r="U45" s="21"/>
      <c r="V45" s="63"/>
      <c r="W45" s="63"/>
      <c r="X45" s="21"/>
      <c r="Y45" s="21"/>
      <c r="Z45" s="109"/>
    </row>
    <row r="46" spans="1:26" ht="32.25" customHeight="1">
      <c r="A46" s="5" t="s">
        <v>186</v>
      </c>
      <c r="B46" s="15" t="s">
        <v>187</v>
      </c>
      <c r="C46" s="16" t="s">
        <v>188</v>
      </c>
      <c r="D46" s="8"/>
      <c r="E46" s="9"/>
      <c r="F46" s="9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9"/>
      <c r="S46" s="9"/>
      <c r="T46" s="21"/>
      <c r="U46" s="21"/>
      <c r="V46" s="63"/>
      <c r="W46" s="63"/>
      <c r="X46" s="21"/>
      <c r="Y46" s="21"/>
      <c r="Z46" s="109"/>
    </row>
    <row r="47" spans="1:26" ht="63.75" customHeight="1">
      <c r="A47" s="5" t="s">
        <v>189</v>
      </c>
      <c r="B47" s="15" t="s">
        <v>190</v>
      </c>
      <c r="C47" s="16" t="s">
        <v>191</v>
      </c>
      <c r="D47" s="8" t="s">
        <v>91</v>
      </c>
      <c r="E47" s="9"/>
      <c r="F47" s="9"/>
      <c r="G47" s="24" t="s">
        <v>43</v>
      </c>
      <c r="H47" s="17" t="s">
        <v>192</v>
      </c>
      <c r="I47" s="18" t="s">
        <v>80</v>
      </c>
      <c r="J47" s="14"/>
      <c r="K47" s="19" t="s">
        <v>46</v>
      </c>
      <c r="L47" s="18" t="s">
        <v>193</v>
      </c>
      <c r="M47" s="18" t="s">
        <v>194</v>
      </c>
      <c r="N47" s="14"/>
      <c r="O47" s="14"/>
      <c r="P47" s="14"/>
      <c r="Q47" s="20"/>
      <c r="R47" s="9"/>
      <c r="S47" s="9"/>
      <c r="T47" s="21"/>
      <c r="U47" s="21"/>
      <c r="V47" s="63"/>
      <c r="W47" s="63"/>
      <c r="X47" s="21"/>
      <c r="Y47" s="21"/>
      <c r="Z47" s="109"/>
    </row>
    <row r="48" spans="1:26" ht="21.75" customHeight="1">
      <c r="A48" s="5" t="s">
        <v>195</v>
      </c>
      <c r="B48" s="15" t="s">
        <v>196</v>
      </c>
      <c r="C48" s="16" t="s">
        <v>197</v>
      </c>
      <c r="D48" s="8"/>
      <c r="E48" s="9"/>
      <c r="F48" s="9"/>
      <c r="G48" s="24"/>
      <c r="H48" s="17"/>
      <c r="I48" s="18"/>
      <c r="J48" s="14"/>
      <c r="K48" s="14"/>
      <c r="L48" s="14"/>
      <c r="M48" s="14"/>
      <c r="N48" s="14"/>
      <c r="O48" s="14"/>
      <c r="P48" s="14"/>
      <c r="Q48" s="14"/>
      <c r="R48" s="9"/>
      <c r="S48" s="9"/>
      <c r="T48" s="21"/>
      <c r="U48" s="21"/>
      <c r="V48" s="63"/>
      <c r="W48" s="63"/>
      <c r="X48" s="21"/>
      <c r="Y48" s="21"/>
      <c r="Z48" s="109"/>
    </row>
    <row r="49" spans="1:26" ht="53.25" customHeight="1">
      <c r="A49" s="5" t="s">
        <v>198</v>
      </c>
      <c r="B49" s="15" t="s">
        <v>199</v>
      </c>
      <c r="C49" s="16" t="s">
        <v>200</v>
      </c>
      <c r="D49" s="8"/>
      <c r="E49" s="9"/>
      <c r="F49" s="9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9"/>
      <c r="S49" s="9"/>
      <c r="T49" s="21"/>
      <c r="U49" s="21"/>
      <c r="V49" s="63"/>
      <c r="W49" s="63"/>
      <c r="X49" s="21"/>
      <c r="Y49" s="21"/>
      <c r="Z49" s="109"/>
    </row>
    <row r="50" spans="1:26" ht="21.75" customHeight="1">
      <c r="A50" s="5" t="s">
        <v>201</v>
      </c>
      <c r="B50" s="15" t="s">
        <v>202</v>
      </c>
      <c r="C50" s="16" t="s">
        <v>203</v>
      </c>
      <c r="D50" s="8"/>
      <c r="E50" s="9"/>
      <c r="F50" s="9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9"/>
      <c r="S50" s="9"/>
      <c r="T50" s="21"/>
      <c r="U50" s="21"/>
      <c r="V50" s="63"/>
      <c r="W50" s="63"/>
      <c r="X50" s="21"/>
      <c r="Y50" s="21"/>
      <c r="Z50" s="109"/>
    </row>
    <row r="51" spans="1:26" ht="30.75" customHeight="1">
      <c r="A51" s="5" t="s">
        <v>204</v>
      </c>
      <c r="B51" s="15" t="s">
        <v>205</v>
      </c>
      <c r="C51" s="16" t="s">
        <v>206</v>
      </c>
      <c r="D51" s="8"/>
      <c r="E51" s="9"/>
      <c r="F51" s="9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9"/>
      <c r="S51" s="9"/>
      <c r="T51" s="21"/>
      <c r="U51" s="21"/>
      <c r="V51" s="63"/>
      <c r="W51" s="63"/>
      <c r="X51" s="21"/>
      <c r="Y51" s="21"/>
      <c r="Z51" s="109"/>
    </row>
    <row r="52" spans="1:26" ht="71.25" customHeight="1">
      <c r="A52" s="5" t="s">
        <v>207</v>
      </c>
      <c r="B52" s="11" t="s">
        <v>208</v>
      </c>
      <c r="C52" s="12" t="s">
        <v>209</v>
      </c>
      <c r="D52" s="8"/>
      <c r="E52" s="9"/>
      <c r="F52" s="9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9"/>
      <c r="S52" s="9"/>
      <c r="T52" s="21">
        <f>T53</f>
        <v>200.5</v>
      </c>
      <c r="U52" s="21">
        <f>U53</f>
        <v>200.5</v>
      </c>
      <c r="V52" s="21">
        <f>V53</f>
        <v>200.5</v>
      </c>
      <c r="W52" s="63"/>
      <c r="X52" s="21"/>
      <c r="Y52" s="21"/>
      <c r="Z52" s="109"/>
    </row>
    <row r="53" spans="1:26" ht="59.25" customHeight="1">
      <c r="A53" s="42"/>
      <c r="B53" s="11" t="s">
        <v>211</v>
      </c>
      <c r="C53" s="12"/>
      <c r="D53" s="8" t="s">
        <v>287</v>
      </c>
      <c r="E53" s="9"/>
      <c r="F53" s="9"/>
      <c r="G53" s="24" t="s">
        <v>43</v>
      </c>
      <c r="H53" s="17" t="s">
        <v>92</v>
      </c>
      <c r="I53" s="18" t="s">
        <v>80</v>
      </c>
      <c r="J53" s="14"/>
      <c r="K53" s="19" t="s">
        <v>46</v>
      </c>
      <c r="L53" s="18" t="s">
        <v>93</v>
      </c>
      <c r="M53" s="18" t="s">
        <v>45</v>
      </c>
      <c r="N53" s="14"/>
      <c r="O53" s="83" t="s">
        <v>336</v>
      </c>
      <c r="P53" s="14"/>
      <c r="Q53" s="20" t="s">
        <v>318</v>
      </c>
      <c r="R53" s="9"/>
      <c r="S53" s="9"/>
      <c r="T53" s="23">
        <v>200.5</v>
      </c>
      <c r="U53" s="21">
        <v>200.5</v>
      </c>
      <c r="V53" s="63">
        <v>200.5</v>
      </c>
      <c r="W53" s="63"/>
      <c r="X53" s="21"/>
      <c r="Y53" s="21"/>
      <c r="Z53" s="109"/>
    </row>
    <row r="54" spans="1:26" ht="65.25" customHeight="1">
      <c r="A54" s="5" t="s">
        <v>213</v>
      </c>
      <c r="B54" s="11" t="s">
        <v>214</v>
      </c>
      <c r="C54" s="12" t="s">
        <v>215</v>
      </c>
      <c r="D54" s="8"/>
      <c r="E54" s="9"/>
      <c r="F54" s="9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9"/>
      <c r="S54" s="9"/>
      <c r="T54" s="21">
        <f aca="true" t="shared" si="2" ref="T54:Y54">T55</f>
        <v>110.28</v>
      </c>
      <c r="U54" s="21">
        <f t="shared" si="2"/>
        <v>110.28</v>
      </c>
      <c r="V54" s="21">
        <f t="shared" si="2"/>
        <v>108.45</v>
      </c>
      <c r="W54" s="21">
        <f t="shared" si="2"/>
        <v>115.4</v>
      </c>
      <c r="X54" s="21">
        <f t="shared" si="2"/>
        <v>121.17000000000002</v>
      </c>
      <c r="Y54" s="21">
        <f t="shared" si="2"/>
        <v>127.22850000000003</v>
      </c>
      <c r="Z54" s="109"/>
    </row>
    <row r="55" spans="1:26" ht="55.5" customHeight="1">
      <c r="A55" s="42"/>
      <c r="B55" s="11" t="s">
        <v>239</v>
      </c>
      <c r="C55" s="12"/>
      <c r="D55" s="8" t="s">
        <v>218</v>
      </c>
      <c r="E55" s="9"/>
      <c r="F55" s="9"/>
      <c r="G55" s="24" t="s">
        <v>43</v>
      </c>
      <c r="H55" s="17" t="s">
        <v>219</v>
      </c>
      <c r="I55" s="18" t="s">
        <v>80</v>
      </c>
      <c r="J55" s="14"/>
      <c r="K55" s="19" t="s">
        <v>46</v>
      </c>
      <c r="L55" s="18" t="s">
        <v>47</v>
      </c>
      <c r="M55" s="18" t="s">
        <v>45</v>
      </c>
      <c r="N55" s="14"/>
      <c r="O55" s="83" t="s">
        <v>336</v>
      </c>
      <c r="P55" s="14"/>
      <c r="Q55" s="20" t="s">
        <v>318</v>
      </c>
      <c r="R55" s="9"/>
      <c r="S55" s="9"/>
      <c r="T55" s="21">
        <v>110.28</v>
      </c>
      <c r="U55" s="21">
        <v>110.28</v>
      </c>
      <c r="V55" s="63">
        <v>108.45</v>
      </c>
      <c r="W55" s="63">
        <v>115.4</v>
      </c>
      <c r="X55" s="21">
        <f>W55*1.05</f>
        <v>121.17000000000002</v>
      </c>
      <c r="Y55" s="21">
        <f>X55*1.05</f>
        <v>127.22850000000003</v>
      </c>
      <c r="Z55" s="109"/>
    </row>
    <row r="56" spans="1:26" ht="87" customHeight="1">
      <c r="A56" s="5" t="s">
        <v>222</v>
      </c>
      <c r="B56" s="11" t="s">
        <v>223</v>
      </c>
      <c r="C56" s="12" t="s">
        <v>224</v>
      </c>
      <c r="D56" s="8"/>
      <c r="E56" s="9"/>
      <c r="F56" s="9"/>
      <c r="G56" s="14"/>
      <c r="H56" s="14"/>
      <c r="I56" s="14"/>
      <c r="J56" s="14"/>
      <c r="K56" s="14"/>
      <c r="L56" s="14"/>
      <c r="M56" s="14"/>
      <c r="N56" s="9"/>
      <c r="O56" s="9"/>
      <c r="P56" s="9"/>
      <c r="Q56" s="9"/>
      <c r="R56" s="9"/>
      <c r="S56" s="9"/>
      <c r="T56" s="21">
        <f>T57</f>
        <v>89.1231</v>
      </c>
      <c r="U56" s="21">
        <f>U57</f>
        <v>89.123</v>
      </c>
      <c r="V56" s="63"/>
      <c r="W56" s="63"/>
      <c r="X56" s="21"/>
      <c r="Y56" s="21"/>
      <c r="Z56" s="109"/>
    </row>
    <row r="57" spans="1:26" ht="87" customHeight="1">
      <c r="A57" s="25" t="s">
        <v>343</v>
      </c>
      <c r="B57" s="36" t="s">
        <v>340</v>
      </c>
      <c r="C57" s="55" t="s">
        <v>341</v>
      </c>
      <c r="D57" s="87" t="s">
        <v>342</v>
      </c>
      <c r="E57" s="9"/>
      <c r="F57" s="9"/>
      <c r="G57" s="24" t="s">
        <v>43</v>
      </c>
      <c r="H57" s="17" t="s">
        <v>219</v>
      </c>
      <c r="I57" s="18" t="s">
        <v>80</v>
      </c>
      <c r="J57" s="14"/>
      <c r="K57" s="19" t="s">
        <v>46</v>
      </c>
      <c r="L57" s="18" t="s">
        <v>47</v>
      </c>
      <c r="M57" s="18" t="s">
        <v>45</v>
      </c>
      <c r="N57" s="9"/>
      <c r="O57" s="83" t="s">
        <v>336</v>
      </c>
      <c r="P57" s="14"/>
      <c r="Q57" s="84" t="s">
        <v>318</v>
      </c>
      <c r="R57" s="9"/>
      <c r="S57" s="9"/>
      <c r="T57" s="21">
        <v>89.1231</v>
      </c>
      <c r="U57" s="21">
        <v>89.123</v>
      </c>
      <c r="V57" s="63"/>
      <c r="W57" s="63"/>
      <c r="X57" s="21"/>
      <c r="Y57" s="21"/>
      <c r="Z57" s="109"/>
    </row>
    <row r="58" spans="1:26" ht="22.5">
      <c r="A58" s="5"/>
      <c r="B58" s="6" t="s">
        <v>227</v>
      </c>
      <c r="C58" s="7"/>
      <c r="D58" s="8"/>
      <c r="E58" s="9"/>
      <c r="F58" s="9"/>
      <c r="G58" s="14"/>
      <c r="H58" s="14"/>
      <c r="I58" s="14"/>
      <c r="J58" s="14"/>
      <c r="K58" s="14"/>
      <c r="L58" s="14"/>
      <c r="M58" s="14"/>
      <c r="N58" s="9"/>
      <c r="O58" s="9"/>
      <c r="P58" s="9" t="s">
        <v>228</v>
      </c>
      <c r="Q58" s="33"/>
      <c r="R58" s="9"/>
      <c r="S58" s="9"/>
      <c r="T58" s="21">
        <f aca="true" t="shared" si="3" ref="T58:Y58">SUM(T8,T52,T54,T56)</f>
        <v>3982.0061</v>
      </c>
      <c r="U58" s="21">
        <f t="shared" si="3"/>
        <v>3492.6584199999998</v>
      </c>
      <c r="V58" s="21">
        <f t="shared" si="3"/>
        <v>2864.747</v>
      </c>
      <c r="W58" s="21">
        <f t="shared" si="3"/>
        <v>2701.0000000000005</v>
      </c>
      <c r="X58" s="21">
        <f t="shared" si="3"/>
        <v>2835.726</v>
      </c>
      <c r="Y58" s="21">
        <f t="shared" si="3"/>
        <v>2977.1818200000002</v>
      </c>
      <c r="Z58" s="109"/>
    </row>
    <row r="59" spans="1:25" ht="39" customHeight="1" hidden="1">
      <c r="A59" s="43"/>
      <c r="B59" s="27"/>
      <c r="C59" s="12"/>
      <c r="D59" s="8"/>
      <c r="E59" s="9"/>
      <c r="F59" s="9"/>
      <c r="G59" s="60"/>
      <c r="H59" s="30"/>
      <c r="I59" s="30"/>
      <c r="J59" s="30"/>
      <c r="K59" s="30"/>
      <c r="L59" s="30"/>
      <c r="M59" s="30"/>
      <c r="N59" s="9"/>
      <c r="O59" s="9"/>
      <c r="P59" s="9"/>
      <c r="Q59" s="9"/>
      <c r="R59" s="9"/>
      <c r="S59" s="9"/>
      <c r="T59" s="59"/>
      <c r="U59" s="9"/>
      <c r="V59" s="9"/>
      <c r="W59" s="9"/>
      <c r="X59" s="62"/>
      <c r="Y59" s="62"/>
    </row>
    <row r="60" spans="1:25" ht="12.75" customHeight="1" hidden="1">
      <c r="A60" s="28"/>
      <c r="B60" s="11"/>
      <c r="C60" s="28"/>
      <c r="D60" s="28"/>
      <c r="E60" s="28"/>
      <c r="F60" s="28"/>
      <c r="G60" s="36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9"/>
      <c r="X60" s="9"/>
      <c r="Y60" s="28"/>
    </row>
    <row r="61" spans="1:25" ht="12.75" customHeight="1" hidden="1">
      <c r="A61" s="28"/>
      <c r="B61" s="37"/>
      <c r="C61" s="28"/>
      <c r="D61" s="32"/>
      <c r="E61" s="28"/>
      <c r="F61" s="28"/>
      <c r="G61" s="9"/>
      <c r="H61" s="9"/>
      <c r="I61" s="9"/>
      <c r="J61" s="9"/>
      <c r="K61" s="9"/>
      <c r="L61" s="9"/>
      <c r="M61" s="9"/>
      <c r="N61" s="28"/>
      <c r="O61" s="28"/>
      <c r="P61" s="28"/>
      <c r="Q61" s="28"/>
      <c r="R61" s="28"/>
      <c r="S61" s="28"/>
      <c r="T61" s="64"/>
      <c r="U61" s="28"/>
      <c r="V61" s="28"/>
      <c r="W61" s="28"/>
      <c r="X61" s="28"/>
      <c r="Y61" s="28"/>
    </row>
    <row r="62" spans="1:25" ht="12.75" customHeight="1" hidden="1">
      <c r="A62" s="28"/>
      <c r="B62" s="36"/>
      <c r="C62" s="28"/>
      <c r="D62" s="32"/>
      <c r="E62" s="28"/>
      <c r="F62" s="28"/>
      <c r="G62" s="36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64"/>
      <c r="U62" s="28"/>
      <c r="V62" s="28"/>
      <c r="W62" s="28"/>
      <c r="X62" s="28"/>
      <c r="Y62" s="28"/>
    </row>
    <row r="63" spans="1:25" s="35" customFormat="1" ht="12.75" customHeight="1" hidden="1">
      <c r="A63" s="28"/>
      <c r="B63" s="37"/>
      <c r="C63" s="28"/>
      <c r="D63" s="32"/>
      <c r="E63" s="28"/>
      <c r="F63" s="28"/>
      <c r="G63" s="36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64"/>
      <c r="U63" s="28"/>
      <c r="V63" s="28"/>
      <c r="W63" s="28"/>
      <c r="X63" s="28"/>
      <c r="Y63" s="28"/>
    </row>
    <row r="64" spans="1:27" ht="33.75">
      <c r="A64" s="28"/>
      <c r="B64" s="36" t="s">
        <v>356</v>
      </c>
      <c r="C64" s="28"/>
      <c r="D64" s="67">
        <v>1003</v>
      </c>
      <c r="E64" s="28"/>
      <c r="F64" s="28"/>
      <c r="G64" s="36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98"/>
      <c r="U64" s="98"/>
      <c r="V64" s="98"/>
      <c r="W64" s="98">
        <v>159.7</v>
      </c>
      <c r="X64" s="98"/>
      <c r="Y64" s="98"/>
      <c r="Z64" s="98"/>
      <c r="AA64" s="55"/>
    </row>
    <row r="65" spans="1:27" ht="12.75">
      <c r="A65" s="28"/>
      <c r="B65" s="95" t="s">
        <v>357</v>
      </c>
      <c r="C65" s="28"/>
      <c r="D65" s="28"/>
      <c r="E65" s="28"/>
      <c r="F65" s="28"/>
      <c r="G65" s="36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100">
        <f aca="true" t="shared" si="4" ref="T65:Y65">T58+T64</f>
        <v>3982.0061</v>
      </c>
      <c r="U65" s="100">
        <f t="shared" si="4"/>
        <v>3492.6584199999998</v>
      </c>
      <c r="V65" s="100">
        <f t="shared" si="4"/>
        <v>2864.747</v>
      </c>
      <c r="W65" s="100">
        <f t="shared" si="4"/>
        <v>2860.7000000000003</v>
      </c>
      <c r="X65" s="100">
        <f t="shared" si="4"/>
        <v>2835.726</v>
      </c>
      <c r="Y65" s="100">
        <f t="shared" si="4"/>
        <v>2977.1818200000002</v>
      </c>
      <c r="Z65" s="100"/>
      <c r="AA65" s="101"/>
    </row>
    <row r="66" spans="1:25" ht="14.25" customHeight="1" hidden="1">
      <c r="A66" s="28"/>
      <c r="B66" s="37"/>
      <c r="C66" s="28"/>
      <c r="D66" s="32"/>
      <c r="E66" s="28"/>
      <c r="F66" s="28"/>
      <c r="G66" s="36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64"/>
      <c r="U66" s="28"/>
      <c r="V66" s="28"/>
      <c r="W66" s="28"/>
      <c r="X66" s="28"/>
      <c r="Y66" s="28"/>
    </row>
    <row r="67" spans="1:25" ht="12" customHeight="1" hidden="1">
      <c r="A67" s="196"/>
      <c r="B67" s="197"/>
      <c r="C67" s="198"/>
      <c r="D67" s="44"/>
      <c r="E67" s="45"/>
      <c r="F67" s="45"/>
      <c r="G67" s="129"/>
      <c r="H67" s="130"/>
      <c r="I67" s="130"/>
      <c r="J67" s="130"/>
      <c r="K67" s="130"/>
      <c r="L67" s="130"/>
      <c r="M67" s="130"/>
      <c r="N67" s="45"/>
      <c r="O67" s="45"/>
      <c r="P67" s="45"/>
      <c r="Q67" s="38"/>
      <c r="R67" s="38"/>
      <c r="S67" s="38"/>
      <c r="T67" s="61"/>
      <c r="U67" s="61"/>
      <c r="V67" s="61"/>
      <c r="W67" s="61"/>
      <c r="X67" s="61"/>
      <c r="Y67" s="38"/>
    </row>
    <row r="68" spans="7:13" ht="12.75">
      <c r="G68" s="124"/>
      <c r="H68" s="120"/>
      <c r="I68" s="120"/>
      <c r="J68" s="120"/>
      <c r="K68" s="120"/>
      <c r="L68" s="120"/>
      <c r="M68" s="120"/>
    </row>
    <row r="70" spans="17:24" ht="12.75">
      <c r="Q70" s="164" t="s">
        <v>229</v>
      </c>
      <c r="R70" s="164"/>
      <c r="S70" s="164"/>
      <c r="T70" s="164"/>
      <c r="U70" s="164"/>
      <c r="X70" s="40" t="s">
        <v>228</v>
      </c>
    </row>
    <row r="71" spans="1:26" ht="12.75">
      <c r="A71" s="35"/>
      <c r="B71" s="179" t="s">
        <v>288</v>
      </c>
      <c r="C71" s="179"/>
      <c r="D71" s="179"/>
      <c r="E71" s="35"/>
      <c r="F71" s="35"/>
      <c r="G71" s="82" t="s">
        <v>382</v>
      </c>
      <c r="N71" s="35"/>
      <c r="O71" s="35"/>
      <c r="P71" s="35"/>
      <c r="Q71" s="41" t="s">
        <v>231</v>
      </c>
      <c r="R71" s="41"/>
      <c r="S71" s="41"/>
      <c r="T71" s="41"/>
      <c r="U71" s="41"/>
      <c r="V71" s="35"/>
      <c r="W71" s="35"/>
      <c r="X71" s="78"/>
      <c r="Y71" s="202" t="s">
        <v>372</v>
      </c>
      <c r="Z71" s="202"/>
    </row>
    <row r="72" spans="7:13" ht="12.75">
      <c r="G72" s="81"/>
      <c r="H72" s="35"/>
      <c r="I72" s="35"/>
      <c r="J72" s="35"/>
      <c r="K72" s="35"/>
      <c r="L72" s="35"/>
      <c r="M72" s="35"/>
    </row>
    <row r="73" spans="7:13" ht="12.75">
      <c r="G73" s="81"/>
      <c r="I73" s="35"/>
      <c r="J73" s="35"/>
      <c r="K73" s="35"/>
      <c r="L73" s="35"/>
      <c r="M73" s="35"/>
    </row>
  </sheetData>
  <sheetProtection/>
  <mergeCells count="25">
    <mergeCell ref="A2:Y2"/>
    <mergeCell ref="A3:C5"/>
    <mergeCell ref="D3:D5"/>
    <mergeCell ref="E3:Q3"/>
    <mergeCell ref="E4:E5"/>
    <mergeCell ref="G32:G33"/>
    <mergeCell ref="W4:W5"/>
    <mergeCell ref="J4:M4"/>
    <mergeCell ref="R3:Y3"/>
    <mergeCell ref="A9:A10"/>
    <mergeCell ref="Z3:Z5"/>
    <mergeCell ref="X4:Y4"/>
    <mergeCell ref="F4:I4"/>
    <mergeCell ref="V4:V5"/>
    <mergeCell ref="N4:Q4"/>
    <mergeCell ref="Y71:Z71"/>
    <mergeCell ref="Q70:U70"/>
    <mergeCell ref="B71:D71"/>
    <mergeCell ref="R4:R5"/>
    <mergeCell ref="S4:U4"/>
    <mergeCell ref="H32:H33"/>
    <mergeCell ref="I32:I33"/>
    <mergeCell ref="A67:C67"/>
    <mergeCell ref="B9:B10"/>
    <mergeCell ref="C9:C10"/>
  </mergeCells>
  <printOptions/>
  <pageMargins left="0.3937007874015748" right="0.3937007874015748" top="0.6" bottom="0.3937007874015748" header="0.5118110236220472" footer="0.5118110236220472"/>
  <pageSetup horizontalDpi="600" verticalDpi="600" orientation="landscape" paperSize="9" scale="5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70"/>
  <sheetViews>
    <sheetView view="pageBreakPreview" zoomScale="80" zoomScaleNormal="75" zoomScaleSheetLayoutView="80" zoomScalePageLayoutView="0" workbookViewId="0" topLeftCell="A1">
      <pane xSplit="8" ySplit="8" topLeftCell="T60" activePane="bottomRight" state="frozen"/>
      <selection pane="topLeft" activeCell="A1" sqref="A1"/>
      <selection pane="topRight" activeCell="I1" sqref="I1"/>
      <selection pane="bottomLeft" activeCell="A9" sqref="A9"/>
      <selection pane="bottomRight" activeCell="V32" sqref="V32"/>
    </sheetView>
  </sheetViews>
  <sheetFormatPr defaultColWidth="9.00390625" defaultRowHeight="12.75"/>
  <cols>
    <col min="1" max="1" width="6.875" style="40" customWidth="1"/>
    <col min="2" max="2" width="35.75390625" style="40" customWidth="1"/>
    <col min="3" max="4" width="9.125" style="40" customWidth="1"/>
    <col min="5" max="5" width="0.12890625" style="40" hidden="1" customWidth="1"/>
    <col min="6" max="6" width="9.125" style="40" hidden="1" customWidth="1"/>
    <col min="7" max="7" width="17.625" style="82" customWidth="1"/>
    <col min="8" max="8" width="14.75390625" style="40" customWidth="1"/>
    <col min="9" max="9" width="9.875" style="40" customWidth="1"/>
    <col min="10" max="10" width="0.12890625" style="40" hidden="1" customWidth="1"/>
    <col min="11" max="11" width="19.25390625" style="40" customWidth="1"/>
    <col min="12" max="12" width="8.00390625" style="40" customWidth="1"/>
    <col min="13" max="13" width="10.625" style="40" customWidth="1"/>
    <col min="14" max="14" width="0.12890625" style="40" hidden="1" customWidth="1"/>
    <col min="15" max="15" width="23.875" style="40" customWidth="1"/>
    <col min="16" max="16" width="9.125" style="40" customWidth="1"/>
    <col min="17" max="17" width="9.375" style="40" customWidth="1"/>
    <col min="18" max="18" width="0.12890625" style="40" hidden="1" customWidth="1"/>
    <col min="19" max="19" width="9.125" style="40" hidden="1" customWidth="1"/>
    <col min="20" max="21" width="9.125" style="40" customWidth="1"/>
    <col min="22" max="22" width="9.625" style="40" customWidth="1"/>
    <col min="23" max="23" width="9.75390625" style="40" customWidth="1"/>
    <col min="24" max="25" width="9.125" style="40" customWidth="1"/>
  </cols>
  <sheetData>
    <row r="1" spans="7:13" ht="12.75">
      <c r="G1" s="80"/>
      <c r="H1" s="1"/>
      <c r="I1" s="1"/>
      <c r="J1" s="1"/>
      <c r="K1" s="1"/>
      <c r="L1" s="1"/>
      <c r="M1" s="1"/>
    </row>
    <row r="2" spans="1:25" ht="12.75">
      <c r="A2" s="181" t="s">
        <v>289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</row>
    <row r="3" spans="1:26" ht="31.5" customHeight="1">
      <c r="A3" s="161" t="s">
        <v>1</v>
      </c>
      <c r="B3" s="161"/>
      <c r="C3" s="161"/>
      <c r="D3" s="182" t="s">
        <v>2</v>
      </c>
      <c r="E3" s="161" t="s">
        <v>3</v>
      </c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 t="s">
        <v>4</v>
      </c>
      <c r="S3" s="161"/>
      <c r="T3" s="161"/>
      <c r="U3" s="161"/>
      <c r="V3" s="161"/>
      <c r="W3" s="161"/>
      <c r="X3" s="161"/>
      <c r="Y3" s="161"/>
      <c r="Z3" s="165" t="s">
        <v>362</v>
      </c>
    </row>
    <row r="4" spans="1:26" ht="44.25" customHeight="1">
      <c r="A4" s="161"/>
      <c r="B4" s="161"/>
      <c r="C4" s="161"/>
      <c r="D4" s="182"/>
      <c r="E4" s="161"/>
      <c r="F4" s="161" t="s">
        <v>6</v>
      </c>
      <c r="G4" s="161"/>
      <c r="H4" s="161"/>
      <c r="I4" s="161"/>
      <c r="J4" s="169" t="s">
        <v>7</v>
      </c>
      <c r="K4" s="170"/>
      <c r="L4" s="170"/>
      <c r="M4" s="171"/>
      <c r="N4" s="161" t="s">
        <v>8</v>
      </c>
      <c r="O4" s="161"/>
      <c r="P4" s="161"/>
      <c r="Q4" s="161"/>
      <c r="R4" s="161"/>
      <c r="S4" s="161" t="s">
        <v>9</v>
      </c>
      <c r="T4" s="161"/>
      <c r="U4" s="161"/>
      <c r="V4" s="165" t="s">
        <v>321</v>
      </c>
      <c r="W4" s="165" t="s">
        <v>322</v>
      </c>
      <c r="X4" s="165" t="s">
        <v>10</v>
      </c>
      <c r="Y4" s="161"/>
      <c r="Z4" s="161"/>
    </row>
    <row r="5" spans="1:26" ht="67.5">
      <c r="A5" s="161"/>
      <c r="B5" s="161"/>
      <c r="C5" s="161"/>
      <c r="D5" s="182"/>
      <c r="E5" s="161"/>
      <c r="F5" s="3"/>
      <c r="G5" s="3" t="s">
        <v>11</v>
      </c>
      <c r="H5" s="3" t="s">
        <v>12</v>
      </c>
      <c r="I5" s="3" t="s">
        <v>13</v>
      </c>
      <c r="J5" s="3"/>
      <c r="K5" s="3" t="s">
        <v>11</v>
      </c>
      <c r="L5" s="3" t="s">
        <v>12</v>
      </c>
      <c r="M5" s="3" t="s">
        <v>13</v>
      </c>
      <c r="N5" s="3"/>
      <c r="O5" s="3" t="s">
        <v>11</v>
      </c>
      <c r="P5" s="3" t="s">
        <v>12</v>
      </c>
      <c r="Q5" s="3" t="s">
        <v>13</v>
      </c>
      <c r="R5" s="161"/>
      <c r="S5" s="3"/>
      <c r="T5" s="85" t="s">
        <v>319</v>
      </c>
      <c r="U5" s="85" t="s">
        <v>320</v>
      </c>
      <c r="V5" s="161"/>
      <c r="W5" s="161"/>
      <c r="X5" s="85" t="s">
        <v>323</v>
      </c>
      <c r="Y5" s="85" t="s">
        <v>324</v>
      </c>
      <c r="Z5" s="161"/>
    </row>
    <row r="6" spans="1:26" ht="12.75">
      <c r="A6" s="3" t="s">
        <v>14</v>
      </c>
      <c r="B6" s="3" t="s">
        <v>15</v>
      </c>
      <c r="C6" s="3" t="s">
        <v>16</v>
      </c>
      <c r="D6" s="4" t="s">
        <v>17</v>
      </c>
      <c r="E6" s="3"/>
      <c r="F6" s="3"/>
      <c r="G6" s="3" t="s">
        <v>18</v>
      </c>
      <c r="H6" s="3" t="s">
        <v>19</v>
      </c>
      <c r="I6" s="3" t="s">
        <v>20</v>
      </c>
      <c r="J6" s="3"/>
      <c r="K6" s="3" t="s">
        <v>21</v>
      </c>
      <c r="L6" s="3" t="s">
        <v>22</v>
      </c>
      <c r="M6" s="3" t="s">
        <v>23</v>
      </c>
      <c r="N6" s="3"/>
      <c r="O6" s="3" t="s">
        <v>24</v>
      </c>
      <c r="P6" s="3" t="s">
        <v>25</v>
      </c>
      <c r="Q6" s="3" t="s">
        <v>26</v>
      </c>
      <c r="R6" s="3"/>
      <c r="S6" s="3"/>
      <c r="T6" s="3" t="s">
        <v>27</v>
      </c>
      <c r="U6" s="3" t="s">
        <v>28</v>
      </c>
      <c r="V6" s="3" t="s">
        <v>29</v>
      </c>
      <c r="W6" s="3" t="s">
        <v>30</v>
      </c>
      <c r="X6" s="3" t="s">
        <v>31</v>
      </c>
      <c r="Y6" s="3" t="s">
        <v>32</v>
      </c>
      <c r="Z6" s="3" t="s">
        <v>33</v>
      </c>
    </row>
    <row r="7" spans="1:26" ht="18.75" customHeight="1">
      <c r="A7" s="5" t="s">
        <v>34</v>
      </c>
      <c r="B7" s="6" t="s">
        <v>35</v>
      </c>
      <c r="C7" s="7" t="s">
        <v>36</v>
      </c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21">
        <f aca="true" t="shared" si="0" ref="T7:Y7">SUM(T8,T52,T54,T57)</f>
        <v>5394.861739999999</v>
      </c>
      <c r="U7" s="21">
        <f t="shared" si="0"/>
        <v>5108.42605</v>
      </c>
      <c r="V7" s="21">
        <f t="shared" si="0"/>
        <v>4498.902</v>
      </c>
      <c r="W7" s="21">
        <f t="shared" si="0"/>
        <v>3524.2000000000003</v>
      </c>
      <c r="X7" s="21">
        <f t="shared" si="0"/>
        <v>3700.4100000000003</v>
      </c>
      <c r="Y7" s="21">
        <f t="shared" si="0"/>
        <v>3885.4305000000004</v>
      </c>
      <c r="Z7" s="69"/>
    </row>
    <row r="8" spans="1:26" ht="55.5" customHeight="1">
      <c r="A8" s="5" t="s">
        <v>37</v>
      </c>
      <c r="B8" s="11" t="s">
        <v>38</v>
      </c>
      <c r="C8" s="12" t="s">
        <v>39</v>
      </c>
      <c r="D8" s="8"/>
      <c r="E8" s="9"/>
      <c r="F8" s="9"/>
      <c r="G8" s="14"/>
      <c r="H8" s="14"/>
      <c r="I8" s="14"/>
      <c r="J8" s="14"/>
      <c r="K8" s="14"/>
      <c r="L8" s="14"/>
      <c r="M8" s="14"/>
      <c r="N8" s="9"/>
      <c r="O8" s="9"/>
      <c r="P8" s="9"/>
      <c r="Q8" s="9"/>
      <c r="R8" s="9"/>
      <c r="S8" s="9"/>
      <c r="T8" s="21">
        <f aca="true" t="shared" si="1" ref="T8:Y8">SUM(T9:T51)</f>
        <v>4995.726</v>
      </c>
      <c r="U8" s="21">
        <f t="shared" si="1"/>
        <v>4709.29031</v>
      </c>
      <c r="V8" s="21">
        <f t="shared" si="1"/>
        <v>4200.452</v>
      </c>
      <c r="W8" s="21">
        <f t="shared" si="1"/>
        <v>3408.8</v>
      </c>
      <c r="X8" s="21">
        <f t="shared" si="1"/>
        <v>3579.2400000000002</v>
      </c>
      <c r="Y8" s="21">
        <f t="shared" si="1"/>
        <v>3758.202</v>
      </c>
      <c r="Z8" s="109"/>
    </row>
    <row r="9" spans="1:26" ht="47.25" customHeight="1">
      <c r="A9" s="159" t="s">
        <v>40</v>
      </c>
      <c r="B9" s="167" t="s">
        <v>41</v>
      </c>
      <c r="C9" s="167" t="s">
        <v>42</v>
      </c>
      <c r="D9" s="104" t="s">
        <v>243</v>
      </c>
      <c r="E9" s="9"/>
      <c r="F9" s="9"/>
      <c r="G9" s="24" t="s">
        <v>43</v>
      </c>
      <c r="H9" s="17" t="s">
        <v>44</v>
      </c>
      <c r="I9" s="18" t="s">
        <v>316</v>
      </c>
      <c r="J9" s="14"/>
      <c r="K9" s="19" t="s">
        <v>46</v>
      </c>
      <c r="L9" s="18" t="s">
        <v>47</v>
      </c>
      <c r="M9" s="18" t="s">
        <v>45</v>
      </c>
      <c r="N9" s="14"/>
      <c r="O9" s="83" t="s">
        <v>337</v>
      </c>
      <c r="P9" s="14"/>
      <c r="Q9" s="84" t="s">
        <v>318</v>
      </c>
      <c r="R9" s="9"/>
      <c r="S9" s="9"/>
      <c r="T9" s="157">
        <v>664</v>
      </c>
      <c r="U9" s="157">
        <v>643.724</v>
      </c>
      <c r="V9" s="63">
        <v>621.409</v>
      </c>
      <c r="W9" s="63">
        <v>656.8</v>
      </c>
      <c r="X9" s="21">
        <f>W9*1.05</f>
        <v>689.64</v>
      </c>
      <c r="Y9" s="21">
        <f>X9*1.05</f>
        <v>724.1220000000001</v>
      </c>
      <c r="Z9" s="109"/>
    </row>
    <row r="10" spans="1:26" ht="47.25" customHeight="1">
      <c r="A10" s="187"/>
      <c r="B10" s="189"/>
      <c r="C10" s="189"/>
      <c r="D10" s="104" t="s">
        <v>431</v>
      </c>
      <c r="E10" s="9"/>
      <c r="F10" s="9"/>
      <c r="G10" s="24"/>
      <c r="H10" s="17"/>
      <c r="I10" s="18"/>
      <c r="J10" s="14"/>
      <c r="K10" s="19"/>
      <c r="L10" s="18"/>
      <c r="M10" s="18"/>
      <c r="N10" s="14"/>
      <c r="O10" s="83"/>
      <c r="P10" s="14"/>
      <c r="Q10" s="84"/>
      <c r="R10" s="9"/>
      <c r="S10" s="9"/>
      <c r="T10" s="157">
        <v>15</v>
      </c>
      <c r="U10" s="157"/>
      <c r="V10" s="63">
        <v>5</v>
      </c>
      <c r="W10" s="63">
        <v>10</v>
      </c>
      <c r="X10" s="21">
        <f>W10*1.05</f>
        <v>10.5</v>
      </c>
      <c r="Y10" s="21">
        <f>X10*1.05</f>
        <v>11.025</v>
      </c>
      <c r="Z10" s="109"/>
    </row>
    <row r="11" spans="1:26" ht="18.75" customHeight="1">
      <c r="A11" s="5" t="s">
        <v>48</v>
      </c>
      <c r="B11" s="15" t="s">
        <v>49</v>
      </c>
      <c r="C11" s="16" t="s">
        <v>50</v>
      </c>
      <c r="D11" s="8"/>
      <c r="E11" s="9"/>
      <c r="F11" s="9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9"/>
      <c r="S11" s="9"/>
      <c r="T11" s="21"/>
      <c r="U11" s="21"/>
      <c r="V11" s="63"/>
      <c r="W11" s="63"/>
      <c r="X11" s="21"/>
      <c r="Y11" s="21"/>
      <c r="Z11" s="109"/>
    </row>
    <row r="12" spans="1:26" ht="74.25" customHeight="1">
      <c r="A12" s="5" t="s">
        <v>51</v>
      </c>
      <c r="B12" s="15" t="s">
        <v>52</v>
      </c>
      <c r="C12" s="16" t="s">
        <v>53</v>
      </c>
      <c r="D12" s="8"/>
      <c r="E12" s="9"/>
      <c r="F12" s="9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9"/>
      <c r="S12" s="9"/>
      <c r="T12" s="21"/>
      <c r="U12" s="21"/>
      <c r="V12" s="63"/>
      <c r="W12" s="63"/>
      <c r="X12" s="21"/>
      <c r="Y12" s="21"/>
      <c r="Z12" s="109"/>
    </row>
    <row r="13" spans="1:26" ht="75" customHeight="1">
      <c r="A13" s="5" t="s">
        <v>54</v>
      </c>
      <c r="B13" s="15" t="s">
        <v>55</v>
      </c>
      <c r="C13" s="16" t="s">
        <v>56</v>
      </c>
      <c r="D13" s="114" t="s">
        <v>253</v>
      </c>
      <c r="E13" s="14"/>
      <c r="F13" s="14"/>
      <c r="G13" s="24" t="s">
        <v>43</v>
      </c>
      <c r="H13" s="115" t="s">
        <v>365</v>
      </c>
      <c r="I13" s="18" t="s">
        <v>316</v>
      </c>
      <c r="J13" s="14"/>
      <c r="K13" s="19" t="s">
        <v>46</v>
      </c>
      <c r="L13" s="18" t="s">
        <v>364</v>
      </c>
      <c r="M13" s="18" t="s">
        <v>45</v>
      </c>
      <c r="N13" s="14"/>
      <c r="O13" s="14"/>
      <c r="P13" s="14"/>
      <c r="Q13" s="14"/>
      <c r="R13" s="9"/>
      <c r="S13" s="9"/>
      <c r="T13" s="21"/>
      <c r="U13" s="21"/>
      <c r="V13" s="63">
        <v>86.2</v>
      </c>
      <c r="W13" s="63"/>
      <c r="X13" s="21"/>
      <c r="Y13" s="21"/>
      <c r="Z13" s="109"/>
    </row>
    <row r="14" spans="1:26" ht="81.75" customHeight="1">
      <c r="A14" s="5" t="s">
        <v>57</v>
      </c>
      <c r="B14" s="15" t="s">
        <v>58</v>
      </c>
      <c r="C14" s="16" t="s">
        <v>59</v>
      </c>
      <c r="D14" s="8"/>
      <c r="E14" s="9"/>
      <c r="F14" s="9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9"/>
      <c r="S14" s="9"/>
      <c r="T14" s="21"/>
      <c r="U14" s="21"/>
      <c r="V14" s="63"/>
      <c r="W14" s="63"/>
      <c r="X14" s="21"/>
      <c r="Y14" s="21"/>
      <c r="Z14" s="109"/>
    </row>
    <row r="15" spans="1:26" ht="52.5" customHeight="1">
      <c r="A15" s="5" t="s">
        <v>60</v>
      </c>
      <c r="B15" s="15" t="s">
        <v>61</v>
      </c>
      <c r="C15" s="16" t="s">
        <v>62</v>
      </c>
      <c r="D15" s="8"/>
      <c r="E15" s="9"/>
      <c r="F15" s="9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9"/>
      <c r="S15" s="9"/>
      <c r="T15" s="21"/>
      <c r="U15" s="21"/>
      <c r="V15" s="63"/>
      <c r="W15" s="63"/>
      <c r="X15" s="21"/>
      <c r="Y15" s="21"/>
      <c r="Z15" s="109"/>
    </row>
    <row r="16" spans="1:26" ht="72" customHeight="1">
      <c r="A16" s="5" t="s">
        <v>63</v>
      </c>
      <c r="B16" s="15" t="s">
        <v>64</v>
      </c>
      <c r="C16" s="16" t="s">
        <v>65</v>
      </c>
      <c r="D16" s="8"/>
      <c r="E16" s="9"/>
      <c r="F16" s="9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9"/>
      <c r="S16" s="9"/>
      <c r="T16" s="21"/>
      <c r="U16" s="21"/>
      <c r="V16" s="63"/>
      <c r="W16" s="63"/>
      <c r="X16" s="21"/>
      <c r="Y16" s="21"/>
      <c r="Z16" s="109"/>
    </row>
    <row r="17" spans="1:26" ht="31.5" customHeight="1">
      <c r="A17" s="5" t="s">
        <v>66</v>
      </c>
      <c r="B17" s="15" t="s">
        <v>67</v>
      </c>
      <c r="C17" s="16" t="s">
        <v>68</v>
      </c>
      <c r="D17" s="8"/>
      <c r="E17" s="9"/>
      <c r="F17" s="9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9"/>
      <c r="S17" s="9"/>
      <c r="T17" s="21"/>
      <c r="U17" s="21"/>
      <c r="V17" s="63"/>
      <c r="W17" s="63"/>
      <c r="X17" s="21"/>
      <c r="Y17" s="21"/>
      <c r="Z17" s="109"/>
    </row>
    <row r="18" spans="1:26" ht="19.5" customHeight="1">
      <c r="A18" s="5" t="s">
        <v>69</v>
      </c>
      <c r="B18" s="15" t="s">
        <v>70</v>
      </c>
      <c r="C18" s="16" t="s">
        <v>71</v>
      </c>
      <c r="D18" s="8"/>
      <c r="E18" s="9"/>
      <c r="F18" s="9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9"/>
      <c r="S18" s="9"/>
      <c r="T18" s="21"/>
      <c r="U18" s="21"/>
      <c r="V18" s="63"/>
      <c r="W18" s="63"/>
      <c r="X18" s="21"/>
      <c r="Y18" s="21"/>
      <c r="Z18" s="109"/>
    </row>
    <row r="19" spans="1:26" ht="33.75" customHeight="1">
      <c r="A19" s="5" t="s">
        <v>72</v>
      </c>
      <c r="B19" s="15" t="s">
        <v>73</v>
      </c>
      <c r="C19" s="16" t="s">
        <v>74</v>
      </c>
      <c r="D19" s="8"/>
      <c r="E19" s="9"/>
      <c r="F19" s="9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9"/>
      <c r="S19" s="9"/>
      <c r="T19" s="21"/>
      <c r="U19" s="21"/>
      <c r="V19" s="63"/>
      <c r="W19" s="63"/>
      <c r="X19" s="21"/>
      <c r="Y19" s="21"/>
      <c r="Z19" s="109"/>
    </row>
    <row r="20" spans="1:26" ht="45" customHeight="1">
      <c r="A20" s="5" t="s">
        <v>75</v>
      </c>
      <c r="B20" s="15" t="s">
        <v>76</v>
      </c>
      <c r="C20" s="16" t="s">
        <v>77</v>
      </c>
      <c r="D20" s="104" t="s">
        <v>354</v>
      </c>
      <c r="E20" s="9"/>
      <c r="F20" s="9"/>
      <c r="G20" s="24" t="s">
        <v>43</v>
      </c>
      <c r="H20" s="17" t="s">
        <v>79</v>
      </c>
      <c r="I20" s="18" t="s">
        <v>80</v>
      </c>
      <c r="J20" s="14"/>
      <c r="K20" s="19" t="s">
        <v>46</v>
      </c>
      <c r="L20" s="18" t="s">
        <v>81</v>
      </c>
      <c r="M20" s="18" t="s">
        <v>45</v>
      </c>
      <c r="N20" s="14"/>
      <c r="O20" s="83" t="s">
        <v>337</v>
      </c>
      <c r="P20" s="14"/>
      <c r="Q20" s="20" t="s">
        <v>318</v>
      </c>
      <c r="R20" s="9"/>
      <c r="S20" s="9"/>
      <c r="T20" s="21"/>
      <c r="U20" s="21"/>
      <c r="V20" s="63">
        <v>157.747</v>
      </c>
      <c r="W20" s="63"/>
      <c r="X20" s="21"/>
      <c r="Y20" s="21"/>
      <c r="Z20" s="109"/>
    </row>
    <row r="21" spans="1:26" ht="81" customHeight="1">
      <c r="A21" s="5" t="s">
        <v>82</v>
      </c>
      <c r="B21" s="15" t="s">
        <v>83</v>
      </c>
      <c r="C21" s="16" t="s">
        <v>84</v>
      </c>
      <c r="D21" s="8" t="s">
        <v>290</v>
      </c>
      <c r="E21" s="9"/>
      <c r="F21" s="9"/>
      <c r="G21" s="24" t="s">
        <v>43</v>
      </c>
      <c r="H21" s="17" t="s">
        <v>86</v>
      </c>
      <c r="I21" s="18" t="s">
        <v>80</v>
      </c>
      <c r="J21" s="14"/>
      <c r="K21" s="19" t="s">
        <v>46</v>
      </c>
      <c r="L21" s="18" t="s">
        <v>87</v>
      </c>
      <c r="M21" s="18" t="s">
        <v>45</v>
      </c>
      <c r="N21" s="14"/>
      <c r="O21" s="83" t="s">
        <v>337</v>
      </c>
      <c r="P21" s="14"/>
      <c r="Q21" s="20" t="s">
        <v>318</v>
      </c>
      <c r="R21" s="9"/>
      <c r="S21" s="9"/>
      <c r="T21" s="23">
        <v>737.416</v>
      </c>
      <c r="U21" s="23">
        <v>685.009</v>
      </c>
      <c r="V21" s="23">
        <v>461</v>
      </c>
      <c r="W21" s="23">
        <v>462.2</v>
      </c>
      <c r="X21" s="21">
        <f>W21*1.05</f>
        <v>485.31</v>
      </c>
      <c r="Y21" s="21">
        <f>X21*1.05</f>
        <v>509.57550000000003</v>
      </c>
      <c r="Z21" s="109"/>
    </row>
    <row r="22" spans="1:26" ht="74.25" customHeight="1">
      <c r="A22" s="5" t="s">
        <v>88</v>
      </c>
      <c r="B22" s="15" t="s">
        <v>89</v>
      </c>
      <c r="C22" s="16" t="s">
        <v>90</v>
      </c>
      <c r="D22" s="8" t="s">
        <v>91</v>
      </c>
      <c r="E22" s="9"/>
      <c r="F22" s="9"/>
      <c r="G22" s="24" t="s">
        <v>43</v>
      </c>
      <c r="H22" s="17" t="s">
        <v>92</v>
      </c>
      <c r="I22" s="18" t="s">
        <v>80</v>
      </c>
      <c r="J22" s="14"/>
      <c r="K22" s="19" t="s">
        <v>46</v>
      </c>
      <c r="L22" s="18" t="s">
        <v>93</v>
      </c>
      <c r="M22" s="18" t="s">
        <v>45</v>
      </c>
      <c r="N22" s="14"/>
      <c r="O22" s="83" t="s">
        <v>337</v>
      </c>
      <c r="P22" s="14"/>
      <c r="Q22" s="20" t="s">
        <v>318</v>
      </c>
      <c r="R22" s="9"/>
      <c r="S22" s="9"/>
      <c r="T22" s="21">
        <v>978.48</v>
      </c>
      <c r="U22" s="21">
        <v>978.48</v>
      </c>
      <c r="V22" s="28"/>
      <c r="W22" s="28"/>
      <c r="X22" s="28"/>
      <c r="Y22" s="28"/>
      <c r="Z22" s="109"/>
    </row>
    <row r="23" spans="1:26" ht="42">
      <c r="A23" s="5" t="s">
        <v>94</v>
      </c>
      <c r="B23" s="15" t="s">
        <v>95</v>
      </c>
      <c r="C23" s="16" t="s">
        <v>96</v>
      </c>
      <c r="D23" s="8"/>
      <c r="E23" s="9"/>
      <c r="F23" s="9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9"/>
      <c r="S23" s="9"/>
      <c r="T23" s="21"/>
      <c r="U23" s="21"/>
      <c r="V23" s="63"/>
      <c r="W23" s="63"/>
      <c r="X23" s="21"/>
      <c r="Y23" s="21"/>
      <c r="Z23" s="109"/>
    </row>
    <row r="24" spans="1:26" ht="51" customHeight="1">
      <c r="A24" s="5" t="s">
        <v>97</v>
      </c>
      <c r="B24" s="15" t="s">
        <v>98</v>
      </c>
      <c r="C24" s="16" t="s">
        <v>99</v>
      </c>
      <c r="D24" s="8"/>
      <c r="E24" s="9"/>
      <c r="F24" s="9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9"/>
      <c r="S24" s="9"/>
      <c r="T24" s="21"/>
      <c r="U24" s="21"/>
      <c r="V24" s="63"/>
      <c r="W24" s="63"/>
      <c r="X24" s="21"/>
      <c r="Y24" s="21"/>
      <c r="Z24" s="109"/>
    </row>
    <row r="25" spans="1:26" ht="31.5" customHeight="1">
      <c r="A25" s="5" t="s">
        <v>100</v>
      </c>
      <c r="B25" s="15" t="s">
        <v>101</v>
      </c>
      <c r="C25" s="16" t="s">
        <v>102</v>
      </c>
      <c r="D25" s="8"/>
      <c r="E25" s="9"/>
      <c r="F25" s="9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9"/>
      <c r="S25" s="9"/>
      <c r="T25" s="21"/>
      <c r="U25" s="21"/>
      <c r="V25" s="63"/>
      <c r="W25" s="63"/>
      <c r="X25" s="21"/>
      <c r="Y25" s="21"/>
      <c r="Z25" s="109"/>
    </row>
    <row r="26" spans="1:26" ht="67.5" customHeight="1">
      <c r="A26" s="5" t="s">
        <v>103</v>
      </c>
      <c r="B26" s="15" t="s">
        <v>104</v>
      </c>
      <c r="C26" s="16" t="s">
        <v>105</v>
      </c>
      <c r="D26" s="8" t="s">
        <v>106</v>
      </c>
      <c r="E26" s="9"/>
      <c r="F26" s="9"/>
      <c r="G26" s="24" t="s">
        <v>107</v>
      </c>
      <c r="H26" s="17" t="s">
        <v>108</v>
      </c>
      <c r="I26" s="18" t="s">
        <v>80</v>
      </c>
      <c r="J26" s="14"/>
      <c r="K26" s="19" t="s">
        <v>109</v>
      </c>
      <c r="L26" s="18" t="s">
        <v>110</v>
      </c>
      <c r="M26" s="18" t="s">
        <v>111</v>
      </c>
      <c r="N26" s="14"/>
      <c r="O26" s="83" t="s">
        <v>337</v>
      </c>
      <c r="P26" s="14"/>
      <c r="Q26" s="20" t="s">
        <v>318</v>
      </c>
      <c r="R26" s="9"/>
      <c r="S26" s="9"/>
      <c r="T26" s="21">
        <v>78.134</v>
      </c>
      <c r="U26" s="21">
        <v>69.7084</v>
      </c>
      <c r="V26" s="63">
        <v>57.4</v>
      </c>
      <c r="W26" s="63">
        <v>70</v>
      </c>
      <c r="X26" s="21">
        <f>W26*1.05</f>
        <v>73.5</v>
      </c>
      <c r="Y26" s="21">
        <f>X26*1.05</f>
        <v>77.175</v>
      </c>
      <c r="Z26" s="109"/>
    </row>
    <row r="27" spans="1:26" ht="31.5" customHeight="1">
      <c r="A27" s="5" t="s">
        <v>112</v>
      </c>
      <c r="B27" s="15" t="s">
        <v>113</v>
      </c>
      <c r="C27" s="16" t="s">
        <v>114</v>
      </c>
      <c r="D27" s="8"/>
      <c r="E27" s="9"/>
      <c r="F27" s="9"/>
      <c r="G27" s="24"/>
      <c r="H27" s="17"/>
      <c r="I27" s="18"/>
      <c r="J27" s="14"/>
      <c r="K27" s="19"/>
      <c r="L27" s="18"/>
      <c r="M27" s="18"/>
      <c r="N27" s="14"/>
      <c r="O27" s="14"/>
      <c r="P27" s="14"/>
      <c r="Q27" s="14"/>
      <c r="R27" s="9"/>
      <c r="S27" s="9"/>
      <c r="T27" s="21"/>
      <c r="U27" s="21"/>
      <c r="V27" s="63"/>
      <c r="W27" s="63"/>
      <c r="X27" s="21"/>
      <c r="Y27" s="21"/>
      <c r="Z27" s="109"/>
    </row>
    <row r="28" spans="1:26" ht="66" customHeight="1">
      <c r="A28" s="5" t="s">
        <v>115</v>
      </c>
      <c r="B28" s="15" t="s">
        <v>116</v>
      </c>
      <c r="C28" s="16" t="s">
        <v>117</v>
      </c>
      <c r="D28" s="8" t="s">
        <v>118</v>
      </c>
      <c r="E28" s="9"/>
      <c r="F28" s="9"/>
      <c r="G28" s="24" t="s">
        <v>43</v>
      </c>
      <c r="H28" s="17" t="s">
        <v>119</v>
      </c>
      <c r="I28" s="18" t="s">
        <v>80</v>
      </c>
      <c r="J28" s="14"/>
      <c r="K28" s="19" t="s">
        <v>120</v>
      </c>
      <c r="L28" s="18" t="s">
        <v>121</v>
      </c>
      <c r="M28" s="18" t="s">
        <v>122</v>
      </c>
      <c r="N28" s="14"/>
      <c r="O28" s="83" t="s">
        <v>337</v>
      </c>
      <c r="P28" s="14"/>
      <c r="Q28" s="20" t="s">
        <v>318</v>
      </c>
      <c r="R28" s="9"/>
      <c r="S28" s="9"/>
      <c r="T28" s="21">
        <v>332.34</v>
      </c>
      <c r="U28" s="21">
        <v>315.49568</v>
      </c>
      <c r="V28" s="63">
        <v>292.455</v>
      </c>
      <c r="W28" s="63">
        <v>335.2</v>
      </c>
      <c r="X28" s="21">
        <f>W28*1.05</f>
        <v>351.96</v>
      </c>
      <c r="Y28" s="21">
        <f>X28*1.05</f>
        <v>369.558</v>
      </c>
      <c r="Z28" s="109"/>
    </row>
    <row r="29" spans="1:26" ht="47.25" customHeight="1">
      <c r="A29" s="5" t="s">
        <v>123</v>
      </c>
      <c r="B29" s="15" t="s">
        <v>124</v>
      </c>
      <c r="C29" s="16" t="s">
        <v>125</v>
      </c>
      <c r="D29" s="8" t="s">
        <v>118</v>
      </c>
      <c r="E29" s="9"/>
      <c r="F29" s="9"/>
      <c r="G29" s="24" t="s">
        <v>43</v>
      </c>
      <c r="H29" s="17" t="s">
        <v>126</v>
      </c>
      <c r="I29" s="18" t="s">
        <v>80</v>
      </c>
      <c r="J29" s="14"/>
      <c r="K29" s="19" t="s">
        <v>46</v>
      </c>
      <c r="L29" s="18" t="s">
        <v>127</v>
      </c>
      <c r="M29" s="18" t="s">
        <v>45</v>
      </c>
      <c r="N29" s="14"/>
      <c r="O29" s="83" t="s">
        <v>337</v>
      </c>
      <c r="P29" s="14"/>
      <c r="Q29" s="20" t="s">
        <v>318</v>
      </c>
      <c r="R29" s="9"/>
      <c r="S29" s="9"/>
      <c r="T29" s="21">
        <v>1515.619</v>
      </c>
      <c r="U29" s="21">
        <v>1392.93251</v>
      </c>
      <c r="V29" s="63">
        <v>2187.288</v>
      </c>
      <c r="W29" s="63">
        <v>1457</v>
      </c>
      <c r="X29" s="21">
        <f>W29*1.05</f>
        <v>1529.8500000000001</v>
      </c>
      <c r="Y29" s="21">
        <f>X29*1.05</f>
        <v>1606.3425000000002</v>
      </c>
      <c r="Z29" s="109"/>
    </row>
    <row r="30" spans="1:26" ht="72.75" customHeight="1">
      <c r="A30" s="5" t="s">
        <v>128</v>
      </c>
      <c r="B30" s="15" t="s">
        <v>129</v>
      </c>
      <c r="C30" s="16" t="s">
        <v>130</v>
      </c>
      <c r="D30" s="8" t="s">
        <v>118</v>
      </c>
      <c r="E30" s="9"/>
      <c r="F30" s="9"/>
      <c r="G30" s="24" t="s">
        <v>43</v>
      </c>
      <c r="H30" s="17" t="s">
        <v>131</v>
      </c>
      <c r="I30" s="18" t="s">
        <v>80</v>
      </c>
      <c r="J30" s="14"/>
      <c r="K30" s="19" t="s">
        <v>46</v>
      </c>
      <c r="L30" s="18" t="s">
        <v>132</v>
      </c>
      <c r="M30" s="18" t="s">
        <v>45</v>
      </c>
      <c r="N30" s="14"/>
      <c r="O30" s="14"/>
      <c r="P30" s="14"/>
      <c r="Q30" s="20"/>
      <c r="R30" s="9"/>
      <c r="S30" s="9"/>
      <c r="T30" s="86"/>
      <c r="U30" s="86"/>
      <c r="V30" s="86"/>
      <c r="W30" s="86"/>
      <c r="X30" s="86"/>
      <c r="Y30" s="21"/>
      <c r="Z30" s="109"/>
    </row>
    <row r="31" spans="1:26" ht="54.75" customHeight="1">
      <c r="A31" s="5" t="s">
        <v>133</v>
      </c>
      <c r="B31" s="15" t="s">
        <v>134</v>
      </c>
      <c r="C31" s="16" t="s">
        <v>135</v>
      </c>
      <c r="D31" s="8" t="s">
        <v>118</v>
      </c>
      <c r="E31" s="9"/>
      <c r="F31" s="9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20"/>
      <c r="R31" s="9"/>
      <c r="S31" s="9"/>
      <c r="T31" s="21">
        <v>123.8</v>
      </c>
      <c r="U31" s="21">
        <v>118.59406</v>
      </c>
      <c r="V31" s="63">
        <v>109.838</v>
      </c>
      <c r="W31" s="63">
        <v>110.3</v>
      </c>
      <c r="X31" s="21">
        <f>W31*1.05</f>
        <v>115.815</v>
      </c>
      <c r="Y31" s="21">
        <f>X31*1.05</f>
        <v>121.60575</v>
      </c>
      <c r="Z31" s="109"/>
    </row>
    <row r="32" spans="1:26" ht="69.75" customHeight="1">
      <c r="A32" s="5" t="s">
        <v>136</v>
      </c>
      <c r="B32" s="15" t="s">
        <v>137</v>
      </c>
      <c r="C32" s="16" t="s">
        <v>138</v>
      </c>
      <c r="D32" s="8" t="s">
        <v>414</v>
      </c>
      <c r="E32" s="9"/>
      <c r="F32" s="9"/>
      <c r="G32" s="162" t="s">
        <v>43</v>
      </c>
      <c r="H32" s="163" t="s">
        <v>140</v>
      </c>
      <c r="I32" s="168" t="s">
        <v>80</v>
      </c>
      <c r="J32" s="14"/>
      <c r="K32" s="19" t="s">
        <v>46</v>
      </c>
      <c r="L32" s="18" t="s">
        <v>132</v>
      </c>
      <c r="M32" s="18" t="s">
        <v>45</v>
      </c>
      <c r="N32" s="14"/>
      <c r="O32" s="83" t="s">
        <v>337</v>
      </c>
      <c r="P32" s="14"/>
      <c r="Q32" s="20" t="s">
        <v>318</v>
      </c>
      <c r="R32" s="9"/>
      <c r="S32" s="9"/>
      <c r="T32" s="21">
        <v>12.4</v>
      </c>
      <c r="U32" s="21">
        <v>5.066</v>
      </c>
      <c r="V32" s="63">
        <v>1.7</v>
      </c>
      <c r="W32" s="63">
        <v>12.4</v>
      </c>
      <c r="X32" s="21">
        <f>W32*1.05</f>
        <v>13.020000000000001</v>
      </c>
      <c r="Y32" s="21">
        <f>X32*1.05</f>
        <v>13.671000000000001</v>
      </c>
      <c r="Z32" s="109"/>
    </row>
    <row r="33" spans="1:26" ht="40.5" customHeight="1">
      <c r="A33" s="5" t="s">
        <v>141</v>
      </c>
      <c r="B33" s="15" t="s">
        <v>142</v>
      </c>
      <c r="C33" s="16" t="s">
        <v>143</v>
      </c>
      <c r="D33" s="8"/>
      <c r="E33" s="9"/>
      <c r="F33" s="9"/>
      <c r="G33" s="162"/>
      <c r="H33" s="163"/>
      <c r="I33" s="168"/>
      <c r="J33" s="14"/>
      <c r="K33" s="19" t="s">
        <v>144</v>
      </c>
      <c r="L33" s="18" t="s">
        <v>145</v>
      </c>
      <c r="M33" s="18" t="s">
        <v>146</v>
      </c>
      <c r="N33" s="14"/>
      <c r="O33" s="14"/>
      <c r="P33" s="14"/>
      <c r="Q33" s="14"/>
      <c r="R33" s="9"/>
      <c r="S33" s="9"/>
      <c r="T33" s="21"/>
      <c r="U33" s="21"/>
      <c r="V33" s="63"/>
      <c r="W33" s="63"/>
      <c r="X33" s="21"/>
      <c r="Y33" s="21"/>
      <c r="Z33" s="109"/>
    </row>
    <row r="34" spans="1:26" ht="41.25" customHeight="1">
      <c r="A34" s="5" t="s">
        <v>147</v>
      </c>
      <c r="B34" s="15" t="s">
        <v>148</v>
      </c>
      <c r="C34" s="16" t="s">
        <v>149</v>
      </c>
      <c r="D34" s="8"/>
      <c r="E34" s="9"/>
      <c r="F34" s="9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9"/>
      <c r="S34" s="9"/>
      <c r="T34" s="21"/>
      <c r="U34" s="21"/>
      <c r="V34" s="63"/>
      <c r="W34" s="63"/>
      <c r="X34" s="21"/>
      <c r="Y34" s="21"/>
      <c r="Z34" s="109"/>
    </row>
    <row r="35" spans="1:26" ht="18.75" customHeight="1">
      <c r="A35" s="5" t="s">
        <v>150</v>
      </c>
      <c r="B35" s="15" t="s">
        <v>151</v>
      </c>
      <c r="C35" s="16" t="s">
        <v>152</v>
      </c>
      <c r="D35" s="8"/>
      <c r="E35" s="9"/>
      <c r="F35" s="9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9"/>
      <c r="S35" s="9"/>
      <c r="T35" s="21"/>
      <c r="U35" s="21"/>
      <c r="V35" s="63"/>
      <c r="W35" s="63"/>
      <c r="X35" s="21"/>
      <c r="Y35" s="21"/>
      <c r="Z35" s="109"/>
    </row>
    <row r="36" spans="1:26" ht="21">
      <c r="A36" s="5" t="s">
        <v>153</v>
      </c>
      <c r="B36" s="15" t="s">
        <v>154</v>
      </c>
      <c r="C36" s="16" t="s">
        <v>155</v>
      </c>
      <c r="D36" s="8"/>
      <c r="E36" s="9"/>
      <c r="F36" s="9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9"/>
      <c r="S36" s="9"/>
      <c r="T36" s="21"/>
      <c r="U36" s="21"/>
      <c r="V36" s="63"/>
      <c r="W36" s="63"/>
      <c r="X36" s="21"/>
      <c r="Y36" s="21"/>
      <c r="Z36" s="109"/>
    </row>
    <row r="37" spans="1:26" ht="62.25" customHeight="1">
      <c r="A37" s="5" t="s">
        <v>156</v>
      </c>
      <c r="B37" s="15" t="s">
        <v>157</v>
      </c>
      <c r="C37" s="16" t="s">
        <v>158</v>
      </c>
      <c r="D37" s="8" t="s">
        <v>159</v>
      </c>
      <c r="E37" s="9"/>
      <c r="F37" s="9"/>
      <c r="G37" s="24" t="s">
        <v>43</v>
      </c>
      <c r="H37" s="17" t="s">
        <v>160</v>
      </c>
      <c r="I37" s="18" t="s">
        <v>80</v>
      </c>
      <c r="J37" s="14"/>
      <c r="K37" s="19" t="s">
        <v>46</v>
      </c>
      <c r="L37" s="18" t="s">
        <v>161</v>
      </c>
      <c r="M37" s="18" t="s">
        <v>45</v>
      </c>
      <c r="N37" s="14"/>
      <c r="O37" s="83" t="s">
        <v>337</v>
      </c>
      <c r="P37" s="14"/>
      <c r="Q37" s="20" t="s">
        <v>318</v>
      </c>
      <c r="R37" s="9"/>
      <c r="S37" s="9"/>
      <c r="T37" s="21">
        <v>245.437</v>
      </c>
      <c r="U37" s="21">
        <v>211.20034</v>
      </c>
      <c r="V37" s="63">
        <v>38.417</v>
      </c>
      <c r="W37" s="63">
        <v>74.9</v>
      </c>
      <c r="X37" s="21">
        <f aca="true" t="shared" si="2" ref="X37:Y39">W37*1.05</f>
        <v>78.64500000000001</v>
      </c>
      <c r="Y37" s="21">
        <f t="shared" si="2"/>
        <v>82.57725000000002</v>
      </c>
      <c r="Z37" s="109"/>
    </row>
    <row r="38" spans="1:26" ht="73.5" customHeight="1">
      <c r="A38" s="5" t="s">
        <v>162</v>
      </c>
      <c r="B38" s="15" t="s">
        <v>163</v>
      </c>
      <c r="C38" s="16" t="s">
        <v>164</v>
      </c>
      <c r="D38" s="8" t="s">
        <v>291</v>
      </c>
      <c r="E38" s="9"/>
      <c r="F38" s="9"/>
      <c r="G38" s="24" t="s">
        <v>43</v>
      </c>
      <c r="H38" s="17" t="s">
        <v>160</v>
      </c>
      <c r="I38" s="18" t="s">
        <v>80</v>
      </c>
      <c r="J38" s="14"/>
      <c r="K38" s="19" t="s">
        <v>46</v>
      </c>
      <c r="L38" s="18" t="s">
        <v>161</v>
      </c>
      <c r="M38" s="18" t="s">
        <v>45</v>
      </c>
      <c r="N38" s="14"/>
      <c r="O38" s="83" t="s">
        <v>337</v>
      </c>
      <c r="P38" s="14"/>
      <c r="Q38" s="20" t="s">
        <v>318</v>
      </c>
      <c r="R38" s="9"/>
      <c r="S38" s="9"/>
      <c r="T38" s="23">
        <v>146.7</v>
      </c>
      <c r="U38" s="21">
        <v>146.7</v>
      </c>
      <c r="V38" s="63">
        <v>20.407</v>
      </c>
      <c r="W38" s="63">
        <v>50</v>
      </c>
      <c r="X38" s="21">
        <f t="shared" si="2"/>
        <v>52.5</v>
      </c>
      <c r="Y38" s="21">
        <f t="shared" si="2"/>
        <v>55.125</v>
      </c>
      <c r="Z38" s="109"/>
    </row>
    <row r="39" spans="1:26" ht="47.25" customHeight="1">
      <c r="A39" s="5" t="s">
        <v>165</v>
      </c>
      <c r="B39" s="15" t="s">
        <v>166</v>
      </c>
      <c r="C39" s="16" t="s">
        <v>167</v>
      </c>
      <c r="D39" s="8" t="s">
        <v>159</v>
      </c>
      <c r="E39" s="9"/>
      <c r="F39" s="9"/>
      <c r="G39" s="24" t="s">
        <v>43</v>
      </c>
      <c r="H39" s="17" t="s">
        <v>160</v>
      </c>
      <c r="I39" s="18" t="s">
        <v>80</v>
      </c>
      <c r="J39" s="14"/>
      <c r="K39" s="19" t="s">
        <v>46</v>
      </c>
      <c r="L39" s="18" t="s">
        <v>161</v>
      </c>
      <c r="M39" s="18" t="s">
        <v>45</v>
      </c>
      <c r="N39" s="14"/>
      <c r="O39" s="83" t="s">
        <v>337</v>
      </c>
      <c r="P39" s="14"/>
      <c r="Q39" s="20" t="s">
        <v>318</v>
      </c>
      <c r="R39" s="9"/>
      <c r="S39" s="9"/>
      <c r="T39" s="21">
        <v>146.4</v>
      </c>
      <c r="U39" s="21">
        <v>142.38032</v>
      </c>
      <c r="V39" s="63">
        <v>161.591</v>
      </c>
      <c r="W39" s="63">
        <v>170</v>
      </c>
      <c r="X39" s="21">
        <f t="shared" si="2"/>
        <v>178.5</v>
      </c>
      <c r="Y39" s="21">
        <f t="shared" si="2"/>
        <v>187.425</v>
      </c>
      <c r="Z39" s="109"/>
    </row>
    <row r="40" spans="1:26" ht="22.5" customHeight="1">
      <c r="A40" s="5" t="s">
        <v>168</v>
      </c>
      <c r="B40" s="15" t="s">
        <v>169</v>
      </c>
      <c r="C40" s="16" t="s">
        <v>170</v>
      </c>
      <c r="D40" s="8"/>
      <c r="E40" s="9"/>
      <c r="F40" s="9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9"/>
      <c r="S40" s="9"/>
      <c r="T40" s="21"/>
      <c r="U40" s="21"/>
      <c r="V40" s="63"/>
      <c r="W40" s="63"/>
      <c r="X40" s="21"/>
      <c r="Y40" s="21"/>
      <c r="Z40" s="109"/>
    </row>
    <row r="41" spans="1:26" ht="51.75" customHeight="1">
      <c r="A41" s="5" t="s">
        <v>171</v>
      </c>
      <c r="B41" s="15" t="s">
        <v>172</v>
      </c>
      <c r="C41" s="16" t="s">
        <v>173</v>
      </c>
      <c r="D41" s="8"/>
      <c r="E41" s="9"/>
      <c r="F41" s="9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9"/>
      <c r="S41" s="9"/>
      <c r="T41" s="21"/>
      <c r="U41" s="21"/>
      <c r="V41" s="63"/>
      <c r="W41" s="63"/>
      <c r="X41" s="21"/>
      <c r="Y41" s="21"/>
      <c r="Z41" s="109"/>
    </row>
    <row r="42" spans="1:26" ht="42.75" customHeight="1">
      <c r="A42" s="5" t="s">
        <v>174</v>
      </c>
      <c r="B42" s="15" t="s">
        <v>175</v>
      </c>
      <c r="C42" s="16" t="s">
        <v>176</v>
      </c>
      <c r="D42" s="8"/>
      <c r="E42" s="9"/>
      <c r="F42" s="9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9"/>
      <c r="S42" s="9"/>
      <c r="T42" s="21"/>
      <c r="U42" s="21"/>
      <c r="V42" s="63"/>
      <c r="W42" s="63"/>
      <c r="X42" s="21"/>
      <c r="Y42" s="21"/>
      <c r="Z42" s="109"/>
    </row>
    <row r="43" spans="1:26" ht="44.25" customHeight="1">
      <c r="A43" s="5" t="s">
        <v>177</v>
      </c>
      <c r="B43" s="15" t="s">
        <v>178</v>
      </c>
      <c r="C43" s="16" t="s">
        <v>179</v>
      </c>
      <c r="D43" s="8"/>
      <c r="E43" s="9"/>
      <c r="F43" s="9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9"/>
      <c r="S43" s="9"/>
      <c r="T43" s="21"/>
      <c r="U43" s="21"/>
      <c r="V43" s="63"/>
      <c r="W43" s="63"/>
      <c r="X43" s="21"/>
      <c r="Y43" s="21"/>
      <c r="Z43" s="109"/>
    </row>
    <row r="44" spans="1:26" ht="32.25" customHeight="1">
      <c r="A44" s="5" t="s">
        <v>180</v>
      </c>
      <c r="B44" s="15" t="s">
        <v>181</v>
      </c>
      <c r="C44" s="16" t="s">
        <v>182</v>
      </c>
      <c r="D44" s="8"/>
      <c r="E44" s="9"/>
      <c r="F44" s="9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9"/>
      <c r="S44" s="9"/>
      <c r="T44" s="21"/>
      <c r="U44" s="21"/>
      <c r="V44" s="63"/>
      <c r="W44" s="63"/>
      <c r="X44" s="21"/>
      <c r="Y44" s="21"/>
      <c r="Z44" s="109"/>
    </row>
    <row r="45" spans="1:26" ht="44.25" customHeight="1">
      <c r="A45" s="5" t="s">
        <v>183</v>
      </c>
      <c r="B45" s="15" t="s">
        <v>184</v>
      </c>
      <c r="C45" s="16" t="s">
        <v>185</v>
      </c>
      <c r="D45" s="8"/>
      <c r="E45" s="9"/>
      <c r="F45" s="9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9"/>
      <c r="S45" s="9"/>
      <c r="T45" s="21"/>
      <c r="U45" s="21"/>
      <c r="V45" s="63"/>
      <c r="W45" s="63"/>
      <c r="X45" s="21"/>
      <c r="Y45" s="21"/>
      <c r="Z45" s="109"/>
    </row>
    <row r="46" spans="1:26" ht="33.75" customHeight="1">
      <c r="A46" s="5" t="s">
        <v>186</v>
      </c>
      <c r="B46" s="15" t="s">
        <v>187</v>
      </c>
      <c r="C46" s="16" t="s">
        <v>188</v>
      </c>
      <c r="D46" s="8"/>
      <c r="E46" s="9"/>
      <c r="F46" s="9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9"/>
      <c r="S46" s="9"/>
      <c r="T46" s="21"/>
      <c r="U46" s="21"/>
      <c r="V46" s="63"/>
      <c r="W46" s="63"/>
      <c r="X46" s="21"/>
      <c r="Y46" s="21"/>
      <c r="Z46" s="109"/>
    </row>
    <row r="47" spans="1:26" ht="63" customHeight="1">
      <c r="A47" s="5" t="s">
        <v>189</v>
      </c>
      <c r="B47" s="15" t="s">
        <v>190</v>
      </c>
      <c r="C47" s="16" t="s">
        <v>191</v>
      </c>
      <c r="D47" s="8" t="s">
        <v>91</v>
      </c>
      <c r="E47" s="9"/>
      <c r="F47" s="9"/>
      <c r="G47" s="24" t="s">
        <v>43</v>
      </c>
      <c r="H47" s="17" t="s">
        <v>192</v>
      </c>
      <c r="I47" s="18" t="s">
        <v>80</v>
      </c>
      <c r="J47" s="14"/>
      <c r="K47" s="19" t="s">
        <v>46</v>
      </c>
      <c r="L47" s="18" t="s">
        <v>193</v>
      </c>
      <c r="M47" s="18" t="s">
        <v>194</v>
      </c>
      <c r="N47" s="14"/>
      <c r="O47" s="14"/>
      <c r="P47" s="14"/>
      <c r="Q47" s="20"/>
      <c r="R47" s="9"/>
      <c r="S47" s="9"/>
      <c r="T47" s="21"/>
      <c r="U47" s="21"/>
      <c r="V47" s="63"/>
      <c r="W47" s="63"/>
      <c r="X47" s="21"/>
      <c r="Y47" s="21"/>
      <c r="Z47" s="109"/>
    </row>
    <row r="48" spans="1:26" ht="23.25" customHeight="1">
      <c r="A48" s="5" t="s">
        <v>195</v>
      </c>
      <c r="B48" s="15" t="s">
        <v>196</v>
      </c>
      <c r="C48" s="16" t="s">
        <v>197</v>
      </c>
      <c r="D48" s="8"/>
      <c r="E48" s="9"/>
      <c r="F48" s="9"/>
      <c r="G48" s="24"/>
      <c r="H48" s="17"/>
      <c r="I48" s="18"/>
      <c r="J48" s="14"/>
      <c r="K48" s="14"/>
      <c r="L48" s="14"/>
      <c r="M48" s="14"/>
      <c r="N48" s="14"/>
      <c r="O48" s="14"/>
      <c r="P48" s="14"/>
      <c r="Q48" s="14"/>
      <c r="R48" s="9"/>
      <c r="S48" s="9"/>
      <c r="T48" s="21"/>
      <c r="U48" s="21"/>
      <c r="V48" s="63"/>
      <c r="W48" s="63"/>
      <c r="X48" s="21"/>
      <c r="Y48" s="21"/>
      <c r="Z48" s="109"/>
    </row>
    <row r="49" spans="1:26" ht="52.5" customHeight="1">
      <c r="A49" s="5" t="s">
        <v>198</v>
      </c>
      <c r="B49" s="15" t="s">
        <v>199</v>
      </c>
      <c r="C49" s="16" t="s">
        <v>200</v>
      </c>
      <c r="D49" s="8"/>
      <c r="E49" s="9"/>
      <c r="F49" s="9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9"/>
      <c r="S49" s="9"/>
      <c r="T49" s="21"/>
      <c r="U49" s="21"/>
      <c r="V49" s="63"/>
      <c r="W49" s="63"/>
      <c r="X49" s="21"/>
      <c r="Y49" s="21"/>
      <c r="Z49" s="109"/>
    </row>
    <row r="50" spans="1:26" ht="21.75" customHeight="1">
      <c r="A50" s="5" t="s">
        <v>201</v>
      </c>
      <c r="B50" s="15" t="s">
        <v>202</v>
      </c>
      <c r="C50" s="16" t="s">
        <v>203</v>
      </c>
      <c r="D50" s="8"/>
      <c r="E50" s="9"/>
      <c r="F50" s="9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9"/>
      <c r="S50" s="9"/>
      <c r="T50" s="21"/>
      <c r="U50" s="21"/>
      <c r="V50" s="63"/>
      <c r="W50" s="63"/>
      <c r="X50" s="21"/>
      <c r="Y50" s="21"/>
      <c r="Z50" s="109"/>
    </row>
    <row r="51" spans="1:26" ht="35.25" customHeight="1">
      <c r="A51" s="5" t="s">
        <v>204</v>
      </c>
      <c r="B51" s="15" t="s">
        <v>205</v>
      </c>
      <c r="C51" s="16" t="s">
        <v>206</v>
      </c>
      <c r="D51" s="8"/>
      <c r="E51" s="9"/>
      <c r="F51" s="9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9"/>
      <c r="S51" s="9"/>
      <c r="T51" s="21"/>
      <c r="U51" s="21"/>
      <c r="V51" s="63"/>
      <c r="W51" s="63"/>
      <c r="X51" s="21"/>
      <c r="Y51" s="21"/>
      <c r="Z51" s="109"/>
    </row>
    <row r="52" spans="1:26" ht="71.25" customHeight="1">
      <c r="A52" s="5" t="s">
        <v>207</v>
      </c>
      <c r="B52" s="11" t="s">
        <v>208</v>
      </c>
      <c r="C52" s="12" t="s">
        <v>209</v>
      </c>
      <c r="D52" s="8"/>
      <c r="E52" s="9"/>
      <c r="F52" s="9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9"/>
      <c r="S52" s="9"/>
      <c r="T52" s="21">
        <f>T53</f>
        <v>229.5</v>
      </c>
      <c r="U52" s="21">
        <f>U53</f>
        <v>229.5</v>
      </c>
      <c r="V52" s="21">
        <f>V53</f>
        <v>190</v>
      </c>
      <c r="W52" s="63"/>
      <c r="X52" s="21"/>
      <c r="Y52" s="21"/>
      <c r="Z52" s="109"/>
    </row>
    <row r="53" spans="1:26" ht="48.75" customHeight="1">
      <c r="A53" s="42"/>
      <c r="B53" s="11" t="s">
        <v>211</v>
      </c>
      <c r="C53" s="12"/>
      <c r="D53" s="8" t="s">
        <v>292</v>
      </c>
      <c r="E53" s="9"/>
      <c r="F53" s="9"/>
      <c r="G53" s="24" t="s">
        <v>43</v>
      </c>
      <c r="H53" s="17" t="s">
        <v>92</v>
      </c>
      <c r="I53" s="18" t="s">
        <v>80</v>
      </c>
      <c r="J53" s="14"/>
      <c r="K53" s="19" t="s">
        <v>46</v>
      </c>
      <c r="L53" s="18" t="s">
        <v>93</v>
      </c>
      <c r="M53" s="18" t="s">
        <v>45</v>
      </c>
      <c r="N53" s="14"/>
      <c r="O53" s="83" t="s">
        <v>337</v>
      </c>
      <c r="P53" s="14"/>
      <c r="Q53" s="20" t="s">
        <v>318</v>
      </c>
      <c r="R53" s="9"/>
      <c r="S53" s="9"/>
      <c r="T53" s="23">
        <v>229.5</v>
      </c>
      <c r="U53" s="21">
        <v>229.5</v>
      </c>
      <c r="V53" s="63">
        <v>190</v>
      </c>
      <c r="W53" s="63"/>
      <c r="X53" s="21"/>
      <c r="Y53" s="21"/>
      <c r="Z53" s="109"/>
    </row>
    <row r="54" spans="1:26" ht="66.75" customHeight="1">
      <c r="A54" s="5" t="s">
        <v>213</v>
      </c>
      <c r="B54" s="11" t="s">
        <v>214</v>
      </c>
      <c r="C54" s="12" t="s">
        <v>215</v>
      </c>
      <c r="D54" s="8"/>
      <c r="E54" s="9"/>
      <c r="F54" s="9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9"/>
      <c r="S54" s="9"/>
      <c r="T54" s="21">
        <f aca="true" t="shared" si="3" ref="T54:Y54">SUM(T55:T56)</f>
        <v>110.28</v>
      </c>
      <c r="U54" s="21">
        <f t="shared" si="3"/>
        <v>110.28</v>
      </c>
      <c r="V54" s="21">
        <f t="shared" si="3"/>
        <v>108.45</v>
      </c>
      <c r="W54" s="21">
        <f t="shared" si="3"/>
        <v>115.4</v>
      </c>
      <c r="X54" s="21">
        <f t="shared" si="3"/>
        <v>121.17000000000002</v>
      </c>
      <c r="Y54" s="21">
        <f t="shared" si="3"/>
        <v>127.22850000000003</v>
      </c>
      <c r="Z54" s="109"/>
    </row>
    <row r="55" spans="1:26" ht="47.25" customHeight="1">
      <c r="A55" s="42"/>
      <c r="B55" s="11" t="s">
        <v>239</v>
      </c>
      <c r="C55" s="12"/>
      <c r="D55" s="8" t="s">
        <v>218</v>
      </c>
      <c r="E55" s="9"/>
      <c r="F55" s="9"/>
      <c r="G55" s="24" t="s">
        <v>43</v>
      </c>
      <c r="H55" s="17" t="s">
        <v>219</v>
      </c>
      <c r="I55" s="18" t="s">
        <v>80</v>
      </c>
      <c r="J55" s="14"/>
      <c r="K55" s="19" t="s">
        <v>46</v>
      </c>
      <c r="L55" s="18" t="s">
        <v>47</v>
      </c>
      <c r="M55" s="18" t="s">
        <v>45</v>
      </c>
      <c r="N55" s="14"/>
      <c r="O55" s="83" t="s">
        <v>337</v>
      </c>
      <c r="P55" s="14"/>
      <c r="Q55" s="20" t="s">
        <v>318</v>
      </c>
      <c r="R55" s="9"/>
      <c r="S55" s="9"/>
      <c r="T55" s="21">
        <v>110.28</v>
      </c>
      <c r="U55" s="21">
        <v>110.28</v>
      </c>
      <c r="V55" s="63">
        <v>108.45</v>
      </c>
      <c r="W55" s="63">
        <v>115.4</v>
      </c>
      <c r="X55" s="21">
        <f>W55*1.05</f>
        <v>121.17000000000002</v>
      </c>
      <c r="Y55" s="21">
        <f>X55*1.05</f>
        <v>127.22850000000003</v>
      </c>
      <c r="Z55" s="109" t="s">
        <v>228</v>
      </c>
    </row>
    <row r="56" spans="1:26" ht="45">
      <c r="A56" s="25" t="s">
        <v>220</v>
      </c>
      <c r="B56" s="11" t="s">
        <v>221</v>
      </c>
      <c r="C56" s="12"/>
      <c r="D56" s="13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83" t="s">
        <v>337</v>
      </c>
      <c r="P56" s="14"/>
      <c r="Q56" s="20" t="s">
        <v>318</v>
      </c>
      <c r="R56" s="9"/>
      <c r="S56" s="9"/>
      <c r="T56" s="21"/>
      <c r="U56" s="21"/>
      <c r="V56" s="63"/>
      <c r="W56" s="63"/>
      <c r="X56" s="63"/>
      <c r="Y56" s="21"/>
      <c r="Z56" s="109"/>
    </row>
    <row r="57" spans="1:26" ht="83.25" customHeight="1">
      <c r="A57" s="5" t="s">
        <v>222</v>
      </c>
      <c r="B57" s="11" t="s">
        <v>223</v>
      </c>
      <c r="C57" s="12" t="s">
        <v>224</v>
      </c>
      <c r="D57" s="8"/>
      <c r="E57" s="9"/>
      <c r="F57" s="9"/>
      <c r="G57" s="14"/>
      <c r="H57" s="14"/>
      <c r="I57" s="14"/>
      <c r="J57" s="14"/>
      <c r="K57" s="14"/>
      <c r="L57" s="14"/>
      <c r="M57" s="14"/>
      <c r="N57" s="9"/>
      <c r="O57" s="9"/>
      <c r="P57" s="9"/>
      <c r="Q57" s="9"/>
      <c r="R57" s="9"/>
      <c r="S57" s="9"/>
      <c r="T57" s="21">
        <f>T58</f>
        <v>59.35574</v>
      </c>
      <c r="U57" s="21">
        <f>U58</f>
        <v>59.35574</v>
      </c>
      <c r="V57" s="21">
        <f>V58</f>
        <v>0</v>
      </c>
      <c r="W57" s="63"/>
      <c r="X57" s="21"/>
      <c r="Y57" s="21"/>
      <c r="Z57" s="109"/>
    </row>
    <row r="58" spans="1:26" ht="79.5" customHeight="1">
      <c r="A58" s="25" t="s">
        <v>343</v>
      </c>
      <c r="B58" s="36" t="s">
        <v>340</v>
      </c>
      <c r="C58" s="55" t="s">
        <v>341</v>
      </c>
      <c r="D58" s="87" t="s">
        <v>342</v>
      </c>
      <c r="E58" s="28"/>
      <c r="F58" s="28"/>
      <c r="G58" s="24" t="s">
        <v>43</v>
      </c>
      <c r="H58" s="17" t="s">
        <v>219</v>
      </c>
      <c r="I58" s="18" t="s">
        <v>80</v>
      </c>
      <c r="J58" s="14"/>
      <c r="K58" s="19" t="s">
        <v>46</v>
      </c>
      <c r="L58" s="18" t="s">
        <v>47</v>
      </c>
      <c r="M58" s="18" t="s">
        <v>45</v>
      </c>
      <c r="N58" s="28"/>
      <c r="O58" s="83" t="s">
        <v>336</v>
      </c>
      <c r="P58" s="14"/>
      <c r="Q58" s="84" t="s">
        <v>318</v>
      </c>
      <c r="R58" s="28"/>
      <c r="S58" s="28"/>
      <c r="T58" s="21">
        <v>59.35574</v>
      </c>
      <c r="U58" s="21">
        <v>59.35574</v>
      </c>
      <c r="V58" s="63"/>
      <c r="W58" s="63"/>
      <c r="X58" s="21"/>
      <c r="Y58" s="86"/>
      <c r="Z58" s="109"/>
    </row>
    <row r="59" spans="1:26" ht="15.75" customHeight="1" hidden="1">
      <c r="A59" s="28"/>
      <c r="B59" s="28"/>
      <c r="C59" s="28"/>
      <c r="D59" s="28"/>
      <c r="E59" s="28"/>
      <c r="F59" s="28"/>
      <c r="G59" s="36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86"/>
      <c r="U59" s="86"/>
      <c r="V59" s="86"/>
      <c r="W59" s="86"/>
      <c r="X59" s="86"/>
      <c r="Y59" s="86"/>
      <c r="Z59" s="109"/>
    </row>
    <row r="60" spans="1:26" ht="24" customHeight="1">
      <c r="A60" s="5"/>
      <c r="B60" s="6" t="s">
        <v>227</v>
      </c>
      <c r="C60" s="7"/>
      <c r="D60" s="8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 t="s">
        <v>228</v>
      </c>
      <c r="Q60" s="33"/>
      <c r="R60" s="9"/>
      <c r="S60" s="9"/>
      <c r="T60" s="21">
        <f aca="true" t="shared" si="4" ref="T60:Y60">SUM(T8,T52,T54,T57)</f>
        <v>5394.861739999999</v>
      </c>
      <c r="U60" s="21">
        <f t="shared" si="4"/>
        <v>5108.42605</v>
      </c>
      <c r="V60" s="21">
        <f t="shared" si="4"/>
        <v>4498.902</v>
      </c>
      <c r="W60" s="21">
        <f t="shared" si="4"/>
        <v>3524.2000000000003</v>
      </c>
      <c r="X60" s="21">
        <f t="shared" si="4"/>
        <v>3700.4100000000003</v>
      </c>
      <c r="Y60" s="21">
        <f t="shared" si="4"/>
        <v>3885.4305000000004</v>
      </c>
      <c r="Z60" s="109"/>
    </row>
    <row r="61" spans="1:25" ht="21" customHeight="1" hidden="1">
      <c r="A61" s="43"/>
      <c r="B61" s="27"/>
      <c r="C61" s="12"/>
      <c r="D61" s="8"/>
      <c r="E61" s="9"/>
      <c r="F61" s="9"/>
      <c r="G61" s="36"/>
      <c r="H61" s="28"/>
      <c r="I61" s="28"/>
      <c r="J61" s="28"/>
      <c r="K61" s="28"/>
      <c r="L61" s="28"/>
      <c r="M61" s="28"/>
      <c r="N61" s="9"/>
      <c r="O61" s="9"/>
      <c r="P61" s="9"/>
      <c r="Q61" s="9"/>
      <c r="R61" s="9"/>
      <c r="S61" s="9"/>
      <c r="W61" s="62"/>
      <c r="X61" s="62"/>
      <c r="Y61" s="62"/>
    </row>
    <row r="62" spans="1:25" s="35" customFormat="1" ht="29.25" customHeight="1" hidden="1">
      <c r="A62" s="28"/>
      <c r="B62" s="11"/>
      <c r="C62" s="28"/>
      <c r="D62" s="28"/>
      <c r="E62" s="28"/>
      <c r="F62" s="28"/>
      <c r="G62" s="36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40"/>
      <c r="U62" s="40"/>
      <c r="V62" s="40"/>
      <c r="W62" s="40"/>
      <c r="X62" s="40"/>
      <c r="Y62" s="28"/>
    </row>
    <row r="63" spans="1:25" s="35" customFormat="1" ht="33" customHeight="1" hidden="1">
      <c r="A63" s="28"/>
      <c r="B63" s="37"/>
      <c r="C63" s="28"/>
      <c r="D63" s="32"/>
      <c r="E63" s="28"/>
      <c r="F63" s="28"/>
      <c r="G63" s="36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65"/>
    </row>
    <row r="64" spans="1:25" ht="26.25" customHeight="1">
      <c r="A64" s="28"/>
      <c r="B64" s="36" t="s">
        <v>415</v>
      </c>
      <c r="C64" s="28"/>
      <c r="D64" s="116" t="s">
        <v>118</v>
      </c>
      <c r="E64" s="28"/>
      <c r="F64" s="28"/>
      <c r="G64" s="36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35">
        <v>39.28</v>
      </c>
      <c r="W64" s="130"/>
      <c r="X64" s="130"/>
      <c r="Y64" s="155"/>
    </row>
    <row r="65" spans="1:26" ht="18.75" customHeight="1">
      <c r="A65" s="28"/>
      <c r="B65" s="37" t="s">
        <v>410</v>
      </c>
      <c r="C65" s="28"/>
      <c r="D65" s="32" t="s">
        <v>118</v>
      </c>
      <c r="E65" s="28"/>
      <c r="F65" s="28"/>
      <c r="G65" s="36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>
        <v>959.7</v>
      </c>
      <c r="W65" s="66"/>
      <c r="X65" s="66"/>
      <c r="Y65" s="28"/>
      <c r="Z65" s="69"/>
    </row>
    <row r="66" spans="1:27" ht="33.75">
      <c r="A66" s="28"/>
      <c r="B66" s="36" t="s">
        <v>356</v>
      </c>
      <c r="C66" s="28"/>
      <c r="D66" s="67">
        <v>1003</v>
      </c>
      <c r="E66" s="28"/>
      <c r="F66" s="28"/>
      <c r="G66" s="36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98"/>
      <c r="U66" s="98"/>
      <c r="V66" s="63">
        <v>884.82</v>
      </c>
      <c r="W66" s="63">
        <v>182.7</v>
      </c>
      <c r="X66" s="21">
        <f>W66*1.05</f>
        <v>191.835</v>
      </c>
      <c r="Y66" s="21">
        <f>X66*1.05</f>
        <v>201.42675000000003</v>
      </c>
      <c r="Z66" s="98"/>
      <c r="AA66" s="55"/>
    </row>
    <row r="67" spans="1:27" ht="11.25" customHeight="1">
      <c r="A67" s="28"/>
      <c r="B67" s="95" t="s">
        <v>357</v>
      </c>
      <c r="C67" s="28"/>
      <c r="D67" s="28"/>
      <c r="E67" s="28"/>
      <c r="F67" s="28"/>
      <c r="G67" s="36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100">
        <f aca="true" t="shared" si="5" ref="T67:Y67">T60+T66</f>
        <v>5394.861739999999</v>
      </c>
      <c r="U67" s="100">
        <f t="shared" si="5"/>
        <v>5108.42605</v>
      </c>
      <c r="V67" s="100">
        <f>V60+V64+V65+V66</f>
        <v>6382.701999999999</v>
      </c>
      <c r="W67" s="100">
        <f t="shared" si="5"/>
        <v>3706.9</v>
      </c>
      <c r="X67" s="100">
        <f t="shared" si="5"/>
        <v>3892.2450000000003</v>
      </c>
      <c r="Y67" s="100">
        <f t="shared" si="5"/>
        <v>4086.8572500000005</v>
      </c>
      <c r="Z67" s="100"/>
      <c r="AA67" s="101"/>
    </row>
    <row r="69" spans="2:24" ht="12.75">
      <c r="B69" s="35"/>
      <c r="C69" s="35"/>
      <c r="D69" s="35"/>
      <c r="E69" s="35"/>
      <c r="F69" s="35"/>
      <c r="G69" s="81"/>
      <c r="H69" s="35"/>
      <c r="I69" s="35"/>
      <c r="J69" s="35"/>
      <c r="K69" s="35"/>
      <c r="L69" s="35"/>
      <c r="M69" s="35"/>
      <c r="N69" s="35"/>
      <c r="O69" s="35"/>
      <c r="P69" s="35"/>
      <c r="Q69" s="164" t="s">
        <v>229</v>
      </c>
      <c r="R69" s="164"/>
      <c r="S69" s="164"/>
      <c r="T69" s="164"/>
      <c r="U69" s="164"/>
      <c r="V69" s="35"/>
      <c r="W69" s="35"/>
      <c r="X69" s="35" t="s">
        <v>228</v>
      </c>
    </row>
    <row r="70" spans="2:26" ht="12.75">
      <c r="B70" s="179" t="s">
        <v>293</v>
      </c>
      <c r="C70" s="179"/>
      <c r="D70" s="179"/>
      <c r="E70" s="35"/>
      <c r="F70" s="35"/>
      <c r="G70" s="128" t="s">
        <v>383</v>
      </c>
      <c r="I70" s="35"/>
      <c r="J70" s="35"/>
      <c r="K70" s="35"/>
      <c r="L70" s="35"/>
      <c r="M70" s="35"/>
      <c r="N70" s="35"/>
      <c r="O70" s="35"/>
      <c r="P70" s="35"/>
      <c r="Q70" s="41" t="s">
        <v>231</v>
      </c>
      <c r="R70" s="41"/>
      <c r="S70" s="41"/>
      <c r="T70" s="41"/>
      <c r="U70" s="41"/>
      <c r="V70" s="35"/>
      <c r="W70" s="35"/>
      <c r="X70" s="78"/>
      <c r="Y70" s="202" t="s">
        <v>372</v>
      </c>
      <c r="Z70" s="202"/>
    </row>
  </sheetData>
  <sheetProtection/>
  <mergeCells count="24">
    <mergeCell ref="A2:Y2"/>
    <mergeCell ref="A3:C5"/>
    <mergeCell ref="D3:D5"/>
    <mergeCell ref="E3:Q3"/>
    <mergeCell ref="E4:E5"/>
    <mergeCell ref="G32:G33"/>
    <mergeCell ref="W4:W5"/>
    <mergeCell ref="A9:A10"/>
    <mergeCell ref="B9:B10"/>
    <mergeCell ref="C9:C10"/>
    <mergeCell ref="B70:D70"/>
    <mergeCell ref="R4:R5"/>
    <mergeCell ref="S4:U4"/>
    <mergeCell ref="H32:H33"/>
    <mergeCell ref="I32:I33"/>
    <mergeCell ref="R3:Y3"/>
    <mergeCell ref="Y70:Z70"/>
    <mergeCell ref="Q69:U69"/>
    <mergeCell ref="Z3:Z5"/>
    <mergeCell ref="X4:Y4"/>
    <mergeCell ref="F4:I4"/>
    <mergeCell ref="V4:V5"/>
    <mergeCell ref="N4:Q4"/>
    <mergeCell ref="J4:M4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scale="49" r:id="rId1"/>
  <rowBreaks count="1" manualBreakCount="1">
    <brk id="40" max="2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A71"/>
  <sheetViews>
    <sheetView view="pageBreakPreview" zoomScale="80" zoomScaleNormal="75" zoomScaleSheetLayoutView="80" zoomScalePageLayoutView="0" workbookViewId="0" topLeftCell="A1">
      <pane xSplit="8" ySplit="8" topLeftCell="Q60" activePane="bottomRight" state="frozen"/>
      <selection pane="topLeft" activeCell="A1" sqref="A1"/>
      <selection pane="topRight" activeCell="I1" sqref="I1"/>
      <selection pane="bottomLeft" activeCell="A9" sqref="A9"/>
      <selection pane="bottomRight" activeCell="H72" sqref="H72"/>
    </sheetView>
  </sheetViews>
  <sheetFormatPr defaultColWidth="9.00390625" defaultRowHeight="12.75"/>
  <cols>
    <col min="1" max="1" width="6.875" style="40" customWidth="1"/>
    <col min="2" max="2" width="35.625" style="40" customWidth="1"/>
    <col min="3" max="3" width="9.125" style="40" customWidth="1"/>
    <col min="4" max="4" width="7.375" style="40" customWidth="1"/>
    <col min="5" max="5" width="0.12890625" style="40" hidden="1" customWidth="1"/>
    <col min="6" max="6" width="9.125" style="40" hidden="1" customWidth="1"/>
    <col min="7" max="7" width="17.625" style="82" customWidth="1"/>
    <col min="8" max="8" width="14.75390625" style="40" customWidth="1"/>
    <col min="9" max="9" width="9.875" style="40" customWidth="1"/>
    <col min="10" max="10" width="0.12890625" style="40" hidden="1" customWidth="1"/>
    <col min="11" max="11" width="19.25390625" style="40" customWidth="1"/>
    <col min="12" max="12" width="8.00390625" style="40" customWidth="1"/>
    <col min="13" max="13" width="10.625" style="40" customWidth="1"/>
    <col min="14" max="14" width="9.125" style="40" hidden="1" customWidth="1"/>
    <col min="15" max="15" width="24.625" style="40" customWidth="1"/>
    <col min="16" max="16" width="9.125" style="40" customWidth="1"/>
    <col min="17" max="17" width="9.375" style="40" customWidth="1"/>
    <col min="18" max="19" width="9.125" style="40" hidden="1" customWidth="1"/>
    <col min="20" max="21" width="9.25390625" style="40" bestFit="1" customWidth="1"/>
    <col min="22" max="23" width="9.75390625" style="40" customWidth="1"/>
    <col min="24" max="24" width="8.625" style="40" customWidth="1"/>
    <col min="25" max="25" width="9.00390625" style="40" customWidth="1"/>
  </cols>
  <sheetData>
    <row r="1" spans="7:13" ht="12.75">
      <c r="G1" s="80"/>
      <c r="H1" s="1"/>
      <c r="I1" s="1"/>
      <c r="J1" s="1"/>
      <c r="K1" s="1"/>
      <c r="L1" s="1"/>
      <c r="M1" s="1"/>
    </row>
    <row r="2" spans="1:25" ht="12.75">
      <c r="A2" s="181" t="s">
        <v>294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</row>
    <row r="3" spans="1:26" ht="31.5" customHeight="1">
      <c r="A3" s="161" t="s">
        <v>1</v>
      </c>
      <c r="B3" s="161"/>
      <c r="C3" s="161"/>
      <c r="D3" s="182" t="s">
        <v>2</v>
      </c>
      <c r="E3" s="161" t="s">
        <v>3</v>
      </c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 t="s">
        <v>4</v>
      </c>
      <c r="S3" s="161"/>
      <c r="T3" s="161"/>
      <c r="U3" s="161"/>
      <c r="V3" s="161"/>
      <c r="W3" s="161"/>
      <c r="X3" s="161"/>
      <c r="Y3" s="161"/>
      <c r="Z3" s="165" t="s">
        <v>362</v>
      </c>
    </row>
    <row r="4" spans="1:26" ht="44.25" customHeight="1">
      <c r="A4" s="161"/>
      <c r="B4" s="161"/>
      <c r="C4" s="161"/>
      <c r="D4" s="182"/>
      <c r="E4" s="161"/>
      <c r="F4" s="161" t="s">
        <v>6</v>
      </c>
      <c r="G4" s="161"/>
      <c r="H4" s="161"/>
      <c r="I4" s="161"/>
      <c r="J4" s="169" t="s">
        <v>7</v>
      </c>
      <c r="K4" s="170"/>
      <c r="L4" s="170"/>
      <c r="M4" s="171"/>
      <c r="N4" s="161" t="s">
        <v>8</v>
      </c>
      <c r="O4" s="161"/>
      <c r="P4" s="161"/>
      <c r="Q4" s="161"/>
      <c r="R4" s="161"/>
      <c r="S4" s="161" t="s">
        <v>9</v>
      </c>
      <c r="T4" s="161"/>
      <c r="U4" s="161"/>
      <c r="V4" s="165" t="s">
        <v>321</v>
      </c>
      <c r="W4" s="165" t="s">
        <v>322</v>
      </c>
      <c r="X4" s="165" t="s">
        <v>10</v>
      </c>
      <c r="Y4" s="161"/>
      <c r="Z4" s="161"/>
    </row>
    <row r="5" spans="1:26" ht="67.5">
      <c r="A5" s="161"/>
      <c r="B5" s="161"/>
      <c r="C5" s="161"/>
      <c r="D5" s="182"/>
      <c r="E5" s="161"/>
      <c r="F5" s="3"/>
      <c r="G5" s="3" t="s">
        <v>11</v>
      </c>
      <c r="H5" s="3" t="s">
        <v>12</v>
      </c>
      <c r="I5" s="3" t="s">
        <v>13</v>
      </c>
      <c r="J5" s="3"/>
      <c r="K5" s="3" t="s">
        <v>11</v>
      </c>
      <c r="L5" s="3" t="s">
        <v>12</v>
      </c>
      <c r="M5" s="3" t="s">
        <v>13</v>
      </c>
      <c r="N5" s="3"/>
      <c r="O5" s="3" t="s">
        <v>11</v>
      </c>
      <c r="P5" s="3" t="s">
        <v>12</v>
      </c>
      <c r="Q5" s="3" t="s">
        <v>13</v>
      </c>
      <c r="R5" s="161"/>
      <c r="S5" s="3"/>
      <c r="T5" s="85" t="s">
        <v>319</v>
      </c>
      <c r="U5" s="85" t="s">
        <v>320</v>
      </c>
      <c r="V5" s="161"/>
      <c r="W5" s="161"/>
      <c r="X5" s="85" t="s">
        <v>398</v>
      </c>
      <c r="Y5" s="85" t="s">
        <v>399</v>
      </c>
      <c r="Z5" s="161"/>
    </row>
    <row r="6" spans="1:26" ht="12.75">
      <c r="A6" s="3" t="s">
        <v>14</v>
      </c>
      <c r="B6" s="3" t="s">
        <v>15</v>
      </c>
      <c r="C6" s="3" t="s">
        <v>16</v>
      </c>
      <c r="D6" s="4" t="s">
        <v>17</v>
      </c>
      <c r="E6" s="3"/>
      <c r="F6" s="3"/>
      <c r="G6" s="3" t="s">
        <v>18</v>
      </c>
      <c r="H6" s="3" t="s">
        <v>19</v>
      </c>
      <c r="I6" s="3" t="s">
        <v>20</v>
      </c>
      <c r="J6" s="3"/>
      <c r="K6" s="3" t="s">
        <v>21</v>
      </c>
      <c r="L6" s="3" t="s">
        <v>22</v>
      </c>
      <c r="M6" s="3" t="s">
        <v>23</v>
      </c>
      <c r="N6" s="3"/>
      <c r="O6" s="3" t="s">
        <v>24</v>
      </c>
      <c r="P6" s="3" t="s">
        <v>25</v>
      </c>
      <c r="Q6" s="3" t="s">
        <v>26</v>
      </c>
      <c r="R6" s="3"/>
      <c r="S6" s="3"/>
      <c r="T6" s="3" t="s">
        <v>27</v>
      </c>
      <c r="U6" s="3" t="s">
        <v>28</v>
      </c>
      <c r="V6" s="3" t="s">
        <v>29</v>
      </c>
      <c r="W6" s="3" t="s">
        <v>30</v>
      </c>
      <c r="X6" s="3" t="s">
        <v>31</v>
      </c>
      <c r="Y6" s="3" t="s">
        <v>32</v>
      </c>
      <c r="Z6" s="3" t="s">
        <v>33</v>
      </c>
    </row>
    <row r="7" spans="1:26" ht="18.75" customHeight="1">
      <c r="A7" s="5" t="s">
        <v>34</v>
      </c>
      <c r="B7" s="6" t="s">
        <v>35</v>
      </c>
      <c r="C7" s="7" t="s">
        <v>36</v>
      </c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21">
        <f aca="true" t="shared" si="0" ref="T7:Y7">SUM(T8,T53,T55,T58)</f>
        <v>4875.26207</v>
      </c>
      <c r="U7" s="21">
        <f t="shared" si="0"/>
        <v>4677.78428</v>
      </c>
      <c r="V7" s="21">
        <f t="shared" si="0"/>
        <v>5137.700000000001</v>
      </c>
      <c r="W7" s="21">
        <f t="shared" si="0"/>
        <v>4756.4</v>
      </c>
      <c r="X7" s="21">
        <f t="shared" si="0"/>
        <v>4994.22</v>
      </c>
      <c r="Y7" s="21">
        <f t="shared" si="0"/>
        <v>5243.931000000001</v>
      </c>
      <c r="Z7" s="69"/>
    </row>
    <row r="8" spans="1:26" ht="57" customHeight="1">
      <c r="A8" s="5" t="s">
        <v>37</v>
      </c>
      <c r="B8" s="11" t="s">
        <v>38</v>
      </c>
      <c r="C8" s="12" t="s">
        <v>39</v>
      </c>
      <c r="D8" s="8"/>
      <c r="E8" s="9"/>
      <c r="F8" s="9"/>
      <c r="G8" s="14"/>
      <c r="H8" s="14"/>
      <c r="I8" s="14"/>
      <c r="J8" s="14"/>
      <c r="K8" s="14"/>
      <c r="L8" s="14"/>
      <c r="M8" s="14"/>
      <c r="N8" s="9"/>
      <c r="O8" s="9"/>
      <c r="P8" s="9"/>
      <c r="Q8" s="9"/>
      <c r="R8" s="9"/>
      <c r="S8" s="9"/>
      <c r="T8" s="21">
        <f aca="true" t="shared" si="1" ref="T8:Y8">SUM(T9:T52)</f>
        <v>4434.236</v>
      </c>
      <c r="U8" s="21">
        <f t="shared" si="1"/>
        <v>4236.75821</v>
      </c>
      <c r="V8" s="21">
        <f t="shared" si="1"/>
        <v>3356.8500000000004</v>
      </c>
      <c r="W8" s="21">
        <f t="shared" si="1"/>
        <v>3223.6</v>
      </c>
      <c r="X8" s="21">
        <f t="shared" si="1"/>
        <v>3384.78</v>
      </c>
      <c r="Y8" s="21">
        <f t="shared" si="1"/>
        <v>3554.019000000001</v>
      </c>
      <c r="Z8" s="109"/>
    </row>
    <row r="9" spans="1:26" ht="58.5" customHeight="1">
      <c r="A9" s="159" t="s">
        <v>40</v>
      </c>
      <c r="B9" s="167" t="s">
        <v>41</v>
      </c>
      <c r="C9" s="167" t="s">
        <v>42</v>
      </c>
      <c r="D9" s="104" t="s">
        <v>243</v>
      </c>
      <c r="E9" s="9"/>
      <c r="F9" s="9"/>
      <c r="G9" s="24" t="s">
        <v>43</v>
      </c>
      <c r="H9" s="17" t="s">
        <v>44</v>
      </c>
      <c r="I9" s="18" t="s">
        <v>316</v>
      </c>
      <c r="J9" s="14"/>
      <c r="K9" s="19" t="s">
        <v>46</v>
      </c>
      <c r="L9" s="18" t="s">
        <v>47</v>
      </c>
      <c r="M9" s="18" t="s">
        <v>45</v>
      </c>
      <c r="N9" s="14"/>
      <c r="O9" s="83" t="s">
        <v>338</v>
      </c>
      <c r="P9" s="14"/>
      <c r="Q9" s="212" t="s">
        <v>318</v>
      </c>
      <c r="R9" s="9"/>
      <c r="S9" s="9"/>
      <c r="T9" s="157">
        <v>712.7</v>
      </c>
      <c r="U9" s="157">
        <v>704.134</v>
      </c>
      <c r="V9" s="63">
        <v>650.6</v>
      </c>
      <c r="W9" s="63">
        <v>720.6</v>
      </c>
      <c r="X9" s="21">
        <f>W9*1.05</f>
        <v>756.6300000000001</v>
      </c>
      <c r="Y9" s="21">
        <f>X9*1.05</f>
        <v>794.4615000000001</v>
      </c>
      <c r="Z9" s="109"/>
    </row>
    <row r="10" spans="1:26" ht="58.5" customHeight="1">
      <c r="A10" s="187"/>
      <c r="B10" s="189"/>
      <c r="C10" s="189"/>
      <c r="D10" s="104" t="s">
        <v>431</v>
      </c>
      <c r="E10" s="9"/>
      <c r="F10" s="9"/>
      <c r="G10" s="24" t="s">
        <v>43</v>
      </c>
      <c r="H10" s="17" t="s">
        <v>44</v>
      </c>
      <c r="I10" s="18" t="s">
        <v>316</v>
      </c>
      <c r="J10" s="14"/>
      <c r="K10" s="19" t="s">
        <v>46</v>
      </c>
      <c r="L10" s="18" t="s">
        <v>47</v>
      </c>
      <c r="M10" s="18" t="s">
        <v>45</v>
      </c>
      <c r="N10" s="14"/>
      <c r="O10" s="83" t="s">
        <v>389</v>
      </c>
      <c r="P10" s="14"/>
      <c r="Q10" s="214"/>
      <c r="R10" s="9"/>
      <c r="S10" s="9"/>
      <c r="T10" s="157">
        <v>13.3</v>
      </c>
      <c r="U10" s="157"/>
      <c r="V10" s="63">
        <v>5.4</v>
      </c>
      <c r="W10" s="63">
        <v>6.3</v>
      </c>
      <c r="X10" s="21">
        <f>W10*1.05</f>
        <v>6.615</v>
      </c>
      <c r="Y10" s="21">
        <f>X10*1.05</f>
        <v>6.94575</v>
      </c>
      <c r="Z10" s="109"/>
    </row>
    <row r="11" spans="1:26" ht="18.75" customHeight="1">
      <c r="A11" s="5" t="s">
        <v>48</v>
      </c>
      <c r="B11" s="15" t="s">
        <v>49</v>
      </c>
      <c r="C11" s="16" t="s">
        <v>50</v>
      </c>
      <c r="D11" s="8"/>
      <c r="E11" s="9"/>
      <c r="F11" s="9"/>
      <c r="G11" s="14"/>
      <c r="H11" s="14"/>
      <c r="I11" s="14"/>
      <c r="J11" s="14"/>
      <c r="K11" s="14"/>
      <c r="L11" s="14"/>
      <c r="M11" s="18"/>
      <c r="N11" s="14"/>
      <c r="O11" s="14"/>
      <c r="P11" s="14"/>
      <c r="Q11" s="14"/>
      <c r="R11" s="9"/>
      <c r="S11" s="9"/>
      <c r="T11" s="21"/>
      <c r="U11" s="21"/>
      <c r="V11" s="63"/>
      <c r="W11" s="63"/>
      <c r="X11" s="21"/>
      <c r="Y11" s="21"/>
      <c r="Z11" s="109"/>
    </row>
    <row r="12" spans="1:26" ht="72.75" customHeight="1">
      <c r="A12" s="5" t="s">
        <v>51</v>
      </c>
      <c r="B12" s="15" t="s">
        <v>52</v>
      </c>
      <c r="C12" s="16" t="s">
        <v>53</v>
      </c>
      <c r="D12" s="8"/>
      <c r="E12" s="9"/>
      <c r="F12" s="9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9"/>
      <c r="S12" s="9"/>
      <c r="T12" s="21"/>
      <c r="U12" s="21"/>
      <c r="V12" s="63"/>
      <c r="W12" s="63"/>
      <c r="X12" s="21"/>
      <c r="Y12" s="21"/>
      <c r="Z12" s="109"/>
    </row>
    <row r="13" spans="1:26" ht="92.25" customHeight="1">
      <c r="A13" s="5" t="s">
        <v>54</v>
      </c>
      <c r="B13" s="15" t="s">
        <v>55</v>
      </c>
      <c r="C13" s="16" t="s">
        <v>56</v>
      </c>
      <c r="D13" s="114" t="s">
        <v>253</v>
      </c>
      <c r="E13" s="14"/>
      <c r="F13" s="14"/>
      <c r="G13" s="24" t="s">
        <v>43</v>
      </c>
      <c r="H13" s="115" t="s">
        <v>365</v>
      </c>
      <c r="I13" s="18" t="s">
        <v>316</v>
      </c>
      <c r="J13" s="14"/>
      <c r="K13" s="19" t="s">
        <v>46</v>
      </c>
      <c r="L13" s="18" t="s">
        <v>364</v>
      </c>
      <c r="M13" s="18" t="s">
        <v>45</v>
      </c>
      <c r="N13" s="14"/>
      <c r="O13" s="14"/>
      <c r="P13" s="14"/>
      <c r="Q13" s="14"/>
      <c r="R13" s="9"/>
      <c r="S13" s="9"/>
      <c r="T13" s="21"/>
      <c r="U13" s="21"/>
      <c r="V13" s="63">
        <v>75.55</v>
      </c>
      <c r="W13" s="63"/>
      <c r="X13" s="21"/>
      <c r="Y13" s="21"/>
      <c r="Z13" s="109"/>
    </row>
    <row r="14" spans="1:26" ht="82.5" customHeight="1">
      <c r="A14" s="5" t="s">
        <v>57</v>
      </c>
      <c r="B14" s="15" t="s">
        <v>58</v>
      </c>
      <c r="C14" s="16" t="s">
        <v>59</v>
      </c>
      <c r="D14" s="8"/>
      <c r="E14" s="9"/>
      <c r="F14" s="9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9"/>
      <c r="S14" s="9"/>
      <c r="T14" s="21"/>
      <c r="U14" s="21"/>
      <c r="V14" s="63"/>
      <c r="W14" s="63"/>
      <c r="X14" s="21"/>
      <c r="Y14" s="21"/>
      <c r="Z14" s="109"/>
    </row>
    <row r="15" spans="1:26" ht="55.5" customHeight="1">
      <c r="A15" s="5" t="s">
        <v>60</v>
      </c>
      <c r="B15" s="15" t="s">
        <v>61</v>
      </c>
      <c r="C15" s="16" t="s">
        <v>62</v>
      </c>
      <c r="D15" s="8"/>
      <c r="E15" s="9"/>
      <c r="F15" s="9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9"/>
      <c r="S15" s="9"/>
      <c r="T15" s="21"/>
      <c r="U15" s="21"/>
      <c r="V15" s="63"/>
      <c r="W15" s="63"/>
      <c r="X15" s="21"/>
      <c r="Y15" s="21"/>
      <c r="Z15" s="109"/>
    </row>
    <row r="16" spans="1:26" ht="72" customHeight="1">
      <c r="A16" s="5" t="s">
        <v>63</v>
      </c>
      <c r="B16" s="15" t="s">
        <v>64</v>
      </c>
      <c r="C16" s="16" t="s">
        <v>65</v>
      </c>
      <c r="D16" s="8"/>
      <c r="E16" s="9"/>
      <c r="F16" s="9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9"/>
      <c r="S16" s="9"/>
      <c r="T16" s="21"/>
      <c r="U16" s="21"/>
      <c r="V16" s="63"/>
      <c r="W16" s="63"/>
      <c r="X16" s="21"/>
      <c r="Y16" s="21"/>
      <c r="Z16" s="109"/>
    </row>
    <row r="17" spans="1:26" ht="30" customHeight="1">
      <c r="A17" s="5" t="s">
        <v>66</v>
      </c>
      <c r="B17" s="15" t="s">
        <v>67</v>
      </c>
      <c r="C17" s="16" t="s">
        <v>68</v>
      </c>
      <c r="D17" s="8"/>
      <c r="E17" s="9"/>
      <c r="F17" s="9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9"/>
      <c r="S17" s="9"/>
      <c r="T17" s="21"/>
      <c r="U17" s="21"/>
      <c r="V17" s="63"/>
      <c r="W17" s="63"/>
      <c r="X17" s="21"/>
      <c r="Y17" s="21"/>
      <c r="Z17" s="109"/>
    </row>
    <row r="18" spans="1:26" ht="22.5" customHeight="1">
      <c r="A18" s="5" t="s">
        <v>69</v>
      </c>
      <c r="B18" s="15" t="s">
        <v>70</v>
      </c>
      <c r="C18" s="16" t="s">
        <v>71</v>
      </c>
      <c r="D18" s="8"/>
      <c r="E18" s="9"/>
      <c r="F18" s="9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9"/>
      <c r="S18" s="9"/>
      <c r="T18" s="21"/>
      <c r="U18" s="21"/>
      <c r="V18" s="63"/>
      <c r="W18" s="63"/>
      <c r="X18" s="21"/>
      <c r="Y18" s="21"/>
      <c r="Z18" s="109"/>
    </row>
    <row r="19" spans="1:26" ht="31.5" customHeight="1">
      <c r="A19" s="5" t="s">
        <v>72</v>
      </c>
      <c r="B19" s="15" t="s">
        <v>73</v>
      </c>
      <c r="C19" s="16" t="s">
        <v>74</v>
      </c>
      <c r="D19" s="8"/>
      <c r="E19" s="9"/>
      <c r="F19" s="9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9"/>
      <c r="S19" s="9"/>
      <c r="T19" s="21"/>
      <c r="U19" s="21"/>
      <c r="V19" s="63"/>
      <c r="W19" s="63"/>
      <c r="X19" s="21"/>
      <c r="Y19" s="21"/>
      <c r="Z19" s="109"/>
    </row>
    <row r="20" spans="1:26" ht="58.5" customHeight="1">
      <c r="A20" s="5" t="s">
        <v>75</v>
      </c>
      <c r="B20" s="15" t="s">
        <v>76</v>
      </c>
      <c r="C20" s="16" t="s">
        <v>77</v>
      </c>
      <c r="D20" s="104" t="s">
        <v>354</v>
      </c>
      <c r="E20" s="9"/>
      <c r="F20" s="9"/>
      <c r="G20" s="24" t="s">
        <v>43</v>
      </c>
      <c r="H20" s="17" t="s">
        <v>79</v>
      </c>
      <c r="I20" s="18" t="s">
        <v>80</v>
      </c>
      <c r="J20" s="14"/>
      <c r="K20" s="19" t="s">
        <v>46</v>
      </c>
      <c r="L20" s="18" t="s">
        <v>81</v>
      </c>
      <c r="M20" s="18" t="s">
        <v>45</v>
      </c>
      <c r="N20" s="14"/>
      <c r="O20" s="14"/>
      <c r="P20" s="14"/>
      <c r="Q20" s="20"/>
      <c r="R20" s="9"/>
      <c r="S20" s="9"/>
      <c r="T20" s="21"/>
      <c r="U20" s="21"/>
      <c r="V20" s="63">
        <v>317.255</v>
      </c>
      <c r="W20" s="63">
        <v>18</v>
      </c>
      <c r="X20" s="21">
        <f>W20*1.05</f>
        <v>18.900000000000002</v>
      </c>
      <c r="Y20" s="21">
        <f>X20*1.05</f>
        <v>19.845000000000002</v>
      </c>
      <c r="Z20" s="109"/>
    </row>
    <row r="21" spans="1:26" ht="61.5" customHeight="1">
      <c r="A21" s="159" t="s">
        <v>82</v>
      </c>
      <c r="B21" s="167" t="s">
        <v>83</v>
      </c>
      <c r="C21" s="167" t="s">
        <v>84</v>
      </c>
      <c r="D21" s="104" t="s">
        <v>408</v>
      </c>
      <c r="E21" s="9"/>
      <c r="F21" s="9"/>
      <c r="G21" s="24" t="s">
        <v>43</v>
      </c>
      <c r="H21" s="193" t="s">
        <v>86</v>
      </c>
      <c r="I21" s="18" t="s">
        <v>80</v>
      </c>
      <c r="J21" s="14"/>
      <c r="K21" s="19" t="s">
        <v>46</v>
      </c>
      <c r="L21" s="18" t="s">
        <v>87</v>
      </c>
      <c r="M21" s="18" t="s">
        <v>45</v>
      </c>
      <c r="N21" s="14"/>
      <c r="O21" s="83" t="s">
        <v>338</v>
      </c>
      <c r="P21" s="14"/>
      <c r="Q21" s="20" t="s">
        <v>318</v>
      </c>
      <c r="R21" s="9"/>
      <c r="S21" s="9"/>
      <c r="T21" s="23">
        <v>50</v>
      </c>
      <c r="U21" s="23">
        <v>50</v>
      </c>
      <c r="V21" s="23">
        <v>50</v>
      </c>
      <c r="W21" s="23"/>
      <c r="X21" s="21"/>
      <c r="Y21" s="21"/>
      <c r="Z21" s="109"/>
    </row>
    <row r="22" spans="1:26" ht="55.5" customHeight="1">
      <c r="A22" s="187"/>
      <c r="B22" s="189"/>
      <c r="C22" s="189"/>
      <c r="D22" s="104" t="s">
        <v>159</v>
      </c>
      <c r="E22" s="9"/>
      <c r="F22" s="9"/>
      <c r="G22" s="24" t="s">
        <v>43</v>
      </c>
      <c r="H22" s="195"/>
      <c r="I22" s="18" t="s">
        <v>80</v>
      </c>
      <c r="J22" s="14"/>
      <c r="K22" s="19" t="s">
        <v>46</v>
      </c>
      <c r="L22" s="18" t="s">
        <v>432</v>
      </c>
      <c r="M22" s="18" t="s">
        <v>45</v>
      </c>
      <c r="N22" s="14"/>
      <c r="O22" s="83" t="s">
        <v>389</v>
      </c>
      <c r="P22" s="14"/>
      <c r="Q22" s="20" t="s">
        <v>318</v>
      </c>
      <c r="R22" s="9"/>
      <c r="S22" s="9"/>
      <c r="T22" s="158">
        <v>588.929</v>
      </c>
      <c r="U22" s="158">
        <v>535.559</v>
      </c>
      <c r="V22" s="23">
        <v>469.4</v>
      </c>
      <c r="W22" s="23">
        <v>470.6</v>
      </c>
      <c r="X22" s="21">
        <f>W22*1.05</f>
        <v>494.13000000000005</v>
      </c>
      <c r="Y22" s="21">
        <f>X22*1.05</f>
        <v>518.8365000000001</v>
      </c>
      <c r="Z22" s="109"/>
    </row>
    <row r="23" spans="1:26" ht="77.25" customHeight="1">
      <c r="A23" s="5" t="s">
        <v>88</v>
      </c>
      <c r="B23" s="15" t="s">
        <v>89</v>
      </c>
      <c r="C23" s="16" t="s">
        <v>90</v>
      </c>
      <c r="D23" s="8" t="s">
        <v>91</v>
      </c>
      <c r="E23" s="9"/>
      <c r="F23" s="9"/>
      <c r="G23" s="24" t="s">
        <v>43</v>
      </c>
      <c r="H23" s="17" t="s">
        <v>92</v>
      </c>
      <c r="I23" s="18" t="s">
        <v>80</v>
      </c>
      <c r="J23" s="14"/>
      <c r="K23" s="19" t="s">
        <v>46</v>
      </c>
      <c r="L23" s="18" t="s">
        <v>93</v>
      </c>
      <c r="M23" s="18" t="s">
        <v>45</v>
      </c>
      <c r="N23" s="14"/>
      <c r="O23" s="83" t="s">
        <v>338</v>
      </c>
      <c r="P23" s="14"/>
      <c r="Q23" s="20" t="s">
        <v>318</v>
      </c>
      <c r="R23" s="9"/>
      <c r="S23" s="9"/>
      <c r="T23" s="21">
        <v>646.96</v>
      </c>
      <c r="U23" s="21">
        <v>646.96</v>
      </c>
      <c r="V23" s="28"/>
      <c r="W23" s="28"/>
      <c r="X23" s="28"/>
      <c r="Y23" s="28"/>
      <c r="Z23" s="109"/>
    </row>
    <row r="24" spans="1:26" ht="42">
      <c r="A24" s="5" t="s">
        <v>94</v>
      </c>
      <c r="B24" s="15" t="s">
        <v>95</v>
      </c>
      <c r="C24" s="16" t="s">
        <v>96</v>
      </c>
      <c r="D24" s="8"/>
      <c r="E24" s="9"/>
      <c r="F24" s="9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9"/>
      <c r="S24" s="9"/>
      <c r="T24" s="21"/>
      <c r="U24" s="21"/>
      <c r="V24" s="63"/>
      <c r="W24" s="63"/>
      <c r="X24" s="21"/>
      <c r="Y24" s="21"/>
      <c r="Z24" s="109"/>
    </row>
    <row r="25" spans="1:26" ht="51.75" customHeight="1">
      <c r="A25" s="5" t="s">
        <v>97</v>
      </c>
      <c r="B25" s="15" t="s">
        <v>98</v>
      </c>
      <c r="C25" s="16" t="s">
        <v>99</v>
      </c>
      <c r="D25" s="8"/>
      <c r="E25" s="9"/>
      <c r="F25" s="9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9"/>
      <c r="S25" s="9"/>
      <c r="T25" s="21"/>
      <c r="U25" s="21"/>
      <c r="V25" s="63"/>
      <c r="W25" s="63"/>
      <c r="X25" s="21"/>
      <c r="Y25" s="21"/>
      <c r="Z25" s="109"/>
    </row>
    <row r="26" spans="1:26" ht="30" customHeight="1">
      <c r="A26" s="5" t="s">
        <v>100</v>
      </c>
      <c r="B26" s="15" t="s">
        <v>101</v>
      </c>
      <c r="C26" s="16" t="s">
        <v>102</v>
      </c>
      <c r="D26" s="8"/>
      <c r="E26" s="9"/>
      <c r="F26" s="9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9"/>
      <c r="S26" s="9"/>
      <c r="T26" s="21"/>
      <c r="U26" s="21"/>
      <c r="V26" s="63"/>
      <c r="W26" s="63"/>
      <c r="X26" s="21"/>
      <c r="Y26" s="21"/>
      <c r="Z26" s="109"/>
    </row>
    <row r="27" spans="1:26" ht="69" customHeight="1">
      <c r="A27" s="5" t="s">
        <v>103</v>
      </c>
      <c r="B27" s="15" t="s">
        <v>104</v>
      </c>
      <c r="C27" s="16" t="s">
        <v>105</v>
      </c>
      <c r="D27" s="8" t="s">
        <v>106</v>
      </c>
      <c r="E27" s="9"/>
      <c r="F27" s="9"/>
      <c r="G27" s="24" t="s">
        <v>107</v>
      </c>
      <c r="H27" s="17" t="s">
        <v>108</v>
      </c>
      <c r="I27" s="18" t="s">
        <v>80</v>
      </c>
      <c r="J27" s="14"/>
      <c r="K27" s="19" t="s">
        <v>109</v>
      </c>
      <c r="L27" s="18" t="s">
        <v>110</v>
      </c>
      <c r="M27" s="18" t="s">
        <v>111</v>
      </c>
      <c r="N27" s="14"/>
      <c r="O27" s="83" t="s">
        <v>338</v>
      </c>
      <c r="P27" s="14"/>
      <c r="Q27" s="20" t="s">
        <v>318</v>
      </c>
      <c r="R27" s="9"/>
      <c r="S27" s="9"/>
      <c r="T27" s="21">
        <v>6.87</v>
      </c>
      <c r="U27" s="21">
        <v>6.47</v>
      </c>
      <c r="V27" s="63"/>
      <c r="W27" s="63">
        <v>10.7</v>
      </c>
      <c r="X27" s="21">
        <f>W27*1.05</f>
        <v>11.235</v>
      </c>
      <c r="Y27" s="21">
        <f>X27*1.05</f>
        <v>11.79675</v>
      </c>
      <c r="Z27" s="109"/>
    </row>
    <row r="28" spans="1:26" ht="33" customHeight="1">
      <c r="A28" s="5" t="s">
        <v>112</v>
      </c>
      <c r="B28" s="15" t="s">
        <v>113</v>
      </c>
      <c r="C28" s="16" t="s">
        <v>114</v>
      </c>
      <c r="D28" s="8"/>
      <c r="E28" s="9"/>
      <c r="F28" s="9"/>
      <c r="G28" s="24"/>
      <c r="H28" s="17"/>
      <c r="I28" s="18"/>
      <c r="J28" s="14"/>
      <c r="K28" s="19"/>
      <c r="L28" s="18"/>
      <c r="M28" s="18"/>
      <c r="N28" s="14"/>
      <c r="O28" s="14"/>
      <c r="P28" s="14"/>
      <c r="Q28" s="14"/>
      <c r="R28" s="9"/>
      <c r="S28" s="9"/>
      <c r="T28" s="21"/>
      <c r="U28" s="21"/>
      <c r="V28" s="63"/>
      <c r="W28" s="63"/>
      <c r="X28" s="21"/>
      <c r="Y28" s="21"/>
      <c r="Z28" s="109"/>
    </row>
    <row r="29" spans="1:26" ht="67.5" customHeight="1">
      <c r="A29" s="5" t="s">
        <v>115</v>
      </c>
      <c r="B29" s="15" t="s">
        <v>116</v>
      </c>
      <c r="C29" s="16" t="s">
        <v>117</v>
      </c>
      <c r="D29" s="8" t="s">
        <v>118</v>
      </c>
      <c r="E29" s="9"/>
      <c r="F29" s="9"/>
      <c r="G29" s="24" t="s">
        <v>43</v>
      </c>
      <c r="H29" s="17" t="s">
        <v>119</v>
      </c>
      <c r="I29" s="18" t="s">
        <v>80</v>
      </c>
      <c r="J29" s="14"/>
      <c r="K29" s="19" t="s">
        <v>120</v>
      </c>
      <c r="L29" s="18" t="s">
        <v>121</v>
      </c>
      <c r="M29" s="18" t="s">
        <v>122</v>
      </c>
      <c r="N29" s="14"/>
      <c r="O29" s="83" t="s">
        <v>338</v>
      </c>
      <c r="P29" s="14"/>
      <c r="Q29" s="20" t="s">
        <v>318</v>
      </c>
      <c r="R29" s="9"/>
      <c r="S29" s="9"/>
      <c r="T29" s="21">
        <v>270.04</v>
      </c>
      <c r="U29" s="21">
        <v>269.53393</v>
      </c>
      <c r="V29" s="63">
        <v>199.128</v>
      </c>
      <c r="W29" s="63">
        <v>279.9</v>
      </c>
      <c r="X29" s="21">
        <f>W29*1.05</f>
        <v>293.895</v>
      </c>
      <c r="Y29" s="21">
        <f>X29*1.05</f>
        <v>308.58975</v>
      </c>
      <c r="Z29" s="109"/>
    </row>
    <row r="30" spans="1:26" ht="57.75" customHeight="1">
      <c r="A30" s="5" t="s">
        <v>123</v>
      </c>
      <c r="B30" s="15" t="s">
        <v>124</v>
      </c>
      <c r="C30" s="16" t="s">
        <v>125</v>
      </c>
      <c r="D30" s="8" t="s">
        <v>118</v>
      </c>
      <c r="E30" s="9"/>
      <c r="F30" s="9"/>
      <c r="G30" s="24" t="s">
        <v>43</v>
      </c>
      <c r="H30" s="17" t="s">
        <v>126</v>
      </c>
      <c r="I30" s="18" t="s">
        <v>80</v>
      </c>
      <c r="J30" s="14"/>
      <c r="K30" s="19" t="s">
        <v>46</v>
      </c>
      <c r="L30" s="18" t="s">
        <v>127</v>
      </c>
      <c r="M30" s="18" t="s">
        <v>45</v>
      </c>
      <c r="N30" s="14"/>
      <c r="O30" s="83" t="s">
        <v>338</v>
      </c>
      <c r="P30" s="14"/>
      <c r="Q30" s="20" t="s">
        <v>318</v>
      </c>
      <c r="R30" s="9"/>
      <c r="S30" s="9"/>
      <c r="T30" s="21">
        <v>1483.967</v>
      </c>
      <c r="U30" s="21">
        <v>1393.40264</v>
      </c>
      <c r="V30" s="63">
        <v>1162.115</v>
      </c>
      <c r="W30" s="63">
        <v>1243</v>
      </c>
      <c r="X30" s="21">
        <f>W30*1.05</f>
        <v>1305.15</v>
      </c>
      <c r="Y30" s="21">
        <f>X30*1.05</f>
        <v>1370.4075000000003</v>
      </c>
      <c r="Z30" s="109"/>
    </row>
    <row r="31" spans="1:26" ht="75.75" customHeight="1">
      <c r="A31" s="5" t="s">
        <v>128</v>
      </c>
      <c r="B31" s="15" t="s">
        <v>129</v>
      </c>
      <c r="C31" s="16" t="s">
        <v>130</v>
      </c>
      <c r="D31" s="8" t="s">
        <v>118</v>
      </c>
      <c r="E31" s="9"/>
      <c r="F31" s="9"/>
      <c r="G31" s="24" t="s">
        <v>43</v>
      </c>
      <c r="H31" s="17" t="s">
        <v>131</v>
      </c>
      <c r="I31" s="18" t="s">
        <v>80</v>
      </c>
      <c r="J31" s="14"/>
      <c r="K31" s="19" t="s">
        <v>46</v>
      </c>
      <c r="L31" s="18" t="s">
        <v>132</v>
      </c>
      <c r="M31" s="18" t="s">
        <v>45</v>
      </c>
      <c r="N31" s="14"/>
      <c r="O31" s="14"/>
      <c r="P31" s="14"/>
      <c r="Q31" s="20"/>
      <c r="R31" s="9"/>
      <c r="S31" s="9"/>
      <c r="T31" s="21"/>
      <c r="U31" s="21"/>
      <c r="V31" s="63">
        <v>155.8</v>
      </c>
      <c r="W31" s="63"/>
      <c r="X31" s="21"/>
      <c r="Y31" s="21"/>
      <c r="Z31" s="109"/>
    </row>
    <row r="32" spans="1:26" ht="52.5">
      <c r="A32" s="5" t="s">
        <v>133</v>
      </c>
      <c r="B32" s="15" t="s">
        <v>134</v>
      </c>
      <c r="C32" s="16" t="s">
        <v>135</v>
      </c>
      <c r="D32" s="8" t="s">
        <v>118</v>
      </c>
      <c r="E32" s="9"/>
      <c r="F32" s="9"/>
      <c r="G32" s="14"/>
      <c r="H32" s="14"/>
      <c r="I32" s="14"/>
      <c r="J32" s="14"/>
      <c r="K32" s="14"/>
      <c r="L32" s="14"/>
      <c r="M32" s="14"/>
      <c r="N32" s="14"/>
      <c r="O32" s="83" t="s">
        <v>338</v>
      </c>
      <c r="P32" s="14"/>
      <c r="Q32" s="20" t="s">
        <v>318</v>
      </c>
      <c r="R32" s="9"/>
      <c r="S32" s="9"/>
      <c r="T32" s="21">
        <v>170.56</v>
      </c>
      <c r="U32" s="21">
        <v>170.2812</v>
      </c>
      <c r="V32" s="63"/>
      <c r="W32" s="63">
        <v>206.5</v>
      </c>
      <c r="X32" s="21">
        <f>W32*1.05</f>
        <v>216.82500000000002</v>
      </c>
      <c r="Y32" s="21">
        <f>X32*1.05</f>
        <v>227.66625000000002</v>
      </c>
      <c r="Z32" s="109"/>
    </row>
    <row r="33" spans="1:26" ht="69" customHeight="1">
      <c r="A33" s="5" t="s">
        <v>136</v>
      </c>
      <c r="B33" s="15" t="s">
        <v>137</v>
      </c>
      <c r="C33" s="16" t="s">
        <v>138</v>
      </c>
      <c r="D33" s="8" t="s">
        <v>414</v>
      </c>
      <c r="E33" s="9"/>
      <c r="F33" s="9"/>
      <c r="G33" s="162" t="s">
        <v>43</v>
      </c>
      <c r="H33" s="163" t="s">
        <v>140</v>
      </c>
      <c r="I33" s="168" t="s">
        <v>80</v>
      </c>
      <c r="J33" s="14"/>
      <c r="K33" s="19" t="s">
        <v>46</v>
      </c>
      <c r="L33" s="18" t="s">
        <v>132</v>
      </c>
      <c r="M33" s="18" t="s">
        <v>45</v>
      </c>
      <c r="N33" s="14"/>
      <c r="O33" s="83" t="s">
        <v>338</v>
      </c>
      <c r="P33" s="14"/>
      <c r="Q33" s="20" t="s">
        <v>318</v>
      </c>
      <c r="R33" s="9"/>
      <c r="S33" s="9"/>
      <c r="T33" s="21">
        <v>13</v>
      </c>
      <c r="U33" s="21">
        <v>4.25</v>
      </c>
      <c r="V33" s="63">
        <v>10</v>
      </c>
      <c r="W33" s="63">
        <v>13</v>
      </c>
      <c r="X33" s="21">
        <f>W33*1.05</f>
        <v>13.65</v>
      </c>
      <c r="Y33" s="21">
        <f>X33*1.05</f>
        <v>14.332500000000001</v>
      </c>
      <c r="Z33" s="109"/>
    </row>
    <row r="34" spans="1:26" ht="42" customHeight="1">
      <c r="A34" s="5" t="s">
        <v>141</v>
      </c>
      <c r="B34" s="15" t="s">
        <v>142</v>
      </c>
      <c r="C34" s="16" t="s">
        <v>143</v>
      </c>
      <c r="D34" s="8"/>
      <c r="E34" s="9"/>
      <c r="F34" s="9"/>
      <c r="G34" s="162"/>
      <c r="H34" s="163"/>
      <c r="I34" s="168"/>
      <c r="J34" s="14"/>
      <c r="K34" s="19" t="s">
        <v>144</v>
      </c>
      <c r="L34" s="18" t="s">
        <v>145</v>
      </c>
      <c r="M34" s="18" t="s">
        <v>146</v>
      </c>
      <c r="N34" s="14"/>
      <c r="O34" s="14"/>
      <c r="P34" s="14"/>
      <c r="Q34" s="14"/>
      <c r="R34" s="9"/>
      <c r="S34" s="9"/>
      <c r="T34" s="21"/>
      <c r="U34" s="21"/>
      <c r="V34" s="63"/>
      <c r="W34" s="63"/>
      <c r="X34" s="21"/>
      <c r="Y34" s="21"/>
      <c r="Z34" s="109"/>
    </row>
    <row r="35" spans="1:26" ht="39" customHeight="1">
      <c r="A35" s="5" t="s">
        <v>147</v>
      </c>
      <c r="B35" s="15" t="s">
        <v>148</v>
      </c>
      <c r="C35" s="16" t="s">
        <v>149</v>
      </c>
      <c r="D35" s="8"/>
      <c r="E35" s="9"/>
      <c r="F35" s="9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9"/>
      <c r="S35" s="9"/>
      <c r="T35" s="21"/>
      <c r="U35" s="21"/>
      <c r="V35" s="63"/>
      <c r="W35" s="63"/>
      <c r="X35" s="21"/>
      <c r="Y35" s="21"/>
      <c r="Z35" s="109"/>
    </row>
    <row r="36" spans="1:26" ht="18.75" customHeight="1">
      <c r="A36" s="5" t="s">
        <v>150</v>
      </c>
      <c r="B36" s="15" t="s">
        <v>151</v>
      </c>
      <c r="C36" s="16" t="s">
        <v>152</v>
      </c>
      <c r="D36" s="8"/>
      <c r="E36" s="9"/>
      <c r="F36" s="9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9"/>
      <c r="S36" s="9"/>
      <c r="T36" s="21"/>
      <c r="U36" s="21"/>
      <c r="V36" s="63"/>
      <c r="W36" s="63"/>
      <c r="X36" s="21"/>
      <c r="Y36" s="21"/>
      <c r="Z36" s="109"/>
    </row>
    <row r="37" spans="1:26" ht="21">
      <c r="A37" s="5" t="s">
        <v>153</v>
      </c>
      <c r="B37" s="15" t="s">
        <v>154</v>
      </c>
      <c r="C37" s="16" t="s">
        <v>155</v>
      </c>
      <c r="D37" s="8"/>
      <c r="E37" s="9"/>
      <c r="F37" s="9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9"/>
      <c r="S37" s="9"/>
      <c r="T37" s="21"/>
      <c r="U37" s="21"/>
      <c r="V37" s="63"/>
      <c r="W37" s="63"/>
      <c r="X37" s="21"/>
      <c r="Y37" s="21"/>
      <c r="Z37" s="109"/>
    </row>
    <row r="38" spans="1:26" ht="61.5" customHeight="1">
      <c r="A38" s="5" t="s">
        <v>156</v>
      </c>
      <c r="B38" s="15" t="s">
        <v>157</v>
      </c>
      <c r="C38" s="16" t="s">
        <v>158</v>
      </c>
      <c r="D38" s="8" t="s">
        <v>159</v>
      </c>
      <c r="E38" s="9"/>
      <c r="F38" s="9"/>
      <c r="G38" s="24" t="s">
        <v>43</v>
      </c>
      <c r="H38" s="17" t="s">
        <v>160</v>
      </c>
      <c r="I38" s="18" t="s">
        <v>80</v>
      </c>
      <c r="J38" s="14"/>
      <c r="K38" s="19" t="s">
        <v>46</v>
      </c>
      <c r="L38" s="18" t="s">
        <v>161</v>
      </c>
      <c r="M38" s="18" t="s">
        <v>45</v>
      </c>
      <c r="N38" s="14"/>
      <c r="O38" s="83" t="s">
        <v>338</v>
      </c>
      <c r="P38" s="14"/>
      <c r="Q38" s="20" t="s">
        <v>318</v>
      </c>
      <c r="R38" s="9"/>
      <c r="S38" s="9"/>
      <c r="T38" s="21">
        <v>117.11</v>
      </c>
      <c r="U38" s="21">
        <v>116.1094</v>
      </c>
      <c r="V38" s="63">
        <v>26.159</v>
      </c>
      <c r="W38" s="63">
        <v>60</v>
      </c>
      <c r="X38" s="21">
        <f aca="true" t="shared" si="2" ref="X38:Y40">W38*1.05</f>
        <v>63</v>
      </c>
      <c r="Y38" s="21">
        <f t="shared" si="2"/>
        <v>66.15</v>
      </c>
      <c r="Z38" s="109"/>
    </row>
    <row r="39" spans="1:26" ht="75" customHeight="1">
      <c r="A39" s="5" t="s">
        <v>162</v>
      </c>
      <c r="B39" s="15" t="s">
        <v>163</v>
      </c>
      <c r="C39" s="16" t="s">
        <v>164</v>
      </c>
      <c r="D39" s="8" t="s">
        <v>291</v>
      </c>
      <c r="E39" s="9"/>
      <c r="F39" s="9"/>
      <c r="G39" s="24" t="s">
        <v>43</v>
      </c>
      <c r="H39" s="17" t="s">
        <v>160</v>
      </c>
      <c r="I39" s="18" t="s">
        <v>80</v>
      </c>
      <c r="J39" s="14"/>
      <c r="K39" s="19" t="s">
        <v>46</v>
      </c>
      <c r="L39" s="18" t="s">
        <v>161</v>
      </c>
      <c r="M39" s="18" t="s">
        <v>45</v>
      </c>
      <c r="N39" s="14"/>
      <c r="O39" s="83" t="s">
        <v>338</v>
      </c>
      <c r="P39" s="14"/>
      <c r="Q39" s="20" t="s">
        <v>318</v>
      </c>
      <c r="R39" s="9"/>
      <c r="S39" s="9"/>
      <c r="T39" s="23">
        <v>168.3</v>
      </c>
      <c r="U39" s="21">
        <v>168.3</v>
      </c>
      <c r="V39" s="23">
        <v>43</v>
      </c>
      <c r="W39" s="23">
        <v>35</v>
      </c>
      <c r="X39" s="21">
        <f t="shared" si="2"/>
        <v>36.75</v>
      </c>
      <c r="Y39" s="21">
        <f t="shared" si="2"/>
        <v>38.5875</v>
      </c>
      <c r="Z39" s="109"/>
    </row>
    <row r="40" spans="1:26" ht="59.25" customHeight="1">
      <c r="A40" s="5" t="s">
        <v>165</v>
      </c>
      <c r="B40" s="15" t="s">
        <v>166</v>
      </c>
      <c r="C40" s="16" t="s">
        <v>167</v>
      </c>
      <c r="D40" s="8" t="s">
        <v>159</v>
      </c>
      <c r="E40" s="9"/>
      <c r="F40" s="9"/>
      <c r="G40" s="24" t="s">
        <v>43</v>
      </c>
      <c r="H40" s="17" t="s">
        <v>160</v>
      </c>
      <c r="I40" s="18" t="s">
        <v>80</v>
      </c>
      <c r="J40" s="14"/>
      <c r="K40" s="19" t="s">
        <v>46</v>
      </c>
      <c r="L40" s="18" t="s">
        <v>161</v>
      </c>
      <c r="M40" s="18" t="s">
        <v>45</v>
      </c>
      <c r="N40" s="14"/>
      <c r="O40" s="83" t="s">
        <v>338</v>
      </c>
      <c r="P40" s="14"/>
      <c r="Q40" s="20" t="s">
        <v>318</v>
      </c>
      <c r="R40" s="9"/>
      <c r="S40" s="9"/>
      <c r="T40" s="21">
        <v>192.5</v>
      </c>
      <c r="U40" s="21">
        <v>171.75804</v>
      </c>
      <c r="V40" s="63">
        <v>192.443</v>
      </c>
      <c r="W40" s="63">
        <v>160</v>
      </c>
      <c r="X40" s="21">
        <f t="shared" si="2"/>
        <v>168</v>
      </c>
      <c r="Y40" s="21">
        <f t="shared" si="2"/>
        <v>176.4</v>
      </c>
      <c r="Z40" s="109"/>
    </row>
    <row r="41" spans="1:26" ht="23.25" customHeight="1">
      <c r="A41" s="5" t="s">
        <v>168</v>
      </c>
      <c r="B41" s="15" t="s">
        <v>169</v>
      </c>
      <c r="C41" s="16" t="s">
        <v>170</v>
      </c>
      <c r="D41" s="8"/>
      <c r="E41" s="9"/>
      <c r="F41" s="9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9"/>
      <c r="S41" s="9"/>
      <c r="T41" s="21"/>
      <c r="U41" s="21"/>
      <c r="V41" s="63"/>
      <c r="W41" s="63"/>
      <c r="X41" s="21"/>
      <c r="Y41" s="21"/>
      <c r="Z41" s="109"/>
    </row>
    <row r="42" spans="1:26" ht="52.5" customHeight="1">
      <c r="A42" s="5" t="s">
        <v>171</v>
      </c>
      <c r="B42" s="15" t="s">
        <v>172</v>
      </c>
      <c r="C42" s="16" t="s">
        <v>173</v>
      </c>
      <c r="D42" s="8"/>
      <c r="E42" s="9"/>
      <c r="F42" s="9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9"/>
      <c r="S42" s="9"/>
      <c r="T42" s="21"/>
      <c r="U42" s="21"/>
      <c r="V42" s="63"/>
      <c r="W42" s="63"/>
      <c r="X42" s="21"/>
      <c r="Y42" s="21"/>
      <c r="Z42" s="109"/>
    </row>
    <row r="43" spans="1:26" ht="43.5" customHeight="1">
      <c r="A43" s="5" t="s">
        <v>174</v>
      </c>
      <c r="B43" s="15" t="s">
        <v>175</v>
      </c>
      <c r="C43" s="16" t="s">
        <v>176</v>
      </c>
      <c r="D43" s="8"/>
      <c r="E43" s="9"/>
      <c r="F43" s="9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9"/>
      <c r="S43" s="9"/>
      <c r="T43" s="21"/>
      <c r="U43" s="21"/>
      <c r="V43" s="63"/>
      <c r="W43" s="63"/>
      <c r="X43" s="21"/>
      <c r="Y43" s="21"/>
      <c r="Z43" s="109"/>
    </row>
    <row r="44" spans="1:26" ht="42" customHeight="1">
      <c r="A44" s="5" t="s">
        <v>177</v>
      </c>
      <c r="B44" s="15" t="s">
        <v>178</v>
      </c>
      <c r="C44" s="16" t="s">
        <v>179</v>
      </c>
      <c r="D44" s="8"/>
      <c r="E44" s="9"/>
      <c r="F44" s="9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9"/>
      <c r="S44" s="9"/>
      <c r="T44" s="21"/>
      <c r="U44" s="21"/>
      <c r="V44" s="63"/>
      <c r="W44" s="63"/>
      <c r="X44" s="21"/>
      <c r="Y44" s="21"/>
      <c r="Z44" s="109"/>
    </row>
    <row r="45" spans="1:26" ht="30.75" customHeight="1">
      <c r="A45" s="5" t="s">
        <v>180</v>
      </c>
      <c r="B45" s="15" t="s">
        <v>181</v>
      </c>
      <c r="C45" s="16" t="s">
        <v>182</v>
      </c>
      <c r="D45" s="8"/>
      <c r="E45" s="9"/>
      <c r="F45" s="9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9"/>
      <c r="S45" s="9"/>
      <c r="T45" s="21"/>
      <c r="U45" s="21"/>
      <c r="V45" s="63"/>
      <c r="W45" s="63"/>
      <c r="X45" s="21"/>
      <c r="Y45" s="21"/>
      <c r="Z45" s="109"/>
    </row>
    <row r="46" spans="1:26" ht="41.25" customHeight="1">
      <c r="A46" s="5" t="s">
        <v>183</v>
      </c>
      <c r="B46" s="15" t="s">
        <v>184</v>
      </c>
      <c r="C46" s="16" t="s">
        <v>185</v>
      </c>
      <c r="D46" s="8"/>
      <c r="E46" s="9"/>
      <c r="F46" s="9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9"/>
      <c r="S46" s="9"/>
      <c r="T46" s="21"/>
      <c r="U46" s="21"/>
      <c r="V46" s="63"/>
      <c r="W46" s="63"/>
      <c r="X46" s="21"/>
      <c r="Y46" s="21"/>
      <c r="Z46" s="109"/>
    </row>
    <row r="47" spans="1:26" ht="34.5" customHeight="1">
      <c r="A47" s="5" t="s">
        <v>186</v>
      </c>
      <c r="B47" s="15" t="s">
        <v>187</v>
      </c>
      <c r="C47" s="16" t="s">
        <v>188</v>
      </c>
      <c r="D47" s="8"/>
      <c r="E47" s="9"/>
      <c r="F47" s="9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9"/>
      <c r="S47" s="9"/>
      <c r="T47" s="21"/>
      <c r="U47" s="21"/>
      <c r="V47" s="63"/>
      <c r="W47" s="63"/>
      <c r="X47" s="21"/>
      <c r="Y47" s="21"/>
      <c r="Z47" s="109"/>
    </row>
    <row r="48" spans="1:26" ht="61.5" customHeight="1">
      <c r="A48" s="5" t="s">
        <v>189</v>
      </c>
      <c r="B48" s="15" t="s">
        <v>190</v>
      </c>
      <c r="C48" s="16" t="s">
        <v>191</v>
      </c>
      <c r="D48" s="8" t="s">
        <v>91</v>
      </c>
      <c r="E48" s="9"/>
      <c r="F48" s="9"/>
      <c r="G48" s="24" t="s">
        <v>43</v>
      </c>
      <c r="H48" s="17" t="s">
        <v>192</v>
      </c>
      <c r="I48" s="18" t="s">
        <v>80</v>
      </c>
      <c r="J48" s="14"/>
      <c r="K48" s="19" t="s">
        <v>46</v>
      </c>
      <c r="L48" s="18" t="s">
        <v>193</v>
      </c>
      <c r="M48" s="18" t="s">
        <v>194</v>
      </c>
      <c r="N48" s="14"/>
      <c r="O48" s="14"/>
      <c r="P48" s="14"/>
      <c r="Q48" s="20"/>
      <c r="R48" s="9"/>
      <c r="S48" s="9"/>
      <c r="T48" s="21"/>
      <c r="U48" s="21"/>
      <c r="V48" s="63"/>
      <c r="W48" s="63"/>
      <c r="X48" s="21"/>
      <c r="Y48" s="21"/>
      <c r="Z48" s="109"/>
    </row>
    <row r="49" spans="1:26" ht="24" customHeight="1">
      <c r="A49" s="5" t="s">
        <v>195</v>
      </c>
      <c r="B49" s="15" t="s">
        <v>196</v>
      </c>
      <c r="C49" s="16" t="s">
        <v>197</v>
      </c>
      <c r="D49" s="8"/>
      <c r="E49" s="9"/>
      <c r="F49" s="9"/>
      <c r="G49" s="24"/>
      <c r="H49" s="17"/>
      <c r="I49" s="18"/>
      <c r="J49" s="14"/>
      <c r="K49" s="14"/>
      <c r="L49" s="14"/>
      <c r="M49" s="14"/>
      <c r="N49" s="14"/>
      <c r="O49" s="14"/>
      <c r="P49" s="14"/>
      <c r="Q49" s="14"/>
      <c r="R49" s="9"/>
      <c r="S49" s="9"/>
      <c r="T49" s="21"/>
      <c r="U49" s="21"/>
      <c r="V49" s="63"/>
      <c r="W49" s="63"/>
      <c r="X49" s="21"/>
      <c r="Y49" s="21"/>
      <c r="Z49" s="109"/>
    </row>
    <row r="50" spans="1:26" ht="55.5" customHeight="1">
      <c r="A50" s="5" t="s">
        <v>198</v>
      </c>
      <c r="B50" s="15" t="s">
        <v>199</v>
      </c>
      <c r="C50" s="16" t="s">
        <v>200</v>
      </c>
      <c r="D50" s="8"/>
      <c r="E50" s="9"/>
      <c r="F50" s="9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9"/>
      <c r="S50" s="9"/>
      <c r="T50" s="21"/>
      <c r="U50" s="21"/>
      <c r="V50" s="63"/>
      <c r="W50" s="63"/>
      <c r="X50" s="21"/>
      <c r="Y50" s="21"/>
      <c r="Z50" s="109"/>
    </row>
    <row r="51" spans="1:26" ht="21" customHeight="1">
      <c r="A51" s="5" t="s">
        <v>201</v>
      </c>
      <c r="B51" s="15" t="s">
        <v>202</v>
      </c>
      <c r="C51" s="16" t="s">
        <v>203</v>
      </c>
      <c r="D51" s="8"/>
      <c r="E51" s="9"/>
      <c r="F51" s="9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9"/>
      <c r="S51" s="9"/>
      <c r="T51" s="21"/>
      <c r="U51" s="21"/>
      <c r="V51" s="63"/>
      <c r="W51" s="63"/>
      <c r="X51" s="21"/>
      <c r="Y51" s="21"/>
      <c r="Z51" s="109"/>
    </row>
    <row r="52" spans="1:26" ht="33" customHeight="1">
      <c r="A52" s="5" t="s">
        <v>204</v>
      </c>
      <c r="B52" s="15" t="s">
        <v>205</v>
      </c>
      <c r="C52" s="16" t="s">
        <v>206</v>
      </c>
      <c r="D52" s="8"/>
      <c r="E52" s="9"/>
      <c r="F52" s="9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9"/>
      <c r="S52" s="9"/>
      <c r="T52" s="21"/>
      <c r="U52" s="21"/>
      <c r="V52" s="63"/>
      <c r="W52" s="63"/>
      <c r="X52" s="21"/>
      <c r="Y52" s="21"/>
      <c r="Z52" s="109"/>
    </row>
    <row r="53" spans="1:26" ht="69" customHeight="1">
      <c r="A53" s="5" t="s">
        <v>207</v>
      </c>
      <c r="B53" s="11" t="s">
        <v>208</v>
      </c>
      <c r="C53" s="12" t="s">
        <v>209</v>
      </c>
      <c r="D53" s="8"/>
      <c r="E53" s="9"/>
      <c r="F53" s="9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9"/>
      <c r="S53" s="9"/>
      <c r="T53" s="21">
        <f>SUM(T54)</f>
        <v>233.7</v>
      </c>
      <c r="U53" s="21">
        <f>SUM(U54)</f>
        <v>233.7</v>
      </c>
      <c r="V53" s="21">
        <f>SUM(V54)</f>
        <v>152.2</v>
      </c>
      <c r="W53" s="63"/>
      <c r="X53" s="21"/>
      <c r="Y53" s="21"/>
      <c r="Z53" s="109"/>
    </row>
    <row r="54" spans="1:26" ht="51.75" customHeight="1">
      <c r="A54" s="42"/>
      <c r="B54" s="11" t="s">
        <v>211</v>
      </c>
      <c r="C54" s="12"/>
      <c r="D54" s="8" t="s">
        <v>270</v>
      </c>
      <c r="E54" s="9"/>
      <c r="F54" s="9"/>
      <c r="G54" s="24" t="s">
        <v>43</v>
      </c>
      <c r="H54" s="17" t="s">
        <v>92</v>
      </c>
      <c r="I54" s="18" t="s">
        <v>80</v>
      </c>
      <c r="J54" s="14"/>
      <c r="K54" s="19" t="s">
        <v>46</v>
      </c>
      <c r="L54" s="18" t="s">
        <v>93</v>
      </c>
      <c r="M54" s="18" t="s">
        <v>45</v>
      </c>
      <c r="N54" s="14"/>
      <c r="O54" s="83" t="s">
        <v>338</v>
      </c>
      <c r="P54" s="14"/>
      <c r="Q54" s="20" t="s">
        <v>318</v>
      </c>
      <c r="R54" s="9"/>
      <c r="S54" s="9"/>
      <c r="T54" s="23">
        <v>233.7</v>
      </c>
      <c r="U54" s="21">
        <v>233.7</v>
      </c>
      <c r="V54" s="63">
        <v>152.2</v>
      </c>
      <c r="W54" s="63"/>
      <c r="X54" s="21"/>
      <c r="Y54" s="21"/>
      <c r="Z54" s="109"/>
    </row>
    <row r="55" spans="1:26" ht="67.5" customHeight="1">
      <c r="A55" s="5" t="s">
        <v>213</v>
      </c>
      <c r="B55" s="11" t="s">
        <v>214</v>
      </c>
      <c r="C55" s="12" t="s">
        <v>215</v>
      </c>
      <c r="D55" s="8"/>
      <c r="E55" s="9"/>
      <c r="F55" s="9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9"/>
      <c r="S55" s="9"/>
      <c r="T55" s="21">
        <f aca="true" t="shared" si="3" ref="T55:Y55">SUM(T56:T57)</f>
        <v>110.38</v>
      </c>
      <c r="U55" s="21">
        <f t="shared" si="3"/>
        <v>110.38</v>
      </c>
      <c r="V55" s="21">
        <f t="shared" si="3"/>
        <v>1628.65</v>
      </c>
      <c r="W55" s="21">
        <f t="shared" si="3"/>
        <v>1532.8000000000002</v>
      </c>
      <c r="X55" s="21">
        <f t="shared" si="3"/>
        <v>1609.4400000000003</v>
      </c>
      <c r="Y55" s="21">
        <f t="shared" si="3"/>
        <v>1689.9120000000003</v>
      </c>
      <c r="Z55" s="109"/>
    </row>
    <row r="56" spans="1:26" ht="56.25" customHeight="1">
      <c r="A56" s="42"/>
      <c r="B56" s="11" t="s">
        <v>239</v>
      </c>
      <c r="C56" s="12"/>
      <c r="D56" s="8" t="s">
        <v>218</v>
      </c>
      <c r="E56" s="9"/>
      <c r="F56" s="9"/>
      <c r="G56" s="24" t="s">
        <v>43</v>
      </c>
      <c r="H56" s="17" t="s">
        <v>219</v>
      </c>
      <c r="I56" s="18" t="s">
        <v>80</v>
      </c>
      <c r="J56" s="14"/>
      <c r="K56" s="19" t="s">
        <v>46</v>
      </c>
      <c r="L56" s="18" t="s">
        <v>47</v>
      </c>
      <c r="M56" s="18" t="s">
        <v>45</v>
      </c>
      <c r="N56" s="14"/>
      <c r="O56" s="83" t="s">
        <v>338</v>
      </c>
      <c r="P56" s="14"/>
      <c r="Q56" s="20" t="s">
        <v>318</v>
      </c>
      <c r="R56" s="9"/>
      <c r="S56" s="9"/>
      <c r="T56" s="21">
        <v>110.38</v>
      </c>
      <c r="U56" s="21">
        <v>110.38</v>
      </c>
      <c r="V56" s="63">
        <v>108.45</v>
      </c>
      <c r="W56" s="63">
        <v>115.4</v>
      </c>
      <c r="X56" s="21">
        <f>W56*1.05</f>
        <v>121.17000000000002</v>
      </c>
      <c r="Y56" s="21">
        <f>X56*1.05</f>
        <v>127.22850000000003</v>
      </c>
      <c r="Z56" s="109"/>
    </row>
    <row r="57" spans="1:26" ht="45">
      <c r="A57" s="25" t="s">
        <v>220</v>
      </c>
      <c r="B57" s="11" t="s">
        <v>221</v>
      </c>
      <c r="C57" s="12"/>
      <c r="D57" s="13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83" t="s">
        <v>389</v>
      </c>
      <c r="P57" s="14"/>
      <c r="Q57" s="20" t="s">
        <v>318</v>
      </c>
      <c r="R57" s="9"/>
      <c r="S57" s="9"/>
      <c r="T57" s="21"/>
      <c r="U57" s="21"/>
      <c r="V57" s="63">
        <v>1520.2</v>
      </c>
      <c r="W57" s="63">
        <v>1417.4</v>
      </c>
      <c r="X57" s="21">
        <f>W57*1.05</f>
        <v>1488.2700000000002</v>
      </c>
      <c r="Y57" s="21">
        <f>X57*1.05</f>
        <v>1562.6835000000003</v>
      </c>
      <c r="Z57" s="109"/>
    </row>
    <row r="58" spans="1:26" ht="87" customHeight="1">
      <c r="A58" s="5" t="s">
        <v>222</v>
      </c>
      <c r="B58" s="11" t="s">
        <v>223</v>
      </c>
      <c r="C58" s="12" t="s">
        <v>224</v>
      </c>
      <c r="D58" s="8"/>
      <c r="E58" s="9"/>
      <c r="F58" s="9"/>
      <c r="G58" s="14"/>
      <c r="H58" s="14"/>
      <c r="I58" s="14"/>
      <c r="J58" s="14"/>
      <c r="K58" s="14"/>
      <c r="L58" s="14"/>
      <c r="M58" s="14"/>
      <c r="N58" s="9"/>
      <c r="O58" s="9"/>
      <c r="P58" s="9"/>
      <c r="Q58" s="9"/>
      <c r="R58" s="9"/>
      <c r="S58" s="9"/>
      <c r="T58" s="21">
        <f>SUM(T59)</f>
        <v>96.94607</v>
      </c>
      <c r="U58" s="21">
        <f>SUM(U59)</f>
        <v>96.94607</v>
      </c>
      <c r="V58" s="63"/>
      <c r="W58" s="63"/>
      <c r="X58" s="21"/>
      <c r="Y58" s="21"/>
      <c r="Z58" s="109"/>
    </row>
    <row r="59" spans="1:26" ht="75.75" customHeight="1">
      <c r="A59" s="25" t="s">
        <v>343</v>
      </c>
      <c r="B59" s="36" t="s">
        <v>340</v>
      </c>
      <c r="C59" s="55" t="s">
        <v>341</v>
      </c>
      <c r="D59" s="87" t="s">
        <v>342</v>
      </c>
      <c r="E59" s="9"/>
      <c r="F59" s="9"/>
      <c r="G59" s="24" t="s">
        <v>43</v>
      </c>
      <c r="H59" s="17" t="s">
        <v>219</v>
      </c>
      <c r="I59" s="18" t="s">
        <v>80</v>
      </c>
      <c r="J59" s="14"/>
      <c r="K59" s="19" t="s">
        <v>46</v>
      </c>
      <c r="L59" s="18" t="s">
        <v>47</v>
      </c>
      <c r="M59" s="18" t="s">
        <v>45</v>
      </c>
      <c r="N59" s="9"/>
      <c r="O59" s="83" t="s">
        <v>338</v>
      </c>
      <c r="P59" s="14"/>
      <c r="Q59" s="20" t="s">
        <v>318</v>
      </c>
      <c r="R59" s="9"/>
      <c r="S59" s="9"/>
      <c r="T59" s="21">
        <v>96.94607</v>
      </c>
      <c r="U59" s="21">
        <v>96.94607</v>
      </c>
      <c r="V59" s="63"/>
      <c r="W59" s="63"/>
      <c r="X59" s="21"/>
      <c r="Y59" s="21"/>
      <c r="Z59" s="109"/>
    </row>
    <row r="60" spans="1:26" ht="21.75" customHeight="1">
      <c r="A60" s="5"/>
      <c r="B60" s="6" t="s">
        <v>227</v>
      </c>
      <c r="C60" s="7"/>
      <c r="D60" s="8"/>
      <c r="E60" s="9"/>
      <c r="F60" s="9"/>
      <c r="G60" s="14"/>
      <c r="H60" s="14"/>
      <c r="I60" s="14"/>
      <c r="J60" s="14"/>
      <c r="K60" s="14"/>
      <c r="L60" s="14"/>
      <c r="M60" s="14"/>
      <c r="N60" s="9"/>
      <c r="O60" s="9"/>
      <c r="P60" s="9" t="s">
        <v>228</v>
      </c>
      <c r="Q60" s="33"/>
      <c r="R60" s="9"/>
      <c r="S60" s="9"/>
      <c r="T60" s="34">
        <f aca="true" t="shared" si="4" ref="T60:Y60">SUM(T8,T53,T55,T58)</f>
        <v>4875.26207</v>
      </c>
      <c r="U60" s="34">
        <f t="shared" si="4"/>
        <v>4677.78428</v>
      </c>
      <c r="V60" s="34">
        <f t="shared" si="4"/>
        <v>5137.700000000001</v>
      </c>
      <c r="W60" s="34">
        <f t="shared" si="4"/>
        <v>4756.4</v>
      </c>
      <c r="X60" s="34">
        <f t="shared" si="4"/>
        <v>4994.22</v>
      </c>
      <c r="Y60" s="34">
        <f t="shared" si="4"/>
        <v>5243.931000000001</v>
      </c>
      <c r="Z60" s="109"/>
    </row>
    <row r="61" spans="1:26" ht="12.75" customHeight="1" hidden="1">
      <c r="A61" s="43"/>
      <c r="B61" s="27"/>
      <c r="C61" s="12"/>
      <c r="D61" s="8"/>
      <c r="E61" s="9"/>
      <c r="F61" s="9"/>
      <c r="G61" s="60"/>
      <c r="H61" s="30"/>
      <c r="I61" s="30"/>
      <c r="J61" s="30"/>
      <c r="K61" s="30"/>
      <c r="L61" s="30"/>
      <c r="M61" s="30"/>
      <c r="N61" s="9"/>
      <c r="O61" s="9"/>
      <c r="P61" s="9"/>
      <c r="Q61" s="9"/>
      <c r="R61" s="9"/>
      <c r="S61" s="9"/>
      <c r="T61" s="86"/>
      <c r="U61" s="86"/>
      <c r="V61" s="63"/>
      <c r="W61" s="63"/>
      <c r="X61" s="21"/>
      <c r="Y61" s="21"/>
      <c r="Z61" s="109"/>
    </row>
    <row r="62" spans="1:26" ht="12.75" customHeight="1" hidden="1">
      <c r="A62" s="28"/>
      <c r="B62" s="11"/>
      <c r="C62" s="28"/>
      <c r="D62" s="28"/>
      <c r="E62" s="28"/>
      <c r="F62" s="28"/>
      <c r="G62" s="36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86"/>
      <c r="U62" s="86"/>
      <c r="V62" s="86"/>
      <c r="W62" s="86"/>
      <c r="X62" s="86"/>
      <c r="Y62" s="86"/>
      <c r="Z62" s="109"/>
    </row>
    <row r="63" spans="1:26" ht="12.75" customHeight="1" hidden="1">
      <c r="A63" s="28"/>
      <c r="B63" s="37"/>
      <c r="C63" s="28"/>
      <c r="D63" s="32"/>
      <c r="E63" s="28"/>
      <c r="F63" s="28"/>
      <c r="G63" s="9"/>
      <c r="H63" s="9"/>
      <c r="I63" s="9"/>
      <c r="J63" s="9"/>
      <c r="K63" s="9"/>
      <c r="L63" s="9"/>
      <c r="M63" s="9"/>
      <c r="N63" s="28"/>
      <c r="O63" s="28"/>
      <c r="P63" s="28"/>
      <c r="Q63" s="28"/>
      <c r="R63" s="28"/>
      <c r="S63" s="28"/>
      <c r="T63" s="86"/>
      <c r="U63" s="86"/>
      <c r="V63" s="86"/>
      <c r="W63" s="86"/>
      <c r="X63" s="86"/>
      <c r="Y63" s="86"/>
      <c r="Z63" s="109"/>
    </row>
    <row r="64" spans="1:26" s="35" customFormat="1" ht="33" customHeight="1">
      <c r="A64" s="28"/>
      <c r="B64" s="36" t="s">
        <v>415</v>
      </c>
      <c r="C64" s="28"/>
      <c r="D64" s="116" t="s">
        <v>118</v>
      </c>
      <c r="E64" s="28"/>
      <c r="F64" s="28"/>
      <c r="G64" s="36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125"/>
      <c r="U64" s="86"/>
      <c r="V64" s="125">
        <v>42.109</v>
      </c>
      <c r="W64" s="125"/>
      <c r="X64" s="125"/>
      <c r="Y64" s="86"/>
      <c r="Z64" s="125"/>
    </row>
    <row r="65" spans="1:26" s="35" customFormat="1" ht="33" customHeight="1">
      <c r="A65" s="28"/>
      <c r="B65" s="36" t="s">
        <v>356</v>
      </c>
      <c r="C65" s="28"/>
      <c r="D65" s="32" t="s">
        <v>91</v>
      </c>
      <c r="E65" s="28"/>
      <c r="F65" s="28"/>
      <c r="G65" s="36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125"/>
      <c r="U65" s="86"/>
      <c r="V65" s="86">
        <v>458.1</v>
      </c>
      <c r="W65" s="125"/>
      <c r="X65" s="125"/>
      <c r="Y65" s="86"/>
      <c r="Z65" s="125"/>
    </row>
    <row r="66" spans="1:27" ht="12.75">
      <c r="A66" s="28"/>
      <c r="B66" s="36" t="s">
        <v>411</v>
      </c>
      <c r="C66" s="28"/>
      <c r="D66" s="67">
        <v>1003</v>
      </c>
      <c r="E66" s="28"/>
      <c r="F66" s="28"/>
      <c r="G66" s="36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98"/>
      <c r="U66" s="98"/>
      <c r="V66" s="63">
        <v>900.574</v>
      </c>
      <c r="W66" s="63">
        <v>186.2</v>
      </c>
      <c r="X66" s="21">
        <f>W66*1.05</f>
        <v>195.51</v>
      </c>
      <c r="Y66" s="21">
        <f>X66*1.05</f>
        <v>205.2855</v>
      </c>
      <c r="Z66" s="98"/>
      <c r="AA66" s="55"/>
    </row>
    <row r="67" spans="1:27" ht="11.25" customHeight="1">
      <c r="A67" s="28"/>
      <c r="B67" s="95" t="s">
        <v>357</v>
      </c>
      <c r="C67" s="28"/>
      <c r="D67" s="28"/>
      <c r="E67" s="28"/>
      <c r="F67" s="28"/>
      <c r="G67" s="36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100">
        <f aca="true" t="shared" si="5" ref="T67:Y67">T60+T66</f>
        <v>4875.26207</v>
      </c>
      <c r="U67" s="100">
        <f t="shared" si="5"/>
        <v>4677.78428</v>
      </c>
      <c r="V67" s="100">
        <f>V60+V64+V65+V66</f>
        <v>6538.483000000001</v>
      </c>
      <c r="W67" s="100">
        <f t="shared" si="5"/>
        <v>4942.599999999999</v>
      </c>
      <c r="X67" s="100">
        <f t="shared" si="5"/>
        <v>5189.7300000000005</v>
      </c>
      <c r="Y67" s="100">
        <f t="shared" si="5"/>
        <v>5449.216500000001</v>
      </c>
      <c r="Z67" s="100"/>
      <c r="AA67" s="101"/>
    </row>
    <row r="69" spans="1:25" ht="12.75">
      <c r="A69" s="35"/>
      <c r="B69" s="35"/>
      <c r="C69" s="35"/>
      <c r="D69" s="35"/>
      <c r="E69" s="35"/>
      <c r="F69" s="35"/>
      <c r="N69" s="35"/>
      <c r="O69" s="35"/>
      <c r="P69" s="35"/>
      <c r="Q69" s="41" t="s">
        <v>229</v>
      </c>
      <c r="R69" s="41"/>
      <c r="S69" s="41"/>
      <c r="T69" s="41"/>
      <c r="U69" s="41"/>
      <c r="V69" s="35"/>
      <c r="W69" s="35"/>
      <c r="X69" s="35" t="s">
        <v>228</v>
      </c>
      <c r="Y69" s="35"/>
    </row>
    <row r="70" spans="1:26" ht="17.25" customHeight="1">
      <c r="A70" s="35"/>
      <c r="B70" s="179" t="s">
        <v>295</v>
      </c>
      <c r="C70" s="179"/>
      <c r="D70" s="179"/>
      <c r="E70" s="35"/>
      <c r="F70" s="35"/>
      <c r="G70" s="81"/>
      <c r="H70" s="137" t="s">
        <v>384</v>
      </c>
      <c r="I70" s="35"/>
      <c r="J70" s="35"/>
      <c r="K70" s="35"/>
      <c r="L70" s="35"/>
      <c r="M70" s="35"/>
      <c r="N70" s="35"/>
      <c r="O70" s="35"/>
      <c r="P70" s="35"/>
      <c r="Q70" s="41" t="s">
        <v>231</v>
      </c>
      <c r="R70" s="41"/>
      <c r="S70" s="41"/>
      <c r="T70" s="41"/>
      <c r="U70" s="41"/>
      <c r="V70" s="35"/>
      <c r="W70" s="35"/>
      <c r="X70" s="78"/>
      <c r="Y70" s="202" t="s">
        <v>372</v>
      </c>
      <c r="Z70" s="202"/>
    </row>
    <row r="71" spans="7:13" ht="12.75">
      <c r="G71" s="81"/>
      <c r="I71" s="35"/>
      <c r="J71" s="35"/>
      <c r="K71" s="35"/>
      <c r="L71" s="35"/>
      <c r="M71" s="35"/>
    </row>
  </sheetData>
  <sheetProtection/>
  <mergeCells count="28">
    <mergeCell ref="A2:Y2"/>
    <mergeCell ref="A3:C5"/>
    <mergeCell ref="D3:D5"/>
    <mergeCell ref="E3:Q3"/>
    <mergeCell ref="E4:E5"/>
    <mergeCell ref="Z3:Z5"/>
    <mergeCell ref="X4:Y4"/>
    <mergeCell ref="F4:I4"/>
    <mergeCell ref="V4:V5"/>
    <mergeCell ref="N4:Q4"/>
    <mergeCell ref="A21:A22"/>
    <mergeCell ref="B21:B22"/>
    <mergeCell ref="R3:Y3"/>
    <mergeCell ref="Y70:Z70"/>
    <mergeCell ref="C21:C22"/>
    <mergeCell ref="A9:A10"/>
    <mergeCell ref="B9:B10"/>
    <mergeCell ref="C9:C10"/>
    <mergeCell ref="Q9:Q10"/>
    <mergeCell ref="I33:I34"/>
    <mergeCell ref="B70:D70"/>
    <mergeCell ref="R4:R5"/>
    <mergeCell ref="S4:U4"/>
    <mergeCell ref="H33:H34"/>
    <mergeCell ref="H21:H22"/>
    <mergeCell ref="W4:W5"/>
    <mergeCell ref="J4:M4"/>
    <mergeCell ref="G33:G34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9" r:id="rId1"/>
  <rowBreaks count="1" manualBreakCount="1">
    <brk id="40" max="2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0"/>
  <sheetViews>
    <sheetView view="pageBreakPreview" zoomScale="80" zoomScaleNormal="75" zoomScaleSheetLayoutView="80" zoomScalePageLayoutView="0" workbookViewId="0" topLeftCell="A1">
      <pane xSplit="8" ySplit="8" topLeftCell="Q59" activePane="bottomRight" state="frozen"/>
      <selection pane="topLeft" activeCell="A1" sqref="A1"/>
      <selection pane="topRight" activeCell="I1" sqref="I1"/>
      <selection pane="bottomLeft" activeCell="A9" sqref="A9"/>
      <selection pane="bottomRight" activeCell="H12" sqref="H12"/>
    </sheetView>
  </sheetViews>
  <sheetFormatPr defaultColWidth="9.00390625" defaultRowHeight="12.75"/>
  <cols>
    <col min="1" max="1" width="6.875" style="40" customWidth="1"/>
    <col min="2" max="2" width="34.125" style="40" customWidth="1"/>
    <col min="3" max="4" width="9.125" style="40" customWidth="1"/>
    <col min="5" max="5" width="0.12890625" style="40" hidden="1" customWidth="1"/>
    <col min="6" max="6" width="9.125" style="40" hidden="1" customWidth="1"/>
    <col min="7" max="7" width="17.625" style="82" customWidth="1"/>
    <col min="8" max="8" width="14.75390625" style="40" customWidth="1"/>
    <col min="9" max="9" width="9.875" style="40" customWidth="1"/>
    <col min="10" max="10" width="0.12890625" style="40" hidden="1" customWidth="1"/>
    <col min="11" max="11" width="19.25390625" style="40" customWidth="1"/>
    <col min="12" max="12" width="8.00390625" style="40" customWidth="1"/>
    <col min="13" max="13" width="10.625" style="40" customWidth="1"/>
    <col min="14" max="14" width="9.125" style="40" hidden="1" customWidth="1"/>
    <col min="15" max="15" width="27.25390625" style="40" customWidth="1"/>
    <col min="16" max="16" width="9.125" style="40" customWidth="1"/>
    <col min="17" max="17" width="9.25390625" style="40" customWidth="1"/>
    <col min="18" max="18" width="9.125" style="40" hidden="1" customWidth="1"/>
    <col min="19" max="19" width="0.12890625" style="40" hidden="1" customWidth="1"/>
    <col min="20" max="20" width="9.125" style="40" customWidth="1"/>
    <col min="21" max="21" width="10.125" style="40" customWidth="1"/>
    <col min="22" max="22" width="9.75390625" style="40" customWidth="1"/>
    <col min="23" max="23" width="10.00390625" style="40" customWidth="1"/>
    <col min="24" max="25" width="9.125" style="40" customWidth="1"/>
  </cols>
  <sheetData>
    <row r="1" spans="7:13" ht="12.75">
      <c r="G1" s="80"/>
      <c r="H1" s="1"/>
      <c r="I1" s="1"/>
      <c r="J1" s="1"/>
      <c r="K1" s="1"/>
      <c r="L1" s="1"/>
      <c r="M1" s="1"/>
    </row>
    <row r="2" spans="1:25" ht="12.75">
      <c r="A2" s="181" t="s">
        <v>296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</row>
    <row r="3" spans="1:26" ht="31.5" customHeight="1">
      <c r="A3" s="161" t="s">
        <v>1</v>
      </c>
      <c r="B3" s="161"/>
      <c r="C3" s="161"/>
      <c r="D3" s="182" t="s">
        <v>2</v>
      </c>
      <c r="E3" s="161" t="s">
        <v>3</v>
      </c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 t="s">
        <v>4</v>
      </c>
      <c r="S3" s="161"/>
      <c r="T3" s="161"/>
      <c r="U3" s="161"/>
      <c r="V3" s="161"/>
      <c r="W3" s="161"/>
      <c r="X3" s="161"/>
      <c r="Y3" s="161"/>
      <c r="Z3" s="165" t="s">
        <v>362</v>
      </c>
    </row>
    <row r="4" spans="1:26" ht="44.25" customHeight="1">
      <c r="A4" s="161"/>
      <c r="B4" s="161"/>
      <c r="C4" s="161"/>
      <c r="D4" s="182"/>
      <c r="E4" s="161"/>
      <c r="F4" s="161" t="s">
        <v>6</v>
      </c>
      <c r="G4" s="161"/>
      <c r="H4" s="161"/>
      <c r="I4" s="161"/>
      <c r="J4" s="169" t="s">
        <v>7</v>
      </c>
      <c r="K4" s="170"/>
      <c r="L4" s="170"/>
      <c r="M4" s="171"/>
      <c r="N4" s="161" t="s">
        <v>8</v>
      </c>
      <c r="O4" s="161"/>
      <c r="P4" s="161"/>
      <c r="Q4" s="161"/>
      <c r="R4" s="161"/>
      <c r="S4" s="161" t="s">
        <v>9</v>
      </c>
      <c r="T4" s="161"/>
      <c r="U4" s="161"/>
      <c r="V4" s="165" t="s">
        <v>321</v>
      </c>
      <c r="W4" s="165" t="s">
        <v>322</v>
      </c>
      <c r="X4" s="165" t="s">
        <v>10</v>
      </c>
      <c r="Y4" s="161"/>
      <c r="Z4" s="161"/>
    </row>
    <row r="5" spans="1:26" ht="67.5">
      <c r="A5" s="161"/>
      <c r="B5" s="161"/>
      <c r="C5" s="161"/>
      <c r="D5" s="182"/>
      <c r="E5" s="161"/>
      <c r="F5" s="3"/>
      <c r="G5" s="3" t="s">
        <v>11</v>
      </c>
      <c r="H5" s="3" t="s">
        <v>12</v>
      </c>
      <c r="I5" s="3" t="s">
        <v>13</v>
      </c>
      <c r="J5" s="3"/>
      <c r="K5" s="3" t="s">
        <v>11</v>
      </c>
      <c r="L5" s="3" t="s">
        <v>12</v>
      </c>
      <c r="M5" s="3" t="s">
        <v>13</v>
      </c>
      <c r="N5" s="3"/>
      <c r="O5" s="3" t="s">
        <v>11</v>
      </c>
      <c r="P5" s="3" t="s">
        <v>12</v>
      </c>
      <c r="Q5" s="3" t="s">
        <v>13</v>
      </c>
      <c r="R5" s="161"/>
      <c r="S5" s="3"/>
      <c r="T5" s="85" t="s">
        <v>319</v>
      </c>
      <c r="U5" s="85" t="s">
        <v>320</v>
      </c>
      <c r="V5" s="161"/>
      <c r="W5" s="161"/>
      <c r="X5" s="85" t="s">
        <v>323</v>
      </c>
      <c r="Y5" s="85" t="s">
        <v>324</v>
      </c>
      <c r="Z5" s="161"/>
    </row>
    <row r="6" spans="1:26" ht="12.75">
      <c r="A6" s="3" t="s">
        <v>14</v>
      </c>
      <c r="B6" s="3" t="s">
        <v>15</v>
      </c>
      <c r="C6" s="3" t="s">
        <v>16</v>
      </c>
      <c r="D6" s="4" t="s">
        <v>17</v>
      </c>
      <c r="E6" s="3"/>
      <c r="F6" s="3"/>
      <c r="G6" s="3" t="s">
        <v>18</v>
      </c>
      <c r="H6" s="3" t="s">
        <v>19</v>
      </c>
      <c r="I6" s="3" t="s">
        <v>20</v>
      </c>
      <c r="J6" s="3"/>
      <c r="K6" s="3" t="s">
        <v>21</v>
      </c>
      <c r="L6" s="3" t="s">
        <v>22</v>
      </c>
      <c r="M6" s="3" t="s">
        <v>23</v>
      </c>
      <c r="N6" s="3"/>
      <c r="O6" s="3" t="s">
        <v>24</v>
      </c>
      <c r="P6" s="3" t="s">
        <v>25</v>
      </c>
      <c r="Q6" s="3" t="s">
        <v>26</v>
      </c>
      <c r="R6" s="3"/>
      <c r="S6" s="3"/>
      <c r="T6" s="3" t="s">
        <v>27</v>
      </c>
      <c r="U6" s="3" t="s">
        <v>28</v>
      </c>
      <c r="V6" s="3" t="s">
        <v>29</v>
      </c>
      <c r="W6" s="3" t="s">
        <v>30</v>
      </c>
      <c r="X6" s="3" t="s">
        <v>31</v>
      </c>
      <c r="Y6" s="3" t="s">
        <v>32</v>
      </c>
      <c r="Z6" s="3" t="s">
        <v>33</v>
      </c>
    </row>
    <row r="7" spans="1:26" ht="18.75" customHeight="1">
      <c r="A7" s="5" t="s">
        <v>34</v>
      </c>
      <c r="B7" s="6" t="s">
        <v>35</v>
      </c>
      <c r="C7" s="7" t="s">
        <v>36</v>
      </c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21">
        <f aca="true" t="shared" si="0" ref="T7:Y7">SUM(T8,T53,T55,T57)</f>
        <v>2786.26183</v>
      </c>
      <c r="U7" s="21">
        <f t="shared" si="0"/>
        <v>2425.36875</v>
      </c>
      <c r="V7" s="21">
        <f t="shared" si="0"/>
        <v>2390.739</v>
      </c>
      <c r="W7" s="21">
        <f t="shared" si="0"/>
        <v>2277.9999999999995</v>
      </c>
      <c r="X7" s="21">
        <f t="shared" si="0"/>
        <v>2391.9</v>
      </c>
      <c r="Y7" s="21">
        <f t="shared" si="0"/>
        <v>2511.4950000000003</v>
      </c>
      <c r="Z7" s="69"/>
    </row>
    <row r="8" spans="1:26" ht="56.25" customHeight="1">
      <c r="A8" s="5" t="s">
        <v>37</v>
      </c>
      <c r="B8" s="11" t="s">
        <v>38</v>
      </c>
      <c r="C8" s="12" t="s">
        <v>39</v>
      </c>
      <c r="D8" s="8"/>
      <c r="E8" s="9"/>
      <c r="F8" s="9"/>
      <c r="G8" s="14"/>
      <c r="H8" s="14"/>
      <c r="I8" s="14"/>
      <c r="J8" s="14"/>
      <c r="K8" s="14"/>
      <c r="L8" s="14"/>
      <c r="M8" s="14"/>
      <c r="N8" s="9"/>
      <c r="O8" s="9"/>
      <c r="P8" s="9"/>
      <c r="Q8" s="9"/>
      <c r="R8" s="9"/>
      <c r="S8" s="9"/>
      <c r="T8" s="21">
        <f aca="true" t="shared" si="1" ref="T8:Y8">SUM(T9:T52)</f>
        <v>2660.979</v>
      </c>
      <c r="U8" s="21">
        <f t="shared" si="1"/>
        <v>2300.08592</v>
      </c>
      <c r="V8" s="21">
        <f t="shared" si="1"/>
        <v>2232.719</v>
      </c>
      <c r="W8" s="21">
        <f t="shared" si="1"/>
        <v>2219.7999999999997</v>
      </c>
      <c r="X8" s="21">
        <f t="shared" si="1"/>
        <v>2330.79</v>
      </c>
      <c r="Y8" s="21">
        <f t="shared" si="1"/>
        <v>2447.3295000000003</v>
      </c>
      <c r="Z8" s="109"/>
    </row>
    <row r="9" spans="1:26" ht="47.25" customHeight="1">
      <c r="A9" s="159" t="s">
        <v>40</v>
      </c>
      <c r="B9" s="167" t="s">
        <v>41</v>
      </c>
      <c r="C9" s="167" t="s">
        <v>42</v>
      </c>
      <c r="D9" s="104" t="s">
        <v>243</v>
      </c>
      <c r="E9" s="9"/>
      <c r="F9" s="9"/>
      <c r="G9" s="24" t="s">
        <v>43</v>
      </c>
      <c r="H9" s="17" t="s">
        <v>44</v>
      </c>
      <c r="I9" s="18" t="s">
        <v>316</v>
      </c>
      <c r="J9" s="14"/>
      <c r="K9" s="19" t="s">
        <v>46</v>
      </c>
      <c r="L9" s="18" t="s">
        <v>47</v>
      </c>
      <c r="M9" s="18" t="s">
        <v>45</v>
      </c>
      <c r="N9" s="14"/>
      <c r="O9" s="83" t="s">
        <v>339</v>
      </c>
      <c r="P9" s="14"/>
      <c r="Q9" s="84" t="s">
        <v>318</v>
      </c>
      <c r="R9" s="9"/>
      <c r="S9" s="9"/>
      <c r="T9" s="157">
        <v>542.5</v>
      </c>
      <c r="U9" s="157">
        <v>568.964</v>
      </c>
      <c r="V9" s="63">
        <v>531.079</v>
      </c>
      <c r="W9" s="63">
        <v>711.5</v>
      </c>
      <c r="X9" s="21">
        <f>W9*1.05</f>
        <v>747.075</v>
      </c>
      <c r="Y9" s="21">
        <f>X9*1.05</f>
        <v>784.42875</v>
      </c>
      <c r="Z9" s="109"/>
    </row>
    <row r="10" spans="1:26" ht="47.25" customHeight="1">
      <c r="A10" s="187"/>
      <c r="B10" s="189"/>
      <c r="C10" s="189"/>
      <c r="D10" s="104" t="s">
        <v>431</v>
      </c>
      <c r="E10" s="9"/>
      <c r="F10" s="9"/>
      <c r="G10" s="24" t="s">
        <v>43</v>
      </c>
      <c r="H10" s="17" t="s">
        <v>44</v>
      </c>
      <c r="I10" s="18" t="s">
        <v>316</v>
      </c>
      <c r="J10" s="14"/>
      <c r="K10" s="19" t="s">
        <v>46</v>
      </c>
      <c r="L10" s="18" t="s">
        <v>47</v>
      </c>
      <c r="M10" s="18" t="s">
        <v>45</v>
      </c>
      <c r="N10" s="14"/>
      <c r="O10" s="83" t="s">
        <v>339</v>
      </c>
      <c r="P10" s="14"/>
      <c r="Q10" s="84" t="s">
        <v>318</v>
      </c>
      <c r="R10" s="9"/>
      <c r="S10" s="9"/>
      <c r="T10" s="157">
        <v>25</v>
      </c>
      <c r="U10" s="157"/>
      <c r="V10" s="63">
        <v>25</v>
      </c>
      <c r="W10" s="63">
        <v>10</v>
      </c>
      <c r="X10" s="21">
        <f>W10*1.05</f>
        <v>10.5</v>
      </c>
      <c r="Y10" s="21">
        <f>X10*1.05</f>
        <v>11.025</v>
      </c>
      <c r="Z10" s="109"/>
    </row>
    <row r="11" spans="1:26" ht="24" customHeight="1">
      <c r="A11" s="5" t="s">
        <v>48</v>
      </c>
      <c r="B11" s="15" t="s">
        <v>49</v>
      </c>
      <c r="C11" s="16" t="s">
        <v>50</v>
      </c>
      <c r="D11" s="8"/>
      <c r="E11" s="9"/>
      <c r="F11" s="9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9"/>
      <c r="S11" s="9"/>
      <c r="T11" s="21"/>
      <c r="U11" s="21"/>
      <c r="V11" s="63"/>
      <c r="W11" s="63"/>
      <c r="X11" s="21"/>
      <c r="Y11" s="21"/>
      <c r="Z11" s="109"/>
    </row>
    <row r="12" spans="1:26" ht="72" customHeight="1">
      <c r="A12" s="5" t="s">
        <v>51</v>
      </c>
      <c r="B12" s="15" t="s">
        <v>52</v>
      </c>
      <c r="C12" s="16" t="s">
        <v>53</v>
      </c>
      <c r="D12" s="8"/>
      <c r="E12" s="9"/>
      <c r="F12" s="9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9"/>
      <c r="S12" s="9"/>
      <c r="T12" s="21"/>
      <c r="U12" s="21"/>
      <c r="V12" s="63"/>
      <c r="W12" s="63"/>
      <c r="X12" s="21"/>
      <c r="Y12" s="21"/>
      <c r="Z12" s="109"/>
    </row>
    <row r="13" spans="1:26" ht="87" customHeight="1">
      <c r="A13" s="5" t="s">
        <v>54</v>
      </c>
      <c r="B13" s="15" t="s">
        <v>55</v>
      </c>
      <c r="C13" s="16" t="s">
        <v>56</v>
      </c>
      <c r="D13" s="114" t="s">
        <v>253</v>
      </c>
      <c r="E13" s="14"/>
      <c r="F13" s="14"/>
      <c r="G13" s="24" t="s">
        <v>43</v>
      </c>
      <c r="H13" s="115" t="s">
        <v>365</v>
      </c>
      <c r="I13" s="18" t="s">
        <v>316</v>
      </c>
      <c r="J13" s="14"/>
      <c r="K13" s="19" t="s">
        <v>46</v>
      </c>
      <c r="L13" s="18" t="s">
        <v>364</v>
      </c>
      <c r="M13" s="18" t="s">
        <v>45</v>
      </c>
      <c r="N13" s="14"/>
      <c r="O13" s="83" t="s">
        <v>339</v>
      </c>
      <c r="P13" s="14"/>
      <c r="Q13" s="84" t="s">
        <v>318</v>
      </c>
      <c r="R13" s="9"/>
      <c r="S13" s="9"/>
      <c r="T13" s="21"/>
      <c r="U13" s="21"/>
      <c r="V13" s="63">
        <v>36.24</v>
      </c>
      <c r="W13" s="63"/>
      <c r="X13" s="21"/>
      <c r="Y13" s="21"/>
      <c r="Z13" s="109"/>
    </row>
    <row r="14" spans="1:26" ht="81" customHeight="1">
      <c r="A14" s="5" t="s">
        <v>57</v>
      </c>
      <c r="B14" s="15" t="s">
        <v>58</v>
      </c>
      <c r="C14" s="16" t="s">
        <v>59</v>
      </c>
      <c r="D14" s="8"/>
      <c r="E14" s="9"/>
      <c r="F14" s="9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9"/>
      <c r="S14" s="9"/>
      <c r="T14" s="21"/>
      <c r="U14" s="21"/>
      <c r="V14" s="63"/>
      <c r="W14" s="63"/>
      <c r="X14" s="21"/>
      <c r="Y14" s="21"/>
      <c r="Z14" s="109"/>
    </row>
    <row r="15" spans="1:26" ht="63">
      <c r="A15" s="5" t="s">
        <v>60</v>
      </c>
      <c r="B15" s="15" t="s">
        <v>61</v>
      </c>
      <c r="C15" s="16" t="s">
        <v>62</v>
      </c>
      <c r="D15" s="8"/>
      <c r="E15" s="9"/>
      <c r="F15" s="9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9"/>
      <c r="S15" s="9"/>
      <c r="T15" s="21"/>
      <c r="U15" s="21"/>
      <c r="V15" s="63"/>
      <c r="W15" s="63"/>
      <c r="X15" s="21"/>
      <c r="Y15" s="21"/>
      <c r="Z15" s="109"/>
    </row>
    <row r="16" spans="1:26" ht="72" customHeight="1">
      <c r="A16" s="5" t="s">
        <v>63</v>
      </c>
      <c r="B16" s="15" t="s">
        <v>64</v>
      </c>
      <c r="C16" s="16" t="s">
        <v>65</v>
      </c>
      <c r="D16" s="8"/>
      <c r="E16" s="9"/>
      <c r="F16" s="9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9"/>
      <c r="S16" s="9"/>
      <c r="T16" s="21"/>
      <c r="U16" s="21"/>
      <c r="V16" s="63"/>
      <c r="W16" s="63"/>
      <c r="X16" s="21"/>
      <c r="Y16" s="21"/>
      <c r="Z16" s="109"/>
    </row>
    <row r="17" spans="1:26" ht="31.5" customHeight="1">
      <c r="A17" s="5" t="s">
        <v>66</v>
      </c>
      <c r="B17" s="15" t="s">
        <v>67</v>
      </c>
      <c r="C17" s="16" t="s">
        <v>68</v>
      </c>
      <c r="D17" s="8"/>
      <c r="E17" s="9"/>
      <c r="F17" s="9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9"/>
      <c r="S17" s="9"/>
      <c r="T17" s="21"/>
      <c r="U17" s="21"/>
      <c r="V17" s="63"/>
      <c r="W17" s="63"/>
      <c r="X17" s="21"/>
      <c r="Y17" s="21"/>
      <c r="Z17" s="109"/>
    </row>
    <row r="18" spans="1:26" ht="21" customHeight="1">
      <c r="A18" s="5" t="s">
        <v>69</v>
      </c>
      <c r="B18" s="15" t="s">
        <v>70</v>
      </c>
      <c r="C18" s="16" t="s">
        <v>71</v>
      </c>
      <c r="D18" s="8"/>
      <c r="E18" s="9"/>
      <c r="F18" s="9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9"/>
      <c r="S18" s="9"/>
      <c r="T18" s="21"/>
      <c r="U18" s="21"/>
      <c r="V18" s="63"/>
      <c r="W18" s="63"/>
      <c r="X18" s="21"/>
      <c r="Y18" s="21"/>
      <c r="Z18" s="109"/>
    </row>
    <row r="19" spans="1:26" ht="32.25" customHeight="1">
      <c r="A19" s="5" t="s">
        <v>72</v>
      </c>
      <c r="B19" s="15" t="s">
        <v>73</v>
      </c>
      <c r="C19" s="16" t="s">
        <v>74</v>
      </c>
      <c r="D19" s="8"/>
      <c r="E19" s="9"/>
      <c r="F19" s="9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9"/>
      <c r="S19" s="9"/>
      <c r="T19" s="21"/>
      <c r="U19" s="21"/>
      <c r="V19" s="63"/>
      <c r="W19" s="63"/>
      <c r="X19" s="21"/>
      <c r="Y19" s="21"/>
      <c r="Z19" s="109"/>
    </row>
    <row r="20" spans="1:26" ht="46.5" customHeight="1">
      <c r="A20" s="159" t="s">
        <v>75</v>
      </c>
      <c r="B20" s="167" t="s">
        <v>76</v>
      </c>
      <c r="C20" s="167" t="s">
        <v>77</v>
      </c>
      <c r="D20" s="8" t="s">
        <v>78</v>
      </c>
      <c r="E20" s="9"/>
      <c r="F20" s="9"/>
      <c r="G20" s="24" t="s">
        <v>43</v>
      </c>
      <c r="H20" s="17" t="s">
        <v>79</v>
      </c>
      <c r="I20" s="18" t="s">
        <v>80</v>
      </c>
      <c r="J20" s="14"/>
      <c r="K20" s="19" t="s">
        <v>46</v>
      </c>
      <c r="L20" s="18" t="s">
        <v>81</v>
      </c>
      <c r="M20" s="18" t="s">
        <v>45</v>
      </c>
      <c r="N20" s="14"/>
      <c r="O20" s="83" t="s">
        <v>339</v>
      </c>
      <c r="P20" s="14"/>
      <c r="Q20" s="20" t="s">
        <v>318</v>
      </c>
      <c r="R20" s="9"/>
      <c r="S20" s="9"/>
      <c r="T20" s="21"/>
      <c r="U20" s="21"/>
      <c r="V20" s="63"/>
      <c r="W20" s="63"/>
      <c r="X20" s="21"/>
      <c r="Y20" s="21"/>
      <c r="Z20" s="109"/>
    </row>
    <row r="21" spans="1:26" ht="46.5" customHeight="1">
      <c r="A21" s="187"/>
      <c r="B21" s="189"/>
      <c r="C21" s="189"/>
      <c r="D21" s="104" t="s">
        <v>354</v>
      </c>
      <c r="E21" s="9"/>
      <c r="F21" s="9"/>
      <c r="G21" s="24"/>
      <c r="H21" s="17"/>
      <c r="I21" s="18"/>
      <c r="J21" s="14"/>
      <c r="K21" s="19"/>
      <c r="L21" s="18"/>
      <c r="M21" s="18"/>
      <c r="N21" s="14"/>
      <c r="O21" s="83"/>
      <c r="P21" s="14"/>
      <c r="Q21" s="20"/>
      <c r="R21" s="9"/>
      <c r="S21" s="9"/>
      <c r="T21" s="21"/>
      <c r="U21" s="21"/>
      <c r="V21" s="63">
        <v>60.774</v>
      </c>
      <c r="W21" s="63"/>
      <c r="X21" s="21"/>
      <c r="Y21" s="21"/>
      <c r="Z21" s="109"/>
    </row>
    <row r="22" spans="1:26" ht="78" customHeight="1">
      <c r="A22" s="5" t="s">
        <v>82</v>
      </c>
      <c r="B22" s="148" t="s">
        <v>83</v>
      </c>
      <c r="C22" s="16" t="s">
        <v>84</v>
      </c>
      <c r="D22" s="8" t="s">
        <v>297</v>
      </c>
      <c r="E22" s="9"/>
      <c r="F22" s="9"/>
      <c r="G22" s="24" t="s">
        <v>43</v>
      </c>
      <c r="H22" s="17" t="s">
        <v>86</v>
      </c>
      <c r="I22" s="18" t="s">
        <v>80</v>
      </c>
      <c r="J22" s="14"/>
      <c r="K22" s="19" t="s">
        <v>46</v>
      </c>
      <c r="L22" s="18" t="s">
        <v>87</v>
      </c>
      <c r="M22" s="18" t="s">
        <v>45</v>
      </c>
      <c r="N22" s="14"/>
      <c r="O22" s="83" t="s">
        <v>339</v>
      </c>
      <c r="P22" s="14"/>
      <c r="Q22" s="20" t="s">
        <v>318</v>
      </c>
      <c r="R22" s="9"/>
      <c r="S22" s="9"/>
      <c r="T22" s="23">
        <v>646.83</v>
      </c>
      <c r="U22" s="23">
        <v>609.08</v>
      </c>
      <c r="V22" s="63">
        <v>331.6</v>
      </c>
      <c r="W22" s="63">
        <v>332.6</v>
      </c>
      <c r="X22" s="21">
        <f>W22*1.05</f>
        <v>349.23</v>
      </c>
      <c r="Y22" s="21">
        <f>X22*1.05</f>
        <v>366.6915</v>
      </c>
      <c r="Z22" s="109"/>
    </row>
    <row r="23" spans="1:26" ht="90">
      <c r="A23" s="5" t="s">
        <v>88</v>
      </c>
      <c r="B23" s="15" t="s">
        <v>89</v>
      </c>
      <c r="C23" s="16" t="s">
        <v>90</v>
      </c>
      <c r="D23" s="8" t="s">
        <v>91</v>
      </c>
      <c r="E23" s="9"/>
      <c r="F23" s="9"/>
      <c r="G23" s="24" t="s">
        <v>43</v>
      </c>
      <c r="H23" s="17" t="s">
        <v>92</v>
      </c>
      <c r="I23" s="18" t="s">
        <v>80</v>
      </c>
      <c r="J23" s="14"/>
      <c r="K23" s="19" t="s">
        <v>46</v>
      </c>
      <c r="L23" s="18" t="s">
        <v>93</v>
      </c>
      <c r="M23" s="18" t="s">
        <v>45</v>
      </c>
      <c r="N23" s="14"/>
      <c r="O23" s="83" t="s">
        <v>339</v>
      </c>
      <c r="P23" s="14"/>
      <c r="Q23" s="20" t="s">
        <v>318</v>
      </c>
      <c r="R23" s="9"/>
      <c r="S23" s="9"/>
      <c r="T23" s="126"/>
      <c r="U23" s="21"/>
      <c r="V23" s="63"/>
      <c r="W23" s="63"/>
      <c r="X23" s="21"/>
      <c r="Y23" s="21"/>
      <c r="Z23" s="109"/>
    </row>
    <row r="24" spans="1:26" ht="42">
      <c r="A24" s="5" t="s">
        <v>94</v>
      </c>
      <c r="B24" s="15" t="s">
        <v>95</v>
      </c>
      <c r="C24" s="16" t="s">
        <v>96</v>
      </c>
      <c r="D24" s="8"/>
      <c r="E24" s="9"/>
      <c r="F24" s="9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9"/>
      <c r="S24" s="9"/>
      <c r="T24" s="21"/>
      <c r="U24" s="21"/>
      <c r="V24" s="63"/>
      <c r="W24" s="63"/>
      <c r="X24" s="21"/>
      <c r="Y24" s="21"/>
      <c r="Z24" s="109"/>
    </row>
    <row r="25" spans="1:26" ht="52.5" customHeight="1">
      <c r="A25" s="5" t="s">
        <v>97</v>
      </c>
      <c r="B25" s="15" t="s">
        <v>98</v>
      </c>
      <c r="C25" s="16" t="s">
        <v>99</v>
      </c>
      <c r="D25" s="8"/>
      <c r="E25" s="9"/>
      <c r="F25" s="9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9"/>
      <c r="S25" s="9"/>
      <c r="T25" s="21"/>
      <c r="U25" s="21"/>
      <c r="V25" s="63"/>
      <c r="W25" s="63"/>
      <c r="X25" s="21"/>
      <c r="Y25" s="21"/>
      <c r="Z25" s="109"/>
    </row>
    <row r="26" spans="1:26" ht="32.25" customHeight="1">
      <c r="A26" s="5" t="s">
        <v>100</v>
      </c>
      <c r="B26" s="15" t="s">
        <v>101</v>
      </c>
      <c r="C26" s="16" t="s">
        <v>102</v>
      </c>
      <c r="D26" s="8"/>
      <c r="E26" s="9"/>
      <c r="F26" s="9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9"/>
      <c r="S26" s="9"/>
      <c r="T26" s="21"/>
      <c r="U26" s="21"/>
      <c r="V26" s="63"/>
      <c r="W26" s="63"/>
      <c r="X26" s="21"/>
      <c r="Y26" s="21"/>
      <c r="Z26" s="109"/>
    </row>
    <row r="27" spans="1:26" ht="68.25" customHeight="1">
      <c r="A27" s="5" t="s">
        <v>103</v>
      </c>
      <c r="B27" s="15" t="s">
        <v>104</v>
      </c>
      <c r="C27" s="16" t="s">
        <v>105</v>
      </c>
      <c r="D27" s="8" t="s">
        <v>106</v>
      </c>
      <c r="E27" s="9"/>
      <c r="F27" s="9"/>
      <c r="G27" s="24" t="s">
        <v>107</v>
      </c>
      <c r="H27" s="17" t="s">
        <v>108</v>
      </c>
      <c r="I27" s="18" t="s">
        <v>80</v>
      </c>
      <c r="J27" s="14"/>
      <c r="K27" s="19" t="s">
        <v>109</v>
      </c>
      <c r="L27" s="18" t="s">
        <v>110</v>
      </c>
      <c r="M27" s="18" t="s">
        <v>111</v>
      </c>
      <c r="N27" s="14"/>
      <c r="O27" s="83" t="s">
        <v>339</v>
      </c>
      <c r="P27" s="14"/>
      <c r="Q27" s="20" t="s">
        <v>318</v>
      </c>
      <c r="R27" s="9"/>
      <c r="S27" s="9"/>
      <c r="T27" s="21">
        <v>84.6</v>
      </c>
      <c r="U27" s="21">
        <v>3.7</v>
      </c>
      <c r="V27" s="63">
        <v>63.65</v>
      </c>
      <c r="W27" s="63">
        <v>10</v>
      </c>
      <c r="X27" s="21">
        <f>W27*1.05</f>
        <v>10.5</v>
      </c>
      <c r="Y27" s="21">
        <f>X27*1.05</f>
        <v>11.025</v>
      </c>
      <c r="Z27" s="109"/>
    </row>
    <row r="28" spans="1:26" ht="43.5" customHeight="1">
      <c r="A28" s="5" t="s">
        <v>112</v>
      </c>
      <c r="B28" s="15" t="s">
        <v>113</v>
      </c>
      <c r="C28" s="16" t="s">
        <v>114</v>
      </c>
      <c r="D28" s="8"/>
      <c r="E28" s="9"/>
      <c r="F28" s="9"/>
      <c r="G28" s="24"/>
      <c r="H28" s="17"/>
      <c r="I28" s="18"/>
      <c r="J28" s="14"/>
      <c r="K28" s="19"/>
      <c r="L28" s="18"/>
      <c r="M28" s="18"/>
      <c r="N28" s="14"/>
      <c r="O28" s="14"/>
      <c r="P28" s="14"/>
      <c r="Q28" s="14"/>
      <c r="R28" s="9"/>
      <c r="S28" s="9"/>
      <c r="T28" s="21"/>
      <c r="U28" s="21"/>
      <c r="V28" s="63"/>
      <c r="W28" s="63"/>
      <c r="X28" s="21"/>
      <c r="Y28" s="21"/>
      <c r="Z28" s="109"/>
    </row>
    <row r="29" spans="1:26" ht="69" customHeight="1">
      <c r="A29" s="5" t="s">
        <v>115</v>
      </c>
      <c r="B29" s="15" t="s">
        <v>116</v>
      </c>
      <c r="C29" s="16" t="s">
        <v>117</v>
      </c>
      <c r="D29" s="8" t="s">
        <v>118</v>
      </c>
      <c r="E29" s="9"/>
      <c r="F29" s="9"/>
      <c r="G29" s="24" t="s">
        <v>43</v>
      </c>
      <c r="H29" s="17" t="s">
        <v>119</v>
      </c>
      <c r="I29" s="18" t="s">
        <v>80</v>
      </c>
      <c r="J29" s="14"/>
      <c r="K29" s="19" t="s">
        <v>120</v>
      </c>
      <c r="L29" s="18" t="s">
        <v>121</v>
      </c>
      <c r="M29" s="18" t="s">
        <v>122</v>
      </c>
      <c r="N29" s="14"/>
      <c r="O29" s="83" t="s">
        <v>339</v>
      </c>
      <c r="P29" s="14"/>
      <c r="Q29" s="20" t="s">
        <v>318</v>
      </c>
      <c r="R29" s="9"/>
      <c r="S29" s="9"/>
      <c r="T29" s="21">
        <v>135.3</v>
      </c>
      <c r="U29" s="21">
        <v>128.22199</v>
      </c>
      <c r="V29" s="63">
        <v>114.583</v>
      </c>
      <c r="W29" s="63">
        <v>127.6</v>
      </c>
      <c r="X29" s="21">
        <f>W29*1.05</f>
        <v>133.98</v>
      </c>
      <c r="Y29" s="21">
        <f>X29*1.05</f>
        <v>140.679</v>
      </c>
      <c r="Z29" s="109"/>
    </row>
    <row r="30" spans="1:26" ht="54" customHeight="1">
      <c r="A30" s="5" t="s">
        <v>123</v>
      </c>
      <c r="B30" s="15" t="s">
        <v>124</v>
      </c>
      <c r="C30" s="16" t="s">
        <v>125</v>
      </c>
      <c r="D30" s="8" t="s">
        <v>118</v>
      </c>
      <c r="E30" s="9"/>
      <c r="F30" s="9"/>
      <c r="G30" s="24" t="s">
        <v>43</v>
      </c>
      <c r="H30" s="17" t="s">
        <v>126</v>
      </c>
      <c r="I30" s="18" t="s">
        <v>80</v>
      </c>
      <c r="J30" s="14"/>
      <c r="K30" s="19" t="s">
        <v>46</v>
      </c>
      <c r="L30" s="18" t="s">
        <v>127</v>
      </c>
      <c r="M30" s="18" t="s">
        <v>45</v>
      </c>
      <c r="N30" s="14"/>
      <c r="O30" s="83" t="s">
        <v>339</v>
      </c>
      <c r="P30" s="14"/>
      <c r="Q30" s="20" t="s">
        <v>318</v>
      </c>
      <c r="R30" s="9"/>
      <c r="S30" s="9"/>
      <c r="T30" s="21">
        <v>594.249</v>
      </c>
      <c r="U30" s="21">
        <v>569.12502</v>
      </c>
      <c r="V30" s="63">
        <v>540.897</v>
      </c>
      <c r="W30" s="63">
        <v>598</v>
      </c>
      <c r="X30" s="21">
        <f>W30*1.05</f>
        <v>627.9</v>
      </c>
      <c r="Y30" s="21">
        <f>X30*1.05</f>
        <v>659.295</v>
      </c>
      <c r="Z30" s="109"/>
    </row>
    <row r="31" spans="1:26" ht="74.25" customHeight="1">
      <c r="A31" s="5" t="s">
        <v>128</v>
      </c>
      <c r="B31" s="15" t="s">
        <v>129</v>
      </c>
      <c r="C31" s="16" t="s">
        <v>130</v>
      </c>
      <c r="D31" s="8" t="s">
        <v>118</v>
      </c>
      <c r="E31" s="9"/>
      <c r="F31" s="9"/>
      <c r="G31" s="24" t="s">
        <v>43</v>
      </c>
      <c r="H31" s="17" t="s">
        <v>131</v>
      </c>
      <c r="I31" s="18" t="s">
        <v>80</v>
      </c>
      <c r="J31" s="14"/>
      <c r="K31" s="19" t="s">
        <v>46</v>
      </c>
      <c r="L31" s="18" t="s">
        <v>132</v>
      </c>
      <c r="M31" s="18" t="s">
        <v>45</v>
      </c>
      <c r="N31" s="14"/>
      <c r="O31" s="83" t="s">
        <v>339</v>
      </c>
      <c r="P31" s="14"/>
      <c r="Q31" s="20" t="s">
        <v>318</v>
      </c>
      <c r="R31" s="9"/>
      <c r="S31" s="9"/>
      <c r="T31" s="21"/>
      <c r="U31" s="21"/>
      <c r="V31" s="63"/>
      <c r="W31" s="63"/>
      <c r="X31" s="21"/>
      <c r="Y31" s="21"/>
      <c r="Z31" s="109"/>
    </row>
    <row r="32" spans="1:26" ht="51.75" customHeight="1">
      <c r="A32" s="5" t="s">
        <v>133</v>
      </c>
      <c r="B32" s="15" t="s">
        <v>134</v>
      </c>
      <c r="C32" s="16" t="s">
        <v>135</v>
      </c>
      <c r="D32" s="8" t="s">
        <v>118</v>
      </c>
      <c r="E32" s="9"/>
      <c r="F32" s="9"/>
      <c r="G32" s="14"/>
      <c r="H32" s="14"/>
      <c r="I32" s="14"/>
      <c r="J32" s="14"/>
      <c r="K32" s="14"/>
      <c r="L32" s="14"/>
      <c r="M32" s="14"/>
      <c r="N32" s="14"/>
      <c r="O32" s="83" t="s">
        <v>339</v>
      </c>
      <c r="P32" s="14"/>
      <c r="Q32" s="20" t="s">
        <v>318</v>
      </c>
      <c r="R32" s="9"/>
      <c r="S32" s="9"/>
      <c r="T32" s="21">
        <v>126.1</v>
      </c>
      <c r="U32" s="21">
        <v>33.488</v>
      </c>
      <c r="V32" s="63">
        <v>44.27</v>
      </c>
      <c r="W32" s="63">
        <v>105.3</v>
      </c>
      <c r="X32" s="21">
        <f>W32*1.05</f>
        <v>110.565</v>
      </c>
      <c r="Y32" s="21">
        <f>X32*1.05</f>
        <v>116.09325</v>
      </c>
      <c r="Z32" s="109"/>
    </row>
    <row r="33" spans="1:26" ht="65.25" customHeight="1">
      <c r="A33" s="5" t="s">
        <v>136</v>
      </c>
      <c r="B33" s="15" t="s">
        <v>137</v>
      </c>
      <c r="C33" s="16" t="s">
        <v>138</v>
      </c>
      <c r="D33" s="8" t="s">
        <v>414</v>
      </c>
      <c r="E33" s="9"/>
      <c r="F33" s="9"/>
      <c r="G33" s="162" t="s">
        <v>43</v>
      </c>
      <c r="H33" s="163" t="s">
        <v>140</v>
      </c>
      <c r="I33" s="168" t="s">
        <v>80</v>
      </c>
      <c r="J33" s="14"/>
      <c r="K33" s="19" t="s">
        <v>46</v>
      </c>
      <c r="L33" s="18" t="s">
        <v>132</v>
      </c>
      <c r="M33" s="18" t="s">
        <v>45</v>
      </c>
      <c r="N33" s="14"/>
      <c r="O33" s="83" t="s">
        <v>339</v>
      </c>
      <c r="P33" s="14"/>
      <c r="Q33" s="20" t="s">
        <v>318</v>
      </c>
      <c r="R33" s="9"/>
      <c r="S33" s="9"/>
      <c r="T33" s="21">
        <v>9</v>
      </c>
      <c r="U33" s="21"/>
      <c r="V33" s="63">
        <v>9</v>
      </c>
      <c r="W33" s="63">
        <v>9</v>
      </c>
      <c r="X33" s="21">
        <f>W33*1.05</f>
        <v>9.450000000000001</v>
      </c>
      <c r="Y33" s="21">
        <f>X33*1.05</f>
        <v>9.922500000000001</v>
      </c>
      <c r="Z33" s="109"/>
    </row>
    <row r="34" spans="1:26" ht="42.75" customHeight="1">
      <c r="A34" s="5" t="s">
        <v>141</v>
      </c>
      <c r="B34" s="15" t="s">
        <v>142</v>
      </c>
      <c r="C34" s="16" t="s">
        <v>143</v>
      </c>
      <c r="D34" s="8"/>
      <c r="E34" s="9"/>
      <c r="F34" s="9"/>
      <c r="G34" s="162"/>
      <c r="H34" s="163"/>
      <c r="I34" s="168"/>
      <c r="J34" s="14"/>
      <c r="K34" s="19" t="s">
        <v>144</v>
      </c>
      <c r="L34" s="18" t="s">
        <v>145</v>
      </c>
      <c r="M34" s="18" t="s">
        <v>146</v>
      </c>
      <c r="N34" s="14"/>
      <c r="O34" s="14"/>
      <c r="P34" s="14"/>
      <c r="Q34" s="14"/>
      <c r="R34" s="9"/>
      <c r="S34" s="9"/>
      <c r="T34" s="21"/>
      <c r="U34" s="21"/>
      <c r="V34" s="63"/>
      <c r="W34" s="63"/>
      <c r="X34" s="21"/>
      <c r="Y34" s="21"/>
      <c r="Z34" s="109"/>
    </row>
    <row r="35" spans="1:26" ht="42" customHeight="1">
      <c r="A35" s="5" t="s">
        <v>147</v>
      </c>
      <c r="B35" s="15" t="s">
        <v>148</v>
      </c>
      <c r="C35" s="16" t="s">
        <v>149</v>
      </c>
      <c r="D35" s="8"/>
      <c r="E35" s="9"/>
      <c r="F35" s="9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9"/>
      <c r="S35" s="9"/>
      <c r="T35" s="21"/>
      <c r="U35" s="21"/>
      <c r="V35" s="63"/>
      <c r="W35" s="63"/>
      <c r="X35" s="21"/>
      <c r="Y35" s="21"/>
      <c r="Z35" s="109"/>
    </row>
    <row r="36" spans="1:26" ht="18.75" customHeight="1">
      <c r="A36" s="5" t="s">
        <v>150</v>
      </c>
      <c r="B36" s="15" t="s">
        <v>151</v>
      </c>
      <c r="C36" s="16" t="s">
        <v>152</v>
      </c>
      <c r="D36" s="8"/>
      <c r="E36" s="9"/>
      <c r="F36" s="9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9"/>
      <c r="S36" s="9"/>
      <c r="T36" s="21"/>
      <c r="U36" s="21"/>
      <c r="V36" s="63"/>
      <c r="W36" s="63"/>
      <c r="X36" s="21"/>
      <c r="Y36" s="21"/>
      <c r="Z36" s="109"/>
    </row>
    <row r="37" spans="1:26" ht="21">
      <c r="A37" s="5" t="s">
        <v>153</v>
      </c>
      <c r="B37" s="15" t="s">
        <v>154</v>
      </c>
      <c r="C37" s="16" t="s">
        <v>155</v>
      </c>
      <c r="D37" s="8"/>
      <c r="E37" s="9"/>
      <c r="F37" s="9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9"/>
      <c r="S37" s="9"/>
      <c r="T37" s="21"/>
      <c r="U37" s="21"/>
      <c r="V37" s="63"/>
      <c r="W37" s="63"/>
      <c r="X37" s="21"/>
      <c r="Y37" s="21"/>
      <c r="Z37" s="109"/>
    </row>
    <row r="38" spans="1:26" ht="63.75" customHeight="1">
      <c r="A38" s="5" t="s">
        <v>156</v>
      </c>
      <c r="B38" s="15" t="s">
        <v>157</v>
      </c>
      <c r="C38" s="16" t="s">
        <v>158</v>
      </c>
      <c r="D38" s="8" t="s">
        <v>159</v>
      </c>
      <c r="E38" s="9"/>
      <c r="F38" s="9"/>
      <c r="G38" s="24" t="s">
        <v>43</v>
      </c>
      <c r="H38" s="17" t="s">
        <v>160</v>
      </c>
      <c r="I38" s="18" t="s">
        <v>80</v>
      </c>
      <c r="J38" s="14"/>
      <c r="K38" s="19" t="s">
        <v>46</v>
      </c>
      <c r="L38" s="18" t="s">
        <v>161</v>
      </c>
      <c r="M38" s="18" t="s">
        <v>45</v>
      </c>
      <c r="N38" s="14"/>
      <c r="O38" s="83" t="s">
        <v>339</v>
      </c>
      <c r="P38" s="14"/>
      <c r="Q38" s="20" t="s">
        <v>318</v>
      </c>
      <c r="R38" s="9"/>
      <c r="S38" s="9"/>
      <c r="T38" s="21">
        <v>327.5</v>
      </c>
      <c r="U38" s="21">
        <v>237.28272</v>
      </c>
      <c r="V38" s="63">
        <v>215.926</v>
      </c>
      <c r="W38" s="63">
        <v>95.8</v>
      </c>
      <c r="X38" s="21">
        <f aca="true" t="shared" si="2" ref="X38:Y40">W38*1.05</f>
        <v>100.59</v>
      </c>
      <c r="Y38" s="21">
        <f t="shared" si="2"/>
        <v>105.6195</v>
      </c>
      <c r="Z38" s="109"/>
    </row>
    <row r="39" spans="1:26" ht="74.25" customHeight="1">
      <c r="A39" s="5" t="s">
        <v>162</v>
      </c>
      <c r="B39" s="15" t="s">
        <v>163</v>
      </c>
      <c r="C39" s="16" t="s">
        <v>164</v>
      </c>
      <c r="D39" s="8" t="s">
        <v>298</v>
      </c>
      <c r="E39" s="9"/>
      <c r="F39" s="9"/>
      <c r="G39" s="24" t="s">
        <v>43</v>
      </c>
      <c r="H39" s="17" t="s">
        <v>160</v>
      </c>
      <c r="I39" s="18" t="s">
        <v>80</v>
      </c>
      <c r="J39" s="14"/>
      <c r="K39" s="19" t="s">
        <v>46</v>
      </c>
      <c r="L39" s="18" t="s">
        <v>161</v>
      </c>
      <c r="M39" s="18" t="s">
        <v>45</v>
      </c>
      <c r="N39" s="14"/>
      <c r="O39" s="83" t="s">
        <v>339</v>
      </c>
      <c r="P39" s="14"/>
      <c r="Q39" s="20" t="s">
        <v>318</v>
      </c>
      <c r="R39" s="9"/>
      <c r="S39" s="9"/>
      <c r="T39" s="23">
        <v>69.9</v>
      </c>
      <c r="U39" s="21">
        <v>65.9</v>
      </c>
      <c r="V39" s="63">
        <v>122.7</v>
      </c>
      <c r="W39" s="63">
        <v>100</v>
      </c>
      <c r="X39" s="21">
        <f t="shared" si="2"/>
        <v>105</v>
      </c>
      <c r="Y39" s="21">
        <f t="shared" si="2"/>
        <v>110.25</v>
      </c>
      <c r="Z39" s="109"/>
    </row>
    <row r="40" spans="1:26" ht="49.5" customHeight="1">
      <c r="A40" s="5" t="s">
        <v>165</v>
      </c>
      <c r="B40" s="15" t="s">
        <v>166</v>
      </c>
      <c r="C40" s="16" t="s">
        <v>167</v>
      </c>
      <c r="D40" s="8" t="s">
        <v>159</v>
      </c>
      <c r="E40" s="9"/>
      <c r="F40" s="9"/>
      <c r="G40" s="24" t="s">
        <v>43</v>
      </c>
      <c r="H40" s="17" t="s">
        <v>160</v>
      </c>
      <c r="I40" s="18" t="s">
        <v>80</v>
      </c>
      <c r="J40" s="14"/>
      <c r="K40" s="19" t="s">
        <v>46</v>
      </c>
      <c r="L40" s="18" t="s">
        <v>161</v>
      </c>
      <c r="M40" s="18" t="s">
        <v>45</v>
      </c>
      <c r="N40" s="14"/>
      <c r="O40" s="83" t="s">
        <v>339</v>
      </c>
      <c r="P40" s="14"/>
      <c r="Q40" s="20" t="s">
        <v>318</v>
      </c>
      <c r="R40" s="9"/>
      <c r="S40" s="9"/>
      <c r="T40" s="21">
        <v>100</v>
      </c>
      <c r="U40" s="21">
        <v>84.32419</v>
      </c>
      <c r="V40" s="63">
        <v>137</v>
      </c>
      <c r="W40" s="63">
        <v>120</v>
      </c>
      <c r="X40" s="21">
        <f t="shared" si="2"/>
        <v>126</v>
      </c>
      <c r="Y40" s="21">
        <f t="shared" si="2"/>
        <v>132.3</v>
      </c>
      <c r="Z40" s="109"/>
    </row>
    <row r="41" spans="1:26" ht="21.75" customHeight="1">
      <c r="A41" s="5" t="s">
        <v>168</v>
      </c>
      <c r="B41" s="15" t="s">
        <v>169</v>
      </c>
      <c r="C41" s="16" t="s">
        <v>170</v>
      </c>
      <c r="D41" s="8"/>
      <c r="E41" s="9"/>
      <c r="F41" s="9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9"/>
      <c r="S41" s="9"/>
      <c r="T41" s="21"/>
      <c r="U41" s="21"/>
      <c r="V41" s="63"/>
      <c r="W41" s="63"/>
      <c r="X41" s="21"/>
      <c r="Y41" s="21"/>
      <c r="Z41" s="109"/>
    </row>
    <row r="42" spans="1:26" ht="52.5" customHeight="1">
      <c r="A42" s="5" t="s">
        <v>171</v>
      </c>
      <c r="B42" s="15" t="s">
        <v>172</v>
      </c>
      <c r="C42" s="16" t="s">
        <v>173</v>
      </c>
      <c r="D42" s="8"/>
      <c r="E42" s="9"/>
      <c r="F42" s="9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9"/>
      <c r="S42" s="9"/>
      <c r="T42" s="21"/>
      <c r="U42" s="21"/>
      <c r="V42" s="63"/>
      <c r="W42" s="63"/>
      <c r="X42" s="21"/>
      <c r="Y42" s="21"/>
      <c r="Z42" s="109"/>
    </row>
    <row r="43" spans="1:26" ht="44.25" customHeight="1">
      <c r="A43" s="5" t="s">
        <v>174</v>
      </c>
      <c r="B43" s="15" t="s">
        <v>175</v>
      </c>
      <c r="C43" s="16" t="s">
        <v>176</v>
      </c>
      <c r="D43" s="8"/>
      <c r="E43" s="9"/>
      <c r="F43" s="9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9"/>
      <c r="S43" s="9"/>
      <c r="T43" s="21"/>
      <c r="U43" s="21"/>
      <c r="V43" s="63"/>
      <c r="W43" s="63"/>
      <c r="X43" s="21"/>
      <c r="Y43" s="21"/>
      <c r="Z43" s="109"/>
    </row>
    <row r="44" spans="1:26" ht="42" customHeight="1">
      <c r="A44" s="5" t="s">
        <v>177</v>
      </c>
      <c r="B44" s="15" t="s">
        <v>178</v>
      </c>
      <c r="C44" s="16" t="s">
        <v>179</v>
      </c>
      <c r="D44" s="8"/>
      <c r="E44" s="9"/>
      <c r="F44" s="9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9"/>
      <c r="S44" s="9"/>
      <c r="T44" s="21"/>
      <c r="U44" s="21"/>
      <c r="V44" s="63"/>
      <c r="W44" s="63"/>
      <c r="X44" s="21"/>
      <c r="Y44" s="21"/>
      <c r="Z44" s="109"/>
    </row>
    <row r="45" spans="1:26" ht="34.5" customHeight="1">
      <c r="A45" s="5" t="s">
        <v>180</v>
      </c>
      <c r="B45" s="15" t="s">
        <v>181</v>
      </c>
      <c r="C45" s="16" t="s">
        <v>182</v>
      </c>
      <c r="D45" s="8"/>
      <c r="E45" s="9"/>
      <c r="F45" s="9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9"/>
      <c r="S45" s="9"/>
      <c r="T45" s="21"/>
      <c r="U45" s="21"/>
      <c r="V45" s="63"/>
      <c r="W45" s="63"/>
      <c r="X45" s="21"/>
      <c r="Y45" s="21"/>
      <c r="Z45" s="109"/>
    </row>
    <row r="46" spans="1:26" ht="40.5" customHeight="1">
      <c r="A46" s="5" t="s">
        <v>183</v>
      </c>
      <c r="B46" s="15" t="s">
        <v>184</v>
      </c>
      <c r="C46" s="16" t="s">
        <v>185</v>
      </c>
      <c r="D46" s="8"/>
      <c r="E46" s="9"/>
      <c r="F46" s="9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9"/>
      <c r="S46" s="9"/>
      <c r="T46" s="21"/>
      <c r="U46" s="21"/>
      <c r="V46" s="63"/>
      <c r="W46" s="63"/>
      <c r="X46" s="21"/>
      <c r="Y46" s="21"/>
      <c r="Z46" s="109"/>
    </row>
    <row r="47" spans="1:26" ht="44.25" customHeight="1">
      <c r="A47" s="5" t="s">
        <v>186</v>
      </c>
      <c r="B47" s="15" t="s">
        <v>187</v>
      </c>
      <c r="C47" s="16" t="s">
        <v>188</v>
      </c>
      <c r="D47" s="8"/>
      <c r="E47" s="9"/>
      <c r="F47" s="9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9"/>
      <c r="S47" s="9"/>
      <c r="T47" s="21"/>
      <c r="U47" s="21"/>
      <c r="V47" s="63"/>
      <c r="W47" s="63"/>
      <c r="X47" s="21"/>
      <c r="Y47" s="21"/>
      <c r="Z47" s="109"/>
    </row>
    <row r="48" spans="1:26" ht="61.5" customHeight="1">
      <c r="A48" s="5" t="s">
        <v>189</v>
      </c>
      <c r="B48" s="15" t="s">
        <v>190</v>
      </c>
      <c r="C48" s="16" t="s">
        <v>191</v>
      </c>
      <c r="D48" s="8" t="s">
        <v>91</v>
      </c>
      <c r="E48" s="9"/>
      <c r="F48" s="9"/>
      <c r="G48" s="24" t="s">
        <v>43</v>
      </c>
      <c r="H48" s="17" t="s">
        <v>192</v>
      </c>
      <c r="I48" s="18" t="s">
        <v>80</v>
      </c>
      <c r="J48" s="14"/>
      <c r="K48" s="19" t="s">
        <v>46</v>
      </c>
      <c r="L48" s="18" t="s">
        <v>193</v>
      </c>
      <c r="M48" s="18" t="s">
        <v>194</v>
      </c>
      <c r="N48" s="14"/>
      <c r="O48" s="83" t="s">
        <v>339</v>
      </c>
      <c r="P48" s="14"/>
      <c r="Q48" s="20" t="s">
        <v>318</v>
      </c>
      <c r="R48" s="9"/>
      <c r="S48" s="9"/>
      <c r="T48" s="21"/>
      <c r="U48" s="21"/>
      <c r="V48" s="63"/>
      <c r="W48" s="63"/>
      <c r="X48" s="21"/>
      <c r="Y48" s="21"/>
      <c r="Z48" s="109"/>
    </row>
    <row r="49" spans="1:26" ht="30.75" customHeight="1">
      <c r="A49" s="5" t="s">
        <v>195</v>
      </c>
      <c r="B49" s="15" t="s">
        <v>196</v>
      </c>
      <c r="C49" s="16" t="s">
        <v>197</v>
      </c>
      <c r="D49" s="8"/>
      <c r="E49" s="9"/>
      <c r="F49" s="9"/>
      <c r="G49" s="24"/>
      <c r="H49" s="17"/>
      <c r="I49" s="18"/>
      <c r="J49" s="14"/>
      <c r="K49" s="14"/>
      <c r="L49" s="14"/>
      <c r="M49" s="14"/>
      <c r="N49" s="14"/>
      <c r="O49" s="14"/>
      <c r="P49" s="14"/>
      <c r="Q49" s="14"/>
      <c r="R49" s="9"/>
      <c r="S49" s="9"/>
      <c r="T49" s="21"/>
      <c r="U49" s="21"/>
      <c r="V49" s="63"/>
      <c r="W49" s="63"/>
      <c r="X49" s="21"/>
      <c r="Y49" s="21"/>
      <c r="Z49" s="109"/>
    </row>
    <row r="50" spans="1:26" ht="63" customHeight="1">
      <c r="A50" s="5" t="s">
        <v>198</v>
      </c>
      <c r="B50" s="15" t="s">
        <v>199</v>
      </c>
      <c r="C50" s="16" t="s">
        <v>200</v>
      </c>
      <c r="D50" s="8"/>
      <c r="E50" s="9"/>
      <c r="F50" s="9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9"/>
      <c r="S50" s="9"/>
      <c r="T50" s="21"/>
      <c r="U50" s="21"/>
      <c r="V50" s="63"/>
      <c r="W50" s="63"/>
      <c r="X50" s="21"/>
      <c r="Y50" s="21"/>
      <c r="Z50" s="109"/>
    </row>
    <row r="51" spans="1:26" ht="23.25" customHeight="1">
      <c r="A51" s="5" t="s">
        <v>201</v>
      </c>
      <c r="B51" s="15" t="s">
        <v>202</v>
      </c>
      <c r="C51" s="16" t="s">
        <v>203</v>
      </c>
      <c r="D51" s="8"/>
      <c r="E51" s="9"/>
      <c r="F51" s="9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9"/>
      <c r="S51" s="9"/>
      <c r="T51" s="21"/>
      <c r="U51" s="21"/>
      <c r="V51" s="63"/>
      <c r="W51" s="63"/>
      <c r="X51" s="21"/>
      <c r="Y51" s="21"/>
      <c r="Z51" s="109"/>
    </row>
    <row r="52" spans="1:26" ht="33" customHeight="1">
      <c r="A52" s="5" t="s">
        <v>204</v>
      </c>
      <c r="B52" s="15" t="s">
        <v>205</v>
      </c>
      <c r="C52" s="16" t="s">
        <v>206</v>
      </c>
      <c r="D52" s="8"/>
      <c r="E52" s="9"/>
      <c r="F52" s="9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9"/>
      <c r="S52" s="9"/>
      <c r="T52" s="21"/>
      <c r="U52" s="21"/>
      <c r="V52" s="63"/>
      <c r="W52" s="63"/>
      <c r="X52" s="21"/>
      <c r="Y52" s="21"/>
      <c r="Z52" s="109"/>
    </row>
    <row r="53" spans="1:26" ht="71.25" customHeight="1">
      <c r="A53" s="5" t="s">
        <v>207</v>
      </c>
      <c r="B53" s="11" t="s">
        <v>208</v>
      </c>
      <c r="C53" s="12" t="s">
        <v>209</v>
      </c>
      <c r="D53" s="8"/>
      <c r="E53" s="9"/>
      <c r="F53" s="9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9"/>
      <c r="S53" s="9"/>
      <c r="T53" s="21">
        <f aca="true" t="shared" si="3" ref="T53:Y53">SUM(T54)</f>
        <v>0</v>
      </c>
      <c r="U53" s="21">
        <f t="shared" si="3"/>
        <v>0</v>
      </c>
      <c r="V53" s="21">
        <f t="shared" si="3"/>
        <v>103.3</v>
      </c>
      <c r="W53" s="21">
        <f t="shared" si="3"/>
        <v>0</v>
      </c>
      <c r="X53" s="21">
        <f t="shared" si="3"/>
        <v>0</v>
      </c>
      <c r="Y53" s="21">
        <f t="shared" si="3"/>
        <v>0</v>
      </c>
      <c r="Z53" s="109"/>
    </row>
    <row r="54" spans="1:26" ht="42" customHeight="1">
      <c r="A54" s="42"/>
      <c r="B54" s="11" t="s">
        <v>211</v>
      </c>
      <c r="C54" s="12"/>
      <c r="D54" s="8" t="s">
        <v>282</v>
      </c>
      <c r="E54" s="9"/>
      <c r="F54" s="9"/>
      <c r="G54" s="24" t="s">
        <v>43</v>
      </c>
      <c r="H54" s="17" t="s">
        <v>92</v>
      </c>
      <c r="I54" s="18" t="s">
        <v>80</v>
      </c>
      <c r="J54" s="14"/>
      <c r="K54" s="19" t="s">
        <v>46</v>
      </c>
      <c r="L54" s="18" t="s">
        <v>93</v>
      </c>
      <c r="M54" s="18" t="s">
        <v>45</v>
      </c>
      <c r="N54" s="14"/>
      <c r="O54" s="83" t="s">
        <v>339</v>
      </c>
      <c r="P54" s="14"/>
      <c r="Q54" s="20" t="s">
        <v>318</v>
      </c>
      <c r="R54" s="9"/>
      <c r="S54" s="9"/>
      <c r="T54" s="98"/>
      <c r="U54" s="98"/>
      <c r="V54" s="23">
        <v>103.3</v>
      </c>
      <c r="W54" s="86"/>
      <c r="X54" s="86"/>
      <c r="Y54" s="21"/>
      <c r="Z54" s="109"/>
    </row>
    <row r="55" spans="1:26" ht="71.25" customHeight="1">
      <c r="A55" s="5" t="s">
        <v>213</v>
      </c>
      <c r="B55" s="11" t="s">
        <v>214</v>
      </c>
      <c r="C55" s="12" t="s">
        <v>215</v>
      </c>
      <c r="D55" s="8"/>
      <c r="E55" s="9"/>
      <c r="F55" s="9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9"/>
      <c r="S55" s="9"/>
      <c r="T55" s="21">
        <f aca="true" t="shared" si="4" ref="T55:Y55">SUM(T56)</f>
        <v>55.54</v>
      </c>
      <c r="U55" s="21">
        <f t="shared" si="4"/>
        <v>55.54</v>
      </c>
      <c r="V55" s="21">
        <f t="shared" si="4"/>
        <v>54.72</v>
      </c>
      <c r="W55" s="21">
        <f t="shared" si="4"/>
        <v>58.2</v>
      </c>
      <c r="X55" s="21">
        <f t="shared" si="4"/>
        <v>61.11000000000001</v>
      </c>
      <c r="Y55" s="21">
        <f t="shared" si="4"/>
        <v>64.16550000000001</v>
      </c>
      <c r="Z55" s="109"/>
    </row>
    <row r="56" spans="1:26" ht="45.75" customHeight="1">
      <c r="A56" s="42"/>
      <c r="B56" s="11" t="s">
        <v>217</v>
      </c>
      <c r="C56" s="12"/>
      <c r="D56" s="8" t="s">
        <v>218</v>
      </c>
      <c r="E56" s="9"/>
      <c r="F56" s="9"/>
      <c r="G56" s="24" t="s">
        <v>43</v>
      </c>
      <c r="H56" s="17" t="s">
        <v>219</v>
      </c>
      <c r="I56" s="18" t="s">
        <v>80</v>
      </c>
      <c r="J56" s="14"/>
      <c r="K56" s="19" t="s">
        <v>46</v>
      </c>
      <c r="L56" s="18" t="s">
        <v>47</v>
      </c>
      <c r="M56" s="18" t="s">
        <v>45</v>
      </c>
      <c r="N56" s="14"/>
      <c r="O56" s="83" t="s">
        <v>339</v>
      </c>
      <c r="P56" s="14"/>
      <c r="Q56" s="20" t="s">
        <v>318</v>
      </c>
      <c r="R56" s="9"/>
      <c r="S56" s="9"/>
      <c r="T56" s="21">
        <v>55.54</v>
      </c>
      <c r="U56" s="21">
        <v>55.54</v>
      </c>
      <c r="V56" s="63">
        <v>54.72</v>
      </c>
      <c r="W56" s="63">
        <v>58.2</v>
      </c>
      <c r="X56" s="21">
        <f>W56*1.05</f>
        <v>61.11000000000001</v>
      </c>
      <c r="Y56" s="21">
        <f>X56*1.05</f>
        <v>64.16550000000001</v>
      </c>
      <c r="Z56" s="109"/>
    </row>
    <row r="57" spans="1:26" ht="87" customHeight="1">
      <c r="A57" s="5" t="s">
        <v>222</v>
      </c>
      <c r="B57" s="11" t="s">
        <v>223</v>
      </c>
      <c r="C57" s="12" t="s">
        <v>224</v>
      </c>
      <c r="D57" s="8"/>
      <c r="E57" s="9"/>
      <c r="F57" s="9"/>
      <c r="G57" s="14"/>
      <c r="H57" s="14"/>
      <c r="I57" s="14"/>
      <c r="J57" s="14"/>
      <c r="K57" s="14"/>
      <c r="L57" s="14"/>
      <c r="M57" s="14"/>
      <c r="N57" s="9"/>
      <c r="O57" s="9"/>
      <c r="P57" s="9"/>
      <c r="Q57" s="9"/>
      <c r="R57" s="9"/>
      <c r="S57" s="9"/>
      <c r="T57" s="21">
        <f>SUM(T58)</f>
        <v>69.74283</v>
      </c>
      <c r="U57" s="21">
        <f>SUM(U58)</f>
        <v>69.74283</v>
      </c>
      <c r="V57" s="63"/>
      <c r="W57" s="63"/>
      <c r="X57" s="21"/>
      <c r="Y57" s="21"/>
      <c r="Z57" s="109"/>
    </row>
    <row r="58" spans="1:26" ht="87" customHeight="1">
      <c r="A58" s="25" t="s">
        <v>343</v>
      </c>
      <c r="B58" s="36" t="s">
        <v>340</v>
      </c>
      <c r="C58" s="55" t="s">
        <v>341</v>
      </c>
      <c r="D58" s="87" t="s">
        <v>342</v>
      </c>
      <c r="E58" s="9"/>
      <c r="F58" s="9"/>
      <c r="G58" s="24" t="s">
        <v>43</v>
      </c>
      <c r="H58" s="17" t="s">
        <v>219</v>
      </c>
      <c r="I58" s="18" t="s">
        <v>80</v>
      </c>
      <c r="J58" s="14"/>
      <c r="K58" s="19" t="s">
        <v>46</v>
      </c>
      <c r="L58" s="18" t="s">
        <v>47</v>
      </c>
      <c r="M58" s="18" t="s">
        <v>45</v>
      </c>
      <c r="N58" s="9"/>
      <c r="O58" s="83" t="s">
        <v>339</v>
      </c>
      <c r="P58" s="14"/>
      <c r="Q58" s="20" t="s">
        <v>318</v>
      </c>
      <c r="R58" s="9"/>
      <c r="S58" s="9"/>
      <c r="T58" s="21">
        <v>69.74283</v>
      </c>
      <c r="U58" s="21">
        <v>69.74283</v>
      </c>
      <c r="V58" s="63"/>
      <c r="W58" s="63"/>
      <c r="X58" s="21"/>
      <c r="Y58" s="21"/>
      <c r="Z58" s="109"/>
    </row>
    <row r="59" spans="1:26" ht="22.5">
      <c r="A59" s="5"/>
      <c r="B59" s="6" t="s">
        <v>227</v>
      </c>
      <c r="C59" s="7"/>
      <c r="D59" s="8"/>
      <c r="E59" s="9"/>
      <c r="F59" s="9"/>
      <c r="G59" s="14"/>
      <c r="H59" s="14"/>
      <c r="I59" s="14"/>
      <c r="J59" s="14"/>
      <c r="K59" s="14"/>
      <c r="L59" s="14"/>
      <c r="M59" s="14"/>
      <c r="N59" s="9"/>
      <c r="O59" s="9"/>
      <c r="P59" s="9" t="s">
        <v>228</v>
      </c>
      <c r="Q59" s="33"/>
      <c r="R59" s="9"/>
      <c r="S59" s="9"/>
      <c r="T59" s="34">
        <f aca="true" t="shared" si="5" ref="T59:Y59">SUM(T8,T53,T55,T57)</f>
        <v>2786.26183</v>
      </c>
      <c r="U59" s="34">
        <f t="shared" si="5"/>
        <v>2425.36875</v>
      </c>
      <c r="V59" s="34">
        <f t="shared" si="5"/>
        <v>2390.739</v>
      </c>
      <c r="W59" s="34">
        <f t="shared" si="5"/>
        <v>2277.9999999999995</v>
      </c>
      <c r="X59" s="34">
        <f t="shared" si="5"/>
        <v>2391.9</v>
      </c>
      <c r="Y59" s="34">
        <f t="shared" si="5"/>
        <v>2511.4950000000003</v>
      </c>
      <c r="Z59" s="109"/>
    </row>
    <row r="60" spans="1:25" ht="12.75" customHeight="1" hidden="1">
      <c r="A60" s="43"/>
      <c r="B60" s="11"/>
      <c r="C60" s="12"/>
      <c r="D60" s="8"/>
      <c r="E60" s="9"/>
      <c r="F60" s="9"/>
      <c r="G60" s="60"/>
      <c r="H60" s="30"/>
      <c r="I60" s="30"/>
      <c r="J60" s="30"/>
      <c r="K60" s="30"/>
      <c r="L60" s="30"/>
      <c r="M60" s="30"/>
      <c r="N60" s="9"/>
      <c r="O60" s="9"/>
      <c r="P60" s="9"/>
      <c r="Q60" s="9"/>
      <c r="R60" s="9"/>
      <c r="S60" s="9"/>
      <c r="T60" s="9"/>
      <c r="U60" s="9"/>
      <c r="V60" s="9"/>
      <c r="W60" s="9"/>
      <c r="X60" s="62"/>
      <c r="Y60" s="62"/>
    </row>
    <row r="61" spans="1:26" ht="12.75" customHeight="1" hidden="1">
      <c r="A61" s="28"/>
      <c r="B61" s="37"/>
      <c r="C61" s="28"/>
      <c r="D61" s="32"/>
      <c r="E61" s="28"/>
      <c r="F61" s="28"/>
      <c r="G61" s="36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48"/>
    </row>
    <row r="62" spans="1:26" s="35" customFormat="1" ht="12.75" customHeight="1" hidden="1">
      <c r="A62" s="28"/>
      <c r="B62" s="36"/>
      <c r="C62" s="28"/>
      <c r="D62" s="32"/>
      <c r="E62" s="28"/>
      <c r="F62" s="28"/>
      <c r="G62" s="9"/>
      <c r="H62" s="9"/>
      <c r="I62" s="9"/>
      <c r="J62" s="9"/>
      <c r="K62" s="9"/>
      <c r="L62" s="9"/>
      <c r="M62" s="9"/>
      <c r="N62" s="28"/>
      <c r="O62" s="28"/>
      <c r="P62" s="28"/>
      <c r="Q62" s="28"/>
      <c r="R62" s="28"/>
      <c r="S62" s="28"/>
      <c r="T62" s="28"/>
      <c r="U62" s="28"/>
      <c r="W62" s="28"/>
      <c r="X62" s="28"/>
      <c r="Y62" s="28"/>
      <c r="Z62" s="48"/>
    </row>
    <row r="63" spans="1:26" s="35" customFormat="1" ht="12.75" customHeight="1" hidden="1">
      <c r="A63" s="28"/>
      <c r="B63" s="37"/>
      <c r="C63" s="28"/>
      <c r="D63" s="32"/>
      <c r="E63" s="28"/>
      <c r="F63" s="28"/>
      <c r="G63" s="36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48"/>
    </row>
    <row r="64" spans="1:27" ht="33.75">
      <c r="A64" s="28"/>
      <c r="B64" s="36" t="s">
        <v>356</v>
      </c>
      <c r="C64" s="28"/>
      <c r="D64" s="55">
        <v>1003</v>
      </c>
      <c r="E64" s="28"/>
      <c r="F64" s="28"/>
      <c r="G64" s="36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98"/>
      <c r="U64" s="98"/>
      <c r="V64" s="98"/>
      <c r="W64" s="98">
        <v>131.5</v>
      </c>
      <c r="X64" s="98"/>
      <c r="Y64" s="98"/>
      <c r="Z64" s="98"/>
      <c r="AA64" s="55"/>
    </row>
    <row r="65" spans="1:27" ht="12.75">
      <c r="A65" s="28"/>
      <c r="B65" s="95" t="s">
        <v>357</v>
      </c>
      <c r="C65" s="28"/>
      <c r="D65" s="28"/>
      <c r="E65" s="28"/>
      <c r="F65" s="28"/>
      <c r="G65" s="36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100">
        <f aca="true" t="shared" si="6" ref="T65:Y65">T59+T64</f>
        <v>2786.26183</v>
      </c>
      <c r="U65" s="100">
        <f t="shared" si="6"/>
        <v>2425.36875</v>
      </c>
      <c r="V65" s="100">
        <f t="shared" si="6"/>
        <v>2390.739</v>
      </c>
      <c r="W65" s="100">
        <f t="shared" si="6"/>
        <v>2409.4999999999995</v>
      </c>
      <c r="X65" s="100">
        <f t="shared" si="6"/>
        <v>2391.9</v>
      </c>
      <c r="Y65" s="100">
        <f t="shared" si="6"/>
        <v>2511.4950000000003</v>
      </c>
      <c r="Z65" s="100"/>
      <c r="AA65" s="101"/>
    </row>
    <row r="67" spans="1:25" ht="12.75">
      <c r="A67" s="35"/>
      <c r="B67" s="35"/>
      <c r="C67" s="35"/>
      <c r="D67" s="35"/>
      <c r="E67" s="35"/>
      <c r="F67" s="35"/>
      <c r="N67" s="35"/>
      <c r="O67" s="35"/>
      <c r="P67" s="35"/>
      <c r="Q67" s="164" t="s">
        <v>229</v>
      </c>
      <c r="R67" s="164"/>
      <c r="S67" s="164"/>
      <c r="T67" s="164"/>
      <c r="U67" s="164"/>
      <c r="V67" s="35"/>
      <c r="W67" s="35"/>
      <c r="X67" s="35" t="s">
        <v>228</v>
      </c>
      <c r="Y67" s="35"/>
    </row>
    <row r="68" spans="1:26" ht="12.75">
      <c r="A68" s="35"/>
      <c r="B68" s="179" t="s">
        <v>299</v>
      </c>
      <c r="C68" s="179"/>
      <c r="D68" s="179"/>
      <c r="E68" s="35"/>
      <c r="F68" s="35"/>
      <c r="H68" s="40" t="s">
        <v>385</v>
      </c>
      <c r="N68" s="35"/>
      <c r="O68" s="35"/>
      <c r="P68" s="35"/>
      <c r="Q68" s="41" t="s">
        <v>231</v>
      </c>
      <c r="R68" s="41"/>
      <c r="S68" s="41"/>
      <c r="T68" s="41"/>
      <c r="U68" s="41"/>
      <c r="V68" s="35"/>
      <c r="W68" s="35"/>
      <c r="X68" s="78"/>
      <c r="Y68" s="202" t="s">
        <v>372</v>
      </c>
      <c r="Z68" s="202"/>
    </row>
    <row r="69" spans="7:13" ht="12.75">
      <c r="G69" s="81"/>
      <c r="H69" s="35"/>
      <c r="I69" s="35"/>
      <c r="J69" s="35"/>
      <c r="K69" s="35"/>
      <c r="L69" s="35"/>
      <c r="M69" s="35"/>
    </row>
    <row r="70" spans="7:13" ht="12.75">
      <c r="G70" s="81"/>
      <c r="I70" s="35"/>
      <c r="J70" s="35"/>
      <c r="K70" s="35"/>
      <c r="L70" s="35"/>
      <c r="M70" s="35"/>
    </row>
  </sheetData>
  <sheetProtection/>
  <mergeCells count="27">
    <mergeCell ref="Y68:Z68"/>
    <mergeCell ref="A2:Y2"/>
    <mergeCell ref="A3:C5"/>
    <mergeCell ref="D3:D5"/>
    <mergeCell ref="E3:Q3"/>
    <mergeCell ref="E4:E5"/>
    <mergeCell ref="G33:G34"/>
    <mergeCell ref="W4:W5"/>
    <mergeCell ref="J4:M4"/>
    <mergeCell ref="R3:Y3"/>
    <mergeCell ref="A20:A21"/>
    <mergeCell ref="B20:B21"/>
    <mergeCell ref="C20:C21"/>
    <mergeCell ref="Z3:Z5"/>
    <mergeCell ref="X4:Y4"/>
    <mergeCell ref="F4:I4"/>
    <mergeCell ref="V4:V5"/>
    <mergeCell ref="N4:Q4"/>
    <mergeCell ref="A9:A10"/>
    <mergeCell ref="B9:B10"/>
    <mergeCell ref="Q67:U67"/>
    <mergeCell ref="B68:D68"/>
    <mergeCell ref="R4:R5"/>
    <mergeCell ref="S4:U4"/>
    <mergeCell ref="H33:H34"/>
    <mergeCell ref="I33:I34"/>
    <mergeCell ref="C9:C10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56" r:id="rId1"/>
  <rowBreaks count="1" manualBreakCount="1">
    <brk id="21" max="2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B1:Z90"/>
  <sheetViews>
    <sheetView view="pageBreakPreview" zoomScale="80" zoomScaleSheetLayoutView="80" zoomScalePageLayoutView="0" workbookViewId="0" topLeftCell="A1">
      <selection activeCell="H83" sqref="H83"/>
    </sheetView>
  </sheetViews>
  <sheetFormatPr defaultColWidth="9.00390625" defaultRowHeight="12.75"/>
  <cols>
    <col min="2" max="2" width="11.875" style="0" customWidth="1"/>
    <col min="3" max="8" width="12.125" style="77" customWidth="1"/>
  </cols>
  <sheetData>
    <row r="1" spans="2:8" ht="12.75">
      <c r="B1" t="s">
        <v>300</v>
      </c>
      <c r="C1" s="68" t="s">
        <v>406</v>
      </c>
      <c r="D1" s="68" t="s">
        <v>405</v>
      </c>
      <c r="E1" s="68">
        <v>2010</v>
      </c>
      <c r="F1" s="68">
        <v>2011</v>
      </c>
      <c r="G1" s="68">
        <v>2012</v>
      </c>
      <c r="H1" s="68">
        <v>2013</v>
      </c>
    </row>
    <row r="2" spans="2:8" ht="12.75">
      <c r="B2" s="69" t="s">
        <v>303</v>
      </c>
      <c r="C2" s="68" t="e">
        <f>Александровск!T62+Большесунд!T62+Ильинка!T59+Кадикасы!T60+Моргауши!T62+Москакасы!T62+Оринино!T65+'Сятра '!T62+Тораево!T60+Хорной!T61+Чуманкасы!T61+'Шатьма '!T59+Юнга!T58+Юськасы!T60+Ярабай!#REF!+Ярославка!T59</f>
        <v>#REF!</v>
      </c>
      <c r="D2" s="68" t="e">
        <f>Александровск!U62+Большесунд!U62+Ильинка!U59+Кадикасы!U60+Моргауши!U62+Москакасы!U62+Оринино!U65+'Сятра '!U62+Тораево!U60+Хорной!U61+Чуманкасы!U61+'Шатьма '!U59+Юнга!U58+Юськасы!U60+Ярабай!#REF!+Ярославка!U59</f>
        <v>#REF!</v>
      </c>
      <c r="E2" s="68" t="e">
        <f>Александровск!V62+Большесунд!V62+Ильинка!V59+Кадикасы!V60+Моргауши!V62+Москакасы!V62+Оринино!V65+'Сятра '!V62+Тораево!V60+Хорной!V61+Чуманкасы!V61+'Шатьма '!V59+Юнга!V58+Юськасы!V60+Ярабай!#REF!+Ярославка!V59</f>
        <v>#REF!</v>
      </c>
      <c r="F2" s="68" t="e">
        <f>Александровск!W62+Большесунд!W62+Ильинка!W59+Кадикасы!W60+Моргауши!W62+Москакасы!W62+Оринино!W65+'Сятра '!W62+Тораево!W60+Хорной!W61+Чуманкасы!W61+'Шатьма '!W59+Юнга!W58+Юськасы!W60+Ярабай!#REF!+Ярославка!W59</f>
        <v>#REF!</v>
      </c>
      <c r="G2" s="68" t="e">
        <f>Александровск!X62+Большесунд!#REF!+Ильинка!#REF!+Кадикасы!#REF!+Моргауши!#REF!+Москакасы!#REF!+Оринино!#REF!+'Сятра '!#REF!+Тораево!#REF!+Хорной!#REF!+Чуманкасы!#REF!+'Шатьма '!#REF!+Юнга!#REF!+Юськасы!#REF!+Ярабай!#REF!+Ярославка!#REF!</f>
        <v>#REF!</v>
      </c>
      <c r="H2" s="68" t="e">
        <f>Александровск!Y62+Большесунд!X62+Ильинка!X59+Кадикасы!X60+Моргауши!X62+Москакасы!X62+Оринино!X65+'Сятра '!X62+Тораево!X60+Хорной!X61+Чуманкасы!X61+'Шатьма '!X59+Юнга!X58+Юськасы!X60+Ярабай!#REF!+Ярославка!X59</f>
        <v>#REF!</v>
      </c>
    </row>
    <row r="3" spans="2:26" ht="12.75">
      <c r="B3" s="69" t="s">
        <v>304</v>
      </c>
      <c r="C3" s="68">
        <v>72073.20000000001</v>
      </c>
      <c r="D3" s="68">
        <v>69152</v>
      </c>
      <c r="E3" s="68">
        <v>71642.2</v>
      </c>
      <c r="F3" s="68">
        <v>77502.2</v>
      </c>
      <c r="G3" s="68">
        <v>80077.7</v>
      </c>
      <c r="H3" s="68">
        <v>85171.6</v>
      </c>
      <c r="Z3" s="113" t="s">
        <v>362</v>
      </c>
    </row>
    <row r="4" spans="2:8" ht="12.75">
      <c r="B4" s="69" t="s">
        <v>305</v>
      </c>
      <c r="C4" s="68" t="e">
        <f aca="true" t="shared" si="0" ref="C4:H4">C3-C2</f>
        <v>#REF!</v>
      </c>
      <c r="D4" s="68" t="e">
        <f t="shared" si="0"/>
        <v>#REF!</v>
      </c>
      <c r="E4" s="68" t="e">
        <f t="shared" si="0"/>
        <v>#REF!</v>
      </c>
      <c r="F4" s="68" t="e">
        <f t="shared" si="0"/>
        <v>#REF!</v>
      </c>
      <c r="G4" s="68" t="e">
        <f t="shared" si="0"/>
        <v>#REF!</v>
      </c>
      <c r="H4" s="68" t="e">
        <f t="shared" si="0"/>
        <v>#REF!</v>
      </c>
    </row>
    <row r="7" spans="2:8" ht="12.75">
      <c r="B7" s="70">
        <v>104</v>
      </c>
      <c r="C7" s="68" t="s">
        <v>301</v>
      </c>
      <c r="D7" s="68" t="s">
        <v>302</v>
      </c>
      <c r="E7" s="68">
        <v>2009</v>
      </c>
      <c r="F7" s="68">
        <v>2010</v>
      </c>
      <c r="G7" s="68">
        <v>2011</v>
      </c>
      <c r="H7" s="68">
        <v>2012</v>
      </c>
    </row>
    <row r="8" spans="2:8" ht="12.75">
      <c r="B8" s="69" t="s">
        <v>303</v>
      </c>
      <c r="C8" s="68">
        <f>Александровск!T9+Большесунд!T9+Ильинка!T9+Кадикасы!T9+Моргауши!T9+Москакасы!T9+Оринино!T9+'Сятра '!T9+Тораево!T9+Хорной!T9+Чуманкасы!T9+'Шатьма '!T9+Юнга!T9+Юськасы!T9+Ярабай!T9+Ярославка!T9</f>
        <v>11739.429399999999</v>
      </c>
      <c r="D8" s="68">
        <f>Александровск!U9+Большесунд!U9+Ильинка!U9+Кадикасы!U9+Моргауши!U9+Москакасы!U9+Оринино!U9+'Сятра '!U9+Тораево!U9+Хорной!U9+Чуманкасы!U9+'Шатьма '!U9+Юнга!U9+Юськасы!U9+Ярабай!U9+Ярославка!U9</f>
        <v>11450.865420000002</v>
      </c>
      <c r="E8" s="68">
        <f>Александровск!V9+Большесунд!V9+Ильинка!V9+Кадикасы!V9+Моргауши!V9+Москакасы!V9+Оринино!V9+'Сятра '!V9+Тораево!V9+Хорной!V9+Чуманкасы!V9+'Шатьма '!V9+Юнга!V9+Юськасы!V9+Ярабай!V9+Ярославка!V9</f>
        <v>10639.7995</v>
      </c>
      <c r="F8" s="68">
        <f>Александровск!W9+Большесунд!W9+Ильинка!W9+Кадикасы!W9+Моргауши!W9+Москакасы!W9+Оринино!W9+'Сятра '!W9+Тораево!W9+Хорной!W9+Чуманкасы!W9+'Шатьма '!W9+Юнга!W9+Юськасы!W9+Ярабай!W9+Ярославка!W9</f>
        <v>11329.249</v>
      </c>
      <c r="G8" s="68" t="e">
        <f>Александровск!X9+Большесунд!#REF!+Ильинка!#REF!+Кадикасы!#REF!+Моргауши!#REF!+Москакасы!#REF!+Оринино!#REF!+'Сятра '!#REF!+Тораево!#REF!+Хорной!#REF!+Чуманкасы!#REF!+'Шатьма '!#REF!+Юнга!#REF!+Юськасы!#REF!+Ярабай!#REF!+Ярославка!#REF!</f>
        <v>#REF!</v>
      </c>
      <c r="H8" s="68" t="e">
        <f>Александровск!Y9+Большесунд!X9+Ильинка!X9+Кадикасы!X9+Моргауши!X9+Москакасы!#REF!+Оринино!X9+'Сятра '!X9+Тораево!X9+Хорной!X9+Чуманкасы!X9+'Шатьма '!X9+Юнга!X9+Юськасы!X9+Ярабай!X9+Ярославка!X9</f>
        <v>#REF!</v>
      </c>
    </row>
    <row r="9" spans="2:8" ht="12.75">
      <c r="B9" s="69" t="s">
        <v>304</v>
      </c>
      <c r="C9" s="71">
        <v>12890.6</v>
      </c>
      <c r="D9" s="71">
        <v>12382.2</v>
      </c>
      <c r="E9" s="71">
        <v>11499.7</v>
      </c>
      <c r="F9" s="71">
        <v>13771.5</v>
      </c>
      <c r="G9" s="71">
        <v>14460.1</v>
      </c>
      <c r="H9" s="71">
        <v>15616.9</v>
      </c>
    </row>
    <row r="10" spans="2:8" ht="12.75">
      <c r="B10" s="69" t="s">
        <v>305</v>
      </c>
      <c r="C10" s="68">
        <f aca="true" t="shared" si="1" ref="C10:H10">C9-C8</f>
        <v>1151.1706000000013</v>
      </c>
      <c r="D10" s="68">
        <f t="shared" si="1"/>
        <v>931.3345799999988</v>
      </c>
      <c r="E10" s="68">
        <f t="shared" si="1"/>
        <v>859.9005000000016</v>
      </c>
      <c r="F10" s="68">
        <f t="shared" si="1"/>
        <v>2442.251</v>
      </c>
      <c r="G10" s="68" t="e">
        <f t="shared" si="1"/>
        <v>#REF!</v>
      </c>
      <c r="H10" s="68" t="e">
        <f t="shared" si="1"/>
        <v>#REF!</v>
      </c>
    </row>
    <row r="12" spans="2:8" ht="12.75">
      <c r="B12" s="70">
        <v>406</v>
      </c>
      <c r="C12" s="68" t="s">
        <v>301</v>
      </c>
      <c r="D12" s="68" t="s">
        <v>302</v>
      </c>
      <c r="E12" s="68">
        <v>2009</v>
      </c>
      <c r="F12" s="68">
        <v>2010</v>
      </c>
      <c r="G12" s="68">
        <v>2011</v>
      </c>
      <c r="H12" s="68">
        <v>2012</v>
      </c>
    </row>
    <row r="13" spans="2:8" ht="12.75">
      <c r="B13" s="69" t="s">
        <v>303</v>
      </c>
      <c r="C13" s="68">
        <f>Александровск!T21+Большесунд!T21+Ильинка!T21+Кадикасы!T22+Моргауши!T21+Москакасы!T22+Оринино!T21+'Сятра '!T21+Тораево!T21+Хорной!T21+Чуманкасы!T21+'Шатьма '!T21+Юнга!T20+Юськасы!T20+Ярабай!T20+Ярославка!T20</f>
        <v>0</v>
      </c>
      <c r="D13" s="68">
        <f>Александровск!U21+Большесунд!U21+Ильинка!U21+Кадикасы!U22+Моргауши!U21+Москакасы!U22+Оринино!U21+'Сятра '!U21+Тораево!U21+Хорной!U21+Чуманкасы!U21+'Шатьма '!U21+Юнга!U20+Юськасы!U20+Ярабай!U20+Ярославка!U20</f>
        <v>0</v>
      </c>
      <c r="E13" s="68">
        <f>Александровск!V21+Большесунд!V21+Ильинка!V21+Кадикасы!V22+Моргауши!V21+Москакасы!V22+Оринино!V21+'Сятра '!V21+Тораево!V21+Хорной!V21+Чуманкасы!V21+'Шатьма '!V21+Юнга!V20+Юськасы!V20+Ярабай!V20+Ярославка!V20</f>
        <v>1557.929</v>
      </c>
      <c r="F13" s="68">
        <f>Александровск!W21+Большесунд!W21+Ильинка!W21+Кадикасы!W22+Моргауши!W21+Москакасы!W22+Оринино!W21+'Сятра '!W21+Тораево!W21+Хорной!W21+Чуманкасы!W21+'Шатьма '!W21+Юнга!W20+Юськасы!W20+Ярабай!W20+Ярославка!W20</f>
        <v>518</v>
      </c>
      <c r="G13" s="68" t="e">
        <f>Александровск!X21+Большесунд!#REF!+Ильинка!#REF!+Кадикасы!#REF!+Моргауши!#REF!+Москакасы!#REF!+Оринино!#REF!+'Сятра '!#REF!+Тораево!#REF!+Хорной!#REF!+Чуманкасы!#REF!+'Шатьма '!#REF!+Юнга!#REF!+Юськасы!#REF!+Ярабай!#REF!+Ярославка!#REF!</f>
        <v>#REF!</v>
      </c>
      <c r="H13" s="68">
        <f>Александровск!Y21+Большесунд!X21+Ильинка!X21+Кадикасы!X22+Моргауши!X21+Москакасы!X22+Оринино!X21+'Сятра '!X21+Тораево!X21+Хорной!X21+Чуманкасы!X21+'Шатьма '!X21+Юнга!X20+Юськасы!X20+Ярабай!X20+Ярославка!X20</f>
        <v>551.1999999999999</v>
      </c>
    </row>
    <row r="14" spans="2:8" ht="12.75">
      <c r="B14" s="69" t="s">
        <v>304</v>
      </c>
      <c r="C14" s="72">
        <v>242.8</v>
      </c>
      <c r="D14" s="72">
        <v>186.8</v>
      </c>
      <c r="E14" s="72"/>
      <c r="F14" s="72"/>
      <c r="G14" s="72"/>
      <c r="H14" s="72"/>
    </row>
    <row r="15" spans="2:8" ht="12.75">
      <c r="B15" s="69" t="s">
        <v>305</v>
      </c>
      <c r="C15" s="68">
        <f aca="true" t="shared" si="2" ref="C15:H15">C14-C13</f>
        <v>242.8</v>
      </c>
      <c r="D15" s="68">
        <f t="shared" si="2"/>
        <v>186.8</v>
      </c>
      <c r="E15" s="68">
        <f t="shared" si="2"/>
        <v>-1557.929</v>
      </c>
      <c r="F15" s="68">
        <f t="shared" si="2"/>
        <v>-518</v>
      </c>
      <c r="G15" s="68" t="e">
        <f t="shared" si="2"/>
        <v>#REF!</v>
      </c>
      <c r="H15" s="68">
        <f t="shared" si="2"/>
        <v>-551.1999999999999</v>
      </c>
    </row>
    <row r="17" spans="2:8" ht="12.75">
      <c r="B17" s="70">
        <v>409.0503</v>
      </c>
      <c r="C17" s="68" t="s">
        <v>301</v>
      </c>
      <c r="D17" s="68" t="s">
        <v>302</v>
      </c>
      <c r="E17" s="68">
        <v>2009</v>
      </c>
      <c r="F17" s="68">
        <v>2010</v>
      </c>
      <c r="G17" s="68">
        <v>2011</v>
      </c>
      <c r="H17" s="68">
        <v>2012</v>
      </c>
    </row>
    <row r="18" spans="2:8" ht="12.75">
      <c r="B18" s="69" t="s">
        <v>303</v>
      </c>
      <c r="C18" s="68">
        <f>Александровск!T23+Большесунд!T23+Ильинка!T22+Кадикасы!T23+Моргауши!T23+Москакасы!T23+'Сятра '!T23+Оринино!T22+Тораево!T22+Хорной!T22+Чуманкасы!T23+'Шатьма '!T22+Юнга!T21+Юськасы!T21+Ярабай!T21+Ярославка!T22</f>
        <v>17962.881000000005</v>
      </c>
      <c r="D18" s="68">
        <f>Александровск!U23+Большесунд!U23+Ильинка!U22+Кадикасы!U23+Моргауши!U23+Москакасы!U23+'Сятра '!U23+Оринино!U22+Тораево!U22+Хорной!U22+Чуманкасы!U23+'Шатьма '!U22+Юнга!U21+Юськасы!U21+Ярабай!U21+Ярославка!U22</f>
        <v>17348.676</v>
      </c>
      <c r="E18" s="68">
        <f>Александровск!V23+Большесунд!V23+Ильинка!V22+Кадикасы!V23+Моргауши!V23+Москакасы!V23+'Сятра '!V23+Оринино!V22+Тораево!V22+Хорной!V22+Чуманкасы!V23+'Шатьма '!V22+Юнга!V21+Юськасы!V21+Ярабай!V21+Ярославка!V22</f>
        <v>9684.9</v>
      </c>
      <c r="F18" s="68">
        <f>Александровск!W23+Большесунд!W23+Ильинка!W22+Кадикасы!W23+Моргауши!W23+Москакасы!W23+'Сятра '!W23+Оринино!W22+Тораево!W22+Хорной!W22+Чуманкасы!W23+'Шатьма '!W22+Юнга!W21+Юськасы!W21+Ярабай!W21+Ярославка!W22</f>
        <v>6107.5</v>
      </c>
      <c r="G18" s="68" t="e">
        <f>Александровск!X23+Большесунд!#REF!+Ильинка!#REF!+Кадикасы!#REF!+Моргауши!#REF!+Москакасы!#REF!+'Сятра '!#REF!+Оринино!#REF!+Тораево!#REF!+Хорной!#REF!+Чуманкасы!#REF!+'Шатьма '!#REF!+Юнга!#REF!+Юськасы!#REF!+Ярабай!#REF!+Ярославка!#REF!</f>
        <v>#REF!</v>
      </c>
      <c r="H18" s="68">
        <f>Александровск!Y23+Большесунд!X23+Ильинка!X22+Кадикасы!X23+Моргауши!X23+Москакасы!X23+'Сятра '!X23+Оринино!X22+Тораево!X22+Хорной!X22+Чуманкасы!X23+'Шатьма '!X22+Юнга!X21+Юськасы!X21+Ярабай!X21+Ярославка!X22</f>
        <v>6526.444000000001</v>
      </c>
    </row>
    <row r="19" spans="2:8" ht="12.75">
      <c r="B19" s="69" t="s">
        <v>304</v>
      </c>
      <c r="C19" s="72">
        <v>11484.4</v>
      </c>
      <c r="D19" s="72">
        <v>11139.6</v>
      </c>
      <c r="E19" s="72">
        <v>16224.8</v>
      </c>
      <c r="F19" s="72">
        <v>15278.6</v>
      </c>
      <c r="G19" s="72">
        <v>16017.8</v>
      </c>
      <c r="H19" s="72">
        <v>16978.8</v>
      </c>
    </row>
    <row r="20" spans="2:8" ht="12.75">
      <c r="B20" s="69" t="s">
        <v>305</v>
      </c>
      <c r="C20" s="68">
        <f aca="true" t="shared" si="3" ref="C20:H20">C19-C18</f>
        <v>-6478.481000000005</v>
      </c>
      <c r="D20" s="68">
        <f t="shared" si="3"/>
        <v>-6209.075999999999</v>
      </c>
      <c r="E20" s="68">
        <f t="shared" si="3"/>
        <v>6539.9</v>
      </c>
      <c r="F20" s="68">
        <f t="shared" si="3"/>
        <v>9171.1</v>
      </c>
      <c r="G20" s="68" t="e">
        <f t="shared" si="3"/>
        <v>#REF!</v>
      </c>
      <c r="H20" s="68">
        <f t="shared" si="3"/>
        <v>10452.355999999998</v>
      </c>
    </row>
    <row r="22" spans="2:8" ht="12.75">
      <c r="B22" s="70">
        <v>1003</v>
      </c>
      <c r="C22" s="68" t="s">
        <v>301</v>
      </c>
      <c r="D22" s="68" t="s">
        <v>302</v>
      </c>
      <c r="E22" s="68">
        <v>2009</v>
      </c>
      <c r="F22" s="68">
        <v>2010</v>
      </c>
      <c r="G22" s="68">
        <v>2011</v>
      </c>
      <c r="H22" s="68">
        <v>2012</v>
      </c>
    </row>
    <row r="23" spans="2:8" ht="12.75">
      <c r="B23" s="69" t="s">
        <v>303</v>
      </c>
      <c r="C23" s="68">
        <f>Александровск!T24+Большесунд!T24+Ильинка!T23+Кадикасы!T24+Моргауши!T24+Москакасы!T25+Оринино!T23+'Сятра '!T25+Тораево!T23+Хорной!T23+Чуманкасы!T24+'Шатьма '!T23+Юнга!T22+Юськасы!T22+Ярабай!T23+Ярославка!T23</f>
        <v>9758.064999999999</v>
      </c>
      <c r="D23" s="68">
        <f>Александровск!U24+Большесунд!U24+Ильинка!U23+Кадикасы!U24+Моргауши!U24+Москакасы!U25+Оринино!U23+'Сятра '!U25+Тораево!U23+Хорной!U23+Чуманкасы!U24+'Шатьма '!U23+Юнга!U22+Юськасы!U22+Ярабай!U23+Ярославка!U23</f>
        <v>9654.490000000002</v>
      </c>
      <c r="E23" s="68">
        <f>Александровск!V24+Большесунд!V24+Ильинка!V23+Кадикасы!V24+Моргауши!V24+Москакасы!V25+Оринино!V23+'Сятра '!V25+Тораево!V23+Хорной!V23+Чуманкасы!V68+'Шатьма '!V23+Юнга!V22+Юськасы!V66+Ярабай!V66+Ярославка!V23</f>
        <v>3814.7940000000003</v>
      </c>
      <c r="F23" s="68">
        <f>Александровск!W24+Большесунд!W24+Ильинка!W23+Кадикасы!W24+Моргауши!W24+Москакасы!W25+Оринино!W23+'Сятра '!W25+Тораево!W23+Хорной!W23+Чуманкасы!W68+'Шатьма '!W23+Юнга!W22+Юськасы!W66+Ярабай!W66+Ярославка!W23+Александровск!W58</f>
        <v>500.3</v>
      </c>
      <c r="G23" s="68" t="e">
        <f>Александровск!X24+Большесунд!#REF!+Ильинка!#REF!+Кадикасы!#REF!+Моргауши!#REF!+Москакасы!#REF!+Оринино!#REF!+'Сятра '!#REF!+Тораево!#REF!+Хорной!#REF!+Чуманкасы!#REF!+'Шатьма '!#REF!+Юнга!#REF!+Юськасы!#REF!+Ярабай!#REF!+Ярославка!#REF!</f>
        <v>#REF!</v>
      </c>
      <c r="H23" s="68">
        <f>Александровск!Y24+Большесунд!X24+Ильинка!X23+Кадикасы!X24+Моргауши!X24+Москакасы!X25+Оринино!X23+'Сятра '!X25+Тораево!X23+Хорной!X23+Чуманкасы!X68+'Шатьма '!X23+Юнга!X22+Юськасы!X66+Ярабай!X66+Ярославка!X23</f>
        <v>531.885</v>
      </c>
    </row>
    <row r="24" spans="2:8" ht="12.75">
      <c r="B24" s="69" t="s">
        <v>304</v>
      </c>
      <c r="C24" s="72">
        <v>9566.4</v>
      </c>
      <c r="D24" s="72">
        <v>9475.6</v>
      </c>
      <c r="E24" s="72">
        <v>8685.3</v>
      </c>
      <c r="F24" s="72">
        <v>9206.4</v>
      </c>
      <c r="G24" s="72">
        <v>9758.8</v>
      </c>
      <c r="H24" s="72">
        <v>10344.3</v>
      </c>
    </row>
    <row r="25" spans="2:8" ht="12.75">
      <c r="B25" s="69" t="s">
        <v>305</v>
      </c>
      <c r="C25" s="68">
        <f aca="true" t="shared" si="4" ref="C25:H25">C24-C23</f>
        <v>-191.66499999999905</v>
      </c>
      <c r="D25" s="68">
        <f t="shared" si="4"/>
        <v>-178.89000000000124</v>
      </c>
      <c r="E25" s="68">
        <f t="shared" si="4"/>
        <v>4870.505999999999</v>
      </c>
      <c r="F25" s="68">
        <f t="shared" si="4"/>
        <v>8706.1</v>
      </c>
      <c r="G25" s="68" t="e">
        <f t="shared" si="4"/>
        <v>#REF!</v>
      </c>
      <c r="H25" s="68">
        <f t="shared" si="4"/>
        <v>9812.414999999999</v>
      </c>
    </row>
    <row r="27" spans="2:8" ht="12.75">
      <c r="B27" s="70">
        <v>310</v>
      </c>
      <c r="C27" s="68" t="s">
        <v>301</v>
      </c>
      <c r="D27" s="68" t="s">
        <v>302</v>
      </c>
      <c r="E27" s="68">
        <v>2009</v>
      </c>
      <c r="F27" s="68">
        <v>2010</v>
      </c>
      <c r="G27" s="68">
        <v>2011</v>
      </c>
      <c r="H27" s="68">
        <v>2012</v>
      </c>
    </row>
    <row r="28" spans="2:8" ht="12.75">
      <c r="B28" s="69" t="s">
        <v>303</v>
      </c>
      <c r="C28" s="68">
        <f>Александровск!T28+Большесунд!T28+Ильинка!T27+Кадикасы!T28+Моргауши!T28+Москакасы!T29+Оринино!T27+'Сятра '!T29+Тораево!T27+Хорной!T27+Чуманкасы!T28+'Шатьма '!T27+Юнга!T26+Юськасы!T26+Ярабай!T27+Ярославка!T27</f>
        <v>551.6659999999999</v>
      </c>
      <c r="D28" s="68">
        <f>Александровск!U28+Большесунд!U28+Ильинка!U27+Кадикасы!U28+Моргауши!U28+Москакасы!U29+Оринино!U27+'Сятра '!U29+Тораево!U27+Хорной!U27+Чуманкасы!U28+'Шатьма '!U27+Юнга!U26+Юськасы!U26+Ярабай!U27+Ярославка!U27</f>
        <v>324.5589</v>
      </c>
      <c r="E28" s="68">
        <f>Александровск!V28+Большесунд!V28+Ильинка!V27+Кадикасы!V28+Моргауши!V28+Москакасы!V29+Оринино!V27+'Сятра '!V29+Тораево!V27+Хорной!V27+Чуманкасы!V28+'Шатьма '!V27+Юнга!V26+Юськасы!V26+Ярабай!V27+Ярославка!V27</f>
        <v>725.511</v>
      </c>
      <c r="F28" s="68">
        <f>Александровск!W28+Большесунд!W28+Ильинка!W27+Кадикасы!W28+Моргауши!W28+Москакасы!W29+Оринино!W27+'Сятра '!W29+Тораево!W27+Хорной!W27+Чуманкасы!W28+'Шатьма '!W27+Юнга!W26+Юськасы!W26+Ярабай!W27+Ярославка!W27</f>
        <v>653.2</v>
      </c>
      <c r="G28" s="68" t="e">
        <f>Александровск!X28+Большесунд!#REF!+Ильинка!#REF!+Кадикасы!#REF!+Моргауши!#REF!+Москакасы!#REF!+Оринино!#REF!+'Сятра '!#REF!+Тораево!#REF!+Хорной!#REF!+Чуманкасы!#REF!+'Шатьма '!#REF!+Юнга!#REF!+Юськасы!#REF!+Ярабай!#REF!+Ярославка!#REF!</f>
        <v>#REF!</v>
      </c>
      <c r="H28" s="68">
        <f>Александровск!Y28+Большесунд!X28+Ильинка!X27+Кадикасы!X28+Моргауши!X28+Москакасы!X29+Оринино!X27+'Сятра '!X29+Тораево!X27+Хорной!X27+Чуманкасы!X28+'Шатьма '!X27+Юнга!X26+Юськасы!X26+Ярабай!X27+Ярославка!X27</f>
        <v>693.6450000000001</v>
      </c>
    </row>
    <row r="29" spans="2:8" ht="12.75">
      <c r="B29" s="69" t="s">
        <v>304</v>
      </c>
      <c r="C29" s="72">
        <v>234.9</v>
      </c>
      <c r="D29" s="72">
        <v>180.6</v>
      </c>
      <c r="E29" s="72">
        <v>251.7</v>
      </c>
      <c r="F29" s="72">
        <v>285</v>
      </c>
      <c r="G29" s="72">
        <v>300.1</v>
      </c>
      <c r="H29" s="72">
        <v>318.1</v>
      </c>
    </row>
    <row r="30" spans="2:8" ht="12.75">
      <c r="B30" s="69" t="s">
        <v>305</v>
      </c>
      <c r="C30" s="68">
        <f aca="true" t="shared" si="5" ref="C30:H30">C29-C28</f>
        <v>-316.76599999999996</v>
      </c>
      <c r="D30" s="68">
        <f t="shared" si="5"/>
        <v>-143.9589</v>
      </c>
      <c r="E30" s="68">
        <f t="shared" si="5"/>
        <v>-473.811</v>
      </c>
      <c r="F30" s="68">
        <f t="shared" si="5"/>
        <v>-368.20000000000005</v>
      </c>
      <c r="G30" s="68" t="e">
        <f t="shared" si="5"/>
        <v>#REF!</v>
      </c>
      <c r="H30" s="68">
        <f t="shared" si="5"/>
        <v>-375.5450000000001</v>
      </c>
    </row>
    <row r="32" spans="2:8" ht="12.75">
      <c r="B32" s="70" t="s">
        <v>306</v>
      </c>
      <c r="C32" s="68" t="s">
        <v>301</v>
      </c>
      <c r="D32" s="68" t="s">
        <v>302</v>
      </c>
      <c r="E32" s="68">
        <v>2009</v>
      </c>
      <c r="F32" s="68">
        <v>2010</v>
      </c>
      <c r="G32" s="68">
        <v>2011</v>
      </c>
      <c r="H32" s="68">
        <v>2012</v>
      </c>
    </row>
    <row r="33" spans="2:8" ht="12.75">
      <c r="B33" s="69" t="s">
        <v>303</v>
      </c>
      <c r="C33" s="68">
        <f>Александровск!T30+Большесунд!T30+Ильинка!T29+Кадикасы!T30+Моргауши!T30+Москакасы!T31+'Сятра '!T31+Оринино!T29+Тораево!T29+Хорной!T29+Чуманкасы!T30+'Шатьма '!T29+Юнга!T28+Юськасы!T28+Ярабай!T29+Ярославка!T29</f>
        <v>4218.9855800000005</v>
      </c>
      <c r="D33" s="68">
        <f>Александровск!U30+Большесунд!U30+Ильинка!U29+Кадикасы!U30+Моргауши!U30+Москакасы!U31+'Сятра '!U31+Оринино!U29+Тораево!U29+Хорной!U29+Чуманкасы!U30+'Шатьма '!U29+Юнга!U28+Юськасы!U28+Ярабай!U29+Ярославка!U29</f>
        <v>3886.7231100000004</v>
      </c>
      <c r="E33" s="68">
        <f>Александровск!V30+Большесунд!V30+Ильинка!V29+Кадикасы!V30+Моргауши!V30+Москакасы!V31+'Сятра '!V31+Оринино!V29+Тораево!V29+Хорной!V29+Чуманкасы!V30+'Шатьма '!V29+Юнга!V28+Юськасы!V28+Ярабай!V29+Ярославка!V29</f>
        <v>3606.75027</v>
      </c>
      <c r="F33" s="68">
        <f>Александровск!W30+Большесунд!W30+Ильинка!W29+Кадикасы!W30+Моргауши!W30+Москакасы!W31+'Сятра '!W31+Оринино!W29+Тораево!W29+Хорной!W29+Чуманкасы!W30+'Шатьма '!W29+Юнга!W28+Юськасы!W28+Ярабай!W29+Ярославка!W29</f>
        <v>4074.6</v>
      </c>
      <c r="G33" s="68" t="e">
        <f>Александровск!X30+Большесунд!#REF!+Ильинка!#REF!+Кадикасы!#REF!+Моргауши!#REF!+Москакасы!#REF!+'Сятра '!#REF!+Оринино!#REF!+Тораево!#REF!+Хорной!#REF!+Чуманкасы!#REF!+'Шатьма '!#REF!+Юнга!#REF!+Юськасы!#REF!+Ярабай!#REF!+Ярославка!#REF!</f>
        <v>#REF!</v>
      </c>
      <c r="H33" s="68">
        <f>Александровск!Y30+Большесунд!X30+Ильинка!X29+Кадикасы!X30+Моргауши!X30+Москакасы!X31+'Сятра '!X31+Оринино!X29+Тораево!X29+Хорной!X29+Чуманкасы!X30+'Шатьма '!X29+Юнга!X28+Юськасы!X28+Ярабай!X29+Ярославка!X29</f>
        <v>4314.66</v>
      </c>
    </row>
    <row r="34" spans="2:8" ht="12.75">
      <c r="B34" s="69" t="s">
        <v>304</v>
      </c>
      <c r="C34" s="72">
        <v>3731.2</v>
      </c>
      <c r="D34" s="72">
        <v>3546.2</v>
      </c>
      <c r="E34" s="72">
        <v>4191.5</v>
      </c>
      <c r="F34" s="72">
        <v>4532.1</v>
      </c>
      <c r="G34" s="72">
        <v>4612.2</v>
      </c>
      <c r="H34" s="72">
        <v>4888.9</v>
      </c>
    </row>
    <row r="35" spans="2:8" ht="12.75">
      <c r="B35" s="69" t="s">
        <v>305</v>
      </c>
      <c r="C35" s="68">
        <f aca="true" t="shared" si="6" ref="C35:H35">C34-C33</f>
        <v>-487.78558000000066</v>
      </c>
      <c r="D35" s="68">
        <f t="shared" si="6"/>
        <v>-340.52311000000054</v>
      </c>
      <c r="E35" s="68">
        <f t="shared" si="6"/>
        <v>584.74973</v>
      </c>
      <c r="F35" s="68">
        <f t="shared" si="6"/>
        <v>457.50000000000045</v>
      </c>
      <c r="G35" s="68" t="e">
        <f t="shared" si="6"/>
        <v>#REF!</v>
      </c>
      <c r="H35" s="68">
        <f t="shared" si="6"/>
        <v>574.2399999999998</v>
      </c>
    </row>
    <row r="37" spans="2:8" ht="12.75">
      <c r="B37" s="70" t="s">
        <v>307</v>
      </c>
      <c r="C37" s="68" t="s">
        <v>301</v>
      </c>
      <c r="D37" s="68" t="s">
        <v>302</v>
      </c>
      <c r="E37" s="68">
        <v>2009</v>
      </c>
      <c r="F37" s="68">
        <v>2010</v>
      </c>
      <c r="G37" s="68">
        <v>2011</v>
      </c>
      <c r="H37" s="68">
        <v>2012</v>
      </c>
    </row>
    <row r="38" spans="2:8" ht="12.75">
      <c r="B38" s="69" t="s">
        <v>303</v>
      </c>
      <c r="C38" s="68">
        <v>16039.267999999996</v>
      </c>
      <c r="D38" s="68">
        <v>15210.700000000003</v>
      </c>
      <c r="E38" s="68">
        <v>15207.5</v>
      </c>
      <c r="F38" s="68">
        <v>18759.3</v>
      </c>
      <c r="G38" s="68">
        <v>18837.1</v>
      </c>
      <c r="H38" s="68">
        <v>19914.754</v>
      </c>
    </row>
    <row r="39" spans="2:8" ht="12.75">
      <c r="B39" s="69" t="s">
        <v>304</v>
      </c>
      <c r="C39" s="72">
        <v>16038.9</v>
      </c>
      <c r="D39" s="72">
        <v>15210.5</v>
      </c>
      <c r="E39" s="72">
        <v>15178.2</v>
      </c>
      <c r="F39" s="72">
        <v>18759.5</v>
      </c>
      <c r="G39" s="72">
        <v>18836.5</v>
      </c>
      <c r="H39" s="72">
        <v>19966.7</v>
      </c>
    </row>
    <row r="40" spans="2:8" ht="12.75">
      <c r="B40" s="69" t="s">
        <v>305</v>
      </c>
      <c r="C40" s="68">
        <f aca="true" t="shared" si="7" ref="C40:H40">C39-C38</f>
        <v>-0.3679999999967549</v>
      </c>
      <c r="D40" s="68">
        <f t="shared" si="7"/>
        <v>-0.20000000000254659</v>
      </c>
      <c r="E40" s="68">
        <f t="shared" si="7"/>
        <v>-29.299999999999272</v>
      </c>
      <c r="F40" s="68">
        <f t="shared" si="7"/>
        <v>0.2000000000007276</v>
      </c>
      <c r="G40" s="68">
        <f t="shared" si="7"/>
        <v>-0.5999999999985448</v>
      </c>
      <c r="H40" s="68">
        <f t="shared" si="7"/>
        <v>51.94599999999991</v>
      </c>
    </row>
    <row r="42" spans="2:8" ht="12.75">
      <c r="B42" s="70" t="s">
        <v>308</v>
      </c>
      <c r="C42" s="68" t="s">
        <v>301</v>
      </c>
      <c r="D42" s="68" t="s">
        <v>302</v>
      </c>
      <c r="E42" s="68">
        <v>2009</v>
      </c>
      <c r="F42" s="68">
        <v>2010</v>
      </c>
      <c r="G42" s="68">
        <v>2011</v>
      </c>
      <c r="H42" s="68">
        <v>2012</v>
      </c>
    </row>
    <row r="43" spans="2:8" ht="12.75">
      <c r="B43" s="69" t="s">
        <v>303</v>
      </c>
      <c r="C43" s="68">
        <f>Александровск!T33+Большесунд!T33+Ильинка!T32+Кадикасы!T33+Моргауши!T33+Москакасы!T34+Оринино!T32+'Сятра '!T34+Тораево!T32+Хорной!T32+Чуманкасы!T33+Чуманкасы!T33+'Шатьма '!T32+Юнга!T31+Юськасы!T31+Ярабай!T32+Ярославка!T32</f>
        <v>1890.3699999999997</v>
      </c>
      <c r="D43" s="68">
        <f>Александровск!U33+Большесунд!U33+Ильинка!U32+Кадикасы!U33+Моргауши!U33+Москакасы!U34+Оринино!U32+'Сятра '!U34+Тораево!U32+Хорной!U32+Чуманкасы!U33+Чуманкасы!U33+'Шатьма '!U32+Юнга!U31+Юськасы!U31+Ярабай!U32+Ярославка!U32</f>
        <v>1725.01241</v>
      </c>
      <c r="E43" s="68">
        <f>Александровск!V33+Большесунд!V33+Ильинка!V32+Кадикасы!V33+Моргауши!V33+Москакасы!V34+Оринино!V32+'Сятра '!V34+Тораево!V32+Хорной!V32+Чуманкасы!V33+Чуманкасы!V33+'Шатьма '!V32+Юнга!V31+Юськасы!V31+Ярабай!V32+Ярославка!V32</f>
        <v>1620.978</v>
      </c>
      <c r="F43" s="68">
        <f>Александровск!W33+Большесунд!W33+Ильинка!W32+Кадикасы!W33+Моргауши!W33+Москакасы!W34+Оринино!W32+'Сятра '!W34+Тораево!W32+Хорной!W32+Чуманкасы!W33+Чуманкасы!W33+'Шатьма '!W32+Юнга!W31+Юськасы!W31+Ярабай!W32+Ярославка!W32</f>
        <v>2001.9</v>
      </c>
      <c r="G43" s="68" t="e">
        <f>Александровск!X33+Большесунд!#REF!+Ильинка!#REF!+Кадикасы!#REF!+Моргауши!#REF!+Москакасы!#REF!+Оринино!#REF!+'Сятра '!#REF!+Тораево!#REF!+Хорной!#REF!+Чуманкасы!#REF!+Чуманкасы!#REF!+'Шатьма '!#REF!+Юнга!#REF!+Юськасы!#REF!+Ярабай!#REF!+Ярославка!#REF!</f>
        <v>#REF!</v>
      </c>
      <c r="H43" s="68">
        <f>Александровск!Y33+Большесунд!X33+Ильинка!X32+Кадикасы!X33+Моргауши!X33+Москакасы!X34+Оринино!X32+'Сятра '!X34+Тораево!X32+Хорной!X32+Чуманкасы!X33+Чуманкасы!X33+'Шатьма '!X32+Юнга!X31+Юськасы!X31+Ярабай!X32+Ярославка!X32</f>
        <v>2123.735</v>
      </c>
    </row>
    <row r="44" spans="2:8" ht="12.75">
      <c r="B44" s="69" t="s">
        <v>304</v>
      </c>
      <c r="C44" s="72">
        <v>1528.9</v>
      </c>
      <c r="D44" s="72">
        <v>1482.7</v>
      </c>
      <c r="E44" s="72">
        <v>1740.6</v>
      </c>
      <c r="F44" s="72">
        <v>1899.3</v>
      </c>
      <c r="G44" s="72">
        <v>1965.4</v>
      </c>
      <c r="H44" s="72">
        <v>2083.3</v>
      </c>
    </row>
    <row r="45" spans="2:8" ht="12.75">
      <c r="B45" s="69" t="s">
        <v>305</v>
      </c>
      <c r="C45" s="68">
        <f aca="true" t="shared" si="8" ref="C45:H45">C44-C43</f>
        <v>-361.4699999999996</v>
      </c>
      <c r="D45" s="68">
        <f t="shared" si="8"/>
        <v>-242.31241</v>
      </c>
      <c r="E45" s="68">
        <f t="shared" si="8"/>
        <v>119.62199999999984</v>
      </c>
      <c r="F45" s="68">
        <f t="shared" si="8"/>
        <v>-102.60000000000014</v>
      </c>
      <c r="G45" s="68" t="e">
        <f t="shared" si="8"/>
        <v>#REF!</v>
      </c>
      <c r="H45" s="68">
        <f t="shared" si="8"/>
        <v>-40.434999999999945</v>
      </c>
    </row>
    <row r="47" spans="2:8" ht="12.75">
      <c r="B47" s="70">
        <v>908</v>
      </c>
      <c r="C47" s="68" t="s">
        <v>301</v>
      </c>
      <c r="D47" s="68" t="s">
        <v>302</v>
      </c>
      <c r="E47" s="68">
        <v>2009</v>
      </c>
      <c r="F47" s="68">
        <v>2010</v>
      </c>
      <c r="G47" s="68">
        <v>2011</v>
      </c>
      <c r="H47" s="68">
        <v>2012</v>
      </c>
    </row>
    <row r="48" spans="2:8" ht="12.75">
      <c r="B48" s="69" t="s">
        <v>303</v>
      </c>
      <c r="C48" s="68" t="e">
        <f>Александровск!T34+Большесунд!T34+Ильинка!T33+Кадикасы!T34+Моргауши!T34+Москакасы!T35+Оринино!T33+'Сятра '!T35+Тораево!T33+Хорной!T33+Чуманкасы!T34+'Шатьма '!T33+Юнга!T32+Юськасы!T32+Ярабай!T33+Ярославка!T33+Ярабай!#REF!</f>
        <v>#REF!</v>
      </c>
      <c r="D48" s="68" t="e">
        <f>Александровск!U34+Большесунд!U34+Ильинка!U33+Кадикасы!U34+Моргауши!U34+Москакасы!U35+Оринино!U33+'Сятра '!U35+Тораево!U33+Хорной!U33+Чуманкасы!U34+'Шатьма '!U33+Юнга!U32+Юськасы!U32+Ярабай!U33+Ярославка!U33+Ярабай!#REF!</f>
        <v>#REF!</v>
      </c>
      <c r="E48" s="68" t="e">
        <f>Александровск!V34+Большесунд!V34+Ильинка!V33+Кадикасы!V34+Моргауши!V34+Москакасы!V35+Оринино!V33+'Сятра '!V35+Тораево!V33+Хорной!V33+Чуманкасы!V34+'Шатьма '!V33+Юнга!V32+Юськасы!V32+Ярабай!V33+Ярославка!V33+Ярабай!#REF!</f>
        <v>#REF!</v>
      </c>
      <c r="F48" s="68" t="e">
        <f>Александровск!W34+Большесунд!W34+Ильинка!W33+Кадикасы!W34+Моргауши!W34+Москакасы!W35+Оринино!W33+'Сятра '!W35+Тораево!W33+Хорной!W33+Чуманкасы!W34+'Шатьма '!W33+Юнга!W32+Юськасы!W32+Ярабай!W33+Ярославка!W33+Ярабай!#REF!</f>
        <v>#REF!</v>
      </c>
      <c r="G48" s="68" t="e">
        <f>Александровск!X34+Большесунд!#REF!+Ильинка!#REF!+Кадикасы!#REF!+Моргауши!#REF!+Москакасы!#REF!+Оринино!#REF!+'Сятра '!#REF!+Тораево!#REF!+Хорной!#REF!+Чуманкасы!#REF!+'Шатьма '!#REF!+Юнга!#REF!+Юськасы!#REF!+Ярабай!#REF!+Ярославка!#REF!+Ярабай!#REF!</f>
        <v>#REF!</v>
      </c>
      <c r="H48" s="68" t="e">
        <f>Александровск!Y34+Большесунд!X34+Ильинка!X33+Кадикасы!X34+Моргауши!X34+Москакасы!X35+Оринино!X33+'Сятра '!X35+Тораево!X33+Хорной!X33+Чуманкасы!X34+'Шатьма '!X33+Юнга!X32+Юськасы!X32+Ярабай!X33+Ярославка!X33+Ярабай!#REF!</f>
        <v>#REF!</v>
      </c>
    </row>
    <row r="49" spans="2:8" ht="12.75">
      <c r="B49" s="69" t="s">
        <v>304</v>
      </c>
      <c r="C49" s="72">
        <v>230.4</v>
      </c>
      <c r="D49" s="72">
        <v>190.3</v>
      </c>
      <c r="E49" s="72">
        <v>196.1</v>
      </c>
      <c r="F49" s="72">
        <v>217.9</v>
      </c>
      <c r="G49" s="72">
        <v>231.1</v>
      </c>
      <c r="H49" s="72">
        <v>244.9</v>
      </c>
    </row>
    <row r="50" spans="2:8" ht="12.75">
      <c r="B50" s="69" t="s">
        <v>305</v>
      </c>
      <c r="C50" s="68" t="e">
        <f aca="true" t="shared" si="9" ref="C50:H50">C49-C48</f>
        <v>#REF!</v>
      </c>
      <c r="D50" s="68" t="e">
        <f t="shared" si="9"/>
        <v>#REF!</v>
      </c>
      <c r="E50" s="68" t="e">
        <f t="shared" si="9"/>
        <v>#REF!</v>
      </c>
      <c r="F50" s="68" t="e">
        <f t="shared" si="9"/>
        <v>#REF!</v>
      </c>
      <c r="G50" s="68" t="e">
        <f t="shared" si="9"/>
        <v>#REF!</v>
      </c>
      <c r="H50" s="68" t="e">
        <f t="shared" si="9"/>
        <v>#REF!</v>
      </c>
    </row>
    <row r="52" spans="2:8" ht="12.75">
      <c r="B52" s="70" t="s">
        <v>309</v>
      </c>
      <c r="C52" s="68" t="s">
        <v>301</v>
      </c>
      <c r="D52" s="68" t="s">
        <v>302</v>
      </c>
      <c r="E52" s="68">
        <v>2009</v>
      </c>
      <c r="F52" s="68">
        <v>2010</v>
      </c>
      <c r="G52" s="68">
        <v>2011</v>
      </c>
      <c r="H52" s="68">
        <v>2012</v>
      </c>
    </row>
    <row r="53" spans="2:8" ht="12.75">
      <c r="B53" s="69" t="s">
        <v>303</v>
      </c>
      <c r="C53" s="68">
        <f>Александровск!T39+Большесунд!T39+Ильинка!T38+Кадикасы!T39+Моргауши!T40+Москакасы!T40+Оринино!T39+'Сятра '!T41+Тораево!T39+Хорной!T39+Чуманкасы!T39+'Шатьма '!T38+Юнга!T37+Юськасы!T37+Ярабай!T38+Ярославка!T38</f>
        <v>4877.716599999999</v>
      </c>
      <c r="D53" s="68">
        <f>Александровск!U39+Большесунд!U39+Ильинка!U38+Кадикасы!U39+Моргауши!U40+Москакасы!U40+Оринино!U39+'Сятра '!U41+Тораево!U39+Хорной!U39+Чуманкасы!U39+'Шатьма '!U38+Юнга!U37+Юськасы!U37+Ярабай!U38+Ярославка!U38</f>
        <v>4220.58827</v>
      </c>
      <c r="E53" s="68">
        <f>Александровск!V39+Большесунд!V39+Ильинка!V38+Кадикасы!V39+Моргауши!V40+Москакасы!V40+Оринино!V39+'Сятра '!V41+Тораево!V39+Хорной!V39+Чуманкасы!V39+'Шатьма '!V38+Юнга!V37+Юськасы!V37+Ярабай!V38+Ярославка!V38</f>
        <v>4075.3404999999993</v>
      </c>
      <c r="F53" s="68">
        <f>Александровск!W39+Большесунд!W39+Ильинка!W38+Кадикасы!W39+Моргауши!W40+Москакасы!W40+Оринино!W39+'Сятра '!W41+Тораево!W39+Хорной!W39+Чуманкасы!W39+'Шатьма '!W38+Юнга!W37+Юськасы!W37+Ярабай!W38+Ярославка!W38</f>
        <v>2373.1000000000004</v>
      </c>
      <c r="G53" s="68" t="e">
        <f>Александровск!X39+Большесунд!#REF!+Ильинка!#REF!+Кадикасы!#REF!+Моргауши!#REF!+Москакасы!#REF!+Оринино!#REF!+'Сятра '!#REF!+Тораево!#REF!+Хорной!#REF!+Чуманкасы!#REF!+'Шатьма '!#REF!+Юнга!#REF!+Юськасы!#REF!+Ярабай!#REF!+Ярославка!#REF!</f>
        <v>#REF!</v>
      </c>
      <c r="H53" s="68">
        <f>Александровск!Y39+Большесунд!X39+Ильинка!X38+Кадикасы!X39+Моргауши!X40+Москакасы!X40+Оринино!X39+'Сятра '!X41+Тораево!X39+Хорной!X39+Чуманкасы!X39+'Шатьма '!X38+Юнга!X37+Юськасы!X37+Ярабай!X38+Ярославка!X38</f>
        <v>2510.904</v>
      </c>
    </row>
    <row r="54" spans="2:8" ht="12.75">
      <c r="B54" s="69" t="s">
        <v>304</v>
      </c>
      <c r="C54" s="72">
        <v>5861</v>
      </c>
      <c r="D54" s="72">
        <v>5483.6</v>
      </c>
      <c r="E54" s="72">
        <v>4384.8</v>
      </c>
      <c r="F54" s="72">
        <v>4587.6</v>
      </c>
      <c r="G54" s="73">
        <v>4678.9</v>
      </c>
      <c r="H54" s="72">
        <v>4959.6</v>
      </c>
    </row>
    <row r="55" spans="2:8" ht="12.75">
      <c r="B55" s="69" t="s">
        <v>305</v>
      </c>
      <c r="C55" s="68">
        <f aca="true" t="shared" si="10" ref="C55:H55">C54-C53</f>
        <v>983.2834000000012</v>
      </c>
      <c r="D55" s="68">
        <f t="shared" si="10"/>
        <v>1263.0117300000002</v>
      </c>
      <c r="E55" s="68">
        <f t="shared" si="10"/>
        <v>309.45950000000084</v>
      </c>
      <c r="F55" s="68">
        <f t="shared" si="10"/>
        <v>2214.5</v>
      </c>
      <c r="G55" s="68" t="e">
        <f t="shared" si="10"/>
        <v>#REF!</v>
      </c>
      <c r="H55" s="74">
        <f t="shared" si="10"/>
        <v>2448.6960000000004</v>
      </c>
    </row>
    <row r="57" spans="2:8" ht="12.75">
      <c r="B57" s="70" t="s">
        <v>310</v>
      </c>
      <c r="C57" s="68" t="s">
        <v>301</v>
      </c>
      <c r="D57" s="68" t="s">
        <v>302</v>
      </c>
      <c r="E57" s="68">
        <v>2009</v>
      </c>
      <c r="F57" s="68">
        <v>2010</v>
      </c>
      <c r="G57" s="68">
        <v>2011</v>
      </c>
      <c r="H57" s="68">
        <v>2012</v>
      </c>
    </row>
    <row r="58" spans="2:8" ht="12.75">
      <c r="B58" s="69" t="s">
        <v>303</v>
      </c>
      <c r="C58" s="68">
        <f>Александровск!T40+Большесунд!T40+Ильинка!T39+Кадикасы!T40+Моргауши!T41+Москакасы!T41+Оринино!T40+'Сятра '!T42+Тораево!T40+Хорной!T40+Чуманкасы!T40+'Шатьма '!T39+Юнга!T38+Юськасы!T38+Ярабай!T39+Ярославка!T39</f>
        <v>1895.8545000000001</v>
      </c>
      <c r="D58" s="68">
        <f>Александровск!U40+Большесунд!U40+Ильинка!U39+Кадикасы!U40+Моргауши!U41+Москакасы!U41+Оринино!U40+'Сятра '!U42+Тораево!U40+Хорной!U40+Чуманкасы!U40+'Шатьма '!U39+Юнга!U38+Юськасы!U38+Ярабай!U39+Ярославка!U39</f>
        <v>1684.2186600000002</v>
      </c>
      <c r="E58" s="68">
        <f>Александровск!V40+Большесунд!V40+Ильинка!V39+Кадикасы!V40+Моргауши!V41+Москакасы!V41+Оринино!V40+'Сятра '!V42+Тораево!V40+Хорной!V40+Чуманкасы!V40+'Шатьма '!V39+Юнга!V38+Юськасы!V38+Ярабай!V39+Ярославка!V39</f>
        <v>1566.0040000000001</v>
      </c>
      <c r="F58" s="68">
        <f>Александровск!W40+Большесунд!W40+Ильинка!W39+Кадикасы!W40+Моргауши!W41+Москакасы!W41+Оринино!W40+'Сятра '!W42+Тораево!W40+Хорной!W40+Чуманкасы!W40+'Шатьма '!W39+Юнга!W38+Юськасы!W38+Ярабай!W39+Ярославка!W39</f>
        <v>451.4</v>
      </c>
      <c r="G58" s="68" t="e">
        <f>Александровск!X40+Большесунд!#REF!+Ильинка!#REF!+Кадикасы!#REF!+Моргауши!#REF!+Москакасы!#REF!+Оринино!#REF!+'Сятра '!#REF!+Тораево!#REF!+Хорной!#REF!+Чуманкасы!#REF!+'Шатьма '!#REF!+Юнга!#REF!+Юськасы!#REF!+Ярабай!#REF!+Ярославка!#REF!</f>
        <v>#REF!</v>
      </c>
      <c r="H58" s="68">
        <f>Александровск!Y40+Большесунд!X40+Ильинка!X39+Кадикасы!X40+Моргауши!X41+Москакасы!X41+Оринино!X40+'Сятра '!X42+Тораево!X40+Хорной!X40+Чуманкасы!X40+'Шатьма '!X39+Юнга!X38+Юськасы!X38+Ярабай!X39+Ярославка!X39</f>
        <v>477.99</v>
      </c>
    </row>
    <row r="59" spans="2:8" ht="12.75">
      <c r="B59" s="69" t="s">
        <v>304</v>
      </c>
      <c r="C59" s="72">
        <v>883.5</v>
      </c>
      <c r="D59" s="72">
        <v>832.9</v>
      </c>
      <c r="E59" s="75">
        <v>1581.7</v>
      </c>
      <c r="F59" s="75">
        <v>761.7</v>
      </c>
      <c r="G59" s="72">
        <v>799.8</v>
      </c>
      <c r="H59" s="72">
        <v>847.8</v>
      </c>
    </row>
    <row r="60" spans="2:8" ht="12.75">
      <c r="B60" s="69" t="s">
        <v>305</v>
      </c>
      <c r="C60" s="68">
        <f aca="true" t="shared" si="11" ref="C60:H60">C59-C58</f>
        <v>-1012.3545000000001</v>
      </c>
      <c r="D60" s="68">
        <f t="shared" si="11"/>
        <v>-851.3186600000002</v>
      </c>
      <c r="E60" s="68">
        <f t="shared" si="11"/>
        <v>15.695999999999913</v>
      </c>
      <c r="F60" s="68">
        <f t="shared" si="11"/>
        <v>310.30000000000007</v>
      </c>
      <c r="G60" s="68" t="e">
        <f t="shared" si="11"/>
        <v>#REF!</v>
      </c>
      <c r="H60" s="68">
        <f t="shared" si="11"/>
        <v>369.80999999999995</v>
      </c>
    </row>
    <row r="62" spans="2:8" ht="12.75">
      <c r="B62" s="70" t="s">
        <v>311</v>
      </c>
      <c r="C62" s="68" t="s">
        <v>301</v>
      </c>
      <c r="D62" s="68" t="s">
        <v>302</v>
      </c>
      <c r="E62" s="68">
        <v>2009</v>
      </c>
      <c r="F62" s="68">
        <v>2010</v>
      </c>
      <c r="G62" s="68">
        <v>2011</v>
      </c>
      <c r="H62" s="68">
        <v>2012</v>
      </c>
    </row>
    <row r="63" spans="2:8" ht="12.75">
      <c r="B63" s="69" t="s">
        <v>303</v>
      </c>
      <c r="C63" s="68">
        <f>Александровск!T41+Большесунд!T41+Ильинка!T40+Кадикасы!T41+Моргауши!T42+Москакасы!T42+Оринино!T41+'Сятра '!T43+Тораево!T41+Хорной!T41+Чуманкасы!T41+'Шатьма '!T40+Юнга!T39+Юськасы!T39+Ярабай!T40+Ярославка!T40</f>
        <v>2545.691</v>
      </c>
      <c r="D63" s="68">
        <f>Александровск!U41+Большесунд!U41+Ильинка!U40+Кадикасы!U41+Моргауши!U42+Москакасы!U42+Оринино!U41+'Сятра '!U43+Тораево!U41+Хорной!U41+Чуманкасы!U41+'Шатьма '!U40+Юнга!U39+Юськасы!U39+Ярабай!U40+Ярославка!U40</f>
        <v>2311.6342600000003</v>
      </c>
      <c r="E63" s="68">
        <f>Александровск!V41+Большесунд!V41+Ильинка!V40+Кадикасы!V41+Моргауши!V42+Москакасы!V42+Оринино!V41+'Сятра '!V43+Тораево!V41+Хорной!V41+Чуманкасы!V41+'Шатьма '!V40+Юнга!V39+Юськасы!V39+Ярабай!V40+Ярославка!V40</f>
        <v>7034.229870000001</v>
      </c>
      <c r="F63" s="68">
        <f>Александровск!W41+Большесунд!W41+Ильинка!W40+Кадикасы!W41+Моргауши!W42+Москакасы!W42+Оринино!W41+'Сятра '!W43+Тораево!W41+Хорной!W41+Чуманкасы!W41+'Шатьма '!W40+Юнга!W39+Юськасы!W39+Ярабай!W40+Ярославка!W40</f>
        <v>2965.5</v>
      </c>
      <c r="G63" s="68" t="e">
        <f>Александровск!X41+Большесунд!#REF!+Ильинка!#REF!+Кадикасы!#REF!+Моргауши!#REF!+Москакасы!#REF!+Оринино!#REF!+'Сятра '!#REF!+Тораево!#REF!+Хорной!#REF!+Чуманкасы!#REF!+'Шатьма '!#REF!+Юнга!#REF!+Юськасы!#REF!+Ярабай!#REF!+Ярославка!#REF!</f>
        <v>#REF!</v>
      </c>
      <c r="H63" s="68">
        <f>Александровск!Y41+Большесунд!X41+Ильинка!X40+Кадикасы!X41+Моргауши!X42+Москакасы!X42+Оринино!X41+'Сятра '!X43+Тораево!X41+Хорной!X41+Чуманкасы!X41+'Шатьма '!X40+Юнга!X39+Юськасы!X39+Ярабай!X40+Ярославка!X40</f>
        <v>3146.465</v>
      </c>
    </row>
    <row r="64" spans="2:8" ht="12.75">
      <c r="B64" s="69" t="s">
        <v>304</v>
      </c>
      <c r="C64" s="72">
        <v>1834.9</v>
      </c>
      <c r="D64" s="72">
        <v>1684.2</v>
      </c>
      <c r="E64" s="72">
        <v>2202.8</v>
      </c>
      <c r="F64" s="72">
        <v>2381.2</v>
      </c>
      <c r="G64" s="72">
        <v>2412.5</v>
      </c>
      <c r="H64" s="72">
        <v>2557.3</v>
      </c>
    </row>
    <row r="65" spans="2:8" ht="12.75">
      <c r="B65" s="69" t="s">
        <v>305</v>
      </c>
      <c r="C65" s="68">
        <f aca="true" t="shared" si="12" ref="C65:H65">C64-C63</f>
        <v>-710.7909999999997</v>
      </c>
      <c r="D65" s="68">
        <f t="shared" si="12"/>
        <v>-627.4342600000002</v>
      </c>
      <c r="E65" s="68">
        <f t="shared" si="12"/>
        <v>-4831.429870000001</v>
      </c>
      <c r="F65" s="68">
        <f t="shared" si="12"/>
        <v>-584.3000000000002</v>
      </c>
      <c r="G65" s="68" t="e">
        <f t="shared" si="12"/>
        <v>#REF!</v>
      </c>
      <c r="H65" s="68">
        <f t="shared" si="12"/>
        <v>-589.165</v>
      </c>
    </row>
    <row r="67" spans="2:8" ht="12.75">
      <c r="B67" s="70">
        <v>1104</v>
      </c>
      <c r="C67" s="68" t="s">
        <v>301</v>
      </c>
      <c r="D67" s="68" t="s">
        <v>302</v>
      </c>
      <c r="E67" s="68">
        <v>2009</v>
      </c>
      <c r="F67" s="68">
        <v>2010</v>
      </c>
      <c r="G67" s="68">
        <v>2011</v>
      </c>
      <c r="H67" s="68">
        <v>2012</v>
      </c>
    </row>
    <row r="68" spans="2:8" ht="12.75">
      <c r="B68" s="69" t="s">
        <v>303</v>
      </c>
      <c r="C68" s="68">
        <f>Александровск!T55+Большесунд!T55+Ильинка!T54+Кадикасы!T55+Моргауши!T56+Москакасы!T56+Оринино!T59+'Сятра '!T57+Тораево!T55+Хорной!T55+Чуманкасы!T55+'Шатьма '!T54+Юнга!T53+Юськасы!T53+Ярабай!T54+Ярославка!T54</f>
        <v>6487.1</v>
      </c>
      <c r="D68" s="68">
        <f>Александровск!U55+Большесунд!U55+Ильинка!U54+Кадикасы!U55+Моргауши!U56+Москакасы!U56+Оринино!U59+'Сятра '!U57+Тораево!U55+Хорной!U55+Чуманкасы!U55+'Шатьма '!U54+Юнга!U53+Юськасы!U53+Ярабай!U54+Ярославка!U54</f>
        <v>6487.1</v>
      </c>
      <c r="E68" s="68">
        <f>Александровск!V55+Большесунд!V55+Ильинка!V54+Кадикасы!V55+Моргауши!V56+Москакасы!V56+Оринино!V59+'Сятра '!V57+Тораево!V55+Хорной!V55+Чуманкасы!V55+'Шатьма '!V54+Юнга!V53+Юськасы!V53+Ярабай!V54+Ярославка!V54</f>
        <v>4817.5</v>
      </c>
      <c r="F68" s="68">
        <f>Александровск!W55+Большесунд!W55+Ильинка!W54+Кадикасы!W55+Моргауши!W56+Москакасы!W56+Оринино!W59+'Сятра '!W57+Тораево!W55+Хорной!W55+Чуманкасы!W55+'Шатьма '!W54+Юнга!W53+Юськасы!W53+Ярабай!W54+Ярославка!W54</f>
        <v>0</v>
      </c>
      <c r="G68" s="68" t="e">
        <f>Александровск!Y55+Большесунд!#REF!+Ильинка!#REF!+Кадикасы!#REF!+Моргауши!#REF!+Москакасы!#REF!+Оринино!#REF!+'Сятра '!#REF!+Тораево!#REF!+Хорной!#REF!+Чуманкасы!#REF!+'Шатьма '!#REF!+Юнга!#REF!+Юськасы!#REF!+Ярабай!#REF!+Ярославка!#REF!</f>
        <v>#REF!</v>
      </c>
      <c r="H68" s="68">
        <f>Александровск!Y55+Большесунд!X55+Ильинка!X54+Кадикасы!X55+Моргауши!X56+Москакасы!X56+Оринино!X59+'Сятра '!X57+Тораево!X55+Хорной!X55+Чуманкасы!X55+'Шатьма '!X54+Юнга!X53+Юськасы!X53+Ярабай!X54+Ярославка!X54</f>
        <v>0</v>
      </c>
    </row>
    <row r="69" spans="2:8" ht="12.75">
      <c r="B69" s="69" t="s">
        <v>304</v>
      </c>
      <c r="C69" s="72">
        <v>5138.2</v>
      </c>
      <c r="D69" s="72">
        <v>5138.2</v>
      </c>
      <c r="E69" s="75">
        <v>2917.5</v>
      </c>
      <c r="F69" s="72">
        <v>3150.9</v>
      </c>
      <c r="G69" s="72">
        <v>3151.9</v>
      </c>
      <c r="H69" s="72">
        <v>3341.1</v>
      </c>
    </row>
    <row r="70" spans="2:8" ht="12.75">
      <c r="B70" s="69" t="s">
        <v>305</v>
      </c>
      <c r="C70" s="68">
        <f aca="true" t="shared" si="13" ref="C70:H70">C69-C68</f>
        <v>-1348.9000000000005</v>
      </c>
      <c r="D70" s="68">
        <f t="shared" si="13"/>
        <v>-1348.9000000000005</v>
      </c>
      <c r="E70" s="68">
        <f t="shared" si="13"/>
        <v>-1900</v>
      </c>
      <c r="F70" s="68">
        <f t="shared" si="13"/>
        <v>3150.9</v>
      </c>
      <c r="G70" s="68" t="e">
        <f t="shared" si="13"/>
        <v>#REF!</v>
      </c>
      <c r="H70" s="68">
        <f t="shared" si="13"/>
        <v>3341.1</v>
      </c>
    </row>
    <row r="72" spans="2:8" ht="12.75">
      <c r="B72" s="70">
        <v>203</v>
      </c>
      <c r="C72" s="68" t="s">
        <v>301</v>
      </c>
      <c r="D72" s="68" t="s">
        <v>302</v>
      </c>
      <c r="E72" s="68">
        <v>2009</v>
      </c>
      <c r="F72" s="68">
        <v>2010</v>
      </c>
      <c r="G72" s="68">
        <v>2011</v>
      </c>
      <c r="H72" s="68">
        <v>2012</v>
      </c>
    </row>
    <row r="73" spans="2:8" ht="12.75">
      <c r="B73" s="69" t="s">
        <v>303</v>
      </c>
      <c r="C73" s="68">
        <f>Александровск!T57+Большесунд!T57+Ильинка!T56+Кадикасы!T57+Москакасы!T58+Оринино!T61+'Сятра '!T59+Тораево!T57+Хорной!T57+Чуманкасы!T57+'Шатьма '!T56+Юнга!T55+Юськасы!T55+Ярабай!T56+Ярославка!T56</f>
        <v>1380.6399999999999</v>
      </c>
      <c r="D73" s="68">
        <f>Александровск!U57+Большесунд!U57+Ильинка!U56+Кадикасы!U57+Москакасы!U58+Оринино!U61+'Сятра '!U59+Тораево!U57+Хорной!U57+Чуманкасы!U57+'Шатьма '!U56+Юнга!U55+Юськасы!U55+Ярабай!U56+Ярославка!U56</f>
        <v>1380.62</v>
      </c>
      <c r="E73" s="68">
        <f>Александровск!V57+Большесунд!V57+Ильинка!V56+Кадикасы!V57+Москакасы!V58+Оринино!V61+'Сятра '!V59+Тораево!V57+Хорной!V57+Чуманкасы!V57+'Шатьма '!V56+Юнга!V55+Юськасы!V55+Ярабай!V56+Ярославка!V56</f>
        <v>1357.7000000000003</v>
      </c>
      <c r="F73" s="68">
        <f>Александровск!W57+Большесунд!W57+Ильинка!W56+Кадикасы!W57+Москакасы!W58+Оринино!W61+'Сятра '!W59+Тораево!W57+Хорной!W57+Чуманкасы!W57+'Шатьма '!W56+Юнга!W55+Юськасы!W55+Ярабай!W56+Ярославка!W56</f>
        <v>1445.0000000000002</v>
      </c>
      <c r="G73" s="68" t="e">
        <f>Александровск!X57+Большесунд!#REF!+Ильинка!#REF!+Кадикасы!#REF!+Москакасы!#REF!+Оринино!#REF!+'Сятра '!#REF!+Тораево!#REF!+Хорной!#REF!+Чуманкасы!#REF!+'Шатьма '!#REF!+Юнга!#REF!+Юськасы!#REF!+Ярабай!#REF!+Ярославка!#REF!</f>
        <v>#REF!</v>
      </c>
      <c r="H73" s="68">
        <f>Александровск!Y57+Большесунд!X57+Ильинка!X56+Кадикасы!X57+Москакасы!X58+Оринино!X61+'Сятра '!X59+Тораево!X57+Хорной!X57+Чуманкасы!X57+'Шатьма '!X56+Юнга!X55+Юськасы!X55+Ярабай!X56+Ярославка!X56</f>
        <v>1525.3780000000002</v>
      </c>
    </row>
    <row r="74" spans="2:8" ht="12.75">
      <c r="B74" s="69" t="s">
        <v>304</v>
      </c>
      <c r="C74" s="72">
        <v>1167.5</v>
      </c>
      <c r="D74" s="72">
        <v>989.6</v>
      </c>
      <c r="E74" s="72">
        <v>1380.6</v>
      </c>
      <c r="F74" s="72">
        <v>1426.9</v>
      </c>
      <c r="G74" s="72">
        <v>1536.1</v>
      </c>
      <c r="H74" s="72">
        <v>1628.3</v>
      </c>
    </row>
    <row r="75" spans="2:8" ht="12.75">
      <c r="B75" s="69" t="s">
        <v>305</v>
      </c>
      <c r="C75" s="68">
        <f aca="true" t="shared" si="14" ref="C75:H75">C74-C73</f>
        <v>-213.13999999999987</v>
      </c>
      <c r="D75" s="68">
        <f t="shared" si="14"/>
        <v>-391.01999999999987</v>
      </c>
      <c r="E75" s="68">
        <f t="shared" si="14"/>
        <v>22.899999999999636</v>
      </c>
      <c r="F75" s="68">
        <f t="shared" si="14"/>
        <v>-18.100000000000136</v>
      </c>
      <c r="G75" s="68" t="e">
        <f t="shared" si="14"/>
        <v>#REF!</v>
      </c>
      <c r="H75" s="68">
        <f t="shared" si="14"/>
        <v>102.9219999999998</v>
      </c>
    </row>
    <row r="77" spans="2:8" ht="12.75">
      <c r="B77" s="70" t="s">
        <v>312</v>
      </c>
      <c r="C77" s="68" t="s">
        <v>301</v>
      </c>
      <c r="D77" s="68" t="s">
        <v>302</v>
      </c>
      <c r="E77" s="68">
        <v>2009</v>
      </c>
      <c r="F77" s="68">
        <v>2010</v>
      </c>
      <c r="G77" s="68">
        <v>2011</v>
      </c>
      <c r="H77" s="68">
        <v>2012</v>
      </c>
    </row>
    <row r="78" spans="2:8" ht="12.75">
      <c r="B78" s="69" t="s">
        <v>303</v>
      </c>
      <c r="C78" s="68">
        <f>Москакасы!T59</f>
        <v>0</v>
      </c>
      <c r="D78" s="68">
        <f>Москакасы!U59</f>
        <v>0</v>
      </c>
      <c r="E78" s="68">
        <f>Юськасы!V56</f>
        <v>0</v>
      </c>
      <c r="F78" s="68">
        <f>Большесунд!W58</f>
        <v>0</v>
      </c>
      <c r="G78" s="68" t="e">
        <f>Оринино!#REF!</f>
        <v>#REF!</v>
      </c>
      <c r="H78" s="68">
        <f>Хорной!X58+Чуманкасы!X58</f>
        <v>0</v>
      </c>
    </row>
    <row r="79" spans="2:8" ht="12.75">
      <c r="B79" s="69" t="s">
        <v>304</v>
      </c>
      <c r="C79" s="76">
        <v>899.8</v>
      </c>
      <c r="D79" s="76">
        <v>899.8</v>
      </c>
      <c r="E79" s="76">
        <v>986.6</v>
      </c>
      <c r="F79" s="76">
        <v>1045.8</v>
      </c>
      <c r="G79" s="76">
        <v>1108.5</v>
      </c>
      <c r="H79" s="76">
        <v>1175.1</v>
      </c>
    </row>
    <row r="80" spans="2:8" ht="12.75">
      <c r="B80" s="69" t="s">
        <v>305</v>
      </c>
      <c r="C80" s="68">
        <f aca="true" t="shared" si="15" ref="C80:H80">C79-C78</f>
        <v>899.8</v>
      </c>
      <c r="D80" s="68">
        <f t="shared" si="15"/>
        <v>899.8</v>
      </c>
      <c r="E80" s="68">
        <f t="shared" si="15"/>
        <v>986.6</v>
      </c>
      <c r="F80" s="68">
        <f t="shared" si="15"/>
        <v>1045.8</v>
      </c>
      <c r="G80" s="68" t="e">
        <f t="shared" si="15"/>
        <v>#REF!</v>
      </c>
      <c r="H80" s="68">
        <f t="shared" si="15"/>
        <v>1175.1</v>
      </c>
    </row>
    <row r="81" spans="2:8" ht="12.75">
      <c r="B81" s="69"/>
      <c r="C81" s="68"/>
      <c r="D81" s="68"/>
      <c r="E81" s="68"/>
      <c r="F81" s="68"/>
      <c r="G81" s="68"/>
      <c r="H81" s="68"/>
    </row>
    <row r="82" spans="2:8" ht="12.75">
      <c r="B82" s="70" t="s">
        <v>314</v>
      </c>
      <c r="C82" s="68" t="s">
        <v>301</v>
      </c>
      <c r="D82" s="68" t="s">
        <v>302</v>
      </c>
      <c r="E82" s="68">
        <v>2009</v>
      </c>
      <c r="F82" s="68">
        <v>2010</v>
      </c>
      <c r="G82" s="68">
        <v>2011</v>
      </c>
      <c r="H82" s="68">
        <v>2012</v>
      </c>
    </row>
    <row r="83" spans="2:8" ht="12.75">
      <c r="B83" s="69" t="s">
        <v>303</v>
      </c>
      <c r="C83" s="68">
        <f>Александровск!T60+Юськасы!T58</f>
        <v>125.14574</v>
      </c>
      <c r="D83" s="68">
        <f>Александровск!U60+Юськасы!U58</f>
        <v>124.22488</v>
      </c>
      <c r="E83" s="68">
        <f>Александровск!V60+Юськасы!V58</f>
        <v>58.9</v>
      </c>
      <c r="F83" s="68">
        <f>Александровск!W60+Юськасы!W58</f>
        <v>71.4</v>
      </c>
      <c r="G83" s="68" t="e">
        <f>Александровск!X60+Юськасы!#REF!</f>
        <v>#REF!</v>
      </c>
      <c r="H83" s="68">
        <f>Александровск!Y60+Юськасы!X58</f>
        <v>74.97000000000001</v>
      </c>
    </row>
    <row r="84" spans="2:8" ht="12.75">
      <c r="B84" s="69" t="s">
        <v>304</v>
      </c>
      <c r="C84" s="76">
        <v>174.7</v>
      </c>
      <c r="D84" s="76">
        <v>164.1</v>
      </c>
      <c r="E84" s="76">
        <v>220.3</v>
      </c>
      <c r="F84" s="76">
        <v>197.8</v>
      </c>
      <c r="G84" s="76">
        <v>208</v>
      </c>
      <c r="H84" s="76">
        <v>220.5</v>
      </c>
    </row>
    <row r="85" spans="2:8" ht="12.75">
      <c r="B85" s="69" t="s">
        <v>305</v>
      </c>
      <c r="C85" s="68">
        <f>C84-C83</f>
        <v>49.554259999999985</v>
      </c>
      <c r="D85" s="68">
        <f>D84-D83</f>
        <v>39.875119999999995</v>
      </c>
      <c r="E85" s="68">
        <f>E84-E83</f>
        <v>161.4</v>
      </c>
      <c r="F85" s="68">
        <f>F84-F83</f>
        <v>126.4</v>
      </c>
      <c r="G85" s="68" t="e">
        <f>G84-G83</f>
        <v>#REF!</v>
      </c>
      <c r="H85" s="68">
        <f>G84-H83</f>
        <v>133.02999999999997</v>
      </c>
    </row>
    <row r="86" spans="2:8" ht="12.75">
      <c r="B86" s="69"/>
      <c r="C86" s="68"/>
      <c r="D86" s="68"/>
      <c r="E86" s="68"/>
      <c r="F86" s="68"/>
      <c r="G86" s="68"/>
      <c r="H86" s="68"/>
    </row>
    <row r="87" spans="2:8" ht="12.75">
      <c r="B87" s="70" t="s">
        <v>313</v>
      </c>
      <c r="C87" s="68" t="s">
        <v>301</v>
      </c>
      <c r="D87" s="68" t="s">
        <v>302</v>
      </c>
      <c r="E87" s="68">
        <v>2009</v>
      </c>
      <c r="F87" s="68">
        <v>2010</v>
      </c>
      <c r="G87" s="68">
        <v>2011</v>
      </c>
      <c r="H87" s="68">
        <v>2012</v>
      </c>
    </row>
    <row r="88" spans="2:8" ht="12.75">
      <c r="B88" s="69" t="s">
        <v>303</v>
      </c>
      <c r="C88" s="68" t="e">
        <f aca="true" t="shared" si="16" ref="C88:H89">C8+C13+C18+C23+C28+C33+C38+C43+C48+C53+C58+C63+C68+C73+C78+C83</f>
        <v>#REF!</v>
      </c>
      <c r="D88" s="68" t="e">
        <f t="shared" si="16"/>
        <v>#REF!</v>
      </c>
      <c r="E88" s="68" t="e">
        <f t="shared" si="16"/>
        <v>#REF!</v>
      </c>
      <c r="F88" s="68" t="e">
        <f t="shared" si="16"/>
        <v>#REF!</v>
      </c>
      <c r="G88" s="68" t="e">
        <f t="shared" si="16"/>
        <v>#REF!</v>
      </c>
      <c r="H88" s="68" t="e">
        <f t="shared" si="16"/>
        <v>#REF!</v>
      </c>
    </row>
    <row r="89" spans="2:8" ht="12.75">
      <c r="B89" s="69" t="s">
        <v>304</v>
      </c>
      <c r="C89" s="68">
        <f t="shared" si="16"/>
        <v>71908.1</v>
      </c>
      <c r="D89" s="68">
        <f t="shared" si="16"/>
        <v>68986.90000000001</v>
      </c>
      <c r="E89" s="68">
        <f t="shared" si="16"/>
        <v>71642.20000000001</v>
      </c>
      <c r="F89" s="68">
        <f t="shared" si="16"/>
        <v>77502.2</v>
      </c>
      <c r="G89" s="68">
        <f t="shared" si="16"/>
        <v>80077.7</v>
      </c>
      <c r="H89" s="68">
        <f t="shared" si="16"/>
        <v>85171.60000000002</v>
      </c>
    </row>
    <row r="90" spans="2:8" ht="12.75">
      <c r="B90" s="69" t="s">
        <v>305</v>
      </c>
      <c r="C90" s="68" t="e">
        <f aca="true" t="shared" si="17" ref="C90:H90">C89-C88</f>
        <v>#REF!</v>
      </c>
      <c r="D90" s="68" t="e">
        <f t="shared" si="17"/>
        <v>#REF!</v>
      </c>
      <c r="E90" s="68" t="e">
        <f t="shared" si="17"/>
        <v>#REF!</v>
      </c>
      <c r="F90" s="68" t="e">
        <f t="shared" si="17"/>
        <v>#REF!</v>
      </c>
      <c r="G90" s="68" t="e">
        <f t="shared" si="17"/>
        <v>#REF!</v>
      </c>
      <c r="H90" s="68" t="e">
        <f t="shared" si="17"/>
        <v>#REF!</v>
      </c>
    </row>
  </sheetData>
  <sheetProtection/>
  <printOptions horizontalCentered="1"/>
  <pageMargins left="0.5118110236220472" right="0.7086614173228347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4"/>
  <sheetViews>
    <sheetView view="pageBreakPreview" zoomScale="80" zoomScaleSheetLayoutView="80" zoomScalePageLayoutView="0" workbookViewId="0" topLeftCell="A1">
      <pane xSplit="6" ySplit="6" topLeftCell="O19" activePane="bottomRight" state="frozen"/>
      <selection pane="topLeft" activeCell="D12" sqref="D12:M12"/>
      <selection pane="topRight" activeCell="D12" sqref="D12:M12"/>
      <selection pane="bottomLeft" activeCell="D12" sqref="D12:M12"/>
      <selection pane="bottomRight" activeCell="W11" sqref="W11:Z11"/>
    </sheetView>
  </sheetViews>
  <sheetFormatPr defaultColWidth="9.00390625" defaultRowHeight="12.75"/>
  <cols>
    <col min="1" max="1" width="8.625" style="40" customWidth="1"/>
    <col min="2" max="2" width="34.125" style="40" customWidth="1"/>
    <col min="3" max="4" width="9.125" style="40" customWidth="1"/>
    <col min="5" max="5" width="0.12890625" style="40" hidden="1" customWidth="1"/>
    <col min="6" max="6" width="9.125" style="40" hidden="1" customWidth="1"/>
    <col min="7" max="7" width="17.625" style="82" customWidth="1"/>
    <col min="8" max="8" width="14.75390625" style="40" customWidth="1"/>
    <col min="9" max="9" width="9.875" style="40" customWidth="1"/>
    <col min="10" max="10" width="0.12890625" style="40" hidden="1" customWidth="1"/>
    <col min="11" max="11" width="19.25390625" style="40" customWidth="1"/>
    <col min="12" max="12" width="8.00390625" style="40" customWidth="1"/>
    <col min="13" max="13" width="10.625" style="40" customWidth="1"/>
    <col min="14" max="14" width="2.875" style="40" hidden="1" customWidth="1"/>
    <col min="15" max="15" width="22.625" style="40" customWidth="1"/>
    <col min="16" max="16" width="5.875" style="40" customWidth="1"/>
    <col min="17" max="17" width="11.375" style="40" customWidth="1"/>
    <col min="18" max="18" width="9.125" style="40" hidden="1" customWidth="1"/>
    <col min="19" max="19" width="1.00390625" style="40" hidden="1" customWidth="1"/>
    <col min="20" max="20" width="9.125" style="40" customWidth="1"/>
    <col min="21" max="21" width="10.00390625" style="40" customWidth="1"/>
    <col min="22" max="22" width="9.625" style="40" customWidth="1"/>
    <col min="23" max="23" width="9.875" style="40" customWidth="1"/>
    <col min="24" max="24" width="9.125" style="40" customWidth="1"/>
    <col min="25" max="25" width="7.75390625" style="40" customWidth="1"/>
  </cols>
  <sheetData>
    <row r="1" spans="1:25" ht="19.5" customHeight="1">
      <c r="A1" s="1"/>
      <c r="B1" s="1"/>
      <c r="C1" s="1"/>
      <c r="D1" s="2"/>
      <c r="E1" s="1"/>
      <c r="F1" s="1"/>
      <c r="G1" s="80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99" t="s">
        <v>228</v>
      </c>
      <c r="Y1" s="199"/>
    </row>
    <row r="2" spans="1:25" ht="12.75" customHeight="1">
      <c r="A2" s="200" t="s">
        <v>234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</row>
    <row r="3" spans="1:26" ht="31.5" customHeight="1">
      <c r="A3" s="161" t="s">
        <v>1</v>
      </c>
      <c r="B3" s="161"/>
      <c r="C3" s="161"/>
      <c r="D3" s="182" t="s">
        <v>2</v>
      </c>
      <c r="E3" s="161" t="s">
        <v>3</v>
      </c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 t="s">
        <v>4</v>
      </c>
      <c r="S3" s="161"/>
      <c r="T3" s="161"/>
      <c r="U3" s="161"/>
      <c r="V3" s="161"/>
      <c r="W3" s="161"/>
      <c r="X3" s="161"/>
      <c r="Y3" s="161"/>
      <c r="Z3" s="165" t="s">
        <v>362</v>
      </c>
    </row>
    <row r="4" spans="1:26" ht="44.25" customHeight="1">
      <c r="A4" s="161"/>
      <c r="B4" s="161"/>
      <c r="C4" s="161"/>
      <c r="D4" s="182"/>
      <c r="E4" s="161"/>
      <c r="F4" s="161" t="s">
        <v>6</v>
      </c>
      <c r="G4" s="161"/>
      <c r="H4" s="161"/>
      <c r="I4" s="161"/>
      <c r="J4" s="169" t="s">
        <v>7</v>
      </c>
      <c r="K4" s="170"/>
      <c r="L4" s="170"/>
      <c r="M4" s="171"/>
      <c r="N4" s="161" t="s">
        <v>8</v>
      </c>
      <c r="O4" s="161"/>
      <c r="P4" s="161"/>
      <c r="Q4" s="161"/>
      <c r="R4" s="161"/>
      <c r="S4" s="161" t="s">
        <v>9</v>
      </c>
      <c r="T4" s="161"/>
      <c r="U4" s="161"/>
      <c r="V4" s="165" t="s">
        <v>321</v>
      </c>
      <c r="W4" s="165" t="s">
        <v>322</v>
      </c>
      <c r="X4" s="165" t="s">
        <v>10</v>
      </c>
      <c r="Y4" s="161"/>
      <c r="Z4" s="161"/>
    </row>
    <row r="5" spans="1:26" ht="90">
      <c r="A5" s="161"/>
      <c r="B5" s="161"/>
      <c r="C5" s="161"/>
      <c r="D5" s="182"/>
      <c r="E5" s="161"/>
      <c r="F5" s="3"/>
      <c r="G5" s="3" t="s">
        <v>11</v>
      </c>
      <c r="H5" s="3" t="s">
        <v>12</v>
      </c>
      <c r="I5" s="3" t="s">
        <v>13</v>
      </c>
      <c r="J5" s="3"/>
      <c r="K5" s="3" t="s">
        <v>11</v>
      </c>
      <c r="L5" s="3" t="s">
        <v>12</v>
      </c>
      <c r="M5" s="3" t="s">
        <v>13</v>
      </c>
      <c r="N5" s="3"/>
      <c r="O5" s="3" t="s">
        <v>11</v>
      </c>
      <c r="P5" s="3" t="s">
        <v>12</v>
      </c>
      <c r="Q5" s="3" t="s">
        <v>13</v>
      </c>
      <c r="R5" s="161"/>
      <c r="S5" s="3"/>
      <c r="T5" s="85" t="s">
        <v>319</v>
      </c>
      <c r="U5" s="85" t="s">
        <v>320</v>
      </c>
      <c r="V5" s="161"/>
      <c r="W5" s="161"/>
      <c r="X5" s="85" t="s">
        <v>323</v>
      </c>
      <c r="Y5" s="85" t="s">
        <v>324</v>
      </c>
      <c r="Z5" s="161"/>
    </row>
    <row r="6" spans="1:26" ht="12.75">
      <c r="A6" s="3" t="s">
        <v>14</v>
      </c>
      <c r="B6" s="3" t="s">
        <v>15</v>
      </c>
      <c r="C6" s="3" t="s">
        <v>16</v>
      </c>
      <c r="D6" s="4" t="s">
        <v>17</v>
      </c>
      <c r="E6" s="3"/>
      <c r="F6" s="3"/>
      <c r="G6" s="3" t="s">
        <v>18</v>
      </c>
      <c r="H6" s="3" t="s">
        <v>19</v>
      </c>
      <c r="I6" s="3" t="s">
        <v>20</v>
      </c>
      <c r="J6" s="3"/>
      <c r="K6" s="3" t="s">
        <v>21</v>
      </c>
      <c r="L6" s="3" t="s">
        <v>22</v>
      </c>
      <c r="M6" s="3" t="s">
        <v>23</v>
      </c>
      <c r="N6" s="3"/>
      <c r="O6" s="3" t="s">
        <v>24</v>
      </c>
      <c r="P6" s="3" t="s">
        <v>25</v>
      </c>
      <c r="Q6" s="3" t="s">
        <v>26</v>
      </c>
      <c r="R6" s="3"/>
      <c r="S6" s="3"/>
      <c r="T6" s="3" t="s">
        <v>27</v>
      </c>
      <c r="U6" s="3" t="s">
        <v>28</v>
      </c>
      <c r="V6" s="3" t="s">
        <v>29</v>
      </c>
      <c r="W6" s="3" t="s">
        <v>30</v>
      </c>
      <c r="X6" s="3" t="s">
        <v>31</v>
      </c>
      <c r="Y6" s="3" t="s">
        <v>32</v>
      </c>
      <c r="Z6" s="3" t="s">
        <v>33</v>
      </c>
    </row>
    <row r="7" spans="1:26" ht="18.75" customHeight="1">
      <c r="A7" s="5" t="s">
        <v>34</v>
      </c>
      <c r="B7" s="6" t="s">
        <v>35</v>
      </c>
      <c r="C7" s="7" t="s">
        <v>36</v>
      </c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88">
        <f aca="true" t="shared" si="0" ref="T7:Y7">SUM(T8,T54,T56,T59)</f>
        <v>6923.816870000001</v>
      </c>
      <c r="U7" s="88">
        <f t="shared" si="0"/>
        <v>6586.83286</v>
      </c>
      <c r="V7" s="88">
        <f t="shared" si="0"/>
        <v>5298.4310000000005</v>
      </c>
      <c r="W7" s="88">
        <f t="shared" si="0"/>
        <v>4615.2</v>
      </c>
      <c r="X7" s="88">
        <f t="shared" si="0"/>
        <v>4835.46</v>
      </c>
      <c r="Y7" s="88">
        <f t="shared" si="0"/>
        <v>5077.233000000001</v>
      </c>
      <c r="Z7" s="92"/>
    </row>
    <row r="8" spans="1:26" ht="56.25" customHeight="1">
      <c r="A8" s="5" t="s">
        <v>37</v>
      </c>
      <c r="B8" s="11" t="s">
        <v>38</v>
      </c>
      <c r="C8" s="12" t="s">
        <v>39</v>
      </c>
      <c r="D8" s="8"/>
      <c r="E8" s="9"/>
      <c r="F8" s="9"/>
      <c r="G8" s="14"/>
      <c r="H8" s="14"/>
      <c r="I8" s="14"/>
      <c r="J8" s="14"/>
      <c r="K8" s="14"/>
      <c r="L8" s="14"/>
      <c r="M8" s="14"/>
      <c r="N8" s="9"/>
      <c r="O8" s="9"/>
      <c r="P8" s="9"/>
      <c r="Q8" s="9"/>
      <c r="R8" s="9"/>
      <c r="S8" s="9"/>
      <c r="T8" s="88">
        <f aca="true" t="shared" si="1" ref="T8:Y8">SUM(T9:T53)</f>
        <v>6381.296</v>
      </c>
      <c r="U8" s="88">
        <f t="shared" si="1"/>
        <v>6044.31199</v>
      </c>
      <c r="V8" s="88">
        <f t="shared" si="1"/>
        <v>4840.981000000001</v>
      </c>
      <c r="W8" s="88">
        <f t="shared" si="1"/>
        <v>4499.8</v>
      </c>
      <c r="X8" s="88">
        <f t="shared" si="1"/>
        <v>4714.29</v>
      </c>
      <c r="Y8" s="88">
        <f t="shared" si="1"/>
        <v>4950.004500000001</v>
      </c>
      <c r="Z8" s="92"/>
    </row>
    <row r="9" spans="1:26" ht="45" customHeight="1">
      <c r="A9" s="159" t="s">
        <v>40</v>
      </c>
      <c r="B9" s="167" t="s">
        <v>41</v>
      </c>
      <c r="C9" s="167" t="s">
        <v>42</v>
      </c>
      <c r="D9" s="104" t="s">
        <v>243</v>
      </c>
      <c r="E9" s="9"/>
      <c r="F9" s="9"/>
      <c r="G9" s="24" t="s">
        <v>43</v>
      </c>
      <c r="H9" s="13" t="s">
        <v>44</v>
      </c>
      <c r="I9" s="18" t="s">
        <v>316</v>
      </c>
      <c r="J9" s="14"/>
      <c r="K9" s="19" t="s">
        <v>46</v>
      </c>
      <c r="L9" s="18" t="s">
        <v>47</v>
      </c>
      <c r="M9" s="18" t="s">
        <v>45</v>
      </c>
      <c r="N9" s="14"/>
      <c r="O9" s="83" t="s">
        <v>325</v>
      </c>
      <c r="P9" s="14"/>
      <c r="Q9" s="84" t="s">
        <v>318</v>
      </c>
      <c r="R9" s="9"/>
      <c r="S9" s="9"/>
      <c r="T9" s="21">
        <v>1116.41</v>
      </c>
      <c r="U9" s="21">
        <v>1109.55</v>
      </c>
      <c r="V9" s="63">
        <v>761.866</v>
      </c>
      <c r="W9" s="91">
        <v>926</v>
      </c>
      <c r="X9" s="88">
        <f>W9*1.05</f>
        <v>972.3000000000001</v>
      </c>
      <c r="Y9" s="88">
        <f>X9*1.05</f>
        <v>1020.9150000000001</v>
      </c>
      <c r="Z9" s="92"/>
    </row>
    <row r="10" spans="1:26" ht="45" customHeight="1">
      <c r="A10" s="186"/>
      <c r="B10" s="188"/>
      <c r="C10" s="188"/>
      <c r="D10" s="104" t="s">
        <v>412</v>
      </c>
      <c r="E10" s="9"/>
      <c r="F10" s="9"/>
      <c r="G10" s="24" t="s">
        <v>43</v>
      </c>
      <c r="H10" s="13" t="s">
        <v>44</v>
      </c>
      <c r="I10" s="18" t="s">
        <v>316</v>
      </c>
      <c r="J10" s="14"/>
      <c r="K10" s="19" t="s">
        <v>46</v>
      </c>
      <c r="L10" s="18" t="s">
        <v>47</v>
      </c>
      <c r="M10" s="18" t="s">
        <v>45</v>
      </c>
      <c r="N10" s="14"/>
      <c r="O10" s="83" t="s">
        <v>407</v>
      </c>
      <c r="P10" s="14"/>
      <c r="Q10" s="84" t="s">
        <v>318</v>
      </c>
      <c r="R10" s="9"/>
      <c r="S10" s="9"/>
      <c r="T10" s="21"/>
      <c r="U10" s="21"/>
      <c r="V10" s="63"/>
      <c r="W10" s="63">
        <v>15</v>
      </c>
      <c r="X10" s="88">
        <f>W10*1.05</f>
        <v>15.75</v>
      </c>
      <c r="Y10" s="88">
        <f>X10*1.05</f>
        <v>16.5375</v>
      </c>
      <c r="Z10" s="92"/>
    </row>
    <row r="11" spans="1:26" ht="45" customHeight="1">
      <c r="A11" s="187"/>
      <c r="B11" s="189"/>
      <c r="C11" s="189"/>
      <c r="D11" s="104" t="s">
        <v>358</v>
      </c>
      <c r="E11" s="9"/>
      <c r="F11" s="9"/>
      <c r="G11" s="24" t="s">
        <v>43</v>
      </c>
      <c r="H11" s="13" t="s">
        <v>44</v>
      </c>
      <c r="I11" s="18" t="s">
        <v>316</v>
      </c>
      <c r="J11" s="14"/>
      <c r="K11" s="19" t="s">
        <v>46</v>
      </c>
      <c r="L11" s="18" t="s">
        <v>47</v>
      </c>
      <c r="M11" s="18" t="s">
        <v>45</v>
      </c>
      <c r="N11" s="14"/>
      <c r="O11" s="83" t="s">
        <v>325</v>
      </c>
      <c r="P11" s="14"/>
      <c r="Q11" s="84" t="s">
        <v>318</v>
      </c>
      <c r="R11" s="9"/>
      <c r="S11" s="9"/>
      <c r="T11" s="63">
        <v>15</v>
      </c>
      <c r="U11" s="63">
        <v>0</v>
      </c>
      <c r="V11" s="63">
        <v>15</v>
      </c>
      <c r="W11" s="63"/>
      <c r="X11" s="88"/>
      <c r="Y11" s="88"/>
      <c r="Z11" s="92"/>
    </row>
    <row r="12" spans="1:26" ht="24" customHeight="1">
      <c r="A12" s="5" t="s">
        <v>48</v>
      </c>
      <c r="B12" s="15" t="s">
        <v>49</v>
      </c>
      <c r="C12" s="16" t="s">
        <v>50</v>
      </c>
      <c r="D12" s="8"/>
      <c r="E12" s="9"/>
      <c r="F12" s="9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9"/>
      <c r="S12" s="9"/>
      <c r="T12" s="88"/>
      <c r="U12" s="88"/>
      <c r="V12" s="91"/>
      <c r="W12" s="91"/>
      <c r="X12" s="88"/>
      <c r="Y12" s="88"/>
      <c r="Z12" s="92"/>
    </row>
    <row r="13" spans="1:26" ht="74.25" customHeight="1">
      <c r="A13" s="5" t="s">
        <v>51</v>
      </c>
      <c r="B13" s="15" t="s">
        <v>52</v>
      </c>
      <c r="C13" s="16" t="s">
        <v>53</v>
      </c>
      <c r="D13" s="8"/>
      <c r="E13" s="9"/>
      <c r="F13" s="9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9"/>
      <c r="S13" s="9"/>
      <c r="T13" s="88"/>
      <c r="U13" s="88"/>
      <c r="V13" s="91"/>
      <c r="W13" s="91"/>
      <c r="X13" s="88"/>
      <c r="Y13" s="88"/>
      <c r="Z13" s="92"/>
    </row>
    <row r="14" spans="1:26" ht="81.75" customHeight="1">
      <c r="A14" s="5" t="s">
        <v>54</v>
      </c>
      <c r="B14" s="15" t="s">
        <v>55</v>
      </c>
      <c r="C14" s="16" t="s">
        <v>56</v>
      </c>
      <c r="D14" s="104" t="s">
        <v>253</v>
      </c>
      <c r="E14" s="14"/>
      <c r="F14" s="14"/>
      <c r="G14" s="24" t="s">
        <v>43</v>
      </c>
      <c r="H14" s="115" t="s">
        <v>365</v>
      </c>
      <c r="I14" s="18" t="s">
        <v>316</v>
      </c>
      <c r="J14" s="14"/>
      <c r="K14" s="19" t="s">
        <v>46</v>
      </c>
      <c r="L14" s="18" t="s">
        <v>364</v>
      </c>
      <c r="M14" s="18" t="s">
        <v>45</v>
      </c>
      <c r="N14" s="14"/>
      <c r="O14" s="83" t="s">
        <v>325</v>
      </c>
      <c r="P14" s="14"/>
      <c r="Q14" s="84" t="s">
        <v>318</v>
      </c>
      <c r="R14" s="9"/>
      <c r="S14" s="9"/>
      <c r="T14" s="88"/>
      <c r="U14" s="88"/>
      <c r="V14" s="91">
        <v>93.18</v>
      </c>
      <c r="W14" s="91">
        <v>10</v>
      </c>
      <c r="X14" s="88"/>
      <c r="Y14" s="88"/>
      <c r="Z14" s="92"/>
    </row>
    <row r="15" spans="1:26" ht="86.25" customHeight="1">
      <c r="A15" s="5" t="s">
        <v>57</v>
      </c>
      <c r="B15" s="15" t="s">
        <v>58</v>
      </c>
      <c r="C15" s="16" t="s">
        <v>59</v>
      </c>
      <c r="D15" s="8"/>
      <c r="E15" s="9"/>
      <c r="F15" s="9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9"/>
      <c r="S15" s="9"/>
      <c r="T15" s="88"/>
      <c r="U15" s="88"/>
      <c r="V15" s="91"/>
      <c r="W15" s="91"/>
      <c r="X15" s="88"/>
      <c r="Y15" s="88"/>
      <c r="Z15" s="92"/>
    </row>
    <row r="16" spans="1:26" ht="63">
      <c r="A16" s="5" t="s">
        <v>60</v>
      </c>
      <c r="B16" s="15" t="s">
        <v>61</v>
      </c>
      <c r="C16" s="16" t="s">
        <v>62</v>
      </c>
      <c r="D16" s="8"/>
      <c r="E16" s="9"/>
      <c r="F16" s="9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9"/>
      <c r="S16" s="9"/>
      <c r="T16" s="88"/>
      <c r="U16" s="88"/>
      <c r="V16" s="91"/>
      <c r="W16" s="91"/>
      <c r="X16" s="88"/>
      <c r="Y16" s="88"/>
      <c r="Z16" s="92"/>
    </row>
    <row r="17" spans="1:26" ht="72" customHeight="1">
      <c r="A17" s="5" t="s">
        <v>63</v>
      </c>
      <c r="B17" s="15" t="s">
        <v>64</v>
      </c>
      <c r="C17" s="16" t="s">
        <v>65</v>
      </c>
      <c r="D17" s="8"/>
      <c r="E17" s="9"/>
      <c r="F17" s="9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9"/>
      <c r="S17" s="9"/>
      <c r="T17" s="88"/>
      <c r="U17" s="88"/>
      <c r="V17" s="91"/>
      <c r="W17" s="91"/>
      <c r="X17" s="88"/>
      <c r="Y17" s="88"/>
      <c r="Z17" s="92"/>
    </row>
    <row r="18" spans="1:26" ht="30" customHeight="1">
      <c r="A18" s="5" t="s">
        <v>66</v>
      </c>
      <c r="B18" s="15" t="s">
        <v>67</v>
      </c>
      <c r="C18" s="16" t="s">
        <v>68</v>
      </c>
      <c r="D18" s="8"/>
      <c r="E18" s="9"/>
      <c r="F18" s="9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9"/>
      <c r="S18" s="9"/>
      <c r="T18" s="88"/>
      <c r="U18" s="88"/>
      <c r="V18" s="91"/>
      <c r="W18" s="91"/>
      <c r="X18" s="88"/>
      <c r="Y18" s="88"/>
      <c r="Z18" s="92"/>
    </row>
    <row r="19" spans="1:26" ht="22.5" customHeight="1">
      <c r="A19" s="5" t="s">
        <v>69</v>
      </c>
      <c r="B19" s="15" t="s">
        <v>70</v>
      </c>
      <c r="C19" s="16" t="s">
        <v>71</v>
      </c>
      <c r="D19" s="8"/>
      <c r="E19" s="9"/>
      <c r="F19" s="9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9"/>
      <c r="S19" s="9"/>
      <c r="T19" s="88"/>
      <c r="U19" s="88"/>
      <c r="V19" s="91"/>
      <c r="W19" s="91"/>
      <c r="X19" s="88"/>
      <c r="Y19" s="88"/>
      <c r="Z19" s="92"/>
    </row>
    <row r="20" spans="1:26" ht="33.75" customHeight="1">
      <c r="A20" s="5" t="s">
        <v>72</v>
      </c>
      <c r="B20" s="15" t="s">
        <v>73</v>
      </c>
      <c r="C20" s="16" t="s">
        <v>74</v>
      </c>
      <c r="D20" s="8"/>
      <c r="E20" s="9"/>
      <c r="F20" s="9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9"/>
      <c r="S20" s="9"/>
      <c r="T20" s="88"/>
      <c r="U20" s="88"/>
      <c r="V20" s="91"/>
      <c r="W20" s="91"/>
      <c r="X20" s="88"/>
      <c r="Y20" s="88"/>
      <c r="Z20" s="92"/>
    </row>
    <row r="21" spans="1:26" ht="47.25" customHeight="1">
      <c r="A21" s="159" t="s">
        <v>75</v>
      </c>
      <c r="B21" s="167" t="s">
        <v>76</v>
      </c>
      <c r="C21" s="167" t="s">
        <v>77</v>
      </c>
      <c r="D21" s="8" t="s">
        <v>78</v>
      </c>
      <c r="E21" s="9"/>
      <c r="F21" s="9"/>
      <c r="G21" s="24" t="s">
        <v>43</v>
      </c>
      <c r="H21" s="17" t="s">
        <v>79</v>
      </c>
      <c r="I21" s="18" t="s">
        <v>80</v>
      </c>
      <c r="J21" s="14"/>
      <c r="K21" s="19" t="s">
        <v>46</v>
      </c>
      <c r="L21" s="18" t="s">
        <v>81</v>
      </c>
      <c r="M21" s="18" t="s">
        <v>45</v>
      </c>
      <c r="N21" s="14"/>
      <c r="O21" s="83" t="s">
        <v>325</v>
      </c>
      <c r="P21" s="14"/>
      <c r="Q21" s="20" t="s">
        <v>318</v>
      </c>
      <c r="R21" s="9"/>
      <c r="S21" s="9"/>
      <c r="T21" s="88"/>
      <c r="U21" s="88"/>
      <c r="V21" s="91">
        <v>3.993</v>
      </c>
      <c r="W21" s="91">
        <v>100</v>
      </c>
      <c r="X21" s="88">
        <f>W21*1.05</f>
        <v>105</v>
      </c>
      <c r="Y21" s="88">
        <f>X21*1.05</f>
        <v>110.25</v>
      </c>
      <c r="Z21" s="92"/>
    </row>
    <row r="22" spans="1:26" ht="47.25" customHeight="1">
      <c r="A22" s="187"/>
      <c r="B22" s="189"/>
      <c r="C22" s="189"/>
      <c r="D22" s="8" t="s">
        <v>354</v>
      </c>
      <c r="E22" s="9"/>
      <c r="F22" s="9"/>
      <c r="G22" s="24"/>
      <c r="H22" s="17"/>
      <c r="I22" s="18"/>
      <c r="J22" s="14"/>
      <c r="K22" s="19" t="s">
        <v>46</v>
      </c>
      <c r="L22" s="18" t="s">
        <v>355</v>
      </c>
      <c r="M22" s="18" t="s">
        <v>45</v>
      </c>
      <c r="N22" s="14"/>
      <c r="O22" s="83" t="s">
        <v>407</v>
      </c>
      <c r="P22" s="14"/>
      <c r="Q22" s="20" t="s">
        <v>318</v>
      </c>
      <c r="R22" s="9"/>
      <c r="S22" s="9"/>
      <c r="T22" s="88"/>
      <c r="U22" s="88"/>
      <c r="V22" s="91">
        <v>29.91</v>
      </c>
      <c r="W22" s="91"/>
      <c r="X22" s="88"/>
      <c r="Y22" s="88"/>
      <c r="Z22" s="92"/>
    </row>
    <row r="23" spans="1:26" ht="71.25" customHeight="1">
      <c r="A23" s="5" t="s">
        <v>82</v>
      </c>
      <c r="B23" s="15" t="s">
        <v>83</v>
      </c>
      <c r="C23" s="16" t="s">
        <v>84</v>
      </c>
      <c r="D23" s="8" t="s">
        <v>235</v>
      </c>
      <c r="E23" s="9"/>
      <c r="F23" s="9"/>
      <c r="G23" s="24" t="s">
        <v>43</v>
      </c>
      <c r="H23" s="17" t="s">
        <v>86</v>
      </c>
      <c r="I23" s="18" t="s">
        <v>80</v>
      </c>
      <c r="J23" s="14"/>
      <c r="K23" s="19" t="s">
        <v>46</v>
      </c>
      <c r="L23" s="18" t="s">
        <v>87</v>
      </c>
      <c r="M23" s="18" t="s">
        <v>45</v>
      </c>
      <c r="N23" s="14"/>
      <c r="O23" s="83" t="s">
        <v>325</v>
      </c>
      <c r="P23" s="14"/>
      <c r="Q23" s="20" t="s">
        <v>318</v>
      </c>
      <c r="R23" s="9"/>
      <c r="S23" s="9"/>
      <c r="T23" s="93">
        <v>1326.42</v>
      </c>
      <c r="U23" s="88">
        <v>1129.95</v>
      </c>
      <c r="V23" s="91">
        <v>701</v>
      </c>
      <c r="W23" s="91">
        <v>702.6</v>
      </c>
      <c r="X23" s="88">
        <f>W23*1.05</f>
        <v>737.73</v>
      </c>
      <c r="Y23" s="88">
        <f>X23*1.05</f>
        <v>774.6165000000001</v>
      </c>
      <c r="Z23" s="92"/>
    </row>
    <row r="24" spans="1:26" ht="84" customHeight="1">
      <c r="A24" s="5" t="s">
        <v>88</v>
      </c>
      <c r="B24" s="15" t="s">
        <v>89</v>
      </c>
      <c r="C24" s="16" t="s">
        <v>90</v>
      </c>
      <c r="D24" s="8" t="s">
        <v>91</v>
      </c>
      <c r="E24" s="9"/>
      <c r="F24" s="9"/>
      <c r="G24" s="24" t="s">
        <v>43</v>
      </c>
      <c r="H24" s="17" t="s">
        <v>92</v>
      </c>
      <c r="I24" s="18" t="s">
        <v>80</v>
      </c>
      <c r="J24" s="14"/>
      <c r="K24" s="19" t="s">
        <v>46</v>
      </c>
      <c r="L24" s="18" t="s">
        <v>93</v>
      </c>
      <c r="M24" s="18" t="s">
        <v>45</v>
      </c>
      <c r="N24" s="14"/>
      <c r="O24" s="83" t="s">
        <v>325</v>
      </c>
      <c r="P24" s="14"/>
      <c r="Q24" s="20" t="s">
        <v>318</v>
      </c>
      <c r="R24" s="9"/>
      <c r="S24" s="9"/>
      <c r="T24" s="88">
        <v>742.5</v>
      </c>
      <c r="U24" s="88">
        <v>742.5</v>
      </c>
      <c r="V24" s="91"/>
      <c r="W24" s="91"/>
      <c r="X24" s="88"/>
      <c r="Y24" s="88"/>
      <c r="Z24" s="92"/>
    </row>
    <row r="25" spans="1:26" ht="47.25" customHeight="1">
      <c r="A25" s="5" t="s">
        <v>94</v>
      </c>
      <c r="B25" s="15" t="s">
        <v>95</v>
      </c>
      <c r="C25" s="16" t="s">
        <v>96</v>
      </c>
      <c r="D25" s="8"/>
      <c r="E25" s="9"/>
      <c r="F25" s="9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9"/>
      <c r="S25" s="9"/>
      <c r="T25" s="88"/>
      <c r="U25" s="88"/>
      <c r="V25" s="91"/>
      <c r="W25" s="91"/>
      <c r="X25" s="88"/>
      <c r="Y25" s="88"/>
      <c r="Z25" s="92"/>
    </row>
    <row r="26" spans="1:26" ht="30.75" customHeight="1">
      <c r="A26" s="5" t="s">
        <v>97</v>
      </c>
      <c r="B26" s="15" t="s">
        <v>98</v>
      </c>
      <c r="C26" s="16" t="s">
        <v>99</v>
      </c>
      <c r="D26" s="8"/>
      <c r="E26" s="9"/>
      <c r="F26" s="9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9"/>
      <c r="S26" s="9"/>
      <c r="T26" s="88"/>
      <c r="U26" s="88"/>
      <c r="V26" s="91"/>
      <c r="W26" s="91"/>
      <c r="X26" s="88"/>
      <c r="Y26" s="88"/>
      <c r="Z26" s="92"/>
    </row>
    <row r="27" spans="1:26" ht="32.25" customHeight="1">
      <c r="A27" s="5" t="s">
        <v>100</v>
      </c>
      <c r="B27" s="15" t="s">
        <v>101</v>
      </c>
      <c r="C27" s="16" t="s">
        <v>102</v>
      </c>
      <c r="D27" s="8"/>
      <c r="E27" s="9"/>
      <c r="F27" s="9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9"/>
      <c r="S27" s="9"/>
      <c r="T27" s="88"/>
      <c r="U27" s="88"/>
      <c r="V27" s="91"/>
      <c r="W27" s="91"/>
      <c r="X27" s="88"/>
      <c r="Y27" s="88"/>
      <c r="Z27" s="92"/>
    </row>
    <row r="28" spans="1:26" ht="59.25" customHeight="1">
      <c r="A28" s="5" t="s">
        <v>103</v>
      </c>
      <c r="B28" s="15" t="s">
        <v>104</v>
      </c>
      <c r="C28" s="16" t="s">
        <v>105</v>
      </c>
      <c r="D28" s="8" t="s">
        <v>106</v>
      </c>
      <c r="E28" s="9"/>
      <c r="F28" s="9"/>
      <c r="G28" s="24" t="s">
        <v>107</v>
      </c>
      <c r="H28" s="17" t="s">
        <v>108</v>
      </c>
      <c r="I28" s="18" t="s">
        <v>80</v>
      </c>
      <c r="J28" s="14"/>
      <c r="K28" s="19" t="s">
        <v>109</v>
      </c>
      <c r="L28" s="18" t="s">
        <v>110</v>
      </c>
      <c r="M28" s="18" t="s">
        <v>111</v>
      </c>
      <c r="N28" s="14"/>
      <c r="O28" s="14"/>
      <c r="P28" s="14"/>
      <c r="Q28" s="20"/>
      <c r="R28" s="9"/>
      <c r="S28" s="9"/>
      <c r="T28" s="88">
        <v>101.8</v>
      </c>
      <c r="U28" s="88">
        <v>99.3</v>
      </c>
      <c r="V28" s="91">
        <v>198.607</v>
      </c>
      <c r="W28" s="91">
        <v>198.6</v>
      </c>
      <c r="X28" s="88">
        <f>W28*1.05</f>
        <v>208.53</v>
      </c>
      <c r="Y28" s="88">
        <f>X28*1.05</f>
        <v>218.9565</v>
      </c>
      <c r="Z28" s="92"/>
    </row>
    <row r="29" spans="1:26" ht="31.5" customHeight="1">
      <c r="A29" s="5" t="s">
        <v>112</v>
      </c>
      <c r="B29" s="15" t="s">
        <v>113</v>
      </c>
      <c r="C29" s="16" t="s">
        <v>114</v>
      </c>
      <c r="D29" s="8"/>
      <c r="E29" s="9"/>
      <c r="F29" s="9"/>
      <c r="G29" s="24"/>
      <c r="H29" s="17"/>
      <c r="I29" s="18"/>
      <c r="J29" s="14"/>
      <c r="K29" s="19"/>
      <c r="L29" s="18"/>
      <c r="M29" s="18"/>
      <c r="N29" s="14"/>
      <c r="O29" s="14"/>
      <c r="P29" s="14"/>
      <c r="Q29" s="14"/>
      <c r="R29" s="9"/>
      <c r="S29" s="9"/>
      <c r="T29" s="88"/>
      <c r="U29" s="88"/>
      <c r="V29" s="91"/>
      <c r="W29" s="91"/>
      <c r="X29" s="88"/>
      <c r="Y29" s="88"/>
      <c r="Z29" s="92"/>
    </row>
    <row r="30" spans="1:26" ht="57.75" customHeight="1">
      <c r="A30" s="5" t="s">
        <v>115</v>
      </c>
      <c r="B30" s="15" t="s">
        <v>116</v>
      </c>
      <c r="C30" s="16" t="s">
        <v>117</v>
      </c>
      <c r="D30" s="8" t="s">
        <v>118</v>
      </c>
      <c r="E30" s="9"/>
      <c r="F30" s="9"/>
      <c r="G30" s="24" t="s">
        <v>43</v>
      </c>
      <c r="H30" s="17" t="s">
        <v>119</v>
      </c>
      <c r="I30" s="18" t="s">
        <v>80</v>
      </c>
      <c r="J30" s="14"/>
      <c r="K30" s="19" t="s">
        <v>120</v>
      </c>
      <c r="L30" s="18" t="s">
        <v>121</v>
      </c>
      <c r="M30" s="18" t="s">
        <v>122</v>
      </c>
      <c r="N30" s="14"/>
      <c r="O30" s="83" t="s">
        <v>325</v>
      </c>
      <c r="P30" s="14"/>
      <c r="Q30" s="20" t="s">
        <v>318</v>
      </c>
      <c r="R30" s="9"/>
      <c r="S30" s="9"/>
      <c r="T30" s="88">
        <v>605.5</v>
      </c>
      <c r="U30" s="88">
        <v>586.20152</v>
      </c>
      <c r="V30" s="91">
        <v>498.8</v>
      </c>
      <c r="W30" s="91">
        <v>565.9</v>
      </c>
      <c r="X30" s="88">
        <f>W30*1.05</f>
        <v>594.195</v>
      </c>
      <c r="Y30" s="88">
        <f>X30*1.05</f>
        <v>623.90475</v>
      </c>
      <c r="Z30" s="92"/>
    </row>
    <row r="31" spans="1:26" ht="45" customHeight="1">
      <c r="A31" s="5" t="s">
        <v>123</v>
      </c>
      <c r="B31" s="15" t="s">
        <v>124</v>
      </c>
      <c r="C31" s="16" t="s">
        <v>125</v>
      </c>
      <c r="D31" s="8" t="s">
        <v>118</v>
      </c>
      <c r="E31" s="9"/>
      <c r="F31" s="9"/>
      <c r="G31" s="24" t="s">
        <v>43</v>
      </c>
      <c r="H31" s="17" t="s">
        <v>126</v>
      </c>
      <c r="I31" s="18" t="s">
        <v>80</v>
      </c>
      <c r="J31" s="14"/>
      <c r="K31" s="19" t="s">
        <v>46</v>
      </c>
      <c r="L31" s="18" t="s">
        <v>127</v>
      </c>
      <c r="M31" s="18" t="s">
        <v>45</v>
      </c>
      <c r="N31" s="14"/>
      <c r="O31" s="83" t="s">
        <v>325</v>
      </c>
      <c r="P31" s="14"/>
      <c r="Q31" s="20" t="s">
        <v>318</v>
      </c>
      <c r="R31" s="9"/>
      <c r="S31" s="9"/>
      <c r="T31" s="88">
        <v>838.566</v>
      </c>
      <c r="U31" s="88">
        <v>790.2852</v>
      </c>
      <c r="V31" s="91">
        <v>992.382</v>
      </c>
      <c r="W31" s="91">
        <v>901.7</v>
      </c>
      <c r="X31" s="88">
        <f>W31*1.05</f>
        <v>946.7850000000001</v>
      </c>
      <c r="Y31" s="88">
        <f>X31*1.05</f>
        <v>994.1242500000001</v>
      </c>
      <c r="Z31" s="92"/>
    </row>
    <row r="32" spans="1:26" ht="76.5" customHeight="1">
      <c r="A32" s="5" t="s">
        <v>128</v>
      </c>
      <c r="B32" s="15" t="s">
        <v>129</v>
      </c>
      <c r="C32" s="16" t="s">
        <v>130</v>
      </c>
      <c r="D32" s="8" t="s">
        <v>118</v>
      </c>
      <c r="E32" s="9"/>
      <c r="F32" s="9"/>
      <c r="G32" s="24" t="s">
        <v>43</v>
      </c>
      <c r="H32" s="17" t="s">
        <v>131</v>
      </c>
      <c r="I32" s="18" t="s">
        <v>80</v>
      </c>
      <c r="J32" s="14"/>
      <c r="K32" s="19" t="s">
        <v>46</v>
      </c>
      <c r="L32" s="18" t="s">
        <v>132</v>
      </c>
      <c r="M32" s="18" t="s">
        <v>45</v>
      </c>
      <c r="N32" s="14"/>
      <c r="O32" s="14"/>
      <c r="P32" s="14"/>
      <c r="Q32" s="20"/>
      <c r="R32" s="9"/>
      <c r="S32" s="9"/>
      <c r="T32" s="88">
        <v>0</v>
      </c>
      <c r="U32" s="88">
        <v>0</v>
      </c>
      <c r="V32" s="91">
        <v>0</v>
      </c>
      <c r="W32" s="91">
        <v>0</v>
      </c>
      <c r="X32" s="88">
        <f aca="true" t="shared" si="2" ref="X32:Y34">W32*1.05</f>
        <v>0</v>
      </c>
      <c r="Y32" s="88">
        <f t="shared" si="2"/>
        <v>0</v>
      </c>
      <c r="Z32" s="92"/>
    </row>
    <row r="33" spans="1:26" ht="52.5" customHeight="1">
      <c r="A33" s="5" t="s">
        <v>133</v>
      </c>
      <c r="B33" s="15" t="s">
        <v>134</v>
      </c>
      <c r="C33" s="16" t="s">
        <v>135</v>
      </c>
      <c r="D33" s="8" t="s">
        <v>118</v>
      </c>
      <c r="E33" s="9"/>
      <c r="F33" s="9"/>
      <c r="G33" s="14"/>
      <c r="H33" s="14"/>
      <c r="I33" s="14"/>
      <c r="J33" s="14"/>
      <c r="K33" s="14"/>
      <c r="L33" s="14"/>
      <c r="M33" s="14"/>
      <c r="N33" s="14"/>
      <c r="O33" s="83" t="s">
        <v>325</v>
      </c>
      <c r="P33" s="14"/>
      <c r="Q33" s="20" t="s">
        <v>318</v>
      </c>
      <c r="R33" s="9"/>
      <c r="S33" s="9"/>
      <c r="T33" s="88">
        <v>448</v>
      </c>
      <c r="U33" s="88">
        <v>440.8</v>
      </c>
      <c r="V33" s="91">
        <v>456.3</v>
      </c>
      <c r="W33" s="91">
        <v>511</v>
      </c>
      <c r="X33" s="88">
        <f t="shared" si="2"/>
        <v>536.5500000000001</v>
      </c>
      <c r="Y33" s="88">
        <f t="shared" si="2"/>
        <v>563.3775</v>
      </c>
      <c r="Z33" s="92"/>
    </row>
    <row r="34" spans="1:26" ht="63.75" customHeight="1">
      <c r="A34" s="5" t="s">
        <v>136</v>
      </c>
      <c r="B34" s="15" t="s">
        <v>137</v>
      </c>
      <c r="C34" s="16" t="s">
        <v>138</v>
      </c>
      <c r="D34" s="8" t="s">
        <v>414</v>
      </c>
      <c r="E34" s="9"/>
      <c r="F34" s="9"/>
      <c r="G34" s="162" t="s">
        <v>43</v>
      </c>
      <c r="H34" s="163" t="s">
        <v>140</v>
      </c>
      <c r="I34" s="168" t="s">
        <v>80</v>
      </c>
      <c r="J34" s="14"/>
      <c r="K34" s="19" t="s">
        <v>46</v>
      </c>
      <c r="L34" s="18" t="s">
        <v>132</v>
      </c>
      <c r="M34" s="18" t="s">
        <v>45</v>
      </c>
      <c r="N34" s="14"/>
      <c r="O34" s="83" t="s">
        <v>325</v>
      </c>
      <c r="P34" s="14"/>
      <c r="Q34" s="20" t="s">
        <v>318</v>
      </c>
      <c r="R34" s="9"/>
      <c r="S34" s="9"/>
      <c r="T34" s="88">
        <v>19</v>
      </c>
      <c r="U34" s="88">
        <v>18.95</v>
      </c>
      <c r="V34" s="91">
        <v>19</v>
      </c>
      <c r="W34" s="91">
        <v>19</v>
      </c>
      <c r="X34" s="88">
        <f t="shared" si="2"/>
        <v>19.95</v>
      </c>
      <c r="Y34" s="88">
        <f t="shared" si="2"/>
        <v>20.9475</v>
      </c>
      <c r="Z34" s="92"/>
    </row>
    <row r="35" spans="1:26" ht="48.75" customHeight="1">
      <c r="A35" s="5" t="s">
        <v>141</v>
      </c>
      <c r="B35" s="15" t="s">
        <v>142</v>
      </c>
      <c r="C35" s="16" t="s">
        <v>143</v>
      </c>
      <c r="D35" s="8"/>
      <c r="E35" s="9"/>
      <c r="F35" s="9"/>
      <c r="G35" s="162"/>
      <c r="H35" s="163"/>
      <c r="I35" s="168"/>
      <c r="J35" s="14"/>
      <c r="K35" s="19" t="s">
        <v>144</v>
      </c>
      <c r="L35" s="18" t="s">
        <v>145</v>
      </c>
      <c r="M35" s="18" t="s">
        <v>146</v>
      </c>
      <c r="N35" s="14"/>
      <c r="O35" s="14"/>
      <c r="P35" s="14"/>
      <c r="Q35" s="14"/>
      <c r="R35" s="9"/>
      <c r="S35" s="9"/>
      <c r="T35" s="88"/>
      <c r="U35" s="88"/>
      <c r="V35" s="91"/>
      <c r="W35" s="91"/>
      <c r="X35" s="88"/>
      <c r="Y35" s="88"/>
      <c r="Z35" s="92"/>
    </row>
    <row r="36" spans="1:26" ht="30" customHeight="1">
      <c r="A36" s="5" t="s">
        <v>147</v>
      </c>
      <c r="B36" s="15" t="s">
        <v>148</v>
      </c>
      <c r="C36" s="16" t="s">
        <v>149</v>
      </c>
      <c r="D36" s="8"/>
      <c r="E36" s="9"/>
      <c r="F36" s="9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9"/>
      <c r="S36" s="9"/>
      <c r="T36" s="88"/>
      <c r="U36" s="88"/>
      <c r="V36" s="91"/>
      <c r="W36" s="91"/>
      <c r="X36" s="88"/>
      <c r="Y36" s="88"/>
      <c r="Z36" s="92"/>
    </row>
    <row r="37" spans="1:26" ht="18.75" customHeight="1">
      <c r="A37" s="5" t="s">
        <v>150</v>
      </c>
      <c r="B37" s="15" t="s">
        <v>151</v>
      </c>
      <c r="C37" s="16" t="s">
        <v>152</v>
      </c>
      <c r="D37" s="8"/>
      <c r="E37" s="9"/>
      <c r="F37" s="9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9"/>
      <c r="S37" s="9"/>
      <c r="T37" s="88"/>
      <c r="U37" s="88"/>
      <c r="V37" s="91"/>
      <c r="W37" s="91"/>
      <c r="X37" s="88"/>
      <c r="Y37" s="88"/>
      <c r="Z37" s="92"/>
    </row>
    <row r="38" spans="1:26" ht="21">
      <c r="A38" s="5" t="s">
        <v>153</v>
      </c>
      <c r="B38" s="15" t="s">
        <v>154</v>
      </c>
      <c r="C38" s="16" t="s">
        <v>155</v>
      </c>
      <c r="D38" s="8"/>
      <c r="E38" s="9"/>
      <c r="F38" s="9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9"/>
      <c r="S38" s="9"/>
      <c r="T38" s="88"/>
      <c r="U38" s="88"/>
      <c r="V38" s="91"/>
      <c r="W38" s="91"/>
      <c r="X38" s="88"/>
      <c r="Y38" s="88"/>
      <c r="Z38" s="92"/>
    </row>
    <row r="39" spans="1:26" ht="70.5" customHeight="1">
      <c r="A39" s="5" t="s">
        <v>156</v>
      </c>
      <c r="B39" s="15" t="s">
        <v>157</v>
      </c>
      <c r="C39" s="16" t="s">
        <v>158</v>
      </c>
      <c r="D39" s="8" t="s">
        <v>159</v>
      </c>
      <c r="E39" s="9"/>
      <c r="F39" s="9"/>
      <c r="G39" s="24" t="s">
        <v>43</v>
      </c>
      <c r="H39" s="17" t="s">
        <v>160</v>
      </c>
      <c r="I39" s="18" t="s">
        <v>80</v>
      </c>
      <c r="J39" s="14"/>
      <c r="K39" s="19" t="s">
        <v>46</v>
      </c>
      <c r="L39" s="18" t="s">
        <v>161</v>
      </c>
      <c r="M39" s="18" t="s">
        <v>45</v>
      </c>
      <c r="N39" s="14"/>
      <c r="O39" s="83" t="s">
        <v>325</v>
      </c>
      <c r="P39" s="14"/>
      <c r="Q39" s="20" t="s">
        <v>318</v>
      </c>
      <c r="R39" s="9"/>
      <c r="S39" s="9"/>
      <c r="T39" s="88">
        <v>491.3</v>
      </c>
      <c r="U39" s="88">
        <v>485.65661</v>
      </c>
      <c r="V39" s="91">
        <v>624.943</v>
      </c>
      <c r="W39" s="91">
        <v>190</v>
      </c>
      <c r="X39" s="88">
        <f aca="true" t="shared" si="3" ref="X39:Y41">W39*1.05</f>
        <v>199.5</v>
      </c>
      <c r="Y39" s="88">
        <f t="shared" si="3"/>
        <v>209.47500000000002</v>
      </c>
      <c r="Z39" s="92"/>
    </row>
    <row r="40" spans="1:26" ht="73.5" customHeight="1">
      <c r="A40" s="5" t="s">
        <v>162</v>
      </c>
      <c r="B40" s="15" t="s">
        <v>163</v>
      </c>
      <c r="C40" s="16" t="s">
        <v>164</v>
      </c>
      <c r="D40" s="8" t="s">
        <v>236</v>
      </c>
      <c r="E40" s="9"/>
      <c r="F40" s="9"/>
      <c r="G40" s="24" t="s">
        <v>43</v>
      </c>
      <c r="H40" s="17" t="s">
        <v>160</v>
      </c>
      <c r="I40" s="18" t="s">
        <v>80</v>
      </c>
      <c r="J40" s="14"/>
      <c r="K40" s="19" t="s">
        <v>46</v>
      </c>
      <c r="L40" s="18" t="s">
        <v>161</v>
      </c>
      <c r="M40" s="18" t="s">
        <v>45</v>
      </c>
      <c r="N40" s="14"/>
      <c r="O40" s="83" t="s">
        <v>325</v>
      </c>
      <c r="P40" s="14"/>
      <c r="Q40" s="20" t="s">
        <v>318</v>
      </c>
      <c r="R40" s="9"/>
      <c r="S40" s="9"/>
      <c r="T40" s="93">
        <v>231.8</v>
      </c>
      <c r="U40" s="88">
        <v>229.46566</v>
      </c>
      <c r="V40" s="94">
        <v>106</v>
      </c>
      <c r="W40" s="93">
        <v>60</v>
      </c>
      <c r="X40" s="88">
        <f t="shared" si="3"/>
        <v>63</v>
      </c>
      <c r="Y40" s="88">
        <f t="shared" si="3"/>
        <v>66.15</v>
      </c>
      <c r="Z40" s="92"/>
    </row>
    <row r="41" spans="1:26" ht="51" customHeight="1">
      <c r="A41" s="5" t="s">
        <v>165</v>
      </c>
      <c r="B41" s="15" t="s">
        <v>166</v>
      </c>
      <c r="C41" s="16" t="s">
        <v>167</v>
      </c>
      <c r="D41" s="8" t="s">
        <v>159</v>
      </c>
      <c r="E41" s="9"/>
      <c r="F41" s="9"/>
      <c r="G41" s="24" t="s">
        <v>43</v>
      </c>
      <c r="H41" s="17" t="s">
        <v>160</v>
      </c>
      <c r="I41" s="18" t="s">
        <v>80</v>
      </c>
      <c r="J41" s="14"/>
      <c r="K41" s="19" t="s">
        <v>46</v>
      </c>
      <c r="L41" s="18" t="s">
        <v>161</v>
      </c>
      <c r="M41" s="18" t="s">
        <v>45</v>
      </c>
      <c r="N41" s="14"/>
      <c r="O41" s="83" t="s">
        <v>325</v>
      </c>
      <c r="P41" s="14"/>
      <c r="Q41" s="20" t="s">
        <v>318</v>
      </c>
      <c r="R41" s="9"/>
      <c r="S41" s="9"/>
      <c r="T41" s="88">
        <v>445</v>
      </c>
      <c r="U41" s="88">
        <v>411.653</v>
      </c>
      <c r="V41" s="91">
        <v>340</v>
      </c>
      <c r="W41" s="91">
        <v>300</v>
      </c>
      <c r="X41" s="88">
        <f t="shared" si="3"/>
        <v>315</v>
      </c>
      <c r="Y41" s="88">
        <f t="shared" si="3"/>
        <v>330.75</v>
      </c>
      <c r="Z41" s="92"/>
    </row>
    <row r="42" spans="1:26" ht="22.5" customHeight="1">
      <c r="A42" s="5" t="s">
        <v>168</v>
      </c>
      <c r="B42" s="15" t="s">
        <v>169</v>
      </c>
      <c r="C42" s="16" t="s">
        <v>170</v>
      </c>
      <c r="D42" s="8"/>
      <c r="E42" s="9"/>
      <c r="F42" s="9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9"/>
      <c r="S42" s="9"/>
      <c r="T42" s="88"/>
      <c r="U42" s="88"/>
      <c r="V42" s="91"/>
      <c r="W42" s="91"/>
      <c r="X42" s="88"/>
      <c r="Y42" s="88"/>
      <c r="Z42" s="92"/>
    </row>
    <row r="43" spans="1:26" ht="54" customHeight="1">
      <c r="A43" s="5" t="s">
        <v>171</v>
      </c>
      <c r="B43" s="15" t="s">
        <v>172</v>
      </c>
      <c r="C43" s="16" t="s">
        <v>173</v>
      </c>
      <c r="D43" s="8"/>
      <c r="E43" s="9"/>
      <c r="F43" s="9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9"/>
      <c r="S43" s="9"/>
      <c r="T43" s="88"/>
      <c r="U43" s="88"/>
      <c r="V43" s="91"/>
      <c r="W43" s="91"/>
      <c r="X43" s="88"/>
      <c r="Y43" s="88"/>
      <c r="Z43" s="92"/>
    </row>
    <row r="44" spans="1:26" ht="43.5" customHeight="1">
      <c r="A44" s="5" t="s">
        <v>174</v>
      </c>
      <c r="B44" s="15" t="s">
        <v>175</v>
      </c>
      <c r="C44" s="16" t="s">
        <v>176</v>
      </c>
      <c r="D44" s="8"/>
      <c r="E44" s="9"/>
      <c r="F44" s="9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9"/>
      <c r="S44" s="9"/>
      <c r="T44" s="88"/>
      <c r="U44" s="88"/>
      <c r="V44" s="91"/>
      <c r="W44" s="91"/>
      <c r="X44" s="88"/>
      <c r="Y44" s="88"/>
      <c r="Z44" s="92"/>
    </row>
    <row r="45" spans="1:26" ht="42.75" customHeight="1">
      <c r="A45" s="5" t="s">
        <v>177</v>
      </c>
      <c r="B45" s="15" t="s">
        <v>178</v>
      </c>
      <c r="C45" s="16" t="s">
        <v>179</v>
      </c>
      <c r="D45" s="8"/>
      <c r="E45" s="9"/>
      <c r="F45" s="9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9"/>
      <c r="S45" s="9"/>
      <c r="T45" s="88"/>
      <c r="U45" s="88"/>
      <c r="V45" s="91"/>
      <c r="W45" s="91"/>
      <c r="X45" s="88"/>
      <c r="Y45" s="88"/>
      <c r="Z45" s="92"/>
    </row>
    <row r="46" spans="1:26" ht="30.75" customHeight="1">
      <c r="A46" s="5" t="s">
        <v>180</v>
      </c>
      <c r="B46" s="15" t="s">
        <v>181</v>
      </c>
      <c r="C46" s="16" t="s">
        <v>182</v>
      </c>
      <c r="D46" s="8"/>
      <c r="E46" s="9"/>
      <c r="F46" s="9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9"/>
      <c r="S46" s="9"/>
      <c r="T46" s="88"/>
      <c r="U46" s="88"/>
      <c r="V46" s="91"/>
      <c r="W46" s="91"/>
      <c r="X46" s="88"/>
      <c r="Y46" s="88"/>
      <c r="Z46" s="92"/>
    </row>
    <row r="47" spans="1:26" ht="42" customHeight="1">
      <c r="A47" s="5" t="s">
        <v>183</v>
      </c>
      <c r="B47" s="15" t="s">
        <v>184</v>
      </c>
      <c r="C47" s="16" t="s">
        <v>185</v>
      </c>
      <c r="D47" s="8"/>
      <c r="E47" s="9"/>
      <c r="F47" s="9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9"/>
      <c r="S47" s="9"/>
      <c r="T47" s="88"/>
      <c r="U47" s="88"/>
      <c r="V47" s="91"/>
      <c r="W47" s="91"/>
      <c r="X47" s="88"/>
      <c r="Y47" s="88"/>
      <c r="Z47" s="92"/>
    </row>
    <row r="48" spans="1:26" ht="40.5" customHeight="1">
      <c r="A48" s="5" t="s">
        <v>186</v>
      </c>
      <c r="B48" s="15" t="s">
        <v>187</v>
      </c>
      <c r="C48" s="16" t="s">
        <v>188</v>
      </c>
      <c r="D48" s="8"/>
      <c r="E48" s="9"/>
      <c r="F48" s="9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9"/>
      <c r="S48" s="9"/>
      <c r="T48" s="88"/>
      <c r="U48" s="88"/>
      <c r="V48" s="91"/>
      <c r="W48" s="91"/>
      <c r="X48" s="88"/>
      <c r="Y48" s="88"/>
      <c r="Z48" s="92"/>
    </row>
    <row r="49" spans="1:26" ht="73.5" customHeight="1">
      <c r="A49" s="5" t="s">
        <v>189</v>
      </c>
      <c r="B49" s="15" t="s">
        <v>190</v>
      </c>
      <c r="C49" s="16" t="s">
        <v>191</v>
      </c>
      <c r="D49" s="8" t="s">
        <v>91</v>
      </c>
      <c r="E49" s="9"/>
      <c r="F49" s="9"/>
      <c r="G49" s="24" t="s">
        <v>43</v>
      </c>
      <c r="H49" s="17" t="s">
        <v>192</v>
      </c>
      <c r="I49" s="18" t="s">
        <v>80</v>
      </c>
      <c r="J49" s="14"/>
      <c r="K49" s="19" t="s">
        <v>46</v>
      </c>
      <c r="L49" s="18" t="s">
        <v>193</v>
      </c>
      <c r="M49" s="18" t="s">
        <v>194</v>
      </c>
      <c r="N49" s="14"/>
      <c r="O49" s="14"/>
      <c r="P49" s="14"/>
      <c r="Q49" s="20"/>
      <c r="R49" s="9"/>
      <c r="S49" s="9"/>
      <c r="T49" s="88"/>
      <c r="U49" s="88"/>
      <c r="V49" s="91"/>
      <c r="W49" s="91"/>
      <c r="X49" s="88"/>
      <c r="Y49" s="88"/>
      <c r="Z49" s="92"/>
    </row>
    <row r="50" spans="1:26" ht="32.25" customHeight="1">
      <c r="A50" s="5" t="s">
        <v>195</v>
      </c>
      <c r="B50" s="15" t="s">
        <v>196</v>
      </c>
      <c r="C50" s="16" t="s">
        <v>197</v>
      </c>
      <c r="D50" s="8"/>
      <c r="E50" s="9"/>
      <c r="F50" s="9"/>
      <c r="G50" s="24"/>
      <c r="H50" s="17"/>
      <c r="I50" s="18"/>
      <c r="J50" s="14"/>
      <c r="K50" s="14"/>
      <c r="L50" s="14"/>
      <c r="M50" s="14"/>
      <c r="N50" s="14"/>
      <c r="O50" s="14"/>
      <c r="P50" s="14"/>
      <c r="Q50" s="14"/>
      <c r="R50" s="9"/>
      <c r="S50" s="9"/>
      <c r="T50" s="88"/>
      <c r="U50" s="88"/>
      <c r="V50" s="91"/>
      <c r="W50" s="91"/>
      <c r="X50" s="88"/>
      <c r="Y50" s="88"/>
      <c r="Z50" s="92"/>
    </row>
    <row r="51" spans="1:26" ht="63.75" customHeight="1">
      <c r="A51" s="5" t="s">
        <v>198</v>
      </c>
      <c r="B51" s="15" t="s">
        <v>199</v>
      </c>
      <c r="C51" s="16" t="s">
        <v>200</v>
      </c>
      <c r="D51" s="8"/>
      <c r="E51" s="9"/>
      <c r="F51" s="9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9"/>
      <c r="S51" s="9"/>
      <c r="T51" s="88"/>
      <c r="U51" s="88"/>
      <c r="V51" s="91"/>
      <c r="W51" s="91"/>
      <c r="X51" s="88"/>
      <c r="Y51" s="88"/>
      <c r="Z51" s="92"/>
    </row>
    <row r="52" spans="1:26" ht="22.5" customHeight="1">
      <c r="A52" s="5" t="s">
        <v>201</v>
      </c>
      <c r="B52" s="15" t="s">
        <v>202</v>
      </c>
      <c r="C52" s="16" t="s">
        <v>203</v>
      </c>
      <c r="D52" s="8"/>
      <c r="E52" s="9"/>
      <c r="F52" s="9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9"/>
      <c r="S52" s="9"/>
      <c r="T52" s="88"/>
      <c r="U52" s="88"/>
      <c r="V52" s="91"/>
      <c r="W52" s="91"/>
      <c r="X52" s="88"/>
      <c r="Y52" s="88"/>
      <c r="Z52" s="92"/>
    </row>
    <row r="53" spans="1:26" ht="32.25" customHeight="1">
      <c r="A53" s="5" t="s">
        <v>204</v>
      </c>
      <c r="B53" s="15" t="s">
        <v>205</v>
      </c>
      <c r="C53" s="16" t="s">
        <v>206</v>
      </c>
      <c r="D53" s="8"/>
      <c r="E53" s="9"/>
      <c r="F53" s="9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9"/>
      <c r="S53" s="9"/>
      <c r="T53" s="88"/>
      <c r="U53" s="88"/>
      <c r="V53" s="91"/>
      <c r="W53" s="91"/>
      <c r="X53" s="88"/>
      <c r="Y53" s="88"/>
      <c r="Z53" s="92"/>
    </row>
    <row r="54" spans="1:26" ht="66.75" customHeight="1">
      <c r="A54" s="5" t="s">
        <v>207</v>
      </c>
      <c r="B54" s="11" t="s">
        <v>208</v>
      </c>
      <c r="C54" s="12" t="s">
        <v>209</v>
      </c>
      <c r="D54" s="8" t="s">
        <v>228</v>
      </c>
      <c r="E54" s="9"/>
      <c r="F54" s="9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9"/>
      <c r="S54" s="9"/>
      <c r="T54" s="88">
        <f aca="true" t="shared" si="4" ref="T54:Y54">SUM(T55)</f>
        <v>349</v>
      </c>
      <c r="U54" s="88">
        <f t="shared" si="4"/>
        <v>349</v>
      </c>
      <c r="V54" s="88">
        <f t="shared" si="4"/>
        <v>349</v>
      </c>
      <c r="W54" s="88">
        <f t="shared" si="4"/>
        <v>0</v>
      </c>
      <c r="X54" s="88">
        <f t="shared" si="4"/>
        <v>0</v>
      </c>
      <c r="Y54" s="88">
        <f t="shared" si="4"/>
        <v>0</v>
      </c>
      <c r="Z54" s="88"/>
    </row>
    <row r="55" spans="1:26" ht="73.5" customHeight="1">
      <c r="A55" s="42" t="s">
        <v>237</v>
      </c>
      <c r="B55" s="11" t="s">
        <v>211</v>
      </c>
      <c r="C55" s="12"/>
      <c r="D55" s="8" t="s">
        <v>238</v>
      </c>
      <c r="E55" s="9"/>
      <c r="F55" s="9"/>
      <c r="G55" s="24" t="s">
        <v>43</v>
      </c>
      <c r="H55" s="17" t="s">
        <v>92</v>
      </c>
      <c r="I55" s="18" t="s">
        <v>80</v>
      </c>
      <c r="J55" s="14"/>
      <c r="K55" s="19" t="s">
        <v>46</v>
      </c>
      <c r="L55" s="18" t="s">
        <v>93</v>
      </c>
      <c r="M55" s="18" t="s">
        <v>45</v>
      </c>
      <c r="N55" s="14"/>
      <c r="O55" s="83" t="s">
        <v>325</v>
      </c>
      <c r="P55" s="14"/>
      <c r="Q55" s="20" t="s">
        <v>318</v>
      </c>
      <c r="R55" s="9"/>
      <c r="S55" s="9"/>
      <c r="T55" s="93">
        <v>349</v>
      </c>
      <c r="U55" s="88">
        <v>349</v>
      </c>
      <c r="V55" s="91">
        <v>349</v>
      </c>
      <c r="W55" s="91">
        <v>0</v>
      </c>
      <c r="X55" s="88">
        <v>0</v>
      </c>
      <c r="Y55" s="88">
        <v>0</v>
      </c>
      <c r="Z55" s="88"/>
    </row>
    <row r="56" spans="1:26" ht="66.75" customHeight="1">
      <c r="A56" s="5" t="s">
        <v>213</v>
      </c>
      <c r="B56" s="11" t="s">
        <v>214</v>
      </c>
      <c r="C56" s="12" t="s">
        <v>215</v>
      </c>
      <c r="D56" s="8"/>
      <c r="E56" s="9"/>
      <c r="F56" s="9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9"/>
      <c r="S56" s="9"/>
      <c r="T56" s="88">
        <f aca="true" t="shared" si="5" ref="T56:Y56">SUM(T57:T58)</f>
        <v>110.3</v>
      </c>
      <c r="U56" s="88">
        <f t="shared" si="5"/>
        <v>110.3</v>
      </c>
      <c r="V56" s="88">
        <f t="shared" si="5"/>
        <v>108.45</v>
      </c>
      <c r="W56" s="88">
        <f t="shared" si="5"/>
        <v>115.4</v>
      </c>
      <c r="X56" s="88">
        <f t="shared" si="5"/>
        <v>121.17000000000002</v>
      </c>
      <c r="Y56" s="88">
        <f t="shared" si="5"/>
        <v>127.22850000000003</v>
      </c>
      <c r="Z56" s="92"/>
    </row>
    <row r="57" spans="1:26" ht="76.5" customHeight="1">
      <c r="A57" s="25" t="s">
        <v>216</v>
      </c>
      <c r="B57" s="11" t="s">
        <v>239</v>
      </c>
      <c r="C57" s="12"/>
      <c r="D57" s="8" t="s">
        <v>218</v>
      </c>
      <c r="E57" s="9"/>
      <c r="F57" s="9"/>
      <c r="G57" s="24" t="s">
        <v>43</v>
      </c>
      <c r="H57" s="17" t="s">
        <v>219</v>
      </c>
      <c r="I57" s="18" t="s">
        <v>80</v>
      </c>
      <c r="J57" s="14"/>
      <c r="K57" s="19" t="s">
        <v>46</v>
      </c>
      <c r="L57" s="18" t="s">
        <v>47</v>
      </c>
      <c r="M57" s="18" t="s">
        <v>45</v>
      </c>
      <c r="N57" s="14"/>
      <c r="O57" s="83" t="s">
        <v>325</v>
      </c>
      <c r="P57" s="14"/>
      <c r="Q57" s="20" t="s">
        <v>318</v>
      </c>
      <c r="R57" s="9"/>
      <c r="S57" s="9"/>
      <c r="T57" s="88">
        <v>110.3</v>
      </c>
      <c r="U57" s="88">
        <v>110.3</v>
      </c>
      <c r="V57" s="91">
        <v>108.45</v>
      </c>
      <c r="W57" s="91">
        <v>115.4</v>
      </c>
      <c r="X57" s="88">
        <f>W57*1.05</f>
        <v>121.17000000000002</v>
      </c>
      <c r="Y57" s="88">
        <f>X57*1.05</f>
        <v>127.22850000000003</v>
      </c>
      <c r="Z57" s="88"/>
    </row>
    <row r="58" spans="1:26" ht="18.75" customHeight="1">
      <c r="A58" s="25" t="s">
        <v>220</v>
      </c>
      <c r="B58" s="11" t="s">
        <v>240</v>
      </c>
      <c r="C58" s="12"/>
      <c r="D58" s="8"/>
      <c r="E58" s="9"/>
      <c r="F58" s="9"/>
      <c r="G58" s="14"/>
      <c r="H58" s="14"/>
      <c r="I58" s="14"/>
      <c r="J58" s="14"/>
      <c r="K58" s="14"/>
      <c r="L58" s="14"/>
      <c r="M58" s="14"/>
      <c r="N58" s="9"/>
      <c r="O58" s="9"/>
      <c r="P58" s="9"/>
      <c r="Q58" s="9"/>
      <c r="R58" s="9"/>
      <c r="S58" s="9"/>
      <c r="T58" s="88">
        <v>0</v>
      </c>
      <c r="U58" s="88"/>
      <c r="V58" s="91">
        <v>0</v>
      </c>
      <c r="W58" s="91">
        <v>0</v>
      </c>
      <c r="X58" s="88">
        <v>0</v>
      </c>
      <c r="Y58" s="88">
        <v>0</v>
      </c>
      <c r="Z58" s="92"/>
    </row>
    <row r="59" spans="1:26" ht="90.75" customHeight="1">
      <c r="A59" s="5" t="s">
        <v>222</v>
      </c>
      <c r="B59" s="11" t="s">
        <v>223</v>
      </c>
      <c r="C59" s="12" t="s">
        <v>224</v>
      </c>
      <c r="D59" s="8"/>
      <c r="E59" s="9"/>
      <c r="F59" s="9"/>
      <c r="G59" s="14"/>
      <c r="H59" s="14"/>
      <c r="I59" s="14"/>
      <c r="J59" s="14"/>
      <c r="K59" s="14"/>
      <c r="L59" s="14"/>
      <c r="M59" s="14"/>
      <c r="N59" s="9"/>
      <c r="O59" s="9"/>
      <c r="P59" s="9"/>
      <c r="Q59" s="9"/>
      <c r="R59" s="9"/>
      <c r="S59" s="9"/>
      <c r="T59" s="88">
        <f aca="true" t="shared" si="6" ref="T59:Y59">SUM(T60)</f>
        <v>83.22087</v>
      </c>
      <c r="U59" s="88">
        <f t="shared" si="6"/>
        <v>83.22087</v>
      </c>
      <c r="V59" s="88">
        <f t="shared" si="6"/>
        <v>0</v>
      </c>
      <c r="W59" s="88">
        <f t="shared" si="6"/>
        <v>0</v>
      </c>
      <c r="X59" s="88">
        <f t="shared" si="6"/>
        <v>0</v>
      </c>
      <c r="Y59" s="88">
        <f t="shared" si="6"/>
        <v>0</v>
      </c>
      <c r="Z59" s="88"/>
    </row>
    <row r="60" spans="1:26" ht="78.75">
      <c r="A60" s="25" t="s">
        <v>343</v>
      </c>
      <c r="B60" s="36" t="s">
        <v>340</v>
      </c>
      <c r="C60" s="55" t="s">
        <v>341</v>
      </c>
      <c r="D60" s="87" t="s">
        <v>342</v>
      </c>
      <c r="E60" s="28"/>
      <c r="F60" s="28"/>
      <c r="G60" s="60"/>
      <c r="H60" s="30"/>
      <c r="I60" s="30"/>
      <c r="J60" s="30"/>
      <c r="K60" s="30"/>
      <c r="L60" s="30"/>
      <c r="M60" s="30"/>
      <c r="N60" s="28"/>
      <c r="O60" s="28"/>
      <c r="P60" s="28"/>
      <c r="Q60" s="28"/>
      <c r="R60" s="28"/>
      <c r="S60" s="28"/>
      <c r="T60" s="89">
        <v>83.22087</v>
      </c>
      <c r="U60" s="89">
        <v>83.22087</v>
      </c>
      <c r="V60" s="89"/>
      <c r="W60" s="89"/>
      <c r="X60" s="89"/>
      <c r="Y60" s="89"/>
      <c r="Z60" s="92"/>
    </row>
    <row r="61" spans="1:26" ht="12.75">
      <c r="A61" s="43"/>
      <c r="B61" s="11"/>
      <c r="C61" s="12"/>
      <c r="D61" s="8"/>
      <c r="E61" s="9"/>
      <c r="F61" s="9"/>
      <c r="G61" s="36"/>
      <c r="H61" s="28"/>
      <c r="I61" s="28"/>
      <c r="J61" s="28"/>
      <c r="K61" s="28"/>
      <c r="L61" s="28"/>
      <c r="M61" s="28"/>
      <c r="N61" s="9"/>
      <c r="O61" s="9"/>
      <c r="P61" s="9"/>
      <c r="Q61" s="9"/>
      <c r="R61" s="9"/>
      <c r="S61" s="9"/>
      <c r="T61" s="88"/>
      <c r="U61" s="88"/>
      <c r="V61" s="91"/>
      <c r="W61" s="91"/>
      <c r="X61" s="88"/>
      <c r="Y61" s="88"/>
      <c r="Z61" s="92"/>
    </row>
    <row r="62" spans="1:26" ht="22.5">
      <c r="A62" s="5"/>
      <c r="B62" s="6" t="s">
        <v>227</v>
      </c>
      <c r="C62" s="7"/>
      <c r="D62" s="8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 t="s">
        <v>228</v>
      </c>
      <c r="Q62" s="33"/>
      <c r="R62" s="9"/>
      <c r="S62" s="9"/>
      <c r="T62" s="90">
        <f>SUM(T9:T59,)+T60+T61</f>
        <v>7466.337740000001</v>
      </c>
      <c r="U62" s="90">
        <f>SUM(U9:U59,)+U60+U61</f>
        <v>7129.353730000001</v>
      </c>
      <c r="V62" s="34">
        <f>SUM(V8,V54,V56,V59)</f>
        <v>5298.4310000000005</v>
      </c>
      <c r="W62" s="90">
        <f>SUM(W9:W59,)+W60+W61</f>
        <v>4730.599999999999</v>
      </c>
      <c r="X62" s="90">
        <f>SUM(X9:X59,)+X60+X61</f>
        <v>4956.63</v>
      </c>
      <c r="Y62" s="90">
        <f>SUM(Y9:Y59,)+Y60+Y61</f>
        <v>5204.461500000001</v>
      </c>
      <c r="Z62" s="92"/>
    </row>
    <row r="63" spans="1:27" ht="33.75">
      <c r="A63" s="28"/>
      <c r="B63" s="36" t="s">
        <v>356</v>
      </c>
      <c r="C63" s="28"/>
      <c r="D63" s="55">
        <v>1003</v>
      </c>
      <c r="E63" s="28"/>
      <c r="F63" s="28"/>
      <c r="G63" s="36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98"/>
      <c r="U63" s="98"/>
      <c r="V63" s="98">
        <v>730.34</v>
      </c>
      <c r="W63" s="98">
        <v>277.9</v>
      </c>
      <c r="X63" s="98">
        <f>W63*1.1</f>
        <v>305.69</v>
      </c>
      <c r="Y63" s="98">
        <f>X63*1.1</f>
        <v>336.259</v>
      </c>
      <c r="Z63" s="98"/>
      <c r="AA63" s="55"/>
    </row>
    <row r="64" spans="1:27" ht="12.75">
      <c r="A64" s="28"/>
      <c r="B64" s="95" t="s">
        <v>357</v>
      </c>
      <c r="C64" s="28"/>
      <c r="D64" s="28"/>
      <c r="E64" s="28"/>
      <c r="F64" s="28"/>
      <c r="G64" s="36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100">
        <f aca="true" t="shared" si="7" ref="T64:Y64">T62+T63</f>
        <v>7466.337740000001</v>
      </c>
      <c r="U64" s="100">
        <f t="shared" si="7"/>
        <v>7129.353730000001</v>
      </c>
      <c r="V64" s="100">
        <f t="shared" si="7"/>
        <v>6028.771000000001</v>
      </c>
      <c r="W64" s="100">
        <f t="shared" si="7"/>
        <v>5008.499999999999</v>
      </c>
      <c r="X64" s="100">
        <f t="shared" si="7"/>
        <v>5262.32</v>
      </c>
      <c r="Y64" s="100">
        <f t="shared" si="7"/>
        <v>5540.720500000001</v>
      </c>
      <c r="Z64" s="100"/>
      <c r="AA64" s="101"/>
    </row>
    <row r="65" spans="1:25" ht="0.75" customHeight="1">
      <c r="A65" s="28"/>
      <c r="B65" s="36"/>
      <c r="C65" s="28"/>
      <c r="D65" s="32"/>
      <c r="E65" s="28"/>
      <c r="F65" s="28"/>
      <c r="G65" s="36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56"/>
    </row>
    <row r="66" spans="1:25" ht="13.5" customHeight="1" hidden="1">
      <c r="A66" s="28"/>
      <c r="B66" s="37"/>
      <c r="C66" s="28"/>
      <c r="D66" s="32"/>
      <c r="E66" s="28"/>
      <c r="F66" s="28"/>
      <c r="G66" s="36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</row>
    <row r="67" spans="1:25" ht="14.25" customHeight="1" hidden="1">
      <c r="A67" s="28"/>
      <c r="B67" s="37"/>
      <c r="C67" s="28"/>
      <c r="D67" s="32"/>
      <c r="E67" s="28"/>
      <c r="F67" s="28"/>
      <c r="G67" s="36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W67" s="28"/>
      <c r="X67" s="28"/>
      <c r="Y67" s="28"/>
    </row>
    <row r="68" spans="1:25" s="35" customFormat="1" ht="11.25" customHeight="1" hidden="1">
      <c r="A68" s="196"/>
      <c r="B68" s="197"/>
      <c r="C68" s="198"/>
      <c r="D68" s="44"/>
      <c r="E68" s="45"/>
      <c r="F68" s="45"/>
      <c r="G68" s="129"/>
      <c r="H68" s="130"/>
      <c r="I68" s="130"/>
      <c r="J68" s="130"/>
      <c r="K68" s="130"/>
      <c r="L68" s="130"/>
      <c r="M68" s="130"/>
      <c r="N68" s="45"/>
      <c r="O68" s="45"/>
      <c r="P68" s="45"/>
      <c r="Q68" s="38"/>
      <c r="R68" s="38"/>
      <c r="S68" s="38"/>
      <c r="T68" s="38"/>
      <c r="U68" s="38"/>
      <c r="V68" s="38"/>
      <c r="W68" s="38"/>
      <c r="X68" s="38"/>
      <c r="Y68" s="38"/>
    </row>
    <row r="69" spans="7:24" s="35" customFormat="1" ht="12.75">
      <c r="G69" s="124"/>
      <c r="H69" s="120"/>
      <c r="I69" s="120"/>
      <c r="J69" s="120"/>
      <c r="K69" s="120"/>
      <c r="L69" s="120"/>
      <c r="M69" s="120"/>
      <c r="Q69" s="41"/>
      <c r="R69" s="41"/>
      <c r="S69" s="41"/>
      <c r="T69" s="41"/>
      <c r="U69" s="41"/>
      <c r="X69" s="78"/>
    </row>
    <row r="71" spans="17:24" ht="12.75">
      <c r="Q71" s="203" t="s">
        <v>229</v>
      </c>
      <c r="R71" s="203"/>
      <c r="S71" s="203"/>
      <c r="T71" s="203"/>
      <c r="U71" s="203"/>
      <c r="V71" s="46"/>
      <c r="W71" s="46"/>
      <c r="X71" s="46" t="s">
        <v>228</v>
      </c>
    </row>
    <row r="72" spans="2:26" ht="12.75">
      <c r="B72" s="179" t="s">
        <v>241</v>
      </c>
      <c r="C72" s="179"/>
      <c r="D72" s="179"/>
      <c r="E72" s="35"/>
      <c r="F72" s="35"/>
      <c r="H72" s="131" t="s">
        <v>371</v>
      </c>
      <c r="Q72" s="47" t="s">
        <v>231</v>
      </c>
      <c r="R72" s="47"/>
      <c r="S72" s="47"/>
      <c r="T72" s="47"/>
      <c r="U72" s="47"/>
      <c r="V72" s="46"/>
      <c r="W72" s="46"/>
      <c r="X72" s="79"/>
      <c r="Y72" s="202" t="s">
        <v>372</v>
      </c>
      <c r="Z72" s="202"/>
    </row>
    <row r="73" spans="7:13" ht="12.75">
      <c r="G73" s="81"/>
      <c r="H73" s="35"/>
      <c r="I73" s="35"/>
      <c r="J73" s="35"/>
      <c r="K73" s="35"/>
      <c r="L73" s="35"/>
      <c r="M73" s="35"/>
    </row>
    <row r="74" spans="7:13" ht="12.75">
      <c r="G74" s="81"/>
      <c r="I74" s="35"/>
      <c r="J74" s="35"/>
      <c r="K74" s="35"/>
      <c r="L74" s="35"/>
      <c r="M74" s="35"/>
    </row>
  </sheetData>
  <sheetProtection/>
  <mergeCells count="29">
    <mergeCell ref="B72:D72"/>
    <mergeCell ref="G34:G35"/>
    <mergeCell ref="H34:H35"/>
    <mergeCell ref="Y72:Z72"/>
    <mergeCell ref="W4:W5"/>
    <mergeCell ref="R3:Y3"/>
    <mergeCell ref="Z3:Z5"/>
    <mergeCell ref="X4:Y4"/>
    <mergeCell ref="Q71:U71"/>
    <mergeCell ref="X1:Y1"/>
    <mergeCell ref="A2:Y2"/>
    <mergeCell ref="A3:C5"/>
    <mergeCell ref="D3:D5"/>
    <mergeCell ref="E3:Q3"/>
    <mergeCell ref="J4:M4"/>
    <mergeCell ref="N4:Q4"/>
    <mergeCell ref="R4:R5"/>
    <mergeCell ref="S4:U4"/>
    <mergeCell ref="V4:V5"/>
    <mergeCell ref="E4:E5"/>
    <mergeCell ref="F4:I4"/>
    <mergeCell ref="A68:C68"/>
    <mergeCell ref="B9:B11"/>
    <mergeCell ref="C9:C11"/>
    <mergeCell ref="A9:A11"/>
    <mergeCell ref="I34:I35"/>
    <mergeCell ref="A21:A22"/>
    <mergeCell ref="B21:B22"/>
    <mergeCell ref="C21:C22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55" r:id="rId1"/>
  <rowBreaks count="3" manualBreakCount="3">
    <brk id="20" max="25" man="1"/>
    <brk id="39" max="25" man="1"/>
    <brk id="58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72"/>
  <sheetViews>
    <sheetView view="pageBreakPreview" zoomScale="80" zoomScaleSheetLayoutView="80" zoomScalePageLayoutView="0" workbookViewId="0" topLeftCell="A1">
      <pane xSplit="6" ySplit="6" topLeftCell="O7" activePane="bottomRight" state="frozen"/>
      <selection pane="topLeft" activeCell="D12" sqref="D12:M12"/>
      <selection pane="topRight" activeCell="D12" sqref="D12:M12"/>
      <selection pane="bottomLeft" activeCell="D12" sqref="D12:M12"/>
      <selection pane="bottomRight" activeCell="C61" sqref="C61"/>
    </sheetView>
  </sheetViews>
  <sheetFormatPr defaultColWidth="9.00390625" defaultRowHeight="12.75"/>
  <cols>
    <col min="1" max="1" width="6.875" style="40" customWidth="1"/>
    <col min="2" max="2" width="34.125" style="40" customWidth="1"/>
    <col min="3" max="3" width="7.875" style="40" customWidth="1"/>
    <col min="4" max="4" width="10.00390625" style="40" customWidth="1"/>
    <col min="5" max="5" width="0.12890625" style="40" hidden="1" customWidth="1"/>
    <col min="6" max="6" width="1.25" style="40" hidden="1" customWidth="1"/>
    <col min="7" max="7" width="17.625" style="82" customWidth="1"/>
    <col min="8" max="8" width="11.125" style="40" customWidth="1"/>
    <col min="9" max="9" width="11.375" style="40" customWidth="1"/>
    <col min="10" max="10" width="0.12890625" style="40" hidden="1" customWidth="1"/>
    <col min="11" max="11" width="19.25390625" style="40" customWidth="1"/>
    <col min="12" max="12" width="8.00390625" style="40" customWidth="1"/>
    <col min="13" max="13" width="10.625" style="40" customWidth="1"/>
    <col min="14" max="14" width="0.12890625" style="40" hidden="1" customWidth="1"/>
    <col min="15" max="15" width="20.75390625" style="40" customWidth="1"/>
    <col min="16" max="16" width="9.125" style="40" customWidth="1"/>
    <col min="17" max="17" width="10.75390625" style="40" customWidth="1"/>
    <col min="18" max="19" width="0.12890625" style="40" hidden="1" customWidth="1"/>
    <col min="20" max="21" width="9.125" style="40" customWidth="1"/>
    <col min="22" max="23" width="9.875" style="40" customWidth="1"/>
    <col min="24" max="24" width="9.625" style="40" customWidth="1"/>
    <col min="25" max="25" width="8.125" style="40" customWidth="1"/>
  </cols>
  <sheetData>
    <row r="1" spans="7:13" ht="12.75">
      <c r="G1" s="80"/>
      <c r="H1" s="1"/>
      <c r="I1" s="1"/>
      <c r="J1" s="1"/>
      <c r="K1" s="1"/>
      <c r="L1" s="1"/>
      <c r="M1" s="1"/>
    </row>
    <row r="2" spans="1:25" ht="12.75">
      <c r="A2" s="181" t="s">
        <v>242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</row>
    <row r="3" spans="1:26" ht="31.5" customHeight="1">
      <c r="A3" s="161" t="s">
        <v>1</v>
      </c>
      <c r="B3" s="161"/>
      <c r="C3" s="161"/>
      <c r="D3" s="182" t="s">
        <v>2</v>
      </c>
      <c r="E3" s="161" t="s">
        <v>3</v>
      </c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 t="s">
        <v>4</v>
      </c>
      <c r="S3" s="161"/>
      <c r="T3" s="161"/>
      <c r="U3" s="161"/>
      <c r="V3" s="161"/>
      <c r="W3" s="161"/>
      <c r="X3" s="161"/>
      <c r="Y3" s="161"/>
      <c r="Z3" s="161" t="s">
        <v>362</v>
      </c>
    </row>
    <row r="4" spans="1:26" ht="44.25" customHeight="1">
      <c r="A4" s="161"/>
      <c r="B4" s="161"/>
      <c r="C4" s="161"/>
      <c r="D4" s="182"/>
      <c r="E4" s="161"/>
      <c r="F4" s="161" t="s">
        <v>6</v>
      </c>
      <c r="G4" s="161"/>
      <c r="H4" s="161"/>
      <c r="I4" s="161"/>
      <c r="J4" s="169" t="s">
        <v>7</v>
      </c>
      <c r="K4" s="170"/>
      <c r="L4" s="170"/>
      <c r="M4" s="171"/>
      <c r="N4" s="161" t="s">
        <v>8</v>
      </c>
      <c r="O4" s="161"/>
      <c r="P4" s="161"/>
      <c r="Q4" s="161"/>
      <c r="R4" s="161"/>
      <c r="S4" s="161" t="s">
        <v>9</v>
      </c>
      <c r="T4" s="161"/>
      <c r="U4" s="161"/>
      <c r="V4" s="165" t="s">
        <v>321</v>
      </c>
      <c r="W4" s="165" t="s">
        <v>322</v>
      </c>
      <c r="X4" s="165" t="s">
        <v>10</v>
      </c>
      <c r="Y4" s="161"/>
      <c r="Z4" s="161"/>
    </row>
    <row r="5" spans="1:26" ht="67.5">
      <c r="A5" s="161"/>
      <c r="B5" s="161"/>
      <c r="C5" s="161"/>
      <c r="D5" s="182"/>
      <c r="E5" s="161"/>
      <c r="F5" s="3"/>
      <c r="G5" s="3" t="s">
        <v>11</v>
      </c>
      <c r="H5" s="3" t="s">
        <v>12</v>
      </c>
      <c r="I5" s="3" t="s">
        <v>13</v>
      </c>
      <c r="J5" s="3"/>
      <c r="K5" s="3" t="s">
        <v>11</v>
      </c>
      <c r="L5" s="3" t="s">
        <v>12</v>
      </c>
      <c r="M5" s="3" t="s">
        <v>13</v>
      </c>
      <c r="N5" s="3"/>
      <c r="O5" s="3" t="s">
        <v>11</v>
      </c>
      <c r="P5" s="3" t="s">
        <v>12</v>
      </c>
      <c r="Q5" s="3" t="s">
        <v>13</v>
      </c>
      <c r="R5" s="161"/>
      <c r="S5" s="3"/>
      <c r="T5" s="85" t="s">
        <v>319</v>
      </c>
      <c r="U5" s="85" t="s">
        <v>320</v>
      </c>
      <c r="V5" s="161"/>
      <c r="W5" s="161"/>
      <c r="X5" s="85" t="s">
        <v>323</v>
      </c>
      <c r="Y5" s="85" t="s">
        <v>324</v>
      </c>
      <c r="Z5" s="161"/>
    </row>
    <row r="6" spans="1:26" ht="12.75">
      <c r="A6" s="3" t="s">
        <v>14</v>
      </c>
      <c r="B6" s="3" t="s">
        <v>15</v>
      </c>
      <c r="C6" s="3" t="s">
        <v>16</v>
      </c>
      <c r="D6" s="4" t="s">
        <v>17</v>
      </c>
      <c r="E6" s="3"/>
      <c r="F6" s="3"/>
      <c r="G6" s="3" t="s">
        <v>18</v>
      </c>
      <c r="H6" s="3" t="s">
        <v>19</v>
      </c>
      <c r="I6" s="3" t="s">
        <v>20</v>
      </c>
      <c r="J6" s="3"/>
      <c r="K6" s="3" t="s">
        <v>21</v>
      </c>
      <c r="L6" s="3" t="s">
        <v>22</v>
      </c>
      <c r="M6" s="3" t="s">
        <v>23</v>
      </c>
      <c r="N6" s="3"/>
      <c r="O6" s="3" t="s">
        <v>24</v>
      </c>
      <c r="P6" s="3" t="s">
        <v>25</v>
      </c>
      <c r="Q6" s="3" t="s">
        <v>26</v>
      </c>
      <c r="R6" s="3"/>
      <c r="S6" s="3"/>
      <c r="T6" s="3" t="s">
        <v>27</v>
      </c>
      <c r="U6" s="3" t="s">
        <v>28</v>
      </c>
      <c r="V6" s="3" t="s">
        <v>29</v>
      </c>
      <c r="W6" s="3" t="s">
        <v>30</v>
      </c>
      <c r="X6" s="3" t="s">
        <v>31</v>
      </c>
      <c r="Y6" s="3" t="s">
        <v>32</v>
      </c>
      <c r="Z6" s="3" t="s">
        <v>33</v>
      </c>
    </row>
    <row r="7" spans="1:26" ht="18.75" customHeight="1">
      <c r="A7" s="5" t="s">
        <v>34</v>
      </c>
      <c r="B7" s="6" t="s">
        <v>35</v>
      </c>
      <c r="C7" s="7" t="s">
        <v>36</v>
      </c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88">
        <f aca="true" t="shared" si="0" ref="T7:Y7">SUM(T8,T53,T55,T57)</f>
        <v>4027.3943800000006</v>
      </c>
      <c r="U7" s="88">
        <f t="shared" si="0"/>
        <v>3702.8392100000005</v>
      </c>
      <c r="V7" s="88">
        <f t="shared" si="0"/>
        <v>3501.1549999999993</v>
      </c>
      <c r="W7" s="88">
        <f t="shared" si="0"/>
        <v>3596.1000000000004</v>
      </c>
      <c r="X7" s="88">
        <f t="shared" si="0"/>
        <v>3801.266</v>
      </c>
      <c r="Y7" s="88">
        <f t="shared" si="0"/>
        <v>4029.3419600000007</v>
      </c>
      <c r="Z7" s="69"/>
    </row>
    <row r="8" spans="1:26" ht="54.75" customHeight="1">
      <c r="A8" s="5" t="s">
        <v>37</v>
      </c>
      <c r="B8" s="11" t="s">
        <v>38</v>
      </c>
      <c r="C8" s="12" t="s">
        <v>39</v>
      </c>
      <c r="D8" s="8"/>
      <c r="E8" s="9"/>
      <c r="F8" s="9"/>
      <c r="G8" s="14"/>
      <c r="H8" s="14"/>
      <c r="I8" s="14"/>
      <c r="J8" s="14"/>
      <c r="K8" s="14"/>
      <c r="L8" s="14"/>
      <c r="M8" s="14"/>
      <c r="N8" s="9"/>
      <c r="O8" s="9"/>
      <c r="P8" s="9"/>
      <c r="Q8" s="9"/>
      <c r="R8" s="9"/>
      <c r="S8" s="9"/>
      <c r="T8" s="88">
        <f aca="true" t="shared" si="1" ref="T8:Y8">SUM(T9:T52)</f>
        <v>3831.5961700000003</v>
      </c>
      <c r="U8" s="88">
        <f t="shared" si="1"/>
        <v>3507.041</v>
      </c>
      <c r="V8" s="88">
        <f t="shared" si="1"/>
        <v>3392.7049999999995</v>
      </c>
      <c r="W8" s="88">
        <f t="shared" si="1"/>
        <v>3480.7000000000003</v>
      </c>
      <c r="X8" s="88">
        <f t="shared" si="1"/>
        <v>3678.942</v>
      </c>
      <c r="Y8" s="88">
        <f t="shared" si="1"/>
        <v>3899.678520000001</v>
      </c>
      <c r="Z8" s="69"/>
    </row>
    <row r="9" spans="1:26" ht="66" customHeight="1">
      <c r="A9" s="159" t="s">
        <v>40</v>
      </c>
      <c r="B9" s="167" t="s">
        <v>41</v>
      </c>
      <c r="C9" s="167" t="s">
        <v>42</v>
      </c>
      <c r="D9" s="8" t="s">
        <v>243</v>
      </c>
      <c r="E9" s="9"/>
      <c r="F9" s="9"/>
      <c r="G9" s="24" t="s">
        <v>43</v>
      </c>
      <c r="H9" s="193" t="s">
        <v>44</v>
      </c>
      <c r="I9" s="18" t="s">
        <v>316</v>
      </c>
      <c r="J9" s="14"/>
      <c r="K9" s="19" t="s">
        <v>46</v>
      </c>
      <c r="L9" s="175" t="s">
        <v>47</v>
      </c>
      <c r="M9" s="18" t="s">
        <v>45</v>
      </c>
      <c r="N9" s="14"/>
      <c r="O9" s="83" t="s">
        <v>326</v>
      </c>
      <c r="P9" s="14"/>
      <c r="Q9" s="84" t="s">
        <v>318</v>
      </c>
      <c r="R9" s="9"/>
      <c r="S9" s="9"/>
      <c r="T9" s="21">
        <v>856.81</v>
      </c>
      <c r="U9" s="9">
        <v>847.8</v>
      </c>
      <c r="V9" s="63">
        <v>762.705</v>
      </c>
      <c r="W9" s="10">
        <v>804.3</v>
      </c>
      <c r="X9" s="21">
        <f>W9*1.06</f>
        <v>852.558</v>
      </c>
      <c r="Y9" s="21">
        <f>X9*1.06</f>
        <v>903.71148</v>
      </c>
      <c r="Z9" s="69"/>
    </row>
    <row r="10" spans="1:26" ht="66" customHeight="1">
      <c r="A10" s="186"/>
      <c r="B10" s="188"/>
      <c r="C10" s="188"/>
      <c r="D10" s="8" t="s">
        <v>412</v>
      </c>
      <c r="E10" s="9"/>
      <c r="F10" s="9"/>
      <c r="G10" s="24" t="s">
        <v>43</v>
      </c>
      <c r="H10" s="194"/>
      <c r="I10" s="18" t="s">
        <v>316</v>
      </c>
      <c r="J10" s="14"/>
      <c r="K10" s="19" t="s">
        <v>46</v>
      </c>
      <c r="L10" s="176"/>
      <c r="M10" s="18" t="s">
        <v>45</v>
      </c>
      <c r="N10" s="14"/>
      <c r="O10" s="83" t="s">
        <v>397</v>
      </c>
      <c r="P10" s="14"/>
      <c r="Q10" s="84" t="s">
        <v>318</v>
      </c>
      <c r="R10" s="9"/>
      <c r="S10" s="9"/>
      <c r="T10" s="21"/>
      <c r="U10" s="9"/>
      <c r="V10" s="63"/>
      <c r="W10" s="63">
        <v>10</v>
      </c>
      <c r="X10" s="21">
        <f>W10*1.06</f>
        <v>10.600000000000001</v>
      </c>
      <c r="Y10" s="21">
        <f>X10*1.06</f>
        <v>11.236000000000002</v>
      </c>
      <c r="Z10" s="69"/>
    </row>
    <row r="11" spans="1:26" ht="66" customHeight="1">
      <c r="A11" s="187"/>
      <c r="B11" s="189"/>
      <c r="C11" s="189"/>
      <c r="D11" s="104" t="s">
        <v>358</v>
      </c>
      <c r="E11" s="9"/>
      <c r="F11" s="9"/>
      <c r="G11" s="24" t="s">
        <v>43</v>
      </c>
      <c r="H11" s="195"/>
      <c r="I11" s="18" t="s">
        <v>316</v>
      </c>
      <c r="J11" s="14"/>
      <c r="K11" s="19" t="s">
        <v>46</v>
      </c>
      <c r="L11" s="177"/>
      <c r="M11" s="18" t="s">
        <v>45</v>
      </c>
      <c r="N11" s="14"/>
      <c r="O11" s="83" t="s">
        <v>326</v>
      </c>
      <c r="P11" s="14"/>
      <c r="Q11" s="84" t="s">
        <v>318</v>
      </c>
      <c r="R11" s="9"/>
      <c r="S11" s="9"/>
      <c r="T11" s="21">
        <v>10</v>
      </c>
      <c r="U11" s="9"/>
      <c r="V11" s="63">
        <v>10</v>
      </c>
      <c r="W11" s="10"/>
      <c r="X11" s="21"/>
      <c r="Y11" s="21"/>
      <c r="Z11" s="69"/>
    </row>
    <row r="12" spans="1:26" ht="24" customHeight="1">
      <c r="A12" s="5" t="s">
        <v>48</v>
      </c>
      <c r="B12" s="15" t="s">
        <v>49</v>
      </c>
      <c r="C12" s="16" t="s">
        <v>50</v>
      </c>
      <c r="D12" s="8"/>
      <c r="E12" s="9"/>
      <c r="F12" s="9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9"/>
      <c r="S12" s="9"/>
      <c r="T12" s="9"/>
      <c r="U12" s="9"/>
      <c r="V12" s="63"/>
      <c r="W12" s="10"/>
      <c r="X12" s="21"/>
      <c r="Y12" s="21"/>
      <c r="Z12" s="69"/>
    </row>
    <row r="13" spans="1:26" ht="73.5" customHeight="1">
      <c r="A13" s="5" t="s">
        <v>51</v>
      </c>
      <c r="B13" s="15" t="s">
        <v>52</v>
      </c>
      <c r="C13" s="16" t="s">
        <v>53</v>
      </c>
      <c r="D13" s="8"/>
      <c r="E13" s="9"/>
      <c r="F13" s="9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9"/>
      <c r="S13" s="9"/>
      <c r="T13" s="9"/>
      <c r="U13" s="9"/>
      <c r="V13" s="63"/>
      <c r="W13" s="10"/>
      <c r="X13" s="21"/>
      <c r="Y13" s="21"/>
      <c r="Z13" s="69"/>
    </row>
    <row r="14" spans="1:26" ht="83.25" customHeight="1">
      <c r="A14" s="5" t="s">
        <v>54</v>
      </c>
      <c r="B14" s="15" t="s">
        <v>55</v>
      </c>
      <c r="C14" s="16" t="s">
        <v>56</v>
      </c>
      <c r="D14" s="104" t="s">
        <v>253</v>
      </c>
      <c r="E14" s="14"/>
      <c r="F14" s="14"/>
      <c r="G14" s="24" t="s">
        <v>43</v>
      </c>
      <c r="H14" s="115" t="s">
        <v>365</v>
      </c>
      <c r="I14" s="18" t="s">
        <v>316</v>
      </c>
      <c r="J14" s="14"/>
      <c r="K14" s="19" t="s">
        <v>46</v>
      </c>
      <c r="L14" s="18" t="s">
        <v>364</v>
      </c>
      <c r="M14" s="18" t="s">
        <v>45</v>
      </c>
      <c r="N14" s="14"/>
      <c r="O14" s="83" t="s">
        <v>326</v>
      </c>
      <c r="P14" s="14"/>
      <c r="Q14" s="84" t="s">
        <v>318</v>
      </c>
      <c r="R14" s="9"/>
      <c r="S14" s="9"/>
      <c r="T14" s="9"/>
      <c r="U14" s="9"/>
      <c r="V14" s="63">
        <v>72.67</v>
      </c>
      <c r="W14" s="63">
        <v>10</v>
      </c>
      <c r="X14" s="21"/>
      <c r="Y14" s="21"/>
      <c r="Z14" s="69"/>
    </row>
    <row r="15" spans="1:26" ht="82.5" customHeight="1">
      <c r="A15" s="5" t="s">
        <v>57</v>
      </c>
      <c r="B15" s="15" t="s">
        <v>58</v>
      </c>
      <c r="C15" s="16" t="s">
        <v>59</v>
      </c>
      <c r="D15" s="8"/>
      <c r="E15" s="9"/>
      <c r="F15" s="9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9"/>
      <c r="S15" s="9"/>
      <c r="T15" s="9"/>
      <c r="U15" s="9"/>
      <c r="V15" s="63"/>
      <c r="W15" s="10"/>
      <c r="X15" s="21"/>
      <c r="Y15" s="21"/>
      <c r="Z15" s="69"/>
    </row>
    <row r="16" spans="1:26" ht="63">
      <c r="A16" s="5" t="s">
        <v>60</v>
      </c>
      <c r="B16" s="15" t="s">
        <v>61</v>
      </c>
      <c r="C16" s="16" t="s">
        <v>62</v>
      </c>
      <c r="D16" s="8"/>
      <c r="E16" s="9"/>
      <c r="F16" s="9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9"/>
      <c r="S16" s="9"/>
      <c r="T16" s="9"/>
      <c r="U16" s="9"/>
      <c r="V16" s="63"/>
      <c r="W16" s="10"/>
      <c r="X16" s="21"/>
      <c r="Y16" s="21"/>
      <c r="Z16" s="69"/>
    </row>
    <row r="17" spans="1:26" ht="72" customHeight="1">
      <c r="A17" s="5" t="s">
        <v>63</v>
      </c>
      <c r="B17" s="15" t="s">
        <v>64</v>
      </c>
      <c r="C17" s="16" t="s">
        <v>65</v>
      </c>
      <c r="D17" s="8"/>
      <c r="E17" s="9"/>
      <c r="F17" s="9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9"/>
      <c r="S17" s="9"/>
      <c r="T17" s="9"/>
      <c r="U17" s="9"/>
      <c r="V17" s="63"/>
      <c r="W17" s="10"/>
      <c r="X17" s="21"/>
      <c r="Y17" s="21"/>
      <c r="Z17" s="69"/>
    </row>
    <row r="18" spans="1:26" ht="30.75" customHeight="1">
      <c r="A18" s="5" t="s">
        <v>66</v>
      </c>
      <c r="B18" s="15" t="s">
        <v>67</v>
      </c>
      <c r="C18" s="16" t="s">
        <v>68</v>
      </c>
      <c r="D18" s="8"/>
      <c r="E18" s="9"/>
      <c r="F18" s="9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9"/>
      <c r="S18" s="9"/>
      <c r="T18" s="9"/>
      <c r="U18" s="9"/>
      <c r="V18" s="63"/>
      <c r="W18" s="10"/>
      <c r="X18" s="21"/>
      <c r="Y18" s="21"/>
      <c r="Z18" s="69"/>
    </row>
    <row r="19" spans="1:26" ht="21" customHeight="1">
      <c r="A19" s="5" t="s">
        <v>69</v>
      </c>
      <c r="B19" s="15" t="s">
        <v>70</v>
      </c>
      <c r="C19" s="16" t="s">
        <v>71</v>
      </c>
      <c r="D19" s="8"/>
      <c r="E19" s="9"/>
      <c r="F19" s="9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9"/>
      <c r="S19" s="9"/>
      <c r="T19" s="9"/>
      <c r="U19" s="9"/>
      <c r="V19" s="63"/>
      <c r="W19" s="10"/>
      <c r="X19" s="21"/>
      <c r="Y19" s="21"/>
      <c r="Z19" s="69"/>
    </row>
    <row r="20" spans="1:26" ht="30.75" customHeight="1">
      <c r="A20" s="5" t="s">
        <v>72</v>
      </c>
      <c r="B20" s="15" t="s">
        <v>73</v>
      </c>
      <c r="C20" s="16" t="s">
        <v>74</v>
      </c>
      <c r="D20" s="8"/>
      <c r="E20" s="9"/>
      <c r="F20" s="9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9"/>
      <c r="S20" s="9"/>
      <c r="T20" s="9"/>
      <c r="U20" s="9"/>
      <c r="V20" s="63"/>
      <c r="W20" s="10"/>
      <c r="X20" s="21"/>
      <c r="Y20" s="21"/>
      <c r="Z20" s="69"/>
    </row>
    <row r="21" spans="1:26" ht="63.75" customHeight="1">
      <c r="A21" s="5" t="s">
        <v>75</v>
      </c>
      <c r="B21" s="15" t="s">
        <v>76</v>
      </c>
      <c r="C21" s="16" t="s">
        <v>77</v>
      </c>
      <c r="D21" s="104" t="s">
        <v>369</v>
      </c>
      <c r="E21" s="9"/>
      <c r="F21" s="9"/>
      <c r="G21" s="24" t="s">
        <v>43</v>
      </c>
      <c r="H21" s="17" t="s">
        <v>79</v>
      </c>
      <c r="I21" s="18" t="s">
        <v>80</v>
      </c>
      <c r="J21" s="14"/>
      <c r="K21" s="19" t="s">
        <v>46</v>
      </c>
      <c r="L21" s="18" t="s">
        <v>81</v>
      </c>
      <c r="M21" s="18" t="s">
        <v>45</v>
      </c>
      <c r="N21" s="14"/>
      <c r="O21" s="83" t="s">
        <v>326</v>
      </c>
      <c r="P21" s="14"/>
      <c r="Q21" s="20" t="s">
        <v>318</v>
      </c>
      <c r="R21" s="9"/>
      <c r="S21" s="9"/>
      <c r="T21" s="9"/>
      <c r="U21" s="9"/>
      <c r="V21" s="63">
        <v>116.455</v>
      </c>
      <c r="W21" s="91">
        <v>30</v>
      </c>
      <c r="X21" s="21">
        <f>W21*1.06</f>
        <v>31.8</v>
      </c>
      <c r="Y21" s="21">
        <f>X21*1.06</f>
        <v>33.708000000000006</v>
      </c>
      <c r="Z21" s="69"/>
    </row>
    <row r="22" spans="1:26" ht="71.25" customHeight="1">
      <c r="A22" s="5" t="s">
        <v>82</v>
      </c>
      <c r="B22" s="15" t="s">
        <v>83</v>
      </c>
      <c r="C22" s="16" t="s">
        <v>84</v>
      </c>
      <c r="D22" s="8" t="s">
        <v>244</v>
      </c>
      <c r="E22" s="9"/>
      <c r="F22" s="9"/>
      <c r="G22" s="24" t="s">
        <v>43</v>
      </c>
      <c r="H22" s="17" t="s">
        <v>86</v>
      </c>
      <c r="I22" s="18" t="s">
        <v>80</v>
      </c>
      <c r="J22" s="14"/>
      <c r="K22" s="19" t="s">
        <v>46</v>
      </c>
      <c r="L22" s="18" t="s">
        <v>87</v>
      </c>
      <c r="M22" s="18" t="s">
        <v>45</v>
      </c>
      <c r="N22" s="14"/>
      <c r="O22" s="83" t="s">
        <v>326</v>
      </c>
      <c r="P22" s="14"/>
      <c r="Q22" s="20" t="s">
        <v>318</v>
      </c>
      <c r="R22" s="9"/>
      <c r="S22" s="9"/>
      <c r="T22" s="22">
        <v>684.67</v>
      </c>
      <c r="U22" s="21">
        <v>597.85</v>
      </c>
      <c r="V22" s="105">
        <v>441</v>
      </c>
      <c r="W22" s="22">
        <v>442.2</v>
      </c>
      <c r="X22" s="21">
        <f>W22*1.06</f>
        <v>468.732</v>
      </c>
      <c r="Y22" s="21">
        <f>X22*1.06</f>
        <v>496.85592</v>
      </c>
      <c r="Z22" s="69"/>
    </row>
    <row r="23" spans="1:26" ht="87" customHeight="1">
      <c r="A23" s="5" t="s">
        <v>88</v>
      </c>
      <c r="B23" s="15" t="s">
        <v>89</v>
      </c>
      <c r="C23" s="16" t="s">
        <v>90</v>
      </c>
      <c r="D23" s="8" t="s">
        <v>91</v>
      </c>
      <c r="E23" s="9"/>
      <c r="F23" s="9"/>
      <c r="G23" s="24" t="s">
        <v>43</v>
      </c>
      <c r="H23" s="17" t="s">
        <v>92</v>
      </c>
      <c r="I23" s="18" t="s">
        <v>80</v>
      </c>
      <c r="J23" s="14"/>
      <c r="K23" s="19" t="s">
        <v>46</v>
      </c>
      <c r="L23" s="18" t="s">
        <v>93</v>
      </c>
      <c r="M23" s="18" t="s">
        <v>45</v>
      </c>
      <c r="N23" s="14"/>
      <c r="O23" s="14"/>
      <c r="P23" s="14"/>
      <c r="Q23" s="20"/>
      <c r="R23" s="9"/>
      <c r="S23" s="9"/>
      <c r="T23" s="9"/>
      <c r="U23" s="9"/>
      <c r="V23" s="63"/>
      <c r="W23" s="10"/>
      <c r="X23" s="21"/>
      <c r="Y23" s="21"/>
      <c r="Z23" s="69"/>
    </row>
    <row r="24" spans="1:26" ht="42">
      <c r="A24" s="5" t="s">
        <v>94</v>
      </c>
      <c r="B24" s="15" t="s">
        <v>95</v>
      </c>
      <c r="C24" s="16" t="s">
        <v>96</v>
      </c>
      <c r="D24" s="8"/>
      <c r="E24" s="9"/>
      <c r="F24" s="9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9"/>
      <c r="S24" s="9"/>
      <c r="T24" s="9"/>
      <c r="U24" s="9"/>
      <c r="V24" s="63"/>
      <c r="W24" s="10"/>
      <c r="X24" s="21"/>
      <c r="Y24" s="21"/>
      <c r="Z24" s="69"/>
    </row>
    <row r="25" spans="1:26" ht="51" customHeight="1">
      <c r="A25" s="5" t="s">
        <v>97</v>
      </c>
      <c r="B25" s="15" t="s">
        <v>98</v>
      </c>
      <c r="C25" s="16" t="s">
        <v>99</v>
      </c>
      <c r="D25" s="8"/>
      <c r="E25" s="9"/>
      <c r="F25" s="9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9"/>
      <c r="S25" s="9"/>
      <c r="T25" s="9"/>
      <c r="U25" s="9"/>
      <c r="V25" s="63"/>
      <c r="W25" s="10"/>
      <c r="X25" s="21"/>
      <c r="Y25" s="21"/>
      <c r="Z25" s="69"/>
    </row>
    <row r="26" spans="1:26" ht="33" customHeight="1">
      <c r="A26" s="5" t="s">
        <v>100</v>
      </c>
      <c r="B26" s="15" t="s">
        <v>101</v>
      </c>
      <c r="C26" s="16" t="s">
        <v>102</v>
      </c>
      <c r="D26" s="8"/>
      <c r="E26" s="9"/>
      <c r="F26" s="9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9"/>
      <c r="S26" s="9"/>
      <c r="T26" s="9"/>
      <c r="U26" s="9"/>
      <c r="V26" s="63"/>
      <c r="W26" s="10"/>
      <c r="X26" s="21"/>
      <c r="Y26" s="21"/>
      <c r="Z26" s="69"/>
    </row>
    <row r="27" spans="1:26" ht="90" customHeight="1">
      <c r="A27" s="5" t="s">
        <v>103</v>
      </c>
      <c r="B27" s="15" t="s">
        <v>104</v>
      </c>
      <c r="C27" s="16" t="s">
        <v>105</v>
      </c>
      <c r="D27" s="8" t="s">
        <v>106</v>
      </c>
      <c r="E27" s="9"/>
      <c r="F27" s="9"/>
      <c r="G27" s="24" t="s">
        <v>107</v>
      </c>
      <c r="H27" s="17" t="s">
        <v>108</v>
      </c>
      <c r="I27" s="18" t="s">
        <v>80</v>
      </c>
      <c r="J27" s="14"/>
      <c r="K27" s="19" t="s">
        <v>109</v>
      </c>
      <c r="L27" s="18" t="s">
        <v>110</v>
      </c>
      <c r="M27" s="18" t="s">
        <v>111</v>
      </c>
      <c r="N27" s="14"/>
      <c r="O27" s="83" t="s">
        <v>326</v>
      </c>
      <c r="P27" s="14"/>
      <c r="Q27" s="20" t="s">
        <v>318</v>
      </c>
      <c r="R27" s="9"/>
      <c r="S27" s="9"/>
      <c r="T27" s="9">
        <v>19.4</v>
      </c>
      <c r="U27" s="9">
        <v>7.41</v>
      </c>
      <c r="V27" s="63">
        <v>13.4</v>
      </c>
      <c r="W27" s="63">
        <v>10</v>
      </c>
      <c r="X27" s="21">
        <f>W27*1.06</f>
        <v>10.600000000000001</v>
      </c>
      <c r="Y27" s="21">
        <f>X27*1.06</f>
        <v>11.236000000000002</v>
      </c>
      <c r="Z27" s="69"/>
    </row>
    <row r="28" spans="1:26" ht="42" customHeight="1">
      <c r="A28" s="5" t="s">
        <v>112</v>
      </c>
      <c r="B28" s="15" t="s">
        <v>113</v>
      </c>
      <c r="C28" s="16" t="s">
        <v>114</v>
      </c>
      <c r="D28" s="8"/>
      <c r="E28" s="9"/>
      <c r="F28" s="9"/>
      <c r="G28" s="24"/>
      <c r="H28" s="17"/>
      <c r="I28" s="18"/>
      <c r="J28" s="14"/>
      <c r="K28" s="19"/>
      <c r="L28" s="18"/>
      <c r="M28" s="18"/>
      <c r="N28" s="14"/>
      <c r="O28" s="83"/>
      <c r="P28" s="14"/>
      <c r="Q28" s="20"/>
      <c r="R28" s="9"/>
      <c r="S28" s="9"/>
      <c r="T28" s="9"/>
      <c r="U28" s="9"/>
      <c r="V28" s="63"/>
      <c r="W28" s="10"/>
      <c r="X28" s="21"/>
      <c r="Y28" s="21"/>
      <c r="Z28" s="69"/>
    </row>
    <row r="29" spans="1:26" ht="56.25" customHeight="1">
      <c r="A29" s="5" t="s">
        <v>115</v>
      </c>
      <c r="B29" s="15" t="s">
        <v>116</v>
      </c>
      <c r="C29" s="16" t="s">
        <v>117</v>
      </c>
      <c r="D29" s="8" t="s">
        <v>118</v>
      </c>
      <c r="E29" s="9"/>
      <c r="F29" s="9"/>
      <c r="G29" s="24" t="s">
        <v>43</v>
      </c>
      <c r="H29" s="17" t="s">
        <v>119</v>
      </c>
      <c r="I29" s="18" t="s">
        <v>80</v>
      </c>
      <c r="J29" s="14"/>
      <c r="K29" s="19" t="s">
        <v>120</v>
      </c>
      <c r="L29" s="18" t="s">
        <v>121</v>
      </c>
      <c r="M29" s="18" t="s">
        <v>122</v>
      </c>
      <c r="N29" s="14"/>
      <c r="O29" s="83" t="s">
        <v>326</v>
      </c>
      <c r="P29" s="14"/>
      <c r="Q29" s="20" t="s">
        <v>318</v>
      </c>
      <c r="R29" s="9"/>
      <c r="S29" s="9"/>
      <c r="T29" s="21">
        <v>315.7</v>
      </c>
      <c r="U29" s="21">
        <v>278.529</v>
      </c>
      <c r="V29" s="63">
        <v>295.424</v>
      </c>
      <c r="W29" s="91">
        <v>265</v>
      </c>
      <c r="X29" s="21">
        <f>W29*1.06</f>
        <v>280.90000000000003</v>
      </c>
      <c r="Y29" s="21">
        <f>X29*1.06</f>
        <v>297.7540000000001</v>
      </c>
      <c r="Z29" s="69"/>
    </row>
    <row r="30" spans="1:26" ht="57.75" customHeight="1">
      <c r="A30" s="5" t="s">
        <v>123</v>
      </c>
      <c r="B30" s="15" t="s">
        <v>124</v>
      </c>
      <c r="C30" s="16" t="s">
        <v>125</v>
      </c>
      <c r="D30" s="8" t="s">
        <v>118</v>
      </c>
      <c r="E30" s="9"/>
      <c r="F30" s="9"/>
      <c r="G30" s="24" t="s">
        <v>43</v>
      </c>
      <c r="H30" s="17" t="s">
        <v>126</v>
      </c>
      <c r="I30" s="18" t="s">
        <v>80</v>
      </c>
      <c r="J30" s="14"/>
      <c r="K30" s="19" t="s">
        <v>46</v>
      </c>
      <c r="L30" s="18" t="s">
        <v>127</v>
      </c>
      <c r="M30" s="18" t="s">
        <v>45</v>
      </c>
      <c r="N30" s="14"/>
      <c r="O30" s="83" t="s">
        <v>326</v>
      </c>
      <c r="P30" s="14"/>
      <c r="Q30" s="20" t="s">
        <v>318</v>
      </c>
      <c r="R30" s="9"/>
      <c r="S30" s="9"/>
      <c r="T30" s="21">
        <v>1731.51617</v>
      </c>
      <c r="U30" s="21">
        <v>1594.07</v>
      </c>
      <c r="V30" s="63">
        <v>1305.906</v>
      </c>
      <c r="W30" s="10">
        <v>1692.4</v>
      </c>
      <c r="X30" s="21">
        <f>W30*1.06</f>
        <v>1793.9440000000002</v>
      </c>
      <c r="Y30" s="21">
        <f>X30*1.06</f>
        <v>1901.5806400000004</v>
      </c>
      <c r="Z30" s="69"/>
    </row>
    <row r="31" spans="1:26" ht="74.25" customHeight="1">
      <c r="A31" s="5" t="s">
        <v>128</v>
      </c>
      <c r="B31" s="15" t="s">
        <v>129</v>
      </c>
      <c r="C31" s="16" t="s">
        <v>130</v>
      </c>
      <c r="D31" s="8" t="s">
        <v>118</v>
      </c>
      <c r="E31" s="9"/>
      <c r="F31" s="9"/>
      <c r="G31" s="24" t="s">
        <v>43</v>
      </c>
      <c r="H31" s="17" t="s">
        <v>131</v>
      </c>
      <c r="I31" s="18" t="s">
        <v>80</v>
      </c>
      <c r="J31" s="14"/>
      <c r="K31" s="19" t="s">
        <v>46</v>
      </c>
      <c r="L31" s="18" t="s">
        <v>132</v>
      </c>
      <c r="M31" s="18" t="s">
        <v>45</v>
      </c>
      <c r="N31" s="14"/>
      <c r="O31" s="83" t="s">
        <v>397</v>
      </c>
      <c r="P31" s="14"/>
      <c r="Q31" s="20" t="s">
        <v>318</v>
      </c>
      <c r="R31" s="9"/>
      <c r="S31" s="9"/>
      <c r="T31" s="9"/>
      <c r="U31" s="9"/>
      <c r="V31" s="63"/>
      <c r="W31" s="10"/>
      <c r="X31" s="21"/>
      <c r="Y31" s="21"/>
      <c r="Z31" s="69"/>
    </row>
    <row r="32" spans="1:26" ht="52.5">
      <c r="A32" s="5" t="s">
        <v>133</v>
      </c>
      <c r="B32" s="15" t="s">
        <v>134</v>
      </c>
      <c r="C32" s="16" t="s">
        <v>135</v>
      </c>
      <c r="D32" s="8" t="s">
        <v>118</v>
      </c>
      <c r="E32" s="9"/>
      <c r="F32" s="9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20"/>
      <c r="R32" s="9"/>
      <c r="S32" s="9"/>
      <c r="T32" s="9"/>
      <c r="U32" s="9"/>
      <c r="V32" s="63"/>
      <c r="W32" s="10"/>
      <c r="X32" s="21"/>
      <c r="Y32" s="21"/>
      <c r="Z32" s="69"/>
    </row>
    <row r="33" spans="1:26" ht="63">
      <c r="A33" s="5" t="s">
        <v>136</v>
      </c>
      <c r="B33" s="15" t="s">
        <v>137</v>
      </c>
      <c r="C33" s="16" t="s">
        <v>138</v>
      </c>
      <c r="D33" s="104" t="s">
        <v>414</v>
      </c>
      <c r="E33" s="9"/>
      <c r="F33" s="9"/>
      <c r="G33" s="162" t="s">
        <v>43</v>
      </c>
      <c r="H33" s="163" t="s">
        <v>140</v>
      </c>
      <c r="I33" s="168" t="s">
        <v>80</v>
      </c>
      <c r="J33" s="14"/>
      <c r="K33" s="19" t="s">
        <v>46</v>
      </c>
      <c r="L33" s="18" t="s">
        <v>132</v>
      </c>
      <c r="M33" s="18" t="s">
        <v>45</v>
      </c>
      <c r="N33" s="14"/>
      <c r="O33" s="183" t="s">
        <v>326</v>
      </c>
      <c r="P33" s="14"/>
      <c r="Q33" s="205" t="s">
        <v>318</v>
      </c>
      <c r="R33" s="9"/>
      <c r="S33" s="9"/>
      <c r="T33" s="9">
        <v>12</v>
      </c>
      <c r="U33" s="9">
        <v>7.5</v>
      </c>
      <c r="V33" s="63">
        <v>12</v>
      </c>
      <c r="W33" s="10">
        <v>12</v>
      </c>
      <c r="X33" s="21">
        <f>W33*1.06</f>
        <v>12.72</v>
      </c>
      <c r="Y33" s="21">
        <f>X33*1.06</f>
        <v>13.483200000000002</v>
      </c>
      <c r="Z33" s="69"/>
    </row>
    <row r="34" spans="1:26" ht="42" customHeight="1">
      <c r="A34" s="5" t="s">
        <v>141</v>
      </c>
      <c r="B34" s="15" t="s">
        <v>142</v>
      </c>
      <c r="C34" s="16" t="s">
        <v>143</v>
      </c>
      <c r="D34" s="8"/>
      <c r="E34" s="9"/>
      <c r="F34" s="9"/>
      <c r="G34" s="162"/>
      <c r="H34" s="163"/>
      <c r="I34" s="168"/>
      <c r="J34" s="14"/>
      <c r="K34" s="19" t="s">
        <v>144</v>
      </c>
      <c r="L34" s="18" t="s">
        <v>145</v>
      </c>
      <c r="M34" s="18" t="s">
        <v>146</v>
      </c>
      <c r="N34" s="14"/>
      <c r="O34" s="185"/>
      <c r="P34" s="14"/>
      <c r="Q34" s="206"/>
      <c r="R34" s="9"/>
      <c r="S34" s="9"/>
      <c r="T34" s="9"/>
      <c r="U34" s="9"/>
      <c r="V34" s="63"/>
      <c r="W34" s="10"/>
      <c r="X34" s="21"/>
      <c r="Y34" s="21"/>
      <c r="Z34" s="69"/>
    </row>
    <row r="35" spans="1:26" ht="40.5" customHeight="1">
      <c r="A35" s="5" t="s">
        <v>147</v>
      </c>
      <c r="B35" s="15" t="s">
        <v>148</v>
      </c>
      <c r="C35" s="16" t="s">
        <v>149</v>
      </c>
      <c r="D35" s="8"/>
      <c r="E35" s="9"/>
      <c r="F35" s="9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9"/>
      <c r="S35" s="9"/>
      <c r="T35" s="9"/>
      <c r="U35" s="9"/>
      <c r="V35" s="63"/>
      <c r="W35" s="10"/>
      <c r="X35" s="21"/>
      <c r="Y35" s="21"/>
      <c r="Z35" s="69"/>
    </row>
    <row r="36" spans="1:26" ht="18.75" customHeight="1">
      <c r="A36" s="5" t="s">
        <v>150</v>
      </c>
      <c r="B36" s="15" t="s">
        <v>151</v>
      </c>
      <c r="C36" s="16" t="s">
        <v>152</v>
      </c>
      <c r="D36" s="8"/>
      <c r="E36" s="9"/>
      <c r="F36" s="9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9"/>
      <c r="S36" s="9"/>
      <c r="T36" s="9"/>
      <c r="U36" s="9"/>
      <c r="V36" s="63"/>
      <c r="W36" s="10"/>
      <c r="X36" s="21"/>
      <c r="Y36" s="21"/>
      <c r="Z36" s="69"/>
    </row>
    <row r="37" spans="1:26" ht="21">
      <c r="A37" s="5" t="s">
        <v>153</v>
      </c>
      <c r="B37" s="15" t="s">
        <v>154</v>
      </c>
      <c r="C37" s="16" t="s">
        <v>155</v>
      </c>
      <c r="D37" s="8"/>
      <c r="E37" s="9"/>
      <c r="F37" s="9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9"/>
      <c r="S37" s="9"/>
      <c r="T37" s="9"/>
      <c r="U37" s="9"/>
      <c r="V37" s="63"/>
      <c r="W37" s="10"/>
      <c r="X37" s="21"/>
      <c r="Y37" s="21"/>
      <c r="Z37" s="69"/>
    </row>
    <row r="38" spans="1:26" ht="63" customHeight="1">
      <c r="A38" s="5" t="s">
        <v>156</v>
      </c>
      <c r="B38" s="15" t="s">
        <v>157</v>
      </c>
      <c r="C38" s="16" t="s">
        <v>158</v>
      </c>
      <c r="D38" s="8" t="s">
        <v>159</v>
      </c>
      <c r="E38" s="9"/>
      <c r="F38" s="9"/>
      <c r="G38" s="24" t="s">
        <v>43</v>
      </c>
      <c r="H38" s="17" t="s">
        <v>160</v>
      </c>
      <c r="I38" s="18" t="s">
        <v>80</v>
      </c>
      <c r="J38" s="14"/>
      <c r="K38" s="19" t="s">
        <v>46</v>
      </c>
      <c r="L38" s="18" t="s">
        <v>161</v>
      </c>
      <c r="M38" s="18" t="s">
        <v>45</v>
      </c>
      <c r="N38" s="14"/>
      <c r="O38" s="83" t="s">
        <v>326</v>
      </c>
      <c r="P38" s="14"/>
      <c r="Q38" s="20" t="s">
        <v>318</v>
      </c>
      <c r="R38" s="9"/>
      <c r="S38" s="9"/>
      <c r="T38" s="9">
        <v>59.6</v>
      </c>
      <c r="U38" s="21">
        <v>45.06</v>
      </c>
      <c r="V38" s="63">
        <v>73.7</v>
      </c>
      <c r="W38" s="10">
        <v>104.8</v>
      </c>
      <c r="X38" s="21">
        <f aca="true" t="shared" si="2" ref="X38:Y40">W38*1.06</f>
        <v>111.08800000000001</v>
      </c>
      <c r="Y38" s="21">
        <f t="shared" si="2"/>
        <v>117.75328000000002</v>
      </c>
      <c r="Z38" s="69"/>
    </row>
    <row r="39" spans="1:26" ht="72" customHeight="1">
      <c r="A39" s="5" t="s">
        <v>162</v>
      </c>
      <c r="B39" s="15" t="s">
        <v>163</v>
      </c>
      <c r="C39" s="16" t="s">
        <v>164</v>
      </c>
      <c r="D39" s="8" t="s">
        <v>245</v>
      </c>
      <c r="E39" s="9"/>
      <c r="F39" s="9"/>
      <c r="G39" s="24" t="s">
        <v>43</v>
      </c>
      <c r="H39" s="17" t="s">
        <v>160</v>
      </c>
      <c r="I39" s="18" t="s">
        <v>80</v>
      </c>
      <c r="J39" s="14"/>
      <c r="K39" s="19" t="s">
        <v>46</v>
      </c>
      <c r="L39" s="18" t="s">
        <v>161</v>
      </c>
      <c r="M39" s="18" t="s">
        <v>45</v>
      </c>
      <c r="N39" s="14"/>
      <c r="O39" s="83" t="s">
        <v>326</v>
      </c>
      <c r="P39" s="14"/>
      <c r="Q39" s="20" t="s">
        <v>318</v>
      </c>
      <c r="R39" s="9"/>
      <c r="S39" s="9"/>
      <c r="T39" s="9">
        <v>60.8</v>
      </c>
      <c r="U39" s="21">
        <v>60.78</v>
      </c>
      <c r="V39" s="63">
        <v>168.745</v>
      </c>
      <c r="W39" s="10"/>
      <c r="X39" s="21">
        <f t="shared" si="2"/>
        <v>0</v>
      </c>
      <c r="Y39" s="21">
        <f t="shared" si="2"/>
        <v>0</v>
      </c>
      <c r="Z39" s="69"/>
    </row>
    <row r="40" spans="1:26" ht="55.5" customHeight="1">
      <c r="A40" s="5" t="s">
        <v>165</v>
      </c>
      <c r="B40" s="15" t="s">
        <v>166</v>
      </c>
      <c r="C40" s="16" t="s">
        <v>167</v>
      </c>
      <c r="D40" s="8" t="s">
        <v>159</v>
      </c>
      <c r="E40" s="9"/>
      <c r="F40" s="9"/>
      <c r="G40" s="24" t="s">
        <v>43</v>
      </c>
      <c r="H40" s="17" t="s">
        <v>160</v>
      </c>
      <c r="I40" s="18" t="s">
        <v>80</v>
      </c>
      <c r="J40" s="14"/>
      <c r="K40" s="19" t="s">
        <v>46</v>
      </c>
      <c r="L40" s="18" t="s">
        <v>161</v>
      </c>
      <c r="M40" s="18" t="s">
        <v>45</v>
      </c>
      <c r="N40" s="14"/>
      <c r="O40" s="83" t="s">
        <v>326</v>
      </c>
      <c r="P40" s="14"/>
      <c r="Q40" s="20" t="s">
        <v>318</v>
      </c>
      <c r="R40" s="9"/>
      <c r="S40" s="9"/>
      <c r="T40" s="9">
        <v>81.1</v>
      </c>
      <c r="U40" s="21">
        <v>68.042</v>
      </c>
      <c r="V40" s="63">
        <v>120.7</v>
      </c>
      <c r="W40" s="63">
        <v>100</v>
      </c>
      <c r="X40" s="21">
        <f t="shared" si="2"/>
        <v>106</v>
      </c>
      <c r="Y40" s="21">
        <f t="shared" si="2"/>
        <v>112.36</v>
      </c>
      <c r="Z40" s="69"/>
    </row>
    <row r="41" spans="1:26" ht="22.5" customHeight="1">
      <c r="A41" s="5" t="s">
        <v>168</v>
      </c>
      <c r="B41" s="15" t="s">
        <v>169</v>
      </c>
      <c r="C41" s="16" t="s">
        <v>170</v>
      </c>
      <c r="D41" s="8"/>
      <c r="E41" s="9"/>
      <c r="F41" s="9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9"/>
      <c r="S41" s="9"/>
      <c r="T41" s="9"/>
      <c r="U41" s="9"/>
      <c r="V41" s="63"/>
      <c r="W41" s="10"/>
      <c r="X41" s="9"/>
      <c r="Y41" s="9"/>
      <c r="Z41" s="69"/>
    </row>
    <row r="42" spans="1:26" ht="50.25" customHeight="1">
      <c r="A42" s="5" t="s">
        <v>171</v>
      </c>
      <c r="B42" s="15" t="s">
        <v>172</v>
      </c>
      <c r="C42" s="16" t="s">
        <v>173</v>
      </c>
      <c r="D42" s="8"/>
      <c r="E42" s="9"/>
      <c r="F42" s="9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9"/>
      <c r="S42" s="9"/>
      <c r="T42" s="9"/>
      <c r="U42" s="9"/>
      <c r="V42" s="63"/>
      <c r="W42" s="10"/>
      <c r="X42" s="9"/>
      <c r="Y42" s="9"/>
      <c r="Z42" s="69"/>
    </row>
    <row r="43" spans="1:26" ht="43.5" customHeight="1">
      <c r="A43" s="5" t="s">
        <v>174</v>
      </c>
      <c r="B43" s="15" t="s">
        <v>175</v>
      </c>
      <c r="C43" s="16" t="s">
        <v>176</v>
      </c>
      <c r="D43" s="8"/>
      <c r="E43" s="9"/>
      <c r="F43" s="9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9"/>
      <c r="S43" s="9"/>
      <c r="T43" s="9"/>
      <c r="U43" s="9"/>
      <c r="V43" s="63"/>
      <c r="W43" s="10"/>
      <c r="X43" s="9"/>
      <c r="Y43" s="9"/>
      <c r="Z43" s="69"/>
    </row>
    <row r="44" spans="1:26" ht="44.25" customHeight="1">
      <c r="A44" s="5" t="s">
        <v>177</v>
      </c>
      <c r="B44" s="15" t="s">
        <v>178</v>
      </c>
      <c r="C44" s="16" t="s">
        <v>179</v>
      </c>
      <c r="D44" s="8"/>
      <c r="E44" s="9"/>
      <c r="F44" s="9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9"/>
      <c r="S44" s="9"/>
      <c r="T44" s="9"/>
      <c r="U44" s="9"/>
      <c r="V44" s="63"/>
      <c r="W44" s="10"/>
      <c r="X44" s="9"/>
      <c r="Y44" s="9"/>
      <c r="Z44" s="69"/>
    </row>
    <row r="45" spans="1:26" ht="32.25" customHeight="1">
      <c r="A45" s="5" t="s">
        <v>180</v>
      </c>
      <c r="B45" s="15" t="s">
        <v>181</v>
      </c>
      <c r="C45" s="16" t="s">
        <v>182</v>
      </c>
      <c r="D45" s="8"/>
      <c r="E45" s="9"/>
      <c r="F45" s="9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9"/>
      <c r="S45" s="9"/>
      <c r="T45" s="9"/>
      <c r="U45" s="9"/>
      <c r="V45" s="63"/>
      <c r="W45" s="10"/>
      <c r="X45" s="9"/>
      <c r="Y45" s="9"/>
      <c r="Z45" s="69"/>
    </row>
    <row r="46" spans="1:26" ht="39.75" customHeight="1">
      <c r="A46" s="5" t="s">
        <v>183</v>
      </c>
      <c r="B46" s="15" t="s">
        <v>184</v>
      </c>
      <c r="C46" s="16" t="s">
        <v>185</v>
      </c>
      <c r="D46" s="8"/>
      <c r="E46" s="9"/>
      <c r="F46" s="9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9"/>
      <c r="S46" s="9"/>
      <c r="T46" s="9"/>
      <c r="U46" s="9"/>
      <c r="V46" s="63"/>
      <c r="W46" s="10"/>
      <c r="X46" s="9"/>
      <c r="Y46" s="9"/>
      <c r="Z46" s="69"/>
    </row>
    <row r="47" spans="1:26" ht="44.25" customHeight="1">
      <c r="A47" s="5" t="s">
        <v>186</v>
      </c>
      <c r="B47" s="15" t="s">
        <v>187</v>
      </c>
      <c r="C47" s="16" t="s">
        <v>188</v>
      </c>
      <c r="D47" s="8"/>
      <c r="E47" s="9"/>
      <c r="F47" s="9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9"/>
      <c r="S47" s="9"/>
      <c r="T47" s="9"/>
      <c r="U47" s="9"/>
      <c r="V47" s="63"/>
      <c r="W47" s="10"/>
      <c r="X47" s="9"/>
      <c r="Y47" s="9"/>
      <c r="Z47" s="69"/>
    </row>
    <row r="48" spans="1:26" ht="68.25" customHeight="1">
      <c r="A48" s="5" t="s">
        <v>189</v>
      </c>
      <c r="B48" s="15" t="s">
        <v>190</v>
      </c>
      <c r="C48" s="16" t="s">
        <v>191</v>
      </c>
      <c r="D48" s="8" t="s">
        <v>91</v>
      </c>
      <c r="E48" s="9"/>
      <c r="F48" s="9"/>
      <c r="G48" s="24" t="s">
        <v>43</v>
      </c>
      <c r="H48" s="17" t="s">
        <v>192</v>
      </c>
      <c r="I48" s="18" t="s">
        <v>80</v>
      </c>
      <c r="J48" s="14"/>
      <c r="K48" s="19" t="s">
        <v>46</v>
      </c>
      <c r="L48" s="18" t="s">
        <v>193</v>
      </c>
      <c r="M48" s="18" t="s">
        <v>194</v>
      </c>
      <c r="N48" s="14"/>
      <c r="O48" s="14"/>
      <c r="P48" s="14"/>
      <c r="Q48" s="20"/>
      <c r="R48" s="9"/>
      <c r="S48" s="9"/>
      <c r="T48" s="9"/>
      <c r="U48" s="9"/>
      <c r="V48" s="63"/>
      <c r="W48" s="10"/>
      <c r="X48" s="9"/>
      <c r="Y48" s="9"/>
      <c r="Z48" s="69"/>
    </row>
    <row r="49" spans="1:26" ht="33" customHeight="1">
      <c r="A49" s="5" t="s">
        <v>195</v>
      </c>
      <c r="B49" s="15" t="s">
        <v>196</v>
      </c>
      <c r="C49" s="16" t="s">
        <v>197</v>
      </c>
      <c r="D49" s="8"/>
      <c r="E49" s="9"/>
      <c r="F49" s="9"/>
      <c r="G49" s="24"/>
      <c r="H49" s="17"/>
      <c r="I49" s="18"/>
      <c r="J49" s="14"/>
      <c r="K49" s="14"/>
      <c r="L49" s="14"/>
      <c r="M49" s="14"/>
      <c r="N49" s="14"/>
      <c r="O49" s="14"/>
      <c r="P49" s="14"/>
      <c r="Q49" s="14"/>
      <c r="R49" s="9"/>
      <c r="S49" s="9"/>
      <c r="T49" s="9"/>
      <c r="U49" s="9"/>
      <c r="V49" s="63"/>
      <c r="W49" s="10"/>
      <c r="X49" s="9"/>
      <c r="Y49" s="9"/>
      <c r="Z49" s="69"/>
    </row>
    <row r="50" spans="1:26" ht="62.25" customHeight="1">
      <c r="A50" s="5" t="s">
        <v>198</v>
      </c>
      <c r="B50" s="15" t="s">
        <v>199</v>
      </c>
      <c r="C50" s="16" t="s">
        <v>200</v>
      </c>
      <c r="D50" s="8"/>
      <c r="E50" s="9"/>
      <c r="F50" s="9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9"/>
      <c r="S50" s="9"/>
      <c r="T50" s="9"/>
      <c r="U50" s="9"/>
      <c r="V50" s="63"/>
      <c r="W50" s="10"/>
      <c r="X50" s="9"/>
      <c r="Y50" s="9"/>
      <c r="Z50" s="69"/>
    </row>
    <row r="51" spans="1:26" ht="24.75" customHeight="1">
      <c r="A51" s="5" t="s">
        <v>201</v>
      </c>
      <c r="B51" s="15" t="s">
        <v>202</v>
      </c>
      <c r="C51" s="16" t="s">
        <v>203</v>
      </c>
      <c r="D51" s="8"/>
      <c r="E51" s="9"/>
      <c r="F51" s="9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9"/>
      <c r="S51" s="9"/>
      <c r="T51" s="9"/>
      <c r="U51" s="9"/>
      <c r="V51" s="63"/>
      <c r="W51" s="10"/>
      <c r="X51" s="9"/>
      <c r="Y51" s="9"/>
      <c r="Z51" s="69"/>
    </row>
    <row r="52" spans="1:26" ht="33.75" customHeight="1">
      <c r="A52" s="5" t="s">
        <v>204</v>
      </c>
      <c r="B52" s="15" t="s">
        <v>205</v>
      </c>
      <c r="C52" s="16" t="s">
        <v>206</v>
      </c>
      <c r="D52" s="8"/>
      <c r="E52" s="9"/>
      <c r="F52" s="9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9"/>
      <c r="S52" s="9"/>
      <c r="T52" s="9"/>
      <c r="U52" s="9"/>
      <c r="V52" s="63"/>
      <c r="W52" s="10"/>
      <c r="X52" s="9"/>
      <c r="Y52" s="9"/>
      <c r="Z52" s="69"/>
    </row>
    <row r="53" spans="1:26" ht="71.25" customHeight="1">
      <c r="A53" s="5" t="s">
        <v>207</v>
      </c>
      <c r="B53" s="11" t="s">
        <v>208</v>
      </c>
      <c r="C53" s="12" t="s">
        <v>209</v>
      </c>
      <c r="D53" s="8"/>
      <c r="E53" s="9"/>
      <c r="F53" s="9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9"/>
      <c r="S53" s="9"/>
      <c r="T53" s="9">
        <f aca="true" t="shared" si="3" ref="T53:Y53">SUM(T54)</f>
        <v>0</v>
      </c>
      <c r="U53" s="9">
        <f t="shared" si="3"/>
        <v>0</v>
      </c>
      <c r="V53" s="9">
        <f t="shared" si="3"/>
        <v>0</v>
      </c>
      <c r="W53" s="9">
        <f t="shared" si="3"/>
        <v>0</v>
      </c>
      <c r="X53" s="9">
        <f t="shared" si="3"/>
        <v>0</v>
      </c>
      <c r="Y53" s="9">
        <f t="shared" si="3"/>
        <v>0</v>
      </c>
      <c r="Z53" s="69"/>
    </row>
    <row r="54" spans="1:26" ht="66" customHeight="1">
      <c r="A54" s="42"/>
      <c r="B54" s="11" t="s">
        <v>211</v>
      </c>
      <c r="C54" s="12"/>
      <c r="D54" s="8"/>
      <c r="E54" s="9"/>
      <c r="F54" s="9"/>
      <c r="G54" s="24" t="s">
        <v>43</v>
      </c>
      <c r="H54" s="17" t="s">
        <v>92</v>
      </c>
      <c r="I54" s="18" t="s">
        <v>80</v>
      </c>
      <c r="J54" s="14"/>
      <c r="K54" s="19" t="s">
        <v>46</v>
      </c>
      <c r="L54" s="18" t="s">
        <v>93</v>
      </c>
      <c r="M54" s="18" t="s">
        <v>45</v>
      </c>
      <c r="N54" s="14"/>
      <c r="O54" s="83" t="s">
        <v>326</v>
      </c>
      <c r="P54" s="14"/>
      <c r="Q54" s="20" t="s">
        <v>318</v>
      </c>
      <c r="R54" s="9"/>
      <c r="S54" s="9" t="s">
        <v>228</v>
      </c>
      <c r="T54" s="22"/>
      <c r="U54" s="9"/>
      <c r="V54" s="63"/>
      <c r="W54" s="10"/>
      <c r="X54" s="21"/>
      <c r="Y54" s="9"/>
      <c r="Z54" s="69"/>
    </row>
    <row r="55" spans="1:26" ht="67.5" customHeight="1">
      <c r="A55" s="5" t="s">
        <v>213</v>
      </c>
      <c r="B55" s="11" t="s">
        <v>214</v>
      </c>
      <c r="C55" s="12" t="s">
        <v>215</v>
      </c>
      <c r="D55" s="8"/>
      <c r="E55" s="9"/>
      <c r="F55" s="9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9"/>
      <c r="S55" s="9"/>
      <c r="T55" s="9">
        <f aca="true" t="shared" si="4" ref="T55:Y55">SUM(T56)</f>
        <v>110.3</v>
      </c>
      <c r="U55" s="9">
        <f t="shared" si="4"/>
        <v>110.3</v>
      </c>
      <c r="V55" s="9">
        <f t="shared" si="4"/>
        <v>108.45</v>
      </c>
      <c r="W55" s="9">
        <f t="shared" si="4"/>
        <v>115.4</v>
      </c>
      <c r="X55" s="88">
        <f t="shared" si="4"/>
        <v>122.32400000000001</v>
      </c>
      <c r="Y55" s="88">
        <f t="shared" si="4"/>
        <v>129.66344</v>
      </c>
      <c r="Z55" s="69"/>
    </row>
    <row r="56" spans="1:26" ht="90">
      <c r="A56" s="25" t="s">
        <v>216</v>
      </c>
      <c r="B56" s="11" t="s">
        <v>239</v>
      </c>
      <c r="C56" s="12"/>
      <c r="D56" s="8" t="s">
        <v>218</v>
      </c>
      <c r="E56" s="9"/>
      <c r="F56" s="9"/>
      <c r="G56" s="24" t="s">
        <v>43</v>
      </c>
      <c r="H56" s="17" t="s">
        <v>219</v>
      </c>
      <c r="I56" s="18" t="s">
        <v>80</v>
      </c>
      <c r="J56" s="14"/>
      <c r="K56" s="19" t="s">
        <v>46</v>
      </c>
      <c r="L56" s="18" t="s">
        <v>47</v>
      </c>
      <c r="M56" s="18" t="s">
        <v>45</v>
      </c>
      <c r="N56" s="14"/>
      <c r="O56" s="83" t="s">
        <v>326</v>
      </c>
      <c r="P56" s="14"/>
      <c r="Q56" s="20" t="s">
        <v>318</v>
      </c>
      <c r="R56" s="9"/>
      <c r="S56" s="9"/>
      <c r="T56" s="9">
        <v>110.3</v>
      </c>
      <c r="U56" s="9">
        <v>110.3</v>
      </c>
      <c r="V56" s="63">
        <v>108.45</v>
      </c>
      <c r="W56" s="91">
        <v>115.4</v>
      </c>
      <c r="X56" s="88">
        <f>W56*1.06</f>
        <v>122.32400000000001</v>
      </c>
      <c r="Y56" s="88">
        <f>X56*1.06</f>
        <v>129.66344</v>
      </c>
      <c r="Z56" s="69"/>
    </row>
    <row r="57" spans="1:26" ht="78" customHeight="1">
      <c r="A57" s="5" t="s">
        <v>222</v>
      </c>
      <c r="B57" s="11" t="s">
        <v>223</v>
      </c>
      <c r="C57" s="12" t="s">
        <v>224</v>
      </c>
      <c r="D57" s="8"/>
      <c r="E57" s="9"/>
      <c r="F57" s="9"/>
      <c r="G57" s="14"/>
      <c r="H57" s="14"/>
      <c r="I57" s="14"/>
      <c r="J57" s="14"/>
      <c r="K57" s="14"/>
      <c r="L57" s="14"/>
      <c r="M57" s="14"/>
      <c r="N57" s="9"/>
      <c r="O57" s="9"/>
      <c r="P57" s="9"/>
      <c r="Q57" s="9"/>
      <c r="R57" s="9"/>
      <c r="S57" s="9"/>
      <c r="T57" s="88">
        <f aca="true" t="shared" si="5" ref="T57:Y57">SUM(T58)</f>
        <v>85.49821</v>
      </c>
      <c r="U57" s="88">
        <f t="shared" si="5"/>
        <v>85.49821</v>
      </c>
      <c r="V57" s="88">
        <f t="shared" si="5"/>
        <v>0</v>
      </c>
      <c r="W57" s="88">
        <f t="shared" si="5"/>
        <v>0</v>
      </c>
      <c r="X57" s="88">
        <f t="shared" si="5"/>
        <v>0</v>
      </c>
      <c r="Y57" s="88">
        <f t="shared" si="5"/>
        <v>0</v>
      </c>
      <c r="Z57" s="69"/>
    </row>
    <row r="58" spans="1:26" ht="78" customHeight="1">
      <c r="A58" s="25" t="s">
        <v>343</v>
      </c>
      <c r="B58" s="36" t="s">
        <v>340</v>
      </c>
      <c r="C58" s="55" t="s">
        <v>341</v>
      </c>
      <c r="D58" s="116" t="s">
        <v>342</v>
      </c>
      <c r="E58" s="9"/>
      <c r="F58" s="9"/>
      <c r="G58" s="24" t="s">
        <v>43</v>
      </c>
      <c r="H58" s="17" t="s">
        <v>219</v>
      </c>
      <c r="I58" s="18" t="s">
        <v>80</v>
      </c>
      <c r="J58" s="14"/>
      <c r="K58" s="19" t="s">
        <v>46</v>
      </c>
      <c r="L58" s="18" t="s">
        <v>47</v>
      </c>
      <c r="M58" s="18" t="s">
        <v>45</v>
      </c>
      <c r="N58" s="9"/>
      <c r="O58" s="83" t="s">
        <v>326</v>
      </c>
      <c r="P58" s="14"/>
      <c r="Q58" s="20" t="s">
        <v>318</v>
      </c>
      <c r="R58" s="9"/>
      <c r="S58" s="9"/>
      <c r="T58" s="88">
        <v>85.49821</v>
      </c>
      <c r="U58" s="88">
        <v>85.49821</v>
      </c>
      <c r="V58" s="63"/>
      <c r="W58" s="91"/>
      <c r="X58" s="88"/>
      <c r="Y58" s="88"/>
      <c r="Z58" s="69"/>
    </row>
    <row r="59" spans="1:26" ht="23.25" customHeight="1">
      <c r="A59" s="5"/>
      <c r="B59" s="6" t="s">
        <v>227</v>
      </c>
      <c r="C59" s="7"/>
      <c r="D59" s="116"/>
      <c r="E59" s="9"/>
      <c r="F59" s="9"/>
      <c r="G59" s="14"/>
      <c r="H59" s="14"/>
      <c r="I59" s="14"/>
      <c r="J59" s="14"/>
      <c r="K59" s="14"/>
      <c r="L59" s="14"/>
      <c r="M59" s="14"/>
      <c r="N59" s="9"/>
      <c r="O59" s="9"/>
      <c r="P59" s="9" t="s">
        <v>228</v>
      </c>
      <c r="Q59" s="33"/>
      <c r="R59" s="9"/>
      <c r="S59" s="9"/>
      <c r="T59" s="34">
        <f aca="true" t="shared" si="6" ref="T59:Y59">SUM(T8,T53,T55,T57)</f>
        <v>4027.3943800000006</v>
      </c>
      <c r="U59" s="34">
        <f t="shared" si="6"/>
        <v>3702.8392100000005</v>
      </c>
      <c r="V59" s="34">
        <f t="shared" si="6"/>
        <v>3501.1549999999993</v>
      </c>
      <c r="W59" s="90">
        <f t="shared" si="6"/>
        <v>3596.1000000000004</v>
      </c>
      <c r="X59" s="90">
        <f t="shared" si="6"/>
        <v>3801.266</v>
      </c>
      <c r="Y59" s="90">
        <f t="shared" si="6"/>
        <v>4029.3419600000007</v>
      </c>
      <c r="Z59" s="69"/>
    </row>
    <row r="60" spans="1:26" ht="24.75" customHeight="1">
      <c r="A60" s="28"/>
      <c r="B60" s="36" t="s">
        <v>415</v>
      </c>
      <c r="C60" s="28"/>
      <c r="D60" s="116" t="s">
        <v>118</v>
      </c>
      <c r="E60" s="28"/>
      <c r="F60" s="28"/>
      <c r="G60" s="36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98"/>
      <c r="U60" s="98"/>
      <c r="V60" s="98">
        <v>48.45655</v>
      </c>
      <c r="W60" s="98"/>
      <c r="X60" s="98"/>
      <c r="Y60" s="98">
        <f>X60*1.1</f>
        <v>0</v>
      </c>
      <c r="Z60" s="69"/>
    </row>
    <row r="61" spans="1:26" ht="24" customHeight="1">
      <c r="A61" s="28"/>
      <c r="B61" s="95" t="s">
        <v>357</v>
      </c>
      <c r="C61" s="28"/>
      <c r="D61" s="28"/>
      <c r="E61" s="28"/>
      <c r="F61" s="28"/>
      <c r="G61" s="36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100">
        <f aca="true" t="shared" si="7" ref="T61:Y61">T59+T60</f>
        <v>4027.3943800000006</v>
      </c>
      <c r="U61" s="100">
        <f t="shared" si="7"/>
        <v>3702.8392100000005</v>
      </c>
      <c r="V61" s="100">
        <f t="shared" si="7"/>
        <v>3549.611549999999</v>
      </c>
      <c r="W61" s="100">
        <f t="shared" si="7"/>
        <v>3596.1000000000004</v>
      </c>
      <c r="X61" s="100">
        <f t="shared" si="7"/>
        <v>3801.266</v>
      </c>
      <c r="Y61" s="100">
        <f t="shared" si="7"/>
        <v>4029.3419600000007</v>
      </c>
      <c r="Z61" s="28"/>
    </row>
    <row r="62" spans="1:26" ht="21.75" customHeight="1" hidden="1">
      <c r="A62" s="28"/>
      <c r="B62" s="36"/>
      <c r="C62" s="28"/>
      <c r="D62" s="116"/>
      <c r="E62" s="28"/>
      <c r="F62" s="28"/>
      <c r="G62" s="9"/>
      <c r="H62" s="9"/>
      <c r="I62" s="9"/>
      <c r="J62" s="9"/>
      <c r="K62" s="9"/>
      <c r="L62" s="9"/>
      <c r="M62" s="9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48"/>
    </row>
    <row r="63" spans="1:26" s="35" customFormat="1" ht="21.75" customHeight="1" hidden="1">
      <c r="A63" s="28"/>
      <c r="B63" s="37"/>
      <c r="C63" s="28"/>
      <c r="D63" s="116"/>
      <c r="E63" s="28"/>
      <c r="F63" s="28"/>
      <c r="G63" s="36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Y63" s="28"/>
      <c r="Z63" s="48"/>
    </row>
    <row r="64" spans="26:27" ht="12.75">
      <c r="Z64" s="149"/>
      <c r="AA64" s="150"/>
    </row>
    <row r="65" spans="26:27" ht="12.75">
      <c r="Z65" s="151"/>
      <c r="AA65" s="152"/>
    </row>
    <row r="66" spans="2:13" ht="12.75">
      <c r="B66" s="179"/>
      <c r="C66" s="179"/>
      <c r="D66" s="179"/>
      <c r="G66" s="124"/>
      <c r="H66" s="120"/>
      <c r="I66" s="120"/>
      <c r="J66" s="120"/>
      <c r="K66" s="120"/>
      <c r="L66" s="120"/>
      <c r="M66" s="120"/>
    </row>
    <row r="67" spans="7:13" ht="12.75">
      <c r="G67" s="121"/>
      <c r="H67" s="118"/>
      <c r="I67" s="118"/>
      <c r="J67" s="118"/>
      <c r="K67" s="118"/>
      <c r="L67" s="118"/>
      <c r="M67" s="118"/>
    </row>
    <row r="70" spans="17:26" ht="12.75">
      <c r="Q70" s="203" t="s">
        <v>229</v>
      </c>
      <c r="R70" s="203"/>
      <c r="S70" s="203"/>
      <c r="T70" s="203"/>
      <c r="U70" s="203"/>
      <c r="V70" s="46"/>
      <c r="W70" s="46"/>
      <c r="X70" s="46"/>
      <c r="Y70" s="46" t="s">
        <v>228</v>
      </c>
      <c r="Z70" s="40"/>
    </row>
    <row r="71" spans="2:26" ht="12.75">
      <c r="B71" s="179" t="s">
        <v>246</v>
      </c>
      <c r="C71" s="179"/>
      <c r="D71" s="179"/>
      <c r="E71" s="35"/>
      <c r="F71" s="35"/>
      <c r="G71" s="81"/>
      <c r="H71" t="s">
        <v>374</v>
      </c>
      <c r="I71" s="35"/>
      <c r="J71" s="35"/>
      <c r="K71" s="35"/>
      <c r="L71" s="35"/>
      <c r="M71" s="35"/>
      <c r="Q71" s="47" t="s">
        <v>231</v>
      </c>
      <c r="R71" s="47"/>
      <c r="S71" s="47"/>
      <c r="T71" s="47"/>
      <c r="U71" s="47"/>
      <c r="V71" s="46"/>
      <c r="W71" s="46"/>
      <c r="X71" s="204" t="s">
        <v>233</v>
      </c>
      <c r="Y71" s="204"/>
      <c r="Z71" s="204"/>
    </row>
    <row r="72" spans="7:13" ht="12.75">
      <c r="G72" s="81"/>
      <c r="I72" s="35"/>
      <c r="J72" s="35"/>
      <c r="K72" s="35"/>
      <c r="L72" s="35"/>
      <c r="M72" s="35"/>
    </row>
  </sheetData>
  <sheetProtection/>
  <mergeCells count="29">
    <mergeCell ref="Q70:U70"/>
    <mergeCell ref="F4:I4"/>
    <mergeCell ref="I33:I34"/>
    <mergeCell ref="O33:O34"/>
    <mergeCell ref="Q33:Q34"/>
    <mergeCell ref="A2:Y2"/>
    <mergeCell ref="A3:C5"/>
    <mergeCell ref="D3:D5"/>
    <mergeCell ref="E3:Q3"/>
    <mergeCell ref="W4:W5"/>
    <mergeCell ref="X71:Z71"/>
    <mergeCell ref="Z3:Z5"/>
    <mergeCell ref="X4:Y4"/>
    <mergeCell ref="B71:D71"/>
    <mergeCell ref="R4:R5"/>
    <mergeCell ref="S4:U4"/>
    <mergeCell ref="J4:M4"/>
    <mergeCell ref="R3:Y3"/>
    <mergeCell ref="G33:G34"/>
    <mergeCell ref="H33:H34"/>
    <mergeCell ref="N4:Q4"/>
    <mergeCell ref="V4:V5"/>
    <mergeCell ref="B66:D66"/>
    <mergeCell ref="B9:B11"/>
    <mergeCell ref="C9:C11"/>
    <mergeCell ref="A9:A11"/>
    <mergeCell ref="E4:E5"/>
    <mergeCell ref="H9:H11"/>
    <mergeCell ref="L9:L11"/>
  </mergeCells>
  <printOptions/>
  <pageMargins left="0.3937007874015748" right="0.3937007874015748" top="0.6" bottom="0.3937007874015748" header="0.5118110236220472" footer="0.5118110236220472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75"/>
  <sheetViews>
    <sheetView view="pageBreakPreview" zoomScale="80" zoomScaleSheetLayoutView="80" zoomScalePageLayoutView="0" workbookViewId="0" topLeftCell="A1">
      <pane xSplit="6" ySplit="6" topLeftCell="O7" activePane="bottomRight" state="frozen"/>
      <selection pane="topLeft" activeCell="D12" sqref="D12:M12"/>
      <selection pane="topRight" activeCell="D12" sqref="D12:M12"/>
      <selection pane="bottomLeft" activeCell="D12" sqref="D12:M12"/>
      <selection pane="bottomRight" activeCell="W12" sqref="W12"/>
    </sheetView>
  </sheetViews>
  <sheetFormatPr defaultColWidth="9.00390625" defaultRowHeight="12.75"/>
  <cols>
    <col min="1" max="1" width="6.875" style="40" customWidth="1"/>
    <col min="2" max="2" width="36.25390625" style="40" customWidth="1"/>
    <col min="3" max="4" width="9.125" style="40" customWidth="1"/>
    <col min="5" max="5" width="0.12890625" style="40" hidden="1" customWidth="1"/>
    <col min="6" max="6" width="9.125" style="40" hidden="1" customWidth="1"/>
    <col min="7" max="7" width="17.625" style="82" customWidth="1"/>
    <col min="8" max="8" width="14.75390625" style="40" customWidth="1"/>
    <col min="9" max="9" width="9.875" style="40" customWidth="1"/>
    <col min="10" max="10" width="0.12890625" style="40" hidden="1" customWidth="1"/>
    <col min="11" max="11" width="19.25390625" style="40" customWidth="1"/>
    <col min="12" max="12" width="8.00390625" style="40" customWidth="1"/>
    <col min="13" max="13" width="10.625" style="40" customWidth="1"/>
    <col min="14" max="14" width="9.125" style="40" hidden="1" customWidth="1"/>
    <col min="15" max="15" width="22.625" style="53" customWidth="1"/>
    <col min="16" max="16" width="6.75390625" style="40" customWidth="1"/>
    <col min="17" max="17" width="11.25390625" style="40" customWidth="1"/>
    <col min="18" max="19" width="9.125" style="40" hidden="1" customWidth="1"/>
    <col min="20" max="21" width="9.125" style="40" customWidth="1"/>
    <col min="22" max="23" width="9.625" style="40" customWidth="1"/>
    <col min="24" max="24" width="9.125" style="40" customWidth="1"/>
    <col min="25" max="25" width="7.75390625" style="40" customWidth="1"/>
  </cols>
  <sheetData>
    <row r="1" spans="7:13" ht="12.75">
      <c r="G1" s="80"/>
      <c r="H1" s="1"/>
      <c r="I1" s="1"/>
      <c r="J1" s="1"/>
      <c r="K1" s="1"/>
      <c r="L1" s="1"/>
      <c r="M1" s="1"/>
    </row>
    <row r="2" spans="1:25" ht="12.75">
      <c r="A2" s="181" t="s">
        <v>247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</row>
    <row r="3" spans="1:26" ht="31.5" customHeight="1">
      <c r="A3" s="161" t="s">
        <v>1</v>
      </c>
      <c r="B3" s="161"/>
      <c r="C3" s="161"/>
      <c r="D3" s="182" t="s">
        <v>2</v>
      </c>
      <c r="E3" s="161" t="s">
        <v>3</v>
      </c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 t="s">
        <v>4</v>
      </c>
      <c r="S3" s="161"/>
      <c r="T3" s="161"/>
      <c r="U3" s="161"/>
      <c r="V3" s="161"/>
      <c r="W3" s="161"/>
      <c r="X3" s="161"/>
      <c r="Y3" s="161"/>
      <c r="Z3" s="165" t="s">
        <v>362</v>
      </c>
    </row>
    <row r="4" spans="1:26" ht="44.25" customHeight="1">
      <c r="A4" s="161"/>
      <c r="B4" s="161"/>
      <c r="C4" s="161"/>
      <c r="D4" s="182"/>
      <c r="E4" s="161"/>
      <c r="F4" s="161" t="s">
        <v>6</v>
      </c>
      <c r="G4" s="161"/>
      <c r="H4" s="161"/>
      <c r="I4" s="161"/>
      <c r="J4" s="169" t="s">
        <v>7</v>
      </c>
      <c r="K4" s="170"/>
      <c r="L4" s="170"/>
      <c r="M4" s="171"/>
      <c r="N4" s="161" t="s">
        <v>8</v>
      </c>
      <c r="O4" s="161"/>
      <c r="P4" s="161"/>
      <c r="Q4" s="161"/>
      <c r="R4" s="161"/>
      <c r="S4" s="161" t="s">
        <v>9</v>
      </c>
      <c r="T4" s="161"/>
      <c r="U4" s="161"/>
      <c r="V4" s="165" t="s">
        <v>321</v>
      </c>
      <c r="W4" s="165" t="s">
        <v>322</v>
      </c>
      <c r="X4" s="165" t="s">
        <v>10</v>
      </c>
      <c r="Y4" s="161"/>
      <c r="Z4" s="161"/>
    </row>
    <row r="5" spans="1:26" ht="78.75">
      <c r="A5" s="161"/>
      <c r="B5" s="161"/>
      <c r="C5" s="161"/>
      <c r="D5" s="182"/>
      <c r="E5" s="161"/>
      <c r="F5" s="3"/>
      <c r="G5" s="3" t="s">
        <v>11</v>
      </c>
      <c r="H5" s="3" t="s">
        <v>12</v>
      </c>
      <c r="I5" s="3" t="s">
        <v>13</v>
      </c>
      <c r="J5" s="3"/>
      <c r="K5" s="3" t="s">
        <v>11</v>
      </c>
      <c r="L5" s="3" t="s">
        <v>12</v>
      </c>
      <c r="M5" s="3" t="s">
        <v>13</v>
      </c>
      <c r="N5" s="3"/>
      <c r="O5" s="3" t="s">
        <v>11</v>
      </c>
      <c r="P5" s="3" t="s">
        <v>12</v>
      </c>
      <c r="Q5" s="3" t="s">
        <v>13</v>
      </c>
      <c r="R5" s="161"/>
      <c r="S5" s="3"/>
      <c r="T5" s="85" t="s">
        <v>319</v>
      </c>
      <c r="U5" s="85" t="s">
        <v>320</v>
      </c>
      <c r="V5" s="161"/>
      <c r="W5" s="161"/>
      <c r="X5" s="85" t="s">
        <v>398</v>
      </c>
      <c r="Y5" s="85" t="s">
        <v>399</v>
      </c>
      <c r="Z5" s="161"/>
    </row>
    <row r="6" spans="1:26" ht="12.75">
      <c r="A6" s="3" t="s">
        <v>14</v>
      </c>
      <c r="B6" s="3" t="s">
        <v>15</v>
      </c>
      <c r="C6" s="3" t="s">
        <v>16</v>
      </c>
      <c r="D6" s="4" t="s">
        <v>17</v>
      </c>
      <c r="E6" s="3"/>
      <c r="F6" s="3"/>
      <c r="G6" s="3" t="s">
        <v>18</v>
      </c>
      <c r="H6" s="3" t="s">
        <v>19</v>
      </c>
      <c r="I6" s="3" t="s">
        <v>20</v>
      </c>
      <c r="J6" s="3"/>
      <c r="K6" s="3" t="s">
        <v>21</v>
      </c>
      <c r="L6" s="3" t="s">
        <v>22</v>
      </c>
      <c r="M6" s="3" t="s">
        <v>23</v>
      </c>
      <c r="N6" s="3"/>
      <c r="O6" s="49" t="s">
        <v>24</v>
      </c>
      <c r="P6" s="3" t="s">
        <v>25</v>
      </c>
      <c r="Q6" s="3" t="s">
        <v>26</v>
      </c>
      <c r="R6" s="3"/>
      <c r="S6" s="3"/>
      <c r="T6" s="3" t="s">
        <v>27</v>
      </c>
      <c r="U6" s="3" t="s">
        <v>28</v>
      </c>
      <c r="V6" s="3" t="s">
        <v>29</v>
      </c>
      <c r="W6" s="3" t="s">
        <v>30</v>
      </c>
      <c r="X6" s="3" t="s">
        <v>31</v>
      </c>
      <c r="Y6" s="3" t="s">
        <v>32</v>
      </c>
      <c r="Z6" s="3" t="s">
        <v>33</v>
      </c>
    </row>
    <row r="7" spans="1:26" ht="18.75" customHeight="1">
      <c r="A7" s="5" t="s">
        <v>34</v>
      </c>
      <c r="B7" s="6" t="s">
        <v>35</v>
      </c>
      <c r="C7" s="7" t="s">
        <v>36</v>
      </c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14"/>
      <c r="P7" s="9"/>
      <c r="Q7" s="9"/>
      <c r="R7" s="9"/>
      <c r="S7" s="9"/>
      <c r="T7" s="88">
        <f aca="true" t="shared" si="0" ref="T7:Y7">SUM(T8,T54,T56,T58)</f>
        <v>6150.2212500000005</v>
      </c>
      <c r="U7" s="88">
        <f t="shared" si="0"/>
        <v>5492.666290000001</v>
      </c>
      <c r="V7" s="88">
        <f t="shared" si="0"/>
        <v>5314.005</v>
      </c>
      <c r="W7" s="88">
        <f t="shared" si="0"/>
        <v>3755.1</v>
      </c>
      <c r="X7" s="88">
        <f t="shared" si="0"/>
        <v>4014.936</v>
      </c>
      <c r="Y7" s="88">
        <f t="shared" si="0"/>
        <v>4273.068560000001</v>
      </c>
      <c r="Z7" s="69"/>
    </row>
    <row r="8" spans="1:26" ht="54.75" customHeight="1">
      <c r="A8" s="5" t="s">
        <v>37</v>
      </c>
      <c r="B8" s="11" t="s">
        <v>38</v>
      </c>
      <c r="C8" s="12" t="s">
        <v>39</v>
      </c>
      <c r="D8" s="8"/>
      <c r="E8" s="9"/>
      <c r="F8" s="9"/>
      <c r="G8" s="14"/>
      <c r="H8" s="14"/>
      <c r="I8" s="14"/>
      <c r="J8" s="14"/>
      <c r="K8" s="14"/>
      <c r="L8" s="14"/>
      <c r="M8" s="14"/>
      <c r="N8" s="9"/>
      <c r="O8" s="14"/>
      <c r="P8" s="9"/>
      <c r="Q8" s="9"/>
      <c r="R8" s="9"/>
      <c r="S8" s="9"/>
      <c r="T8" s="88">
        <f aca="true" t="shared" si="1" ref="T8:Y8">SUM(T9:T53)</f>
        <v>5679.826</v>
      </c>
      <c r="U8" s="88">
        <f t="shared" si="1"/>
        <v>5022.2710400000005</v>
      </c>
      <c r="V8" s="88">
        <f t="shared" si="1"/>
        <v>4867.555</v>
      </c>
      <c r="W8" s="88">
        <f t="shared" si="1"/>
        <v>3639.7</v>
      </c>
      <c r="X8" s="88">
        <f t="shared" si="1"/>
        <v>3892.612</v>
      </c>
      <c r="Y8" s="88">
        <f t="shared" si="1"/>
        <v>4143.40512</v>
      </c>
      <c r="Z8" s="69"/>
    </row>
    <row r="9" spans="1:26" ht="48.75" customHeight="1">
      <c r="A9" s="159" t="s">
        <v>40</v>
      </c>
      <c r="B9" s="167" t="s">
        <v>41</v>
      </c>
      <c r="C9" s="167" t="s">
        <v>42</v>
      </c>
      <c r="D9" s="8" t="s">
        <v>243</v>
      </c>
      <c r="E9" s="9"/>
      <c r="F9" s="9"/>
      <c r="G9" s="24" t="s">
        <v>43</v>
      </c>
      <c r="H9" s="17" t="s">
        <v>44</v>
      </c>
      <c r="I9" s="18" t="s">
        <v>316</v>
      </c>
      <c r="J9" s="14"/>
      <c r="K9" s="19" t="s">
        <v>46</v>
      </c>
      <c r="L9" s="18" t="s">
        <v>47</v>
      </c>
      <c r="M9" s="18" t="s">
        <v>45</v>
      </c>
      <c r="N9" s="14"/>
      <c r="O9" s="83" t="s">
        <v>363</v>
      </c>
      <c r="P9" s="14"/>
      <c r="Q9" s="84" t="s">
        <v>318</v>
      </c>
      <c r="R9" s="9"/>
      <c r="S9" s="9"/>
      <c r="T9" s="88">
        <v>714.526</v>
      </c>
      <c r="U9" s="88">
        <v>710.296</v>
      </c>
      <c r="V9" s="91">
        <v>675.335</v>
      </c>
      <c r="W9" s="91">
        <v>705.9</v>
      </c>
      <c r="X9" s="88">
        <v>763.76</v>
      </c>
      <c r="Y9" s="88">
        <v>809.69</v>
      </c>
      <c r="Z9" s="69"/>
    </row>
    <row r="10" spans="1:26" ht="48.75" customHeight="1">
      <c r="A10" s="186"/>
      <c r="B10" s="188"/>
      <c r="C10" s="188"/>
      <c r="D10" s="104" t="s">
        <v>412</v>
      </c>
      <c r="E10" s="9"/>
      <c r="F10" s="9"/>
      <c r="G10" s="24" t="s">
        <v>43</v>
      </c>
      <c r="H10" s="115" t="s">
        <v>44</v>
      </c>
      <c r="I10" s="18" t="s">
        <v>316</v>
      </c>
      <c r="J10" s="14"/>
      <c r="K10" s="19" t="s">
        <v>46</v>
      </c>
      <c r="L10" s="18" t="s">
        <v>47</v>
      </c>
      <c r="M10" s="18" t="s">
        <v>45</v>
      </c>
      <c r="N10" s="14"/>
      <c r="O10" s="83" t="s">
        <v>416</v>
      </c>
      <c r="P10" s="14"/>
      <c r="Q10" s="84" t="s">
        <v>318</v>
      </c>
      <c r="R10" s="9"/>
      <c r="S10" s="9"/>
      <c r="T10" s="88"/>
      <c r="U10" s="88"/>
      <c r="V10" s="91"/>
      <c r="W10" s="91">
        <v>10</v>
      </c>
      <c r="X10" s="88">
        <f>W10*1.06</f>
        <v>10.600000000000001</v>
      </c>
      <c r="Y10" s="88">
        <f>X10*1.06</f>
        <v>11.236000000000002</v>
      </c>
      <c r="Z10" s="69"/>
    </row>
    <row r="11" spans="1:26" ht="48.75" customHeight="1">
      <c r="A11" s="187"/>
      <c r="B11" s="189"/>
      <c r="C11" s="189"/>
      <c r="D11" s="104" t="s">
        <v>358</v>
      </c>
      <c r="E11" s="9"/>
      <c r="F11" s="9"/>
      <c r="G11" s="24" t="s">
        <v>43</v>
      </c>
      <c r="H11" s="17" t="s">
        <v>44</v>
      </c>
      <c r="I11" s="18" t="s">
        <v>316</v>
      </c>
      <c r="J11" s="14"/>
      <c r="K11" s="19" t="s">
        <v>46</v>
      </c>
      <c r="L11" s="18" t="s">
        <v>47</v>
      </c>
      <c r="M11" s="18" t="s">
        <v>45</v>
      </c>
      <c r="N11" s="14"/>
      <c r="O11" s="83" t="s">
        <v>363</v>
      </c>
      <c r="P11" s="14"/>
      <c r="Q11" s="84" t="s">
        <v>318</v>
      </c>
      <c r="R11" s="9"/>
      <c r="S11" s="9"/>
      <c r="T11" s="88">
        <v>10</v>
      </c>
      <c r="U11" s="88"/>
      <c r="V11" s="91">
        <v>10</v>
      </c>
      <c r="W11" s="28"/>
      <c r="X11" s="28"/>
      <c r="Y11" s="28"/>
      <c r="Z11" s="69"/>
    </row>
    <row r="12" spans="1:26" ht="18.75" customHeight="1">
      <c r="A12" s="5" t="s">
        <v>48</v>
      </c>
      <c r="B12" s="15" t="s">
        <v>49</v>
      </c>
      <c r="C12" s="16" t="s">
        <v>50</v>
      </c>
      <c r="D12" s="8"/>
      <c r="E12" s="9"/>
      <c r="F12" s="9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9"/>
      <c r="S12" s="9"/>
      <c r="T12" s="88"/>
      <c r="U12" s="88"/>
      <c r="V12" s="91"/>
      <c r="W12" s="91"/>
      <c r="X12" s="88"/>
      <c r="Y12" s="88"/>
      <c r="Z12" s="69"/>
    </row>
    <row r="13" spans="1:26" ht="71.25" customHeight="1">
      <c r="A13" s="5" t="s">
        <v>51</v>
      </c>
      <c r="B13" s="15" t="s">
        <v>52</v>
      </c>
      <c r="C13" s="16" t="s">
        <v>53</v>
      </c>
      <c r="D13" s="8"/>
      <c r="E13" s="9"/>
      <c r="F13" s="9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9"/>
      <c r="S13" s="9"/>
      <c r="T13" s="88"/>
      <c r="U13" s="88"/>
      <c r="V13" s="91"/>
      <c r="W13" s="91"/>
      <c r="X13" s="88"/>
      <c r="Y13" s="88"/>
      <c r="Z13" s="69"/>
    </row>
    <row r="14" spans="1:26" ht="73.5" customHeight="1">
      <c r="A14" s="5" t="s">
        <v>54</v>
      </c>
      <c r="B14" s="15" t="s">
        <v>55</v>
      </c>
      <c r="C14" s="16" t="s">
        <v>56</v>
      </c>
      <c r="D14" s="104" t="s">
        <v>253</v>
      </c>
      <c r="E14" s="14"/>
      <c r="F14" s="14"/>
      <c r="G14" s="24" t="s">
        <v>43</v>
      </c>
      <c r="H14" s="115" t="s">
        <v>365</v>
      </c>
      <c r="I14" s="18" t="s">
        <v>316</v>
      </c>
      <c r="J14" s="14"/>
      <c r="K14" s="19" t="s">
        <v>46</v>
      </c>
      <c r="L14" s="18" t="s">
        <v>364</v>
      </c>
      <c r="M14" s="18" t="s">
        <v>45</v>
      </c>
      <c r="N14" s="14"/>
      <c r="O14" s="83" t="s">
        <v>363</v>
      </c>
      <c r="P14" s="14"/>
      <c r="Q14" s="84" t="s">
        <v>318</v>
      </c>
      <c r="R14" s="9"/>
      <c r="S14" s="9"/>
      <c r="T14" s="88"/>
      <c r="U14" s="88"/>
      <c r="V14" s="91">
        <v>91.02</v>
      </c>
      <c r="W14" s="91">
        <v>12</v>
      </c>
      <c r="X14" s="88"/>
      <c r="Y14" s="88"/>
      <c r="Z14" s="69"/>
    </row>
    <row r="15" spans="1:26" ht="88.5" customHeight="1">
      <c r="A15" s="5" t="s">
        <v>57</v>
      </c>
      <c r="B15" s="15" t="s">
        <v>58</v>
      </c>
      <c r="C15" s="16" t="s">
        <v>59</v>
      </c>
      <c r="D15" s="8"/>
      <c r="E15" s="9"/>
      <c r="F15" s="9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9"/>
      <c r="S15" s="9"/>
      <c r="T15" s="88"/>
      <c r="U15" s="88"/>
      <c r="V15" s="91"/>
      <c r="W15" s="91"/>
      <c r="X15" s="88"/>
      <c r="Y15" s="88"/>
      <c r="Z15" s="69"/>
    </row>
    <row r="16" spans="1:26" ht="52.5">
      <c r="A16" s="5" t="s">
        <v>60</v>
      </c>
      <c r="B16" s="15" t="s">
        <v>61</v>
      </c>
      <c r="C16" s="16" t="s">
        <v>62</v>
      </c>
      <c r="D16" s="8"/>
      <c r="E16" s="9"/>
      <c r="F16" s="9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9"/>
      <c r="S16" s="9"/>
      <c r="T16" s="88"/>
      <c r="U16" s="88"/>
      <c r="V16" s="91"/>
      <c r="W16" s="91"/>
      <c r="X16" s="88"/>
      <c r="Y16" s="88"/>
      <c r="Z16" s="69"/>
    </row>
    <row r="17" spans="1:26" ht="72" customHeight="1">
      <c r="A17" s="5" t="s">
        <v>63</v>
      </c>
      <c r="B17" s="15" t="s">
        <v>64</v>
      </c>
      <c r="C17" s="16" t="s">
        <v>65</v>
      </c>
      <c r="D17" s="8"/>
      <c r="E17" s="9"/>
      <c r="F17" s="9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9"/>
      <c r="S17" s="9"/>
      <c r="T17" s="88"/>
      <c r="U17" s="88"/>
      <c r="V17" s="91"/>
      <c r="W17" s="91"/>
      <c r="X17" s="88"/>
      <c r="Y17" s="88"/>
      <c r="Z17" s="69"/>
    </row>
    <row r="18" spans="1:26" ht="30.75" customHeight="1">
      <c r="A18" s="5" t="s">
        <v>66</v>
      </c>
      <c r="B18" s="15" t="s">
        <v>67</v>
      </c>
      <c r="C18" s="16" t="s">
        <v>68</v>
      </c>
      <c r="D18" s="8"/>
      <c r="E18" s="9"/>
      <c r="F18" s="9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9"/>
      <c r="S18" s="9"/>
      <c r="T18" s="88"/>
      <c r="U18" s="88"/>
      <c r="V18" s="91"/>
      <c r="W18" s="91"/>
      <c r="X18" s="88"/>
      <c r="Y18" s="88"/>
      <c r="Z18" s="69"/>
    </row>
    <row r="19" spans="1:26" ht="23.25" customHeight="1">
      <c r="A19" s="5" t="s">
        <v>69</v>
      </c>
      <c r="B19" s="15" t="s">
        <v>70</v>
      </c>
      <c r="C19" s="16" t="s">
        <v>71</v>
      </c>
      <c r="D19" s="8"/>
      <c r="E19" s="9"/>
      <c r="F19" s="9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9"/>
      <c r="S19" s="9"/>
      <c r="T19" s="88"/>
      <c r="U19" s="88"/>
      <c r="V19" s="91"/>
      <c r="W19" s="91"/>
      <c r="X19" s="88"/>
      <c r="Y19" s="88"/>
      <c r="Z19" s="69"/>
    </row>
    <row r="20" spans="1:26" ht="31.5" customHeight="1">
      <c r="A20" s="5" t="s">
        <v>72</v>
      </c>
      <c r="B20" s="15" t="s">
        <v>73</v>
      </c>
      <c r="C20" s="16" t="s">
        <v>74</v>
      </c>
      <c r="D20" s="8"/>
      <c r="E20" s="9"/>
      <c r="F20" s="9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9"/>
      <c r="S20" s="9"/>
      <c r="T20" s="88"/>
      <c r="U20" s="88"/>
      <c r="V20" s="91"/>
      <c r="W20" s="91"/>
      <c r="X20" s="88"/>
      <c r="Y20" s="88"/>
      <c r="Z20" s="69"/>
    </row>
    <row r="21" spans="1:26" ht="31.5" customHeight="1">
      <c r="A21" s="159" t="s">
        <v>75</v>
      </c>
      <c r="B21" s="167" t="s">
        <v>76</v>
      </c>
      <c r="C21" s="167" t="s">
        <v>77</v>
      </c>
      <c r="D21" s="8" t="s">
        <v>78</v>
      </c>
      <c r="E21" s="9"/>
      <c r="F21" s="9"/>
      <c r="G21" s="24" t="s">
        <v>43</v>
      </c>
      <c r="H21" s="17" t="s">
        <v>79</v>
      </c>
      <c r="I21" s="18" t="s">
        <v>80</v>
      </c>
      <c r="J21" s="14"/>
      <c r="K21" s="19" t="s">
        <v>46</v>
      </c>
      <c r="L21" s="18" t="s">
        <v>81</v>
      </c>
      <c r="M21" s="18" t="s">
        <v>45</v>
      </c>
      <c r="N21" s="14"/>
      <c r="O21" s="83" t="s">
        <v>327</v>
      </c>
      <c r="P21" s="14"/>
      <c r="Q21" s="20" t="s">
        <v>318</v>
      </c>
      <c r="R21" s="9"/>
      <c r="S21" s="9"/>
      <c r="T21" s="88"/>
      <c r="U21" s="88"/>
      <c r="V21" s="91">
        <v>200</v>
      </c>
      <c r="W21" s="91">
        <v>50</v>
      </c>
      <c r="X21" s="88">
        <f>W21*1.06</f>
        <v>53</v>
      </c>
      <c r="Y21" s="88">
        <f>X21*1.06</f>
        <v>56.18</v>
      </c>
      <c r="Z21" s="69"/>
    </row>
    <row r="22" spans="1:26" ht="49.5" customHeight="1">
      <c r="A22" s="187"/>
      <c r="B22" s="189"/>
      <c r="C22" s="189"/>
      <c r="D22" s="8" t="s">
        <v>354</v>
      </c>
      <c r="E22" s="14"/>
      <c r="F22" s="14"/>
      <c r="G22" s="24" t="s">
        <v>43</v>
      </c>
      <c r="H22" s="17" t="s">
        <v>79</v>
      </c>
      <c r="I22" s="18" t="s">
        <v>80</v>
      </c>
      <c r="J22" s="14"/>
      <c r="K22" s="19" t="s">
        <v>46</v>
      </c>
      <c r="L22" s="18" t="s">
        <v>355</v>
      </c>
      <c r="M22" s="18" t="s">
        <v>45</v>
      </c>
      <c r="N22" s="14"/>
      <c r="O22" s="83" t="s">
        <v>327</v>
      </c>
      <c r="P22" s="14"/>
      <c r="Q22" s="20" t="s">
        <v>318</v>
      </c>
      <c r="R22" s="9"/>
      <c r="S22" s="9"/>
      <c r="T22" s="88"/>
      <c r="U22" s="88"/>
      <c r="V22" s="91">
        <v>76.8</v>
      </c>
      <c r="W22" s="91"/>
      <c r="X22" s="88"/>
      <c r="Y22" s="88"/>
      <c r="Z22" s="69"/>
    </row>
    <row r="23" spans="1:26" ht="60.75" customHeight="1">
      <c r="A23" s="5" t="s">
        <v>82</v>
      </c>
      <c r="B23" s="15" t="s">
        <v>83</v>
      </c>
      <c r="C23" s="16" t="s">
        <v>84</v>
      </c>
      <c r="D23" s="8" t="s">
        <v>248</v>
      </c>
      <c r="E23" s="9"/>
      <c r="F23" s="9"/>
      <c r="G23" s="24" t="s">
        <v>43</v>
      </c>
      <c r="H23" s="17" t="s">
        <v>86</v>
      </c>
      <c r="I23" s="18" t="s">
        <v>80</v>
      </c>
      <c r="J23" s="14"/>
      <c r="K23" s="19" t="s">
        <v>46</v>
      </c>
      <c r="L23" s="18" t="s">
        <v>87</v>
      </c>
      <c r="M23" s="18" t="s">
        <v>45</v>
      </c>
      <c r="N23" s="14"/>
      <c r="O23" s="83" t="s">
        <v>327</v>
      </c>
      <c r="P23" s="14"/>
      <c r="Q23" s="84" t="s">
        <v>318</v>
      </c>
      <c r="R23" s="9"/>
      <c r="S23" s="9"/>
      <c r="T23" s="88">
        <v>880.23</v>
      </c>
      <c r="U23" s="88">
        <v>682.86</v>
      </c>
      <c r="V23" s="93">
        <v>566.8</v>
      </c>
      <c r="W23" s="93">
        <v>568.4</v>
      </c>
      <c r="X23" s="88">
        <v>636.86</v>
      </c>
      <c r="Y23" s="88">
        <v>675</v>
      </c>
      <c r="Z23" s="69"/>
    </row>
    <row r="24" spans="1:26" ht="75" customHeight="1">
      <c r="A24" s="5" t="s">
        <v>88</v>
      </c>
      <c r="B24" s="15" t="s">
        <v>89</v>
      </c>
      <c r="C24" s="16" t="s">
        <v>90</v>
      </c>
      <c r="D24" s="8" t="s">
        <v>91</v>
      </c>
      <c r="E24" s="9"/>
      <c r="F24" s="9"/>
      <c r="G24" s="24" t="s">
        <v>43</v>
      </c>
      <c r="H24" s="17" t="s">
        <v>92</v>
      </c>
      <c r="I24" s="18" t="s">
        <v>80</v>
      </c>
      <c r="J24" s="14"/>
      <c r="K24" s="19" t="s">
        <v>46</v>
      </c>
      <c r="L24" s="18" t="s">
        <v>93</v>
      </c>
      <c r="M24" s="18" t="s">
        <v>45</v>
      </c>
      <c r="N24" s="14"/>
      <c r="O24" s="83" t="s">
        <v>327</v>
      </c>
      <c r="P24" s="14"/>
      <c r="Q24" s="84" t="s">
        <v>318</v>
      </c>
      <c r="R24" s="9"/>
      <c r="S24" s="9"/>
      <c r="T24" s="88">
        <v>363.8</v>
      </c>
      <c r="U24" s="88">
        <v>363.8</v>
      </c>
      <c r="V24" s="91"/>
      <c r="W24" s="91"/>
      <c r="X24" s="88"/>
      <c r="Y24" s="88"/>
      <c r="Z24" s="69"/>
    </row>
    <row r="25" spans="1:26" ht="42.75" customHeight="1">
      <c r="A25" s="5" t="s">
        <v>94</v>
      </c>
      <c r="B25" s="15" t="s">
        <v>95</v>
      </c>
      <c r="C25" s="16" t="s">
        <v>96</v>
      </c>
      <c r="D25" s="8"/>
      <c r="E25" s="9"/>
      <c r="F25" s="9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9"/>
      <c r="S25" s="9"/>
      <c r="T25" s="88"/>
      <c r="U25" s="88"/>
      <c r="V25" s="91"/>
      <c r="W25" s="91"/>
      <c r="X25" s="88"/>
      <c r="Y25" s="88"/>
      <c r="Z25" s="69"/>
    </row>
    <row r="26" spans="1:26" ht="51" customHeight="1">
      <c r="A26" s="5" t="s">
        <v>97</v>
      </c>
      <c r="B26" s="15" t="s">
        <v>98</v>
      </c>
      <c r="C26" s="16" t="s">
        <v>99</v>
      </c>
      <c r="D26" s="8"/>
      <c r="E26" s="9"/>
      <c r="F26" s="9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9"/>
      <c r="S26" s="9"/>
      <c r="T26" s="88"/>
      <c r="U26" s="88"/>
      <c r="V26" s="91"/>
      <c r="W26" s="91"/>
      <c r="X26" s="88"/>
      <c r="Y26" s="88"/>
      <c r="Z26" s="69"/>
    </row>
    <row r="27" spans="1:26" ht="32.25" customHeight="1">
      <c r="A27" s="5" t="s">
        <v>100</v>
      </c>
      <c r="B27" s="15" t="s">
        <v>101</v>
      </c>
      <c r="C27" s="16" t="s">
        <v>102</v>
      </c>
      <c r="D27" s="8"/>
      <c r="E27" s="9"/>
      <c r="F27" s="9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9"/>
      <c r="S27" s="9"/>
      <c r="T27" s="88"/>
      <c r="U27" s="88"/>
      <c r="V27" s="91"/>
      <c r="W27" s="91"/>
      <c r="X27" s="88"/>
      <c r="Y27" s="88"/>
      <c r="Z27" s="69"/>
    </row>
    <row r="28" spans="1:26" ht="78" customHeight="1">
      <c r="A28" s="5" t="s">
        <v>103</v>
      </c>
      <c r="B28" s="15" t="s">
        <v>104</v>
      </c>
      <c r="C28" s="16" t="s">
        <v>105</v>
      </c>
      <c r="D28" s="104" t="s">
        <v>387</v>
      </c>
      <c r="E28" s="9"/>
      <c r="F28" s="9"/>
      <c r="G28" s="24" t="s">
        <v>107</v>
      </c>
      <c r="H28" s="17" t="s">
        <v>108</v>
      </c>
      <c r="I28" s="18" t="s">
        <v>80</v>
      </c>
      <c r="J28" s="14"/>
      <c r="K28" s="19" t="s">
        <v>109</v>
      </c>
      <c r="L28" s="18" t="s">
        <v>110</v>
      </c>
      <c r="M28" s="18" t="s">
        <v>111</v>
      </c>
      <c r="N28" s="14"/>
      <c r="O28" s="83" t="s">
        <v>327</v>
      </c>
      <c r="P28" s="14"/>
      <c r="Q28" s="84" t="s">
        <v>318</v>
      </c>
      <c r="R28" s="9"/>
      <c r="S28" s="9"/>
      <c r="T28" s="88">
        <v>24.9</v>
      </c>
      <c r="U28" s="88">
        <v>21.2069</v>
      </c>
      <c r="V28" s="91">
        <v>24.9</v>
      </c>
      <c r="W28" s="91">
        <v>24.9</v>
      </c>
      <c r="X28" s="88">
        <v>28</v>
      </c>
      <c r="Y28" s="88">
        <v>29.7</v>
      </c>
      <c r="Z28" s="69"/>
    </row>
    <row r="29" spans="1:26" ht="31.5" customHeight="1">
      <c r="A29" s="5" t="s">
        <v>112</v>
      </c>
      <c r="B29" s="15" t="s">
        <v>113</v>
      </c>
      <c r="C29" s="16" t="s">
        <v>114</v>
      </c>
      <c r="D29" s="8"/>
      <c r="E29" s="9"/>
      <c r="F29" s="9"/>
      <c r="G29" s="24"/>
      <c r="H29" s="17"/>
      <c r="I29" s="18"/>
      <c r="J29" s="14"/>
      <c r="K29" s="19"/>
      <c r="L29" s="18"/>
      <c r="M29" s="18"/>
      <c r="N29" s="14"/>
      <c r="O29" s="14"/>
      <c r="P29" s="14"/>
      <c r="Q29" s="14"/>
      <c r="R29" s="9"/>
      <c r="S29" s="9"/>
      <c r="T29" s="88"/>
      <c r="U29" s="88"/>
      <c r="V29" s="91"/>
      <c r="W29" s="91"/>
      <c r="X29" s="88"/>
      <c r="Y29" s="88"/>
      <c r="Z29" s="69"/>
    </row>
    <row r="30" spans="1:26" ht="58.5" customHeight="1">
      <c r="A30" s="5" t="s">
        <v>115</v>
      </c>
      <c r="B30" s="15" t="s">
        <v>116</v>
      </c>
      <c r="C30" s="16" t="s">
        <v>117</v>
      </c>
      <c r="D30" s="8" t="s">
        <v>118</v>
      </c>
      <c r="E30" s="9"/>
      <c r="F30" s="9"/>
      <c r="G30" s="24" t="s">
        <v>43</v>
      </c>
      <c r="H30" s="17" t="s">
        <v>119</v>
      </c>
      <c r="I30" s="18" t="s">
        <v>80</v>
      </c>
      <c r="J30" s="14"/>
      <c r="K30" s="19" t="s">
        <v>120</v>
      </c>
      <c r="L30" s="18" t="s">
        <v>121</v>
      </c>
      <c r="M30" s="18" t="s">
        <v>122</v>
      </c>
      <c r="N30" s="14"/>
      <c r="O30" s="83" t="s">
        <v>327</v>
      </c>
      <c r="P30" s="14"/>
      <c r="Q30" s="84" t="s">
        <v>318</v>
      </c>
      <c r="R30" s="9"/>
      <c r="S30" s="9"/>
      <c r="T30" s="88">
        <v>416.27</v>
      </c>
      <c r="U30" s="88">
        <v>376.10935</v>
      </c>
      <c r="V30" s="91">
        <v>292.5</v>
      </c>
      <c r="W30" s="91">
        <v>332</v>
      </c>
      <c r="X30" s="88">
        <v>341</v>
      </c>
      <c r="Y30" s="88">
        <v>361.5</v>
      </c>
      <c r="Z30" s="69"/>
    </row>
    <row r="31" spans="1:26" ht="48" customHeight="1">
      <c r="A31" s="5" t="s">
        <v>123</v>
      </c>
      <c r="B31" s="15" t="s">
        <v>124</v>
      </c>
      <c r="C31" s="16" t="s">
        <v>125</v>
      </c>
      <c r="D31" s="8" t="s">
        <v>118</v>
      </c>
      <c r="E31" s="9"/>
      <c r="F31" s="9"/>
      <c r="G31" s="24" t="s">
        <v>43</v>
      </c>
      <c r="H31" s="17" t="s">
        <v>126</v>
      </c>
      <c r="I31" s="18" t="s">
        <v>80</v>
      </c>
      <c r="J31" s="14"/>
      <c r="K31" s="19" t="s">
        <v>46</v>
      </c>
      <c r="L31" s="18" t="s">
        <v>127</v>
      </c>
      <c r="M31" s="18" t="s">
        <v>45</v>
      </c>
      <c r="N31" s="14"/>
      <c r="O31" s="83" t="s">
        <v>327</v>
      </c>
      <c r="P31" s="14"/>
      <c r="Q31" s="84" t="s">
        <v>318</v>
      </c>
      <c r="R31" s="9"/>
      <c r="S31" s="9"/>
      <c r="T31" s="88">
        <v>2329.5</v>
      </c>
      <c r="U31" s="88">
        <v>2065.46594</v>
      </c>
      <c r="V31" s="91">
        <v>1867.2</v>
      </c>
      <c r="W31" s="91">
        <v>1616.7</v>
      </c>
      <c r="X31" s="88">
        <v>1719.34</v>
      </c>
      <c r="Y31" s="88">
        <v>1839.7</v>
      </c>
      <c r="Z31" s="69"/>
    </row>
    <row r="32" spans="1:26" ht="76.5" customHeight="1">
      <c r="A32" s="5" t="s">
        <v>128</v>
      </c>
      <c r="B32" s="15" t="s">
        <v>129</v>
      </c>
      <c r="C32" s="16" t="s">
        <v>130</v>
      </c>
      <c r="D32" s="8" t="s">
        <v>118</v>
      </c>
      <c r="E32" s="9"/>
      <c r="F32" s="9"/>
      <c r="G32" s="24" t="s">
        <v>43</v>
      </c>
      <c r="H32" s="17" t="s">
        <v>131</v>
      </c>
      <c r="I32" s="18" t="s">
        <v>80</v>
      </c>
      <c r="J32" s="14"/>
      <c r="K32" s="19" t="s">
        <v>46</v>
      </c>
      <c r="L32" s="18" t="s">
        <v>132</v>
      </c>
      <c r="M32" s="18" t="s">
        <v>45</v>
      </c>
      <c r="N32" s="14"/>
      <c r="O32" s="83" t="s">
        <v>327</v>
      </c>
      <c r="P32" s="14"/>
      <c r="Q32" s="84" t="s">
        <v>318</v>
      </c>
      <c r="R32" s="9"/>
      <c r="S32" s="9"/>
      <c r="T32" s="88"/>
      <c r="U32" s="88"/>
      <c r="V32" s="91"/>
      <c r="W32" s="91"/>
      <c r="X32" s="88"/>
      <c r="Y32" s="88"/>
      <c r="Z32" s="69"/>
    </row>
    <row r="33" spans="1:26" ht="53.25" customHeight="1">
      <c r="A33" s="5" t="s">
        <v>133</v>
      </c>
      <c r="B33" s="15" t="s">
        <v>134</v>
      </c>
      <c r="C33" s="16" t="s">
        <v>135</v>
      </c>
      <c r="D33" s="8" t="s">
        <v>118</v>
      </c>
      <c r="E33" s="9"/>
      <c r="F33" s="9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20"/>
      <c r="R33" s="9"/>
      <c r="S33" s="9"/>
      <c r="T33" s="88"/>
      <c r="U33" s="88"/>
      <c r="V33" s="91"/>
      <c r="W33" s="91"/>
      <c r="X33" s="88"/>
      <c r="Y33" s="88"/>
      <c r="Z33" s="69"/>
    </row>
    <row r="34" spans="1:26" ht="78" customHeight="1">
      <c r="A34" s="5" t="s">
        <v>136</v>
      </c>
      <c r="B34" s="15" t="s">
        <v>137</v>
      </c>
      <c r="C34" s="16" t="s">
        <v>138</v>
      </c>
      <c r="D34" s="104" t="s">
        <v>414</v>
      </c>
      <c r="E34" s="9"/>
      <c r="F34" s="9"/>
      <c r="G34" s="162" t="s">
        <v>43</v>
      </c>
      <c r="H34" s="163" t="s">
        <v>140</v>
      </c>
      <c r="I34" s="168" t="s">
        <v>80</v>
      </c>
      <c r="J34" s="14"/>
      <c r="K34" s="19" t="s">
        <v>46</v>
      </c>
      <c r="L34" s="18" t="s">
        <v>132</v>
      </c>
      <c r="M34" s="18" t="s">
        <v>45</v>
      </c>
      <c r="N34" s="14"/>
      <c r="O34" s="83" t="s">
        <v>327</v>
      </c>
      <c r="P34" s="14"/>
      <c r="Q34" s="84" t="s">
        <v>318</v>
      </c>
      <c r="R34" s="9"/>
      <c r="S34" s="9"/>
      <c r="T34" s="88">
        <v>15.6</v>
      </c>
      <c r="U34" s="88">
        <v>2.3</v>
      </c>
      <c r="V34" s="91"/>
      <c r="W34" s="91">
        <v>15.6</v>
      </c>
      <c r="X34" s="88">
        <v>17.6</v>
      </c>
      <c r="Y34" s="88">
        <v>18.6</v>
      </c>
      <c r="Z34" s="69"/>
    </row>
    <row r="35" spans="1:26" ht="41.25" customHeight="1">
      <c r="A35" s="5" t="s">
        <v>141</v>
      </c>
      <c r="B35" s="15" t="s">
        <v>142</v>
      </c>
      <c r="C35" s="16" t="s">
        <v>143</v>
      </c>
      <c r="D35" s="8"/>
      <c r="E35" s="9"/>
      <c r="F35" s="9"/>
      <c r="G35" s="162"/>
      <c r="H35" s="163"/>
      <c r="I35" s="168"/>
      <c r="J35" s="14"/>
      <c r="K35" s="19" t="s">
        <v>144</v>
      </c>
      <c r="L35" s="18" t="s">
        <v>145</v>
      </c>
      <c r="M35" s="18" t="s">
        <v>146</v>
      </c>
      <c r="N35" s="14"/>
      <c r="O35" s="14"/>
      <c r="P35" s="14"/>
      <c r="Q35" s="14"/>
      <c r="R35" s="9"/>
      <c r="S35" s="9"/>
      <c r="T35" s="88"/>
      <c r="U35" s="88"/>
      <c r="V35" s="91"/>
      <c r="W35" s="91"/>
      <c r="X35" s="88"/>
      <c r="Y35" s="88"/>
      <c r="Z35" s="69"/>
    </row>
    <row r="36" spans="1:26" ht="42" customHeight="1">
      <c r="A36" s="5" t="s">
        <v>147</v>
      </c>
      <c r="B36" s="15" t="s">
        <v>148</v>
      </c>
      <c r="C36" s="16" t="s">
        <v>149</v>
      </c>
      <c r="D36" s="8"/>
      <c r="E36" s="9"/>
      <c r="F36" s="9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9"/>
      <c r="S36" s="9"/>
      <c r="T36" s="88"/>
      <c r="U36" s="88"/>
      <c r="V36" s="91"/>
      <c r="W36" s="91"/>
      <c r="X36" s="88"/>
      <c r="Y36" s="88"/>
      <c r="Z36" s="69"/>
    </row>
    <row r="37" spans="1:26" ht="12.75">
      <c r="A37" s="5" t="s">
        <v>150</v>
      </c>
      <c r="B37" s="15" t="s">
        <v>151</v>
      </c>
      <c r="C37" s="16" t="s">
        <v>152</v>
      </c>
      <c r="D37" s="8"/>
      <c r="E37" s="9"/>
      <c r="F37" s="9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9"/>
      <c r="S37" s="9"/>
      <c r="T37" s="88"/>
      <c r="U37" s="88"/>
      <c r="V37" s="91"/>
      <c r="W37" s="91"/>
      <c r="X37" s="88"/>
      <c r="Y37" s="88"/>
      <c r="Z37" s="69"/>
    </row>
    <row r="38" spans="1:26" ht="21">
      <c r="A38" s="5" t="s">
        <v>153</v>
      </c>
      <c r="B38" s="15" t="s">
        <v>154</v>
      </c>
      <c r="C38" s="16" t="s">
        <v>155</v>
      </c>
      <c r="D38" s="8"/>
      <c r="E38" s="9"/>
      <c r="F38" s="9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9"/>
      <c r="S38" s="9"/>
      <c r="T38" s="88"/>
      <c r="U38" s="88"/>
      <c r="V38" s="91"/>
      <c r="W38" s="91"/>
      <c r="X38" s="88"/>
      <c r="Y38" s="88"/>
      <c r="Z38" s="69"/>
    </row>
    <row r="39" spans="1:26" ht="66.75" customHeight="1">
      <c r="A39" s="5" t="s">
        <v>156</v>
      </c>
      <c r="B39" s="15" t="s">
        <v>157</v>
      </c>
      <c r="C39" s="16" t="s">
        <v>158</v>
      </c>
      <c r="D39" s="8" t="s">
        <v>159</v>
      </c>
      <c r="E39" s="9"/>
      <c r="F39" s="9"/>
      <c r="G39" s="24" t="s">
        <v>43</v>
      </c>
      <c r="H39" s="17" t="s">
        <v>160</v>
      </c>
      <c r="I39" s="18" t="s">
        <v>80</v>
      </c>
      <c r="J39" s="14"/>
      <c r="K39" s="19" t="s">
        <v>46</v>
      </c>
      <c r="L39" s="18" t="s">
        <v>161</v>
      </c>
      <c r="M39" s="18" t="s">
        <v>45</v>
      </c>
      <c r="N39" s="14"/>
      <c r="O39" s="83" t="s">
        <v>327</v>
      </c>
      <c r="P39" s="14"/>
      <c r="Q39" s="84" t="s">
        <v>318</v>
      </c>
      <c r="R39" s="9"/>
      <c r="S39" s="9"/>
      <c r="T39" s="88">
        <v>612.5</v>
      </c>
      <c r="U39" s="88">
        <v>488.12085</v>
      </c>
      <c r="V39" s="91">
        <v>585.5</v>
      </c>
      <c r="W39" s="91"/>
      <c r="X39" s="88"/>
      <c r="Y39" s="88"/>
      <c r="Z39" s="69"/>
    </row>
    <row r="40" spans="1:26" ht="74.25" customHeight="1">
      <c r="A40" s="5" t="s">
        <v>162</v>
      </c>
      <c r="B40" s="15" t="s">
        <v>163</v>
      </c>
      <c r="C40" s="16" t="s">
        <v>164</v>
      </c>
      <c r="D40" s="8" t="s">
        <v>249</v>
      </c>
      <c r="E40" s="9"/>
      <c r="F40" s="9"/>
      <c r="G40" s="24" t="s">
        <v>43</v>
      </c>
      <c r="H40" s="17" t="s">
        <v>160</v>
      </c>
      <c r="I40" s="18" t="s">
        <v>80</v>
      </c>
      <c r="J40" s="14"/>
      <c r="K40" s="19" t="s">
        <v>46</v>
      </c>
      <c r="L40" s="18" t="s">
        <v>161</v>
      </c>
      <c r="M40" s="18" t="s">
        <v>45</v>
      </c>
      <c r="N40" s="14"/>
      <c r="O40" s="83" t="s">
        <v>327</v>
      </c>
      <c r="P40" s="14"/>
      <c r="Q40" s="84" t="s">
        <v>318</v>
      </c>
      <c r="R40" s="9"/>
      <c r="S40" s="9"/>
      <c r="T40" s="88">
        <v>82.5</v>
      </c>
      <c r="U40" s="88">
        <v>82.5</v>
      </c>
      <c r="V40" s="91">
        <v>168.5</v>
      </c>
      <c r="W40" s="91"/>
      <c r="X40" s="88"/>
      <c r="Y40" s="88"/>
      <c r="Z40" s="69"/>
    </row>
    <row r="41" spans="1:26" ht="45.75" customHeight="1">
      <c r="A41" s="5" t="s">
        <v>165</v>
      </c>
      <c r="B41" s="15" t="s">
        <v>166</v>
      </c>
      <c r="C41" s="16" t="s">
        <v>167</v>
      </c>
      <c r="D41" s="8" t="s">
        <v>159</v>
      </c>
      <c r="E41" s="9"/>
      <c r="F41" s="9"/>
      <c r="G41" s="24" t="s">
        <v>43</v>
      </c>
      <c r="H41" s="17" t="s">
        <v>160</v>
      </c>
      <c r="I41" s="18" t="s">
        <v>80</v>
      </c>
      <c r="J41" s="14"/>
      <c r="K41" s="19" t="s">
        <v>46</v>
      </c>
      <c r="L41" s="18" t="s">
        <v>161</v>
      </c>
      <c r="M41" s="18" t="s">
        <v>45</v>
      </c>
      <c r="N41" s="14"/>
      <c r="O41" s="83" t="s">
        <v>327</v>
      </c>
      <c r="P41" s="14"/>
      <c r="Q41" s="84" t="s">
        <v>318</v>
      </c>
      <c r="R41" s="9"/>
      <c r="S41" s="9"/>
      <c r="T41" s="88">
        <v>230</v>
      </c>
      <c r="U41" s="88">
        <v>229.612</v>
      </c>
      <c r="V41" s="91">
        <v>309</v>
      </c>
      <c r="W41" s="91">
        <v>304.2</v>
      </c>
      <c r="X41" s="88">
        <f>W41*1.06</f>
        <v>322.452</v>
      </c>
      <c r="Y41" s="88">
        <f>X41*1.06</f>
        <v>341.79912</v>
      </c>
      <c r="Z41" s="69"/>
    </row>
    <row r="42" spans="1:26" ht="22.5" customHeight="1">
      <c r="A42" s="5" t="s">
        <v>168</v>
      </c>
      <c r="B42" s="15" t="s">
        <v>169</v>
      </c>
      <c r="C42" s="16" t="s">
        <v>170</v>
      </c>
      <c r="D42" s="8"/>
      <c r="E42" s="9"/>
      <c r="F42" s="9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9"/>
      <c r="S42" s="9"/>
      <c r="T42" s="88"/>
      <c r="U42" s="88"/>
      <c r="V42" s="91"/>
      <c r="W42" s="91"/>
      <c r="X42" s="88"/>
      <c r="Y42" s="88"/>
      <c r="Z42" s="69"/>
    </row>
    <row r="43" spans="1:26" ht="44.25" customHeight="1">
      <c r="A43" s="5" t="s">
        <v>171</v>
      </c>
      <c r="B43" s="15" t="s">
        <v>172</v>
      </c>
      <c r="C43" s="16" t="s">
        <v>173</v>
      </c>
      <c r="D43" s="8"/>
      <c r="E43" s="9"/>
      <c r="F43" s="9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9"/>
      <c r="S43" s="9"/>
      <c r="T43" s="88"/>
      <c r="U43" s="88"/>
      <c r="V43" s="91"/>
      <c r="W43" s="91"/>
      <c r="X43" s="88"/>
      <c r="Y43" s="88"/>
      <c r="Z43" s="69"/>
    </row>
    <row r="44" spans="1:26" ht="42.75" customHeight="1">
      <c r="A44" s="5" t="s">
        <v>174</v>
      </c>
      <c r="B44" s="15" t="s">
        <v>175</v>
      </c>
      <c r="C44" s="16" t="s">
        <v>176</v>
      </c>
      <c r="D44" s="8"/>
      <c r="E44" s="9"/>
      <c r="F44" s="9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9"/>
      <c r="S44" s="9"/>
      <c r="T44" s="88"/>
      <c r="U44" s="88"/>
      <c r="V44" s="91"/>
      <c r="W44" s="91"/>
      <c r="X44" s="88"/>
      <c r="Y44" s="88"/>
      <c r="Z44" s="69"/>
    </row>
    <row r="45" spans="1:26" ht="42.75" customHeight="1">
      <c r="A45" s="5" t="s">
        <v>177</v>
      </c>
      <c r="B45" s="15" t="s">
        <v>178</v>
      </c>
      <c r="C45" s="16" t="s">
        <v>179</v>
      </c>
      <c r="D45" s="8"/>
      <c r="E45" s="9"/>
      <c r="F45" s="9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9"/>
      <c r="S45" s="9"/>
      <c r="T45" s="88"/>
      <c r="U45" s="88"/>
      <c r="V45" s="91"/>
      <c r="W45" s="91"/>
      <c r="X45" s="88"/>
      <c r="Y45" s="88"/>
      <c r="Z45" s="69"/>
    </row>
    <row r="46" spans="1:26" ht="33" customHeight="1">
      <c r="A46" s="5" t="s">
        <v>180</v>
      </c>
      <c r="B46" s="15" t="s">
        <v>181</v>
      </c>
      <c r="C46" s="16" t="s">
        <v>182</v>
      </c>
      <c r="D46" s="8"/>
      <c r="E46" s="9"/>
      <c r="F46" s="9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9"/>
      <c r="S46" s="9"/>
      <c r="T46" s="88"/>
      <c r="U46" s="88"/>
      <c r="V46" s="91"/>
      <c r="W46" s="91"/>
      <c r="X46" s="88"/>
      <c r="Y46" s="88"/>
      <c r="Z46" s="69"/>
    </row>
    <row r="47" spans="1:26" ht="40.5" customHeight="1">
      <c r="A47" s="5" t="s">
        <v>183</v>
      </c>
      <c r="B47" s="15" t="s">
        <v>184</v>
      </c>
      <c r="C47" s="16" t="s">
        <v>185</v>
      </c>
      <c r="D47" s="8"/>
      <c r="E47" s="9"/>
      <c r="F47" s="9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9"/>
      <c r="S47" s="9"/>
      <c r="T47" s="88"/>
      <c r="U47" s="88"/>
      <c r="V47" s="91"/>
      <c r="W47" s="91"/>
      <c r="X47" s="88"/>
      <c r="Y47" s="88"/>
      <c r="Z47" s="69"/>
    </row>
    <row r="48" spans="1:26" ht="30" customHeight="1">
      <c r="A48" s="5" t="s">
        <v>186</v>
      </c>
      <c r="B48" s="15" t="s">
        <v>187</v>
      </c>
      <c r="C48" s="16" t="s">
        <v>188</v>
      </c>
      <c r="D48" s="8"/>
      <c r="E48" s="9"/>
      <c r="F48" s="9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9"/>
      <c r="S48" s="9"/>
      <c r="T48" s="88"/>
      <c r="U48" s="88"/>
      <c r="V48" s="91"/>
      <c r="W48" s="91"/>
      <c r="X48" s="88"/>
      <c r="Y48" s="88"/>
      <c r="Z48" s="69"/>
    </row>
    <row r="49" spans="1:26" ht="66.75" customHeight="1">
      <c r="A49" s="5" t="s">
        <v>189</v>
      </c>
      <c r="B49" s="15" t="s">
        <v>190</v>
      </c>
      <c r="C49" s="16" t="s">
        <v>191</v>
      </c>
      <c r="D49" s="8" t="s">
        <v>91</v>
      </c>
      <c r="E49" s="9"/>
      <c r="F49" s="9"/>
      <c r="G49" s="24" t="s">
        <v>43</v>
      </c>
      <c r="H49" s="17" t="s">
        <v>192</v>
      </c>
      <c r="I49" s="18" t="s">
        <v>80</v>
      </c>
      <c r="J49" s="14"/>
      <c r="K49" s="19" t="s">
        <v>46</v>
      </c>
      <c r="L49" s="18" t="s">
        <v>193</v>
      </c>
      <c r="M49" s="18" t="s">
        <v>194</v>
      </c>
      <c r="N49" s="14"/>
      <c r="O49" s="83" t="s">
        <v>327</v>
      </c>
      <c r="P49" s="14"/>
      <c r="Q49" s="84" t="s">
        <v>318</v>
      </c>
      <c r="R49" s="9"/>
      <c r="S49" s="9"/>
      <c r="T49" s="88"/>
      <c r="U49" s="88"/>
      <c r="V49" s="91"/>
      <c r="W49" s="91"/>
      <c r="X49" s="88"/>
      <c r="Y49" s="88"/>
      <c r="Z49" s="69"/>
    </row>
    <row r="50" spans="1:26" ht="22.5" customHeight="1">
      <c r="A50" s="5" t="s">
        <v>195</v>
      </c>
      <c r="B50" s="15" t="s">
        <v>196</v>
      </c>
      <c r="C50" s="16" t="s">
        <v>197</v>
      </c>
      <c r="D50" s="8"/>
      <c r="E50" s="9"/>
      <c r="F50" s="9"/>
      <c r="G50" s="24"/>
      <c r="H50" s="17"/>
      <c r="I50" s="18"/>
      <c r="J50" s="14"/>
      <c r="K50" s="14"/>
      <c r="L50" s="14"/>
      <c r="M50" s="14"/>
      <c r="N50" s="14"/>
      <c r="O50" s="14"/>
      <c r="P50" s="14"/>
      <c r="Q50" s="14"/>
      <c r="R50" s="9"/>
      <c r="S50" s="9"/>
      <c r="T50" s="88"/>
      <c r="U50" s="88"/>
      <c r="V50" s="91"/>
      <c r="W50" s="91"/>
      <c r="X50" s="88"/>
      <c r="Y50" s="88"/>
      <c r="Z50" s="69"/>
    </row>
    <row r="51" spans="1:26" ht="54" customHeight="1">
      <c r="A51" s="5" t="s">
        <v>198</v>
      </c>
      <c r="B51" s="15" t="s">
        <v>199</v>
      </c>
      <c r="C51" s="16" t="s">
        <v>200</v>
      </c>
      <c r="D51" s="8"/>
      <c r="E51" s="9"/>
      <c r="F51" s="9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9"/>
      <c r="S51" s="9"/>
      <c r="T51" s="88"/>
      <c r="U51" s="88"/>
      <c r="V51" s="91"/>
      <c r="W51" s="91"/>
      <c r="X51" s="88"/>
      <c r="Y51" s="88"/>
      <c r="Z51" s="69"/>
    </row>
    <row r="52" spans="1:26" ht="23.25" customHeight="1">
      <c r="A52" s="5" t="s">
        <v>201</v>
      </c>
      <c r="B52" s="15" t="s">
        <v>202</v>
      </c>
      <c r="C52" s="16" t="s">
        <v>203</v>
      </c>
      <c r="D52" s="8"/>
      <c r="E52" s="9"/>
      <c r="F52" s="9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9"/>
      <c r="S52" s="9"/>
      <c r="T52" s="88"/>
      <c r="U52" s="88"/>
      <c r="V52" s="91"/>
      <c r="W52" s="91"/>
      <c r="X52" s="88"/>
      <c r="Y52" s="88"/>
      <c r="Z52" s="69"/>
    </row>
    <row r="53" spans="1:26" ht="33" customHeight="1">
      <c r="A53" s="5" t="s">
        <v>204</v>
      </c>
      <c r="B53" s="15" t="s">
        <v>205</v>
      </c>
      <c r="C53" s="16" t="s">
        <v>206</v>
      </c>
      <c r="D53" s="8"/>
      <c r="E53" s="9"/>
      <c r="F53" s="9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9"/>
      <c r="S53" s="9"/>
      <c r="T53" s="88"/>
      <c r="U53" s="88"/>
      <c r="V53" s="91"/>
      <c r="W53" s="91"/>
      <c r="X53" s="88"/>
      <c r="Y53" s="88"/>
      <c r="Z53" s="69"/>
    </row>
    <row r="54" spans="1:26" ht="68.25" customHeight="1">
      <c r="A54" s="5" t="s">
        <v>207</v>
      </c>
      <c r="B54" s="11" t="s">
        <v>208</v>
      </c>
      <c r="C54" s="12" t="s">
        <v>209</v>
      </c>
      <c r="D54" s="8" t="s">
        <v>228</v>
      </c>
      <c r="E54" s="9"/>
      <c r="F54" s="9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9"/>
      <c r="S54" s="9"/>
      <c r="T54" s="88">
        <f aca="true" t="shared" si="2" ref="T54:Y54">SUM(T55)</f>
        <v>282.3</v>
      </c>
      <c r="U54" s="88">
        <f t="shared" si="2"/>
        <v>282.3</v>
      </c>
      <c r="V54" s="88">
        <f t="shared" si="2"/>
        <v>338</v>
      </c>
      <c r="W54" s="88">
        <f t="shared" si="2"/>
        <v>0</v>
      </c>
      <c r="X54" s="88">
        <f t="shared" si="2"/>
        <v>0</v>
      </c>
      <c r="Y54" s="88">
        <f t="shared" si="2"/>
        <v>0</v>
      </c>
      <c r="Z54" s="69"/>
    </row>
    <row r="55" spans="1:26" ht="48" customHeight="1">
      <c r="A55" s="25" t="s">
        <v>210</v>
      </c>
      <c r="B55" s="11" t="s">
        <v>211</v>
      </c>
      <c r="C55" s="12"/>
      <c r="D55" s="8" t="s">
        <v>250</v>
      </c>
      <c r="E55" s="9"/>
      <c r="F55" s="9"/>
      <c r="G55" s="24" t="s">
        <v>43</v>
      </c>
      <c r="H55" s="17" t="s">
        <v>92</v>
      </c>
      <c r="I55" s="18" t="s">
        <v>80</v>
      </c>
      <c r="J55" s="14"/>
      <c r="K55" s="19" t="s">
        <v>46</v>
      </c>
      <c r="L55" s="18" t="s">
        <v>93</v>
      </c>
      <c r="M55" s="18" t="s">
        <v>45</v>
      </c>
      <c r="N55" s="14"/>
      <c r="O55" s="83" t="s">
        <v>327</v>
      </c>
      <c r="P55" s="14"/>
      <c r="Q55" s="84" t="s">
        <v>318</v>
      </c>
      <c r="R55" s="9"/>
      <c r="S55" s="9"/>
      <c r="T55" s="88">
        <v>282.3</v>
      </c>
      <c r="U55" s="88">
        <v>282.3</v>
      </c>
      <c r="V55" s="91">
        <v>338</v>
      </c>
      <c r="W55" s="91">
        <v>0</v>
      </c>
      <c r="X55" s="91">
        <v>0</v>
      </c>
      <c r="Y55" s="91">
        <v>0</v>
      </c>
      <c r="Z55" s="69"/>
    </row>
    <row r="56" spans="1:26" ht="67.5" customHeight="1">
      <c r="A56" s="5" t="s">
        <v>213</v>
      </c>
      <c r="B56" s="11" t="s">
        <v>214</v>
      </c>
      <c r="C56" s="12" t="s">
        <v>215</v>
      </c>
      <c r="D56" s="8"/>
      <c r="E56" s="9"/>
      <c r="F56" s="9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9"/>
      <c r="S56" s="9"/>
      <c r="T56" s="88">
        <f aca="true" t="shared" si="3" ref="T56:Y56">SUM(T57)</f>
        <v>110.3</v>
      </c>
      <c r="U56" s="88">
        <f t="shared" si="3"/>
        <v>110.3</v>
      </c>
      <c r="V56" s="88">
        <f t="shared" si="3"/>
        <v>108.45</v>
      </c>
      <c r="W56" s="88">
        <f t="shared" si="3"/>
        <v>115.4</v>
      </c>
      <c r="X56" s="88">
        <f t="shared" si="3"/>
        <v>122.32400000000001</v>
      </c>
      <c r="Y56" s="88">
        <f t="shared" si="3"/>
        <v>129.66344</v>
      </c>
      <c r="Z56" s="69"/>
    </row>
    <row r="57" spans="1:26" ht="47.25" customHeight="1">
      <c r="A57" s="50" t="s">
        <v>228</v>
      </c>
      <c r="B57" s="11" t="s">
        <v>217</v>
      </c>
      <c r="C57" s="12"/>
      <c r="D57" s="8" t="s">
        <v>218</v>
      </c>
      <c r="E57" s="9"/>
      <c r="F57" s="9"/>
      <c r="G57" s="24" t="s">
        <v>43</v>
      </c>
      <c r="H57" s="17" t="s">
        <v>219</v>
      </c>
      <c r="I57" s="18" t="s">
        <v>80</v>
      </c>
      <c r="J57" s="14"/>
      <c r="K57" s="19" t="s">
        <v>46</v>
      </c>
      <c r="L57" s="18" t="s">
        <v>47</v>
      </c>
      <c r="M57" s="18" t="s">
        <v>45</v>
      </c>
      <c r="N57" s="14"/>
      <c r="O57" s="83" t="s">
        <v>327</v>
      </c>
      <c r="P57" s="14"/>
      <c r="Q57" s="84" t="s">
        <v>318</v>
      </c>
      <c r="R57" s="9"/>
      <c r="S57" s="9"/>
      <c r="T57" s="88">
        <v>110.3</v>
      </c>
      <c r="U57" s="88">
        <v>110.3</v>
      </c>
      <c r="V57" s="91">
        <v>108.45</v>
      </c>
      <c r="W57" s="91">
        <v>115.4</v>
      </c>
      <c r="X57" s="88">
        <f>W57*1.06</f>
        <v>122.32400000000001</v>
      </c>
      <c r="Y57" s="88">
        <f>X57*1.06</f>
        <v>129.66344</v>
      </c>
      <c r="Z57" s="69"/>
    </row>
    <row r="58" spans="1:26" ht="78" customHeight="1">
      <c r="A58" s="5" t="s">
        <v>222</v>
      </c>
      <c r="B58" s="11" t="s">
        <v>223</v>
      </c>
      <c r="C58" s="12" t="s">
        <v>224</v>
      </c>
      <c r="D58" s="8"/>
      <c r="E58" s="9"/>
      <c r="F58" s="9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9"/>
      <c r="S58" s="9"/>
      <c r="T58" s="88">
        <f aca="true" t="shared" si="4" ref="T58:Y58">SUM(T59)</f>
        <v>77.79525</v>
      </c>
      <c r="U58" s="88">
        <f t="shared" si="4"/>
        <v>77.79525</v>
      </c>
      <c r="V58" s="88">
        <f t="shared" si="4"/>
        <v>0</v>
      </c>
      <c r="W58" s="88">
        <f t="shared" si="4"/>
        <v>0</v>
      </c>
      <c r="X58" s="88">
        <f t="shared" si="4"/>
        <v>0</v>
      </c>
      <c r="Y58" s="88">
        <f t="shared" si="4"/>
        <v>0</v>
      </c>
      <c r="Z58" s="69"/>
    </row>
    <row r="59" spans="1:26" ht="78" customHeight="1">
      <c r="A59" s="25" t="s">
        <v>343</v>
      </c>
      <c r="B59" s="36" t="s">
        <v>340</v>
      </c>
      <c r="C59" s="55" t="s">
        <v>341</v>
      </c>
      <c r="D59" s="87" t="s">
        <v>342</v>
      </c>
      <c r="E59" s="9"/>
      <c r="F59" s="9"/>
      <c r="G59" s="24" t="s">
        <v>43</v>
      </c>
      <c r="H59" s="17" t="s">
        <v>219</v>
      </c>
      <c r="I59" s="18" t="s">
        <v>80</v>
      </c>
      <c r="J59" s="14"/>
      <c r="K59" s="19" t="s">
        <v>46</v>
      </c>
      <c r="L59" s="18" t="s">
        <v>47</v>
      </c>
      <c r="M59" s="18" t="s">
        <v>45</v>
      </c>
      <c r="N59" s="14"/>
      <c r="O59" s="83" t="s">
        <v>327</v>
      </c>
      <c r="P59" s="14"/>
      <c r="Q59" s="84" t="s">
        <v>318</v>
      </c>
      <c r="R59" s="9"/>
      <c r="S59" s="9"/>
      <c r="T59" s="88">
        <v>77.79525</v>
      </c>
      <c r="U59" s="88">
        <v>77.79525</v>
      </c>
      <c r="V59" s="91">
        <v>0</v>
      </c>
      <c r="W59" s="91"/>
      <c r="X59" s="88"/>
      <c r="Y59" s="88"/>
      <c r="Z59" s="69"/>
    </row>
    <row r="60" spans="1:26" ht="21" customHeight="1">
      <c r="A60" s="5"/>
      <c r="B60" s="6" t="s">
        <v>227</v>
      </c>
      <c r="C60" s="7"/>
      <c r="D60" s="8"/>
      <c r="E60" s="9"/>
      <c r="F60" s="9"/>
      <c r="G60" s="14"/>
      <c r="H60" s="14"/>
      <c r="I60" s="14"/>
      <c r="J60" s="14"/>
      <c r="K60" s="14"/>
      <c r="L60" s="14"/>
      <c r="M60" s="14"/>
      <c r="N60" s="9"/>
      <c r="O60" s="14"/>
      <c r="P60" s="9" t="s">
        <v>228</v>
      </c>
      <c r="Q60" s="33"/>
      <c r="R60" s="9"/>
      <c r="S60" s="9"/>
      <c r="T60" s="90">
        <f aca="true" t="shared" si="5" ref="T60:Y60">SUM(T8,T54,T56,T58)</f>
        <v>6150.2212500000005</v>
      </c>
      <c r="U60" s="90">
        <f t="shared" si="5"/>
        <v>5492.666290000001</v>
      </c>
      <c r="V60" s="34">
        <f t="shared" si="5"/>
        <v>5314.005</v>
      </c>
      <c r="W60" s="90">
        <f t="shared" si="5"/>
        <v>3755.1</v>
      </c>
      <c r="X60" s="90">
        <f t="shared" si="5"/>
        <v>4014.936</v>
      </c>
      <c r="Y60" s="90">
        <f t="shared" si="5"/>
        <v>4273.068560000001</v>
      </c>
      <c r="Z60" s="69"/>
    </row>
    <row r="61" spans="1:25" ht="14.25" customHeight="1" hidden="1">
      <c r="A61" s="43"/>
      <c r="B61" s="51"/>
      <c r="C61" s="12"/>
      <c r="D61" s="8"/>
      <c r="E61" s="9"/>
      <c r="F61" s="9"/>
      <c r="G61" s="60"/>
      <c r="H61" s="30"/>
      <c r="I61" s="30"/>
      <c r="J61" s="30"/>
      <c r="K61" s="30"/>
      <c r="L61" s="30"/>
      <c r="M61" s="30"/>
      <c r="N61" s="9"/>
      <c r="O61" s="14"/>
      <c r="P61" s="9"/>
      <c r="Q61" s="9"/>
      <c r="R61" s="9"/>
      <c r="S61" s="9"/>
      <c r="T61" s="9"/>
      <c r="U61" s="9"/>
      <c r="V61" s="9"/>
      <c r="W61" s="28"/>
      <c r="X61" s="56"/>
      <c r="Y61" s="62"/>
    </row>
    <row r="62" spans="1:25" ht="12.75" customHeight="1" hidden="1">
      <c r="A62" s="28"/>
      <c r="B62" s="11"/>
      <c r="C62" s="28"/>
      <c r="D62" s="28"/>
      <c r="E62" s="28"/>
      <c r="F62" s="28"/>
      <c r="G62" s="36"/>
      <c r="H62" s="28"/>
      <c r="I62" s="28"/>
      <c r="J62" s="28"/>
      <c r="K62" s="28"/>
      <c r="L62" s="28"/>
      <c r="M62" s="28"/>
      <c r="N62" s="28"/>
      <c r="O62" s="52"/>
      <c r="P62" s="28"/>
      <c r="Q62" s="28"/>
      <c r="R62" s="28"/>
      <c r="S62" s="28"/>
      <c r="T62" s="28"/>
      <c r="U62" s="28"/>
      <c r="V62" s="28"/>
      <c r="W62" s="9"/>
      <c r="X62" s="9"/>
      <c r="Y62" s="28"/>
    </row>
    <row r="63" spans="1:25" ht="12.75" customHeight="1" hidden="1">
      <c r="A63" s="28"/>
      <c r="B63" s="37"/>
      <c r="C63" s="28"/>
      <c r="D63" s="32"/>
      <c r="E63" s="28"/>
      <c r="F63" s="28"/>
      <c r="G63" s="9"/>
      <c r="H63" s="9"/>
      <c r="I63" s="9"/>
      <c r="J63" s="9"/>
      <c r="K63" s="9"/>
      <c r="L63" s="9"/>
      <c r="M63" s="9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</row>
    <row r="64" spans="1:25" s="35" customFormat="1" ht="12.75" customHeight="1" hidden="1">
      <c r="A64" s="28"/>
      <c r="B64" s="36"/>
      <c r="C64" s="28"/>
      <c r="D64" s="32"/>
      <c r="E64" s="28"/>
      <c r="F64" s="28"/>
      <c r="G64" s="36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</row>
    <row r="65" spans="1:25" s="35" customFormat="1" ht="12.75" customHeight="1" hidden="1">
      <c r="A65" s="28"/>
      <c r="B65" s="37"/>
      <c r="C65" s="28"/>
      <c r="D65" s="32"/>
      <c r="E65" s="28"/>
      <c r="F65" s="28"/>
      <c r="G65" s="36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</row>
    <row r="66" spans="1:27" ht="33.75">
      <c r="A66" s="28"/>
      <c r="B66" s="36" t="s">
        <v>356</v>
      </c>
      <c r="C66" s="28"/>
      <c r="D66" s="55">
        <v>1003</v>
      </c>
      <c r="E66" s="28"/>
      <c r="F66" s="28"/>
      <c r="G66" s="36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98"/>
      <c r="U66" s="98"/>
      <c r="V66" s="98">
        <v>238.56</v>
      </c>
      <c r="W66" s="98">
        <v>224.7</v>
      </c>
      <c r="X66" s="98">
        <f>W66*1.06</f>
        <v>238.182</v>
      </c>
      <c r="Y66" s="98">
        <f>X66*1.06</f>
        <v>252.47292</v>
      </c>
      <c r="Z66" s="98"/>
      <c r="AA66" s="55"/>
    </row>
    <row r="67" spans="1:27" ht="14.25" customHeight="1">
      <c r="A67" s="28"/>
      <c r="B67" s="95" t="s">
        <v>357</v>
      </c>
      <c r="C67" s="28"/>
      <c r="D67" s="28"/>
      <c r="E67" s="28"/>
      <c r="F67" s="28"/>
      <c r="G67" s="36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100">
        <f aca="true" t="shared" si="6" ref="T67:Z67">T60+T66</f>
        <v>6150.2212500000005</v>
      </c>
      <c r="U67" s="100">
        <f t="shared" si="6"/>
        <v>5492.666290000001</v>
      </c>
      <c r="V67" s="100">
        <f t="shared" si="6"/>
        <v>5552.5650000000005</v>
      </c>
      <c r="W67" s="100">
        <f t="shared" si="6"/>
        <v>3979.7999999999997</v>
      </c>
      <c r="X67" s="100">
        <f t="shared" si="6"/>
        <v>4253.118</v>
      </c>
      <c r="Y67" s="100">
        <f t="shared" si="6"/>
        <v>4525.541480000001</v>
      </c>
      <c r="Z67" s="100">
        <f t="shared" si="6"/>
        <v>0</v>
      </c>
      <c r="AA67" s="101"/>
    </row>
    <row r="68" spans="1:25" ht="0.75" customHeight="1" hidden="1">
      <c r="A68" s="28"/>
      <c r="B68" s="37"/>
      <c r="C68" s="28"/>
      <c r="D68" s="32"/>
      <c r="E68" s="28"/>
      <c r="F68" s="28"/>
      <c r="G68" s="36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</row>
    <row r="69" spans="1:25" ht="14.25" customHeight="1" hidden="1">
      <c r="A69" s="196"/>
      <c r="B69" s="197"/>
      <c r="C69" s="198"/>
      <c r="D69" s="44"/>
      <c r="E69" s="45"/>
      <c r="F69" s="45"/>
      <c r="G69" s="36"/>
      <c r="H69" s="28"/>
      <c r="I69" s="28"/>
      <c r="J69" s="28"/>
      <c r="K69" s="28"/>
      <c r="L69" s="28"/>
      <c r="M69" s="28"/>
      <c r="N69" s="45"/>
      <c r="O69" s="45"/>
      <c r="P69" s="45"/>
      <c r="Q69" s="38"/>
      <c r="R69" s="38"/>
      <c r="S69" s="38"/>
      <c r="T69" s="38"/>
      <c r="U69" s="38"/>
      <c r="V69" s="38"/>
      <c r="W69" s="38"/>
      <c r="X69" s="38"/>
      <c r="Y69" s="38"/>
    </row>
    <row r="70" spans="7:13" ht="13.5" customHeight="1" hidden="1">
      <c r="G70" s="36"/>
      <c r="H70" s="28"/>
      <c r="I70" s="28"/>
      <c r="J70" s="28"/>
      <c r="K70" s="28"/>
      <c r="L70" s="28"/>
      <c r="M70" s="28"/>
    </row>
    <row r="72" spans="1:25" ht="12.75">
      <c r="A72" s="35"/>
      <c r="B72" s="35"/>
      <c r="C72" s="35"/>
      <c r="D72" s="35"/>
      <c r="E72" s="35"/>
      <c r="F72" s="35"/>
      <c r="N72" s="35"/>
      <c r="O72" s="35"/>
      <c r="P72" s="35"/>
      <c r="Q72" s="179" t="s">
        <v>229</v>
      </c>
      <c r="R72" s="179"/>
      <c r="S72" s="179"/>
      <c r="T72" s="179"/>
      <c r="U72" s="179"/>
      <c r="V72" s="35"/>
      <c r="W72" s="35"/>
      <c r="X72" s="35" t="s">
        <v>228</v>
      </c>
      <c r="Y72" s="35"/>
    </row>
    <row r="73" spans="1:26" ht="12.75">
      <c r="A73" s="35"/>
      <c r="B73" s="179" t="s">
        <v>251</v>
      </c>
      <c r="C73" s="179"/>
      <c r="D73" s="179"/>
      <c r="E73" s="35"/>
      <c r="F73" s="35"/>
      <c r="H73" s="40" t="s">
        <v>375</v>
      </c>
      <c r="N73" s="35"/>
      <c r="O73" s="35"/>
      <c r="P73" s="35"/>
      <c r="Q73" s="41" t="s">
        <v>231</v>
      </c>
      <c r="R73" s="41"/>
      <c r="S73" s="41"/>
      <c r="T73" s="41"/>
      <c r="U73" s="41"/>
      <c r="V73" s="35"/>
      <c r="W73" s="35"/>
      <c r="X73" s="78"/>
      <c r="Y73" s="202" t="s">
        <v>372</v>
      </c>
      <c r="Z73" s="202"/>
    </row>
    <row r="74" spans="7:13" ht="12.75">
      <c r="G74" s="81"/>
      <c r="H74" s="35"/>
      <c r="I74" s="35"/>
      <c r="J74" s="35"/>
      <c r="K74" s="35"/>
      <c r="L74" s="35"/>
      <c r="M74" s="35"/>
    </row>
    <row r="75" spans="7:13" ht="12.75">
      <c r="G75" s="81"/>
      <c r="I75" s="35"/>
      <c r="J75" s="35"/>
      <c r="K75" s="35"/>
      <c r="L75" s="35"/>
      <c r="M75" s="35"/>
    </row>
  </sheetData>
  <sheetProtection/>
  <mergeCells count="28">
    <mergeCell ref="Z3:Z5"/>
    <mergeCell ref="X4:Y4"/>
    <mergeCell ref="Y73:Z73"/>
    <mergeCell ref="B21:B22"/>
    <mergeCell ref="C21:C22"/>
    <mergeCell ref="Q72:U72"/>
    <mergeCell ref="B73:D73"/>
    <mergeCell ref="R4:R5"/>
    <mergeCell ref="S4:U4"/>
    <mergeCell ref="H34:H35"/>
    <mergeCell ref="A2:Y2"/>
    <mergeCell ref="A3:C5"/>
    <mergeCell ref="D3:D5"/>
    <mergeCell ref="E3:Q3"/>
    <mergeCell ref="E4:E5"/>
    <mergeCell ref="V4:V5"/>
    <mergeCell ref="N4:Q4"/>
    <mergeCell ref="W4:W5"/>
    <mergeCell ref="J4:M4"/>
    <mergeCell ref="R3:Y3"/>
    <mergeCell ref="I34:I35"/>
    <mergeCell ref="A69:C69"/>
    <mergeCell ref="C9:C11"/>
    <mergeCell ref="G34:G35"/>
    <mergeCell ref="A21:A22"/>
    <mergeCell ref="F4:I4"/>
    <mergeCell ref="A9:A11"/>
    <mergeCell ref="B9:B11"/>
  </mergeCells>
  <printOptions/>
  <pageMargins left="0.3937007874015748" right="0.3937007874015748" top="0.5" bottom="0.34" header="0.5118110236220472" footer="0.35"/>
  <pageSetup horizontalDpi="600" verticalDpi="600" orientation="landscape" paperSize="9" scale="55" r:id="rId1"/>
  <rowBreaks count="1" manualBreakCount="1">
    <brk id="40" max="2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A74"/>
  <sheetViews>
    <sheetView view="pageBreakPreview" zoomScale="80" zoomScaleSheetLayoutView="80" zoomScalePageLayoutView="0" workbookViewId="0" topLeftCell="A1">
      <pane xSplit="6" ySplit="6" topLeftCell="M59" activePane="bottomRight" state="frozen"/>
      <selection pane="topLeft" activeCell="D12" sqref="D12:M12"/>
      <selection pane="topRight" activeCell="D12" sqref="D12:M12"/>
      <selection pane="bottomLeft" activeCell="D12" sqref="D12:M12"/>
      <selection pane="bottomRight" activeCell="W34" sqref="W34:Y34"/>
    </sheetView>
  </sheetViews>
  <sheetFormatPr defaultColWidth="9.00390625" defaultRowHeight="12.75"/>
  <cols>
    <col min="1" max="1" width="6.875" style="40" customWidth="1"/>
    <col min="2" max="2" width="36.75390625" style="40" customWidth="1"/>
    <col min="3" max="3" width="9.125" style="40" customWidth="1"/>
    <col min="4" max="4" width="6.75390625" style="40" customWidth="1"/>
    <col min="5" max="5" width="0.12890625" style="40" hidden="1" customWidth="1"/>
    <col min="6" max="6" width="9.125" style="40" hidden="1" customWidth="1"/>
    <col min="7" max="7" width="17.625" style="82" customWidth="1"/>
    <col min="8" max="8" width="14.75390625" style="40" customWidth="1"/>
    <col min="9" max="9" width="9.875" style="40" customWidth="1"/>
    <col min="10" max="10" width="0.12890625" style="40" hidden="1" customWidth="1"/>
    <col min="11" max="11" width="19.25390625" style="40" customWidth="1"/>
    <col min="12" max="12" width="8.00390625" style="40" customWidth="1"/>
    <col min="13" max="13" width="10.625" style="40" customWidth="1"/>
    <col min="14" max="14" width="0.12890625" style="40" hidden="1" customWidth="1"/>
    <col min="15" max="15" width="20.375" style="40" customWidth="1"/>
    <col min="16" max="16" width="9.125" style="40" customWidth="1"/>
    <col min="17" max="17" width="9.875" style="40" customWidth="1"/>
    <col min="18" max="18" width="9.125" style="40" hidden="1" customWidth="1"/>
    <col min="19" max="19" width="6.25390625" style="40" hidden="1" customWidth="1"/>
    <col min="20" max="21" width="9.125" style="40" customWidth="1"/>
    <col min="22" max="23" width="9.625" style="40" customWidth="1"/>
    <col min="24" max="25" width="9.125" style="40" customWidth="1"/>
  </cols>
  <sheetData>
    <row r="1" spans="7:13" ht="12.75">
      <c r="G1" s="80"/>
      <c r="H1" s="1"/>
      <c r="I1" s="1"/>
      <c r="J1" s="1"/>
      <c r="K1" s="1"/>
      <c r="L1" s="1"/>
      <c r="M1" s="1"/>
    </row>
    <row r="2" spans="1:25" ht="30" customHeight="1">
      <c r="A2" s="181" t="s">
        <v>252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</row>
    <row r="3" spans="1:26" ht="31.5" customHeight="1">
      <c r="A3" s="161" t="s">
        <v>1</v>
      </c>
      <c r="B3" s="161"/>
      <c r="C3" s="161"/>
      <c r="D3" s="182" t="s">
        <v>2</v>
      </c>
      <c r="E3" s="161" t="s">
        <v>3</v>
      </c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 t="s">
        <v>4</v>
      </c>
      <c r="S3" s="161"/>
      <c r="T3" s="161"/>
      <c r="U3" s="161"/>
      <c r="V3" s="161"/>
      <c r="W3" s="161"/>
      <c r="X3" s="161"/>
      <c r="Y3" s="161"/>
      <c r="Z3" s="165" t="s">
        <v>362</v>
      </c>
    </row>
    <row r="4" spans="1:26" ht="44.25" customHeight="1">
      <c r="A4" s="161"/>
      <c r="B4" s="161"/>
      <c r="C4" s="161"/>
      <c r="D4" s="182"/>
      <c r="E4" s="161"/>
      <c r="F4" s="161" t="s">
        <v>6</v>
      </c>
      <c r="G4" s="161"/>
      <c r="H4" s="161"/>
      <c r="I4" s="161"/>
      <c r="J4" s="169" t="s">
        <v>7</v>
      </c>
      <c r="K4" s="170"/>
      <c r="L4" s="170"/>
      <c r="M4" s="171"/>
      <c r="N4" s="161" t="s">
        <v>8</v>
      </c>
      <c r="O4" s="161"/>
      <c r="P4" s="161"/>
      <c r="Q4" s="161"/>
      <c r="R4" s="161"/>
      <c r="S4" s="161" t="s">
        <v>9</v>
      </c>
      <c r="T4" s="161"/>
      <c r="U4" s="161"/>
      <c r="V4" s="165" t="s">
        <v>321</v>
      </c>
      <c r="W4" s="165" t="s">
        <v>322</v>
      </c>
      <c r="X4" s="165" t="s">
        <v>10</v>
      </c>
      <c r="Y4" s="161"/>
      <c r="Z4" s="161"/>
    </row>
    <row r="5" spans="1:26" ht="67.5">
      <c r="A5" s="161"/>
      <c r="B5" s="161"/>
      <c r="C5" s="161"/>
      <c r="D5" s="182"/>
      <c r="E5" s="161"/>
      <c r="F5" s="3"/>
      <c r="G5" s="3" t="s">
        <v>11</v>
      </c>
      <c r="H5" s="3" t="s">
        <v>12</v>
      </c>
      <c r="I5" s="3" t="s">
        <v>13</v>
      </c>
      <c r="J5" s="3"/>
      <c r="K5" s="3" t="s">
        <v>11</v>
      </c>
      <c r="L5" s="3" t="s">
        <v>12</v>
      </c>
      <c r="M5" s="3" t="s">
        <v>13</v>
      </c>
      <c r="N5" s="3"/>
      <c r="O5" s="3" t="s">
        <v>11</v>
      </c>
      <c r="P5" s="3" t="s">
        <v>12</v>
      </c>
      <c r="Q5" s="3" t="s">
        <v>13</v>
      </c>
      <c r="R5" s="161"/>
      <c r="S5" s="3"/>
      <c r="T5" s="85" t="s">
        <v>319</v>
      </c>
      <c r="U5" s="85" t="s">
        <v>320</v>
      </c>
      <c r="V5" s="161"/>
      <c r="W5" s="161"/>
      <c r="X5" s="85" t="s">
        <v>323</v>
      </c>
      <c r="Y5" s="85" t="s">
        <v>324</v>
      </c>
      <c r="Z5" s="161"/>
    </row>
    <row r="6" spans="1:26" ht="12.75">
      <c r="A6" s="3" t="s">
        <v>14</v>
      </c>
      <c r="B6" s="3" t="s">
        <v>15</v>
      </c>
      <c r="C6" s="3" t="s">
        <v>16</v>
      </c>
      <c r="D6" s="4" t="s">
        <v>17</v>
      </c>
      <c r="E6" s="3"/>
      <c r="F6" s="3"/>
      <c r="G6" s="3" t="s">
        <v>18</v>
      </c>
      <c r="H6" s="3" t="s">
        <v>19</v>
      </c>
      <c r="I6" s="3" t="s">
        <v>20</v>
      </c>
      <c r="J6" s="3"/>
      <c r="K6" s="3" t="s">
        <v>21</v>
      </c>
      <c r="L6" s="3" t="s">
        <v>22</v>
      </c>
      <c r="M6" s="3" t="s">
        <v>23</v>
      </c>
      <c r="N6" s="3"/>
      <c r="O6" s="3" t="s">
        <v>24</v>
      </c>
      <c r="P6" s="3" t="s">
        <v>25</v>
      </c>
      <c r="Q6" s="3" t="s">
        <v>26</v>
      </c>
      <c r="R6" s="3"/>
      <c r="S6" s="3"/>
      <c r="T6" s="3" t="s">
        <v>27</v>
      </c>
      <c r="U6" s="3" t="s">
        <v>28</v>
      </c>
      <c r="V6" s="3" t="s">
        <v>29</v>
      </c>
      <c r="W6" s="3" t="s">
        <v>30</v>
      </c>
      <c r="X6" s="3" t="s">
        <v>31</v>
      </c>
      <c r="Y6" s="3" t="s">
        <v>32</v>
      </c>
      <c r="Z6" s="3" t="s">
        <v>33</v>
      </c>
    </row>
    <row r="7" spans="1:26" ht="18.75" customHeight="1">
      <c r="A7" s="5" t="s">
        <v>34</v>
      </c>
      <c r="B7" s="6" t="s">
        <v>35</v>
      </c>
      <c r="C7" s="7" t="s">
        <v>36</v>
      </c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7">
        <f aca="true" t="shared" si="0" ref="T7:Y7">SUM(T8,T55,T58,T60)</f>
        <v>11351.01239</v>
      </c>
      <c r="U7" s="97">
        <f t="shared" si="0"/>
        <v>11069.97878</v>
      </c>
      <c r="V7" s="97">
        <f t="shared" si="0"/>
        <v>5331.579</v>
      </c>
      <c r="W7" s="97">
        <f t="shared" si="0"/>
        <v>6064.799999999999</v>
      </c>
      <c r="X7" s="97">
        <f t="shared" si="0"/>
        <v>6428.688000000001</v>
      </c>
      <c r="Y7" s="97">
        <f t="shared" si="0"/>
        <v>6814.40928</v>
      </c>
      <c r="Z7" s="69"/>
    </row>
    <row r="8" spans="1:26" ht="55.5" customHeight="1">
      <c r="A8" s="5" t="s">
        <v>37</v>
      </c>
      <c r="B8" s="11" t="s">
        <v>38</v>
      </c>
      <c r="C8" s="12" t="s">
        <v>39</v>
      </c>
      <c r="D8" s="8"/>
      <c r="E8" s="9"/>
      <c r="F8" s="9"/>
      <c r="G8" s="14"/>
      <c r="H8" s="14"/>
      <c r="I8" s="14"/>
      <c r="J8" s="14"/>
      <c r="K8" s="14"/>
      <c r="L8" s="14"/>
      <c r="M8" s="14"/>
      <c r="N8" s="9"/>
      <c r="O8" s="9"/>
      <c r="P8" s="9"/>
      <c r="Q8" s="9"/>
      <c r="R8" s="9"/>
      <c r="S8" s="9"/>
      <c r="T8" s="97">
        <f aca="true" t="shared" si="1" ref="T8:Y8">SUM(T9:T54)</f>
        <v>6935.917</v>
      </c>
      <c r="U8" s="97">
        <f t="shared" si="1"/>
        <v>6654.88339</v>
      </c>
      <c r="V8" s="97">
        <f t="shared" si="1"/>
        <v>3056.679</v>
      </c>
      <c r="W8" s="97">
        <f t="shared" si="1"/>
        <v>3147.4</v>
      </c>
      <c r="X8" s="97">
        <f t="shared" si="1"/>
        <v>3336.244</v>
      </c>
      <c r="Y8" s="97">
        <f t="shared" si="1"/>
        <v>3536.41864</v>
      </c>
      <c r="Z8" s="69"/>
    </row>
    <row r="9" spans="1:26" ht="67.5" customHeight="1">
      <c r="A9" s="159" t="s">
        <v>40</v>
      </c>
      <c r="B9" s="167" t="s">
        <v>41</v>
      </c>
      <c r="C9" s="167" t="s">
        <v>42</v>
      </c>
      <c r="D9" s="8" t="s">
        <v>243</v>
      </c>
      <c r="E9" s="9"/>
      <c r="F9" s="9"/>
      <c r="G9" s="24" t="s">
        <v>43</v>
      </c>
      <c r="H9" s="17" t="s">
        <v>44</v>
      </c>
      <c r="I9" s="18" t="s">
        <v>316</v>
      </c>
      <c r="J9" s="14"/>
      <c r="K9" s="19" t="s">
        <v>46</v>
      </c>
      <c r="L9" s="18" t="s">
        <v>47</v>
      </c>
      <c r="M9" s="18" t="s">
        <v>45</v>
      </c>
      <c r="N9" s="14"/>
      <c r="O9" s="83" t="s">
        <v>328</v>
      </c>
      <c r="P9" s="14"/>
      <c r="Q9" s="84" t="s">
        <v>318</v>
      </c>
      <c r="R9" s="9"/>
      <c r="S9" s="9"/>
      <c r="T9" s="97">
        <v>817.9504</v>
      </c>
      <c r="U9" s="97">
        <v>779.159</v>
      </c>
      <c r="V9" s="102">
        <v>779.9</v>
      </c>
      <c r="W9" s="102">
        <v>925.7</v>
      </c>
      <c r="X9" s="97">
        <f>W9*1.06</f>
        <v>981.2420000000001</v>
      </c>
      <c r="Y9" s="97">
        <f>X9*1.06</f>
        <v>1040.11652</v>
      </c>
      <c r="Z9" s="69"/>
    </row>
    <row r="10" spans="1:26" ht="44.25" customHeight="1">
      <c r="A10" s="186"/>
      <c r="B10" s="188"/>
      <c r="C10" s="188"/>
      <c r="D10" s="104" t="s">
        <v>412</v>
      </c>
      <c r="E10" s="9"/>
      <c r="F10" s="9"/>
      <c r="G10" s="24" t="s">
        <v>43</v>
      </c>
      <c r="H10" s="115" t="s">
        <v>44</v>
      </c>
      <c r="I10" s="18" t="s">
        <v>316</v>
      </c>
      <c r="J10" s="14"/>
      <c r="K10" s="19" t="s">
        <v>46</v>
      </c>
      <c r="L10" s="18" t="s">
        <v>47</v>
      </c>
      <c r="M10" s="18" t="s">
        <v>45</v>
      </c>
      <c r="N10" s="14"/>
      <c r="O10" s="83" t="s">
        <v>418</v>
      </c>
      <c r="P10" s="14"/>
      <c r="Q10" s="84" t="s">
        <v>318</v>
      </c>
      <c r="R10" s="9"/>
      <c r="S10" s="9"/>
      <c r="T10" s="97"/>
      <c r="U10" s="97"/>
      <c r="V10" s="102"/>
      <c r="W10" s="102">
        <v>10</v>
      </c>
      <c r="X10" s="97">
        <f>W10*1.06</f>
        <v>10.600000000000001</v>
      </c>
      <c r="Y10" s="97">
        <f>X10*1.06</f>
        <v>11.236000000000002</v>
      </c>
      <c r="Z10" s="69"/>
    </row>
    <row r="11" spans="1:26" ht="39.75" customHeight="1">
      <c r="A11" s="187"/>
      <c r="B11" s="189"/>
      <c r="C11" s="189"/>
      <c r="D11" s="104" t="s">
        <v>358</v>
      </c>
      <c r="E11" s="9"/>
      <c r="F11" s="9"/>
      <c r="G11" s="24" t="s">
        <v>43</v>
      </c>
      <c r="H11" s="17" t="s">
        <v>44</v>
      </c>
      <c r="I11" s="18" t="s">
        <v>316</v>
      </c>
      <c r="J11" s="14"/>
      <c r="K11" s="19" t="s">
        <v>46</v>
      </c>
      <c r="L11" s="18" t="s">
        <v>47</v>
      </c>
      <c r="M11" s="18" t="s">
        <v>45</v>
      </c>
      <c r="N11" s="14"/>
      <c r="O11" s="83" t="s">
        <v>328</v>
      </c>
      <c r="P11" s="14"/>
      <c r="Q11" s="84" t="s">
        <v>318</v>
      </c>
      <c r="R11" s="9"/>
      <c r="S11" s="9"/>
      <c r="T11" s="97">
        <v>10</v>
      </c>
      <c r="U11" s="97"/>
      <c r="V11" s="102">
        <v>10</v>
      </c>
      <c r="W11" s="102"/>
      <c r="X11" s="97"/>
      <c r="Y11" s="97"/>
      <c r="Z11" s="69"/>
    </row>
    <row r="12" spans="1:26" ht="18.75" customHeight="1">
      <c r="A12" s="5" t="s">
        <v>48</v>
      </c>
      <c r="B12" s="15" t="s">
        <v>49</v>
      </c>
      <c r="C12" s="16" t="s">
        <v>50</v>
      </c>
      <c r="D12" s="8"/>
      <c r="E12" s="9"/>
      <c r="F12" s="9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9"/>
      <c r="S12" s="9"/>
      <c r="T12" s="97"/>
      <c r="U12" s="97"/>
      <c r="V12" s="102"/>
      <c r="W12" s="102"/>
      <c r="X12" s="97"/>
      <c r="Y12" s="97"/>
      <c r="Z12" s="69"/>
    </row>
    <row r="13" spans="1:26" ht="72" customHeight="1">
      <c r="A13" s="5" t="s">
        <v>51</v>
      </c>
      <c r="B13" s="15" t="s">
        <v>52</v>
      </c>
      <c r="C13" s="16" t="s">
        <v>53</v>
      </c>
      <c r="D13" s="8"/>
      <c r="E13" s="9"/>
      <c r="F13" s="9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9"/>
      <c r="S13" s="9"/>
      <c r="T13" s="97"/>
      <c r="U13" s="97"/>
      <c r="V13" s="102"/>
      <c r="W13" s="102"/>
      <c r="X13" s="97"/>
      <c r="Y13" s="97"/>
      <c r="Z13" s="69"/>
    </row>
    <row r="14" spans="1:26" ht="72" customHeight="1">
      <c r="A14" s="5" t="s">
        <v>54</v>
      </c>
      <c r="B14" s="15" t="s">
        <v>55</v>
      </c>
      <c r="C14" s="16" t="s">
        <v>56</v>
      </c>
      <c r="D14" s="104" t="s">
        <v>253</v>
      </c>
      <c r="E14" s="14"/>
      <c r="F14" s="14"/>
      <c r="G14" s="24" t="s">
        <v>43</v>
      </c>
      <c r="H14" s="115" t="s">
        <v>365</v>
      </c>
      <c r="I14" s="18" t="s">
        <v>316</v>
      </c>
      <c r="J14" s="14"/>
      <c r="K14" s="19" t="s">
        <v>46</v>
      </c>
      <c r="L14" s="18" t="s">
        <v>364</v>
      </c>
      <c r="M14" s="18" t="s">
        <v>45</v>
      </c>
      <c r="N14" s="14"/>
      <c r="O14" s="83" t="s">
        <v>328</v>
      </c>
      <c r="P14" s="14"/>
      <c r="Q14" s="84" t="s">
        <v>318</v>
      </c>
      <c r="R14" s="9"/>
      <c r="S14" s="9"/>
      <c r="T14" s="97"/>
      <c r="U14" s="97"/>
      <c r="V14" s="102">
        <v>48.15</v>
      </c>
      <c r="W14" s="102"/>
      <c r="X14" s="97"/>
      <c r="Y14" s="97"/>
      <c r="Z14" s="69"/>
    </row>
    <row r="15" spans="1:26" ht="73.5" customHeight="1">
      <c r="A15" s="5" t="s">
        <v>57</v>
      </c>
      <c r="B15" s="15" t="s">
        <v>58</v>
      </c>
      <c r="C15" s="16" t="s">
        <v>59</v>
      </c>
      <c r="D15" s="8"/>
      <c r="E15" s="9"/>
      <c r="F15" s="9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9"/>
      <c r="S15" s="9"/>
      <c r="T15" s="97"/>
      <c r="U15" s="97"/>
      <c r="V15" s="102"/>
      <c r="W15" s="102"/>
      <c r="X15" s="97"/>
      <c r="Y15" s="97"/>
      <c r="Z15" s="69"/>
    </row>
    <row r="16" spans="1:26" ht="52.5">
      <c r="A16" s="5" t="s">
        <v>60</v>
      </c>
      <c r="B16" s="15" t="s">
        <v>61</v>
      </c>
      <c r="C16" s="16" t="s">
        <v>62</v>
      </c>
      <c r="D16" s="8"/>
      <c r="E16" s="9"/>
      <c r="F16" s="9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9"/>
      <c r="S16" s="9"/>
      <c r="T16" s="97"/>
      <c r="U16" s="97"/>
      <c r="V16" s="102"/>
      <c r="W16" s="102"/>
      <c r="X16" s="97"/>
      <c r="Y16" s="97"/>
      <c r="Z16" s="69"/>
    </row>
    <row r="17" spans="1:26" ht="72" customHeight="1">
      <c r="A17" s="5" t="s">
        <v>63</v>
      </c>
      <c r="B17" s="15" t="s">
        <v>64</v>
      </c>
      <c r="C17" s="16" t="s">
        <v>65</v>
      </c>
      <c r="D17" s="8"/>
      <c r="E17" s="9"/>
      <c r="F17" s="9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9"/>
      <c r="S17" s="9"/>
      <c r="T17" s="97"/>
      <c r="U17" s="97"/>
      <c r="V17" s="102"/>
      <c r="W17" s="102"/>
      <c r="X17" s="97"/>
      <c r="Y17" s="97"/>
      <c r="Z17" s="69"/>
    </row>
    <row r="18" spans="1:26" ht="30" customHeight="1">
      <c r="A18" s="5" t="s">
        <v>66</v>
      </c>
      <c r="B18" s="15" t="s">
        <v>67</v>
      </c>
      <c r="C18" s="16" t="s">
        <v>68</v>
      </c>
      <c r="D18" s="8"/>
      <c r="E18" s="9"/>
      <c r="F18" s="9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9"/>
      <c r="S18" s="9"/>
      <c r="T18" s="97"/>
      <c r="U18" s="97"/>
      <c r="V18" s="102"/>
      <c r="W18" s="102"/>
      <c r="X18" s="97"/>
      <c r="Y18" s="97"/>
      <c r="Z18" s="69"/>
    </row>
    <row r="19" spans="1:26" ht="22.5" customHeight="1">
      <c r="A19" s="5" t="s">
        <v>69</v>
      </c>
      <c r="B19" s="15" t="s">
        <v>70</v>
      </c>
      <c r="C19" s="16" t="s">
        <v>71</v>
      </c>
      <c r="D19" s="8"/>
      <c r="E19" s="9"/>
      <c r="F19" s="9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9"/>
      <c r="S19" s="9"/>
      <c r="T19" s="97"/>
      <c r="U19" s="97"/>
      <c r="V19" s="102"/>
      <c r="W19" s="102"/>
      <c r="X19" s="97"/>
      <c r="Y19" s="97"/>
      <c r="Z19" s="69"/>
    </row>
    <row r="20" spans="1:26" ht="34.5" customHeight="1">
      <c r="A20" s="5" t="s">
        <v>72</v>
      </c>
      <c r="B20" s="15" t="s">
        <v>73</v>
      </c>
      <c r="C20" s="16" t="s">
        <v>74</v>
      </c>
      <c r="D20" s="8"/>
      <c r="E20" s="9"/>
      <c r="F20" s="9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9"/>
      <c r="S20" s="9"/>
      <c r="T20" s="97"/>
      <c r="U20" s="97"/>
      <c r="V20" s="102"/>
      <c r="W20" s="102"/>
      <c r="X20" s="97"/>
      <c r="Y20" s="97"/>
      <c r="Z20" s="69"/>
    </row>
    <row r="21" spans="1:26" ht="0.75" customHeight="1" hidden="1">
      <c r="A21" s="159" t="s">
        <v>75</v>
      </c>
      <c r="B21" s="167" t="s">
        <v>76</v>
      </c>
      <c r="C21" s="167" t="s">
        <v>77</v>
      </c>
      <c r="D21" s="8" t="s">
        <v>78</v>
      </c>
      <c r="E21" s="9"/>
      <c r="F21" s="9"/>
      <c r="G21" s="24" t="s">
        <v>43</v>
      </c>
      <c r="H21" s="17" t="s">
        <v>79</v>
      </c>
      <c r="I21" s="18" t="s">
        <v>80</v>
      </c>
      <c r="J21" s="14"/>
      <c r="K21" s="19" t="s">
        <v>46</v>
      </c>
      <c r="L21" s="18" t="s">
        <v>81</v>
      </c>
      <c r="M21" s="18" t="s">
        <v>45</v>
      </c>
      <c r="N21" s="14"/>
      <c r="O21" s="83" t="s">
        <v>328</v>
      </c>
      <c r="P21" s="14"/>
      <c r="Q21" s="20" t="s">
        <v>318</v>
      </c>
      <c r="R21" s="9"/>
      <c r="S21" s="9"/>
      <c r="T21" s="97"/>
      <c r="U21" s="97"/>
      <c r="V21" s="102"/>
      <c r="W21" s="102"/>
      <c r="X21" s="97"/>
      <c r="Y21" s="97"/>
      <c r="Z21" s="69"/>
    </row>
    <row r="22" spans="1:26" ht="68.25" customHeight="1">
      <c r="A22" s="187"/>
      <c r="B22" s="189"/>
      <c r="C22" s="189"/>
      <c r="D22" s="104" t="s">
        <v>354</v>
      </c>
      <c r="E22" s="9"/>
      <c r="F22" s="9"/>
      <c r="G22" s="24"/>
      <c r="H22" s="17"/>
      <c r="I22" s="18"/>
      <c r="J22" s="14"/>
      <c r="K22" s="19"/>
      <c r="L22" s="18"/>
      <c r="M22" s="18"/>
      <c r="N22" s="14"/>
      <c r="O22" s="83"/>
      <c r="P22" s="14"/>
      <c r="Q22" s="20"/>
      <c r="R22" s="9"/>
      <c r="S22" s="9"/>
      <c r="T22" s="97"/>
      <c r="U22" s="97"/>
      <c r="V22" s="102">
        <v>225.855</v>
      </c>
      <c r="W22" s="102"/>
      <c r="X22" s="97"/>
      <c r="Y22" s="97"/>
      <c r="Z22" s="69"/>
    </row>
    <row r="23" spans="1:26" ht="73.5" customHeight="1">
      <c r="A23" s="5" t="s">
        <v>82</v>
      </c>
      <c r="B23" s="15" t="s">
        <v>83</v>
      </c>
      <c r="C23" s="16" t="s">
        <v>84</v>
      </c>
      <c r="D23" s="8" t="s">
        <v>344</v>
      </c>
      <c r="E23" s="9"/>
      <c r="F23" s="9"/>
      <c r="G23" s="24" t="s">
        <v>43</v>
      </c>
      <c r="H23" s="17" t="s">
        <v>86</v>
      </c>
      <c r="I23" s="18" t="s">
        <v>80</v>
      </c>
      <c r="J23" s="14"/>
      <c r="K23" s="19" t="s">
        <v>46</v>
      </c>
      <c r="L23" s="18" t="s">
        <v>87</v>
      </c>
      <c r="M23" s="18" t="s">
        <v>45</v>
      </c>
      <c r="N23" s="14"/>
      <c r="O23" s="83" t="s">
        <v>328</v>
      </c>
      <c r="P23" s="14"/>
      <c r="Q23" s="20" t="s">
        <v>318</v>
      </c>
      <c r="R23" s="9"/>
      <c r="S23" s="9"/>
      <c r="T23" s="97">
        <v>1346.69</v>
      </c>
      <c r="U23" s="97">
        <v>1236.69</v>
      </c>
      <c r="V23" s="102">
        <v>148</v>
      </c>
      <c r="W23" s="102">
        <v>982.1</v>
      </c>
      <c r="X23" s="97">
        <f>W23*1.06</f>
        <v>1041.026</v>
      </c>
      <c r="Y23" s="97">
        <f>X23*1.06</f>
        <v>1103.48756</v>
      </c>
      <c r="Z23" s="69"/>
    </row>
    <row r="24" spans="1:26" ht="90">
      <c r="A24" s="5" t="s">
        <v>88</v>
      </c>
      <c r="B24" s="15" t="s">
        <v>89</v>
      </c>
      <c r="C24" s="16" t="s">
        <v>90</v>
      </c>
      <c r="D24" s="8" t="s">
        <v>91</v>
      </c>
      <c r="E24" s="9"/>
      <c r="F24" s="9"/>
      <c r="G24" s="24" t="s">
        <v>43</v>
      </c>
      <c r="H24" s="17" t="s">
        <v>92</v>
      </c>
      <c r="I24" s="18" t="s">
        <v>80</v>
      </c>
      <c r="J24" s="14"/>
      <c r="K24" s="19" t="s">
        <v>46</v>
      </c>
      <c r="L24" s="18" t="s">
        <v>93</v>
      </c>
      <c r="M24" s="18" t="s">
        <v>45</v>
      </c>
      <c r="N24" s="14"/>
      <c r="O24" s="83" t="s">
        <v>328</v>
      </c>
      <c r="P24" s="14"/>
      <c r="Q24" s="20" t="s">
        <v>318</v>
      </c>
      <c r="R24" s="9"/>
      <c r="S24" s="9"/>
      <c r="T24" s="97">
        <v>3046</v>
      </c>
      <c r="U24" s="97">
        <v>3042</v>
      </c>
      <c r="V24" s="102"/>
      <c r="W24" s="102"/>
      <c r="X24" s="97"/>
      <c r="Y24" s="97"/>
      <c r="Z24" s="69"/>
    </row>
    <row r="25" spans="1:26" ht="42">
      <c r="A25" s="5" t="s">
        <v>94</v>
      </c>
      <c r="B25" s="15" t="s">
        <v>95</v>
      </c>
      <c r="C25" s="16" t="s">
        <v>96</v>
      </c>
      <c r="D25" s="8"/>
      <c r="E25" s="9"/>
      <c r="F25" s="9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9"/>
      <c r="S25" s="9"/>
      <c r="T25" s="97"/>
      <c r="U25" s="97"/>
      <c r="V25" s="102"/>
      <c r="W25" s="102"/>
      <c r="X25" s="97"/>
      <c r="Y25" s="97"/>
      <c r="Z25" s="69"/>
    </row>
    <row r="26" spans="1:26" ht="51" customHeight="1">
      <c r="A26" s="5" t="s">
        <v>97</v>
      </c>
      <c r="B26" s="15" t="s">
        <v>98</v>
      </c>
      <c r="C26" s="16" t="s">
        <v>99</v>
      </c>
      <c r="D26" s="8"/>
      <c r="E26" s="9"/>
      <c r="F26" s="9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9"/>
      <c r="S26" s="9"/>
      <c r="T26" s="97"/>
      <c r="U26" s="97"/>
      <c r="V26" s="102"/>
      <c r="W26" s="102"/>
      <c r="X26" s="97"/>
      <c r="Y26" s="97"/>
      <c r="Z26" s="69"/>
    </row>
    <row r="27" spans="1:26" ht="30" customHeight="1">
      <c r="A27" s="5" t="s">
        <v>100</v>
      </c>
      <c r="B27" s="15" t="s">
        <v>101</v>
      </c>
      <c r="C27" s="16" t="s">
        <v>102</v>
      </c>
      <c r="D27" s="8"/>
      <c r="E27" s="9"/>
      <c r="F27" s="9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9"/>
      <c r="S27" s="9"/>
      <c r="T27" s="97"/>
      <c r="U27" s="97"/>
      <c r="V27" s="102"/>
      <c r="W27" s="102"/>
      <c r="X27" s="97"/>
      <c r="Y27" s="97"/>
      <c r="Z27" s="69"/>
    </row>
    <row r="28" spans="1:26" ht="90" customHeight="1">
      <c r="A28" s="5" t="s">
        <v>103</v>
      </c>
      <c r="B28" s="15" t="s">
        <v>104</v>
      </c>
      <c r="C28" s="16" t="s">
        <v>105</v>
      </c>
      <c r="D28" s="8" t="s">
        <v>106</v>
      </c>
      <c r="E28" s="9"/>
      <c r="F28" s="9"/>
      <c r="G28" s="24" t="s">
        <v>107</v>
      </c>
      <c r="H28" s="17" t="s">
        <v>108</v>
      </c>
      <c r="I28" s="18" t="s">
        <v>80</v>
      </c>
      <c r="J28" s="14"/>
      <c r="K28" s="19" t="s">
        <v>109</v>
      </c>
      <c r="L28" s="18" t="s">
        <v>110</v>
      </c>
      <c r="M28" s="18" t="s">
        <v>111</v>
      </c>
      <c r="N28" s="14"/>
      <c r="O28" s="14"/>
      <c r="P28" s="14"/>
      <c r="Q28" s="20"/>
      <c r="R28" s="9"/>
      <c r="S28" s="9"/>
      <c r="T28" s="97"/>
      <c r="U28" s="97"/>
      <c r="V28" s="102"/>
      <c r="W28" s="102"/>
      <c r="X28" s="97"/>
      <c r="Y28" s="97"/>
      <c r="Z28" s="69"/>
    </row>
    <row r="29" spans="1:26" ht="31.5" customHeight="1">
      <c r="A29" s="5" t="s">
        <v>112</v>
      </c>
      <c r="B29" s="15" t="s">
        <v>113</v>
      </c>
      <c r="C29" s="16" t="s">
        <v>114</v>
      </c>
      <c r="D29" s="8"/>
      <c r="E29" s="9"/>
      <c r="F29" s="9"/>
      <c r="G29" s="24"/>
      <c r="H29" s="17"/>
      <c r="I29" s="18"/>
      <c r="J29" s="14"/>
      <c r="K29" s="19"/>
      <c r="L29" s="18"/>
      <c r="M29" s="18"/>
      <c r="N29" s="14"/>
      <c r="O29" s="14"/>
      <c r="P29" s="14"/>
      <c r="Q29" s="14"/>
      <c r="R29" s="9"/>
      <c r="S29" s="9"/>
      <c r="T29" s="97"/>
      <c r="U29" s="97"/>
      <c r="V29" s="102"/>
      <c r="W29" s="102"/>
      <c r="X29" s="97"/>
      <c r="Y29" s="97"/>
      <c r="Z29" s="69"/>
    </row>
    <row r="30" spans="1:26" ht="65.25" customHeight="1">
      <c r="A30" s="5" t="s">
        <v>115</v>
      </c>
      <c r="B30" s="15" t="s">
        <v>116</v>
      </c>
      <c r="C30" s="16" t="s">
        <v>117</v>
      </c>
      <c r="D30" s="8" t="s">
        <v>118</v>
      </c>
      <c r="E30" s="9"/>
      <c r="F30" s="9"/>
      <c r="G30" s="24" t="s">
        <v>43</v>
      </c>
      <c r="H30" s="17" t="s">
        <v>119</v>
      </c>
      <c r="I30" s="18" t="s">
        <v>80</v>
      </c>
      <c r="J30" s="14"/>
      <c r="K30" s="19" t="s">
        <v>120</v>
      </c>
      <c r="L30" s="18" t="s">
        <v>121</v>
      </c>
      <c r="M30" s="18" t="s">
        <v>122</v>
      </c>
      <c r="N30" s="14"/>
      <c r="O30" s="14"/>
      <c r="P30" s="14"/>
      <c r="Q30" s="20"/>
      <c r="R30" s="9"/>
      <c r="S30" s="9"/>
      <c r="T30" s="97"/>
      <c r="U30" s="97"/>
      <c r="V30" s="102"/>
      <c r="W30" s="102"/>
      <c r="X30" s="97"/>
      <c r="Y30" s="97"/>
      <c r="Z30" s="69"/>
    </row>
    <row r="31" spans="1:26" ht="52.5" customHeight="1">
      <c r="A31" s="5" t="s">
        <v>123</v>
      </c>
      <c r="B31" s="15" t="s">
        <v>124</v>
      </c>
      <c r="C31" s="16" t="s">
        <v>125</v>
      </c>
      <c r="D31" s="8" t="s">
        <v>118</v>
      </c>
      <c r="E31" s="9"/>
      <c r="F31" s="9"/>
      <c r="G31" s="24" t="s">
        <v>43</v>
      </c>
      <c r="H31" s="17" t="s">
        <v>126</v>
      </c>
      <c r="I31" s="18" t="s">
        <v>80</v>
      </c>
      <c r="J31" s="14"/>
      <c r="K31" s="19" t="s">
        <v>46</v>
      </c>
      <c r="L31" s="18" t="s">
        <v>127</v>
      </c>
      <c r="M31" s="18" t="s">
        <v>45</v>
      </c>
      <c r="N31" s="14"/>
      <c r="O31" s="83" t="s">
        <v>328</v>
      </c>
      <c r="P31" s="14"/>
      <c r="Q31" s="20" t="s">
        <v>318</v>
      </c>
      <c r="R31" s="9"/>
      <c r="S31" s="9"/>
      <c r="T31" s="97">
        <v>206</v>
      </c>
      <c r="U31" s="97">
        <v>205.2</v>
      </c>
      <c r="V31" s="102">
        <v>178.2</v>
      </c>
      <c r="W31" s="102">
        <v>188.2</v>
      </c>
      <c r="X31" s="97">
        <f>W31*1.06</f>
        <v>199.492</v>
      </c>
      <c r="Y31" s="97">
        <f>X31*1.06</f>
        <v>211.46152</v>
      </c>
      <c r="Z31" s="69"/>
    </row>
    <row r="32" spans="1:26" ht="72" customHeight="1">
      <c r="A32" s="5" t="s">
        <v>128</v>
      </c>
      <c r="B32" s="15" t="s">
        <v>129</v>
      </c>
      <c r="C32" s="16" t="s">
        <v>130</v>
      </c>
      <c r="D32" s="8" t="s">
        <v>118</v>
      </c>
      <c r="E32" s="9"/>
      <c r="F32" s="9"/>
      <c r="G32" s="24" t="s">
        <v>43</v>
      </c>
      <c r="H32" s="17" t="s">
        <v>131</v>
      </c>
      <c r="I32" s="18" t="s">
        <v>80</v>
      </c>
      <c r="J32" s="14"/>
      <c r="K32" s="19" t="s">
        <v>46</v>
      </c>
      <c r="L32" s="18" t="s">
        <v>132</v>
      </c>
      <c r="M32" s="18" t="s">
        <v>45</v>
      </c>
      <c r="N32" s="14"/>
      <c r="O32" s="14"/>
      <c r="P32" s="14"/>
      <c r="Q32" s="20"/>
      <c r="R32" s="9"/>
      <c r="S32" s="9"/>
      <c r="T32" s="97"/>
      <c r="U32" s="97"/>
      <c r="V32" s="102"/>
      <c r="W32" s="102"/>
      <c r="X32" s="97"/>
      <c r="Y32" s="97"/>
      <c r="Z32" s="69"/>
    </row>
    <row r="33" spans="1:26" ht="52.5">
      <c r="A33" s="5" t="s">
        <v>133</v>
      </c>
      <c r="B33" s="15" t="s">
        <v>134</v>
      </c>
      <c r="C33" s="16" t="s">
        <v>135</v>
      </c>
      <c r="D33" s="8" t="s">
        <v>118</v>
      </c>
      <c r="E33" s="9"/>
      <c r="F33" s="9"/>
      <c r="G33" s="14"/>
      <c r="H33" s="14"/>
      <c r="I33" s="14"/>
      <c r="J33" s="14"/>
      <c r="K33" s="14"/>
      <c r="L33" s="14"/>
      <c r="M33" s="14"/>
      <c r="N33" s="14"/>
      <c r="O33" s="83" t="s">
        <v>328</v>
      </c>
      <c r="P33" s="14"/>
      <c r="Q33" s="20" t="s">
        <v>318</v>
      </c>
      <c r="R33" s="9"/>
      <c r="S33" s="9"/>
      <c r="T33" s="97"/>
      <c r="U33" s="97"/>
      <c r="V33" s="102"/>
      <c r="W33" s="102"/>
      <c r="X33" s="97"/>
      <c r="Y33" s="97"/>
      <c r="Z33" s="69"/>
    </row>
    <row r="34" spans="1:26" ht="70.5" customHeight="1">
      <c r="A34" s="159" t="s">
        <v>136</v>
      </c>
      <c r="B34" s="167" t="s">
        <v>137</v>
      </c>
      <c r="C34" s="167" t="s">
        <v>138</v>
      </c>
      <c r="D34" s="8" t="s">
        <v>139</v>
      </c>
      <c r="E34" s="9"/>
      <c r="F34" s="9"/>
      <c r="G34" s="162" t="s">
        <v>43</v>
      </c>
      <c r="H34" s="163" t="s">
        <v>140</v>
      </c>
      <c r="I34" s="168" t="s">
        <v>80</v>
      </c>
      <c r="J34" s="14"/>
      <c r="K34" s="19" t="s">
        <v>46</v>
      </c>
      <c r="L34" s="175" t="s">
        <v>132</v>
      </c>
      <c r="M34" s="18" t="s">
        <v>45</v>
      </c>
      <c r="N34" s="14"/>
      <c r="O34" s="83" t="s">
        <v>328</v>
      </c>
      <c r="P34" s="14"/>
      <c r="Q34" s="20" t="s">
        <v>318</v>
      </c>
      <c r="R34" s="9"/>
      <c r="S34" s="9"/>
      <c r="T34" s="97">
        <v>21.5</v>
      </c>
      <c r="U34" s="97">
        <v>9</v>
      </c>
      <c r="V34" s="102">
        <v>21.5</v>
      </c>
      <c r="W34" s="102"/>
      <c r="X34" s="97"/>
      <c r="Y34" s="97"/>
      <c r="Z34" s="69"/>
    </row>
    <row r="35" spans="1:26" ht="34.5" customHeight="1">
      <c r="A35" s="187"/>
      <c r="B35" s="189"/>
      <c r="C35" s="189"/>
      <c r="D35" s="8" t="s">
        <v>419</v>
      </c>
      <c r="E35" s="9"/>
      <c r="F35" s="9"/>
      <c r="G35" s="162"/>
      <c r="H35" s="163"/>
      <c r="I35" s="168"/>
      <c r="J35" s="14"/>
      <c r="K35" s="19" t="s">
        <v>46</v>
      </c>
      <c r="L35" s="177"/>
      <c r="M35" s="18" t="s">
        <v>45</v>
      </c>
      <c r="N35" s="14"/>
      <c r="O35" s="83" t="s">
        <v>418</v>
      </c>
      <c r="P35" s="14"/>
      <c r="Q35" s="20" t="s">
        <v>318</v>
      </c>
      <c r="R35" s="9"/>
      <c r="S35" s="9"/>
      <c r="T35" s="97"/>
      <c r="U35" s="97"/>
      <c r="V35" s="102"/>
      <c r="W35" s="102">
        <v>21.5</v>
      </c>
      <c r="X35" s="97">
        <f>W35*1.06</f>
        <v>22.790000000000003</v>
      </c>
      <c r="Y35" s="97">
        <f>X35*1.06</f>
        <v>24.157400000000003</v>
      </c>
      <c r="Z35" s="69"/>
    </row>
    <row r="36" spans="1:26" ht="30.75" customHeight="1">
      <c r="A36" s="5" t="s">
        <v>141</v>
      </c>
      <c r="B36" s="15" t="s">
        <v>142</v>
      </c>
      <c r="C36" s="16" t="s">
        <v>143</v>
      </c>
      <c r="D36" s="8"/>
      <c r="E36" s="9"/>
      <c r="F36" s="9"/>
      <c r="G36" s="162"/>
      <c r="H36" s="163"/>
      <c r="I36" s="168"/>
      <c r="J36" s="14"/>
      <c r="K36" s="19" t="s">
        <v>144</v>
      </c>
      <c r="L36" s="18" t="s">
        <v>145</v>
      </c>
      <c r="M36" s="18" t="s">
        <v>146</v>
      </c>
      <c r="N36" s="14"/>
      <c r="O36" s="14"/>
      <c r="P36" s="14"/>
      <c r="Q36" s="14"/>
      <c r="R36" s="9"/>
      <c r="S36" s="9"/>
      <c r="T36" s="97"/>
      <c r="U36" s="97"/>
      <c r="V36" s="102"/>
      <c r="W36" s="102"/>
      <c r="X36" s="97"/>
      <c r="Y36" s="97"/>
      <c r="Z36" s="69"/>
    </row>
    <row r="37" spans="1:26" ht="41.25" customHeight="1">
      <c r="A37" s="5" t="s">
        <v>147</v>
      </c>
      <c r="B37" s="15" t="s">
        <v>148</v>
      </c>
      <c r="C37" s="16" t="s">
        <v>149</v>
      </c>
      <c r="D37" s="8"/>
      <c r="E37" s="9"/>
      <c r="F37" s="9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9"/>
      <c r="S37" s="9"/>
      <c r="T37" s="97"/>
      <c r="U37" s="97"/>
      <c r="V37" s="102"/>
      <c r="W37" s="102"/>
      <c r="X37" s="97"/>
      <c r="Y37" s="97"/>
      <c r="Z37" s="69"/>
    </row>
    <row r="38" spans="1:26" ht="18.75" customHeight="1">
      <c r="A38" s="5" t="s">
        <v>150</v>
      </c>
      <c r="B38" s="15" t="s">
        <v>151</v>
      </c>
      <c r="C38" s="16" t="s">
        <v>152</v>
      </c>
      <c r="D38" s="8"/>
      <c r="E38" s="9"/>
      <c r="F38" s="9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9"/>
      <c r="S38" s="9"/>
      <c r="T38" s="97"/>
      <c r="U38" s="97"/>
      <c r="V38" s="102"/>
      <c r="W38" s="102"/>
      <c r="X38" s="97"/>
      <c r="Y38" s="97"/>
      <c r="Z38" s="69"/>
    </row>
    <row r="39" spans="1:26" ht="21">
      <c r="A39" s="5" t="s">
        <v>153</v>
      </c>
      <c r="B39" s="15" t="s">
        <v>154</v>
      </c>
      <c r="C39" s="16" t="s">
        <v>155</v>
      </c>
      <c r="D39" s="8"/>
      <c r="E39" s="9"/>
      <c r="F39" s="9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9"/>
      <c r="S39" s="9"/>
      <c r="T39" s="97"/>
      <c r="U39" s="97"/>
      <c r="V39" s="102"/>
      <c r="W39" s="102"/>
      <c r="X39" s="97"/>
      <c r="Y39" s="97"/>
      <c r="Z39" s="69"/>
    </row>
    <row r="40" spans="1:26" ht="66" customHeight="1">
      <c r="A40" s="5" t="s">
        <v>156</v>
      </c>
      <c r="B40" s="15" t="s">
        <v>157</v>
      </c>
      <c r="C40" s="16" t="s">
        <v>158</v>
      </c>
      <c r="D40" s="8" t="s">
        <v>159</v>
      </c>
      <c r="E40" s="9"/>
      <c r="F40" s="9"/>
      <c r="G40" s="24" t="s">
        <v>43</v>
      </c>
      <c r="H40" s="17" t="s">
        <v>160</v>
      </c>
      <c r="I40" s="18" t="s">
        <v>80</v>
      </c>
      <c r="J40" s="14"/>
      <c r="K40" s="19" t="s">
        <v>46</v>
      </c>
      <c r="L40" s="18" t="s">
        <v>161</v>
      </c>
      <c r="M40" s="18" t="s">
        <v>45</v>
      </c>
      <c r="N40" s="14"/>
      <c r="O40" s="83" t="s">
        <v>328</v>
      </c>
      <c r="P40" s="14"/>
      <c r="Q40" s="20" t="s">
        <v>318</v>
      </c>
      <c r="R40" s="9"/>
      <c r="S40" s="9"/>
      <c r="T40" s="97">
        <v>1172.7766</v>
      </c>
      <c r="U40" s="97">
        <v>1104.84093</v>
      </c>
      <c r="V40" s="102">
        <v>1094.879</v>
      </c>
      <c r="W40" s="102">
        <v>605.6</v>
      </c>
      <c r="X40" s="97">
        <f>W40*1.06</f>
        <v>641.936</v>
      </c>
      <c r="Y40" s="97">
        <f>X40*1.06</f>
        <v>680.45216</v>
      </c>
      <c r="Z40" s="69"/>
    </row>
    <row r="41" spans="1:26" ht="73.5" customHeight="1">
      <c r="A41" s="5" t="s">
        <v>162</v>
      </c>
      <c r="B41" s="15" t="s">
        <v>163</v>
      </c>
      <c r="C41" s="16" t="s">
        <v>164</v>
      </c>
      <c r="D41" s="8" t="s">
        <v>345</v>
      </c>
      <c r="E41" s="9"/>
      <c r="F41" s="9"/>
      <c r="G41" s="24" t="s">
        <v>43</v>
      </c>
      <c r="H41" s="17" t="s">
        <v>160</v>
      </c>
      <c r="I41" s="18" t="s">
        <v>80</v>
      </c>
      <c r="J41" s="14"/>
      <c r="K41" s="19" t="s">
        <v>46</v>
      </c>
      <c r="L41" s="18" t="s">
        <v>161</v>
      </c>
      <c r="M41" s="18" t="s">
        <v>45</v>
      </c>
      <c r="N41" s="14"/>
      <c r="O41" s="83" t="s">
        <v>328</v>
      </c>
      <c r="P41" s="14"/>
      <c r="Q41" s="20" t="s">
        <v>318</v>
      </c>
      <c r="R41" s="9"/>
      <c r="S41" s="9"/>
      <c r="T41" s="98">
        <v>8</v>
      </c>
      <c r="U41" s="97">
        <v>8</v>
      </c>
      <c r="V41" s="98">
        <v>143.1</v>
      </c>
      <c r="W41" s="98"/>
      <c r="X41" s="97"/>
      <c r="Y41" s="97"/>
      <c r="Z41" s="69"/>
    </row>
    <row r="42" spans="1:26" ht="67.5" customHeight="1">
      <c r="A42" s="5" t="s">
        <v>165</v>
      </c>
      <c r="B42" s="15" t="s">
        <v>166</v>
      </c>
      <c r="C42" s="16" t="s">
        <v>167</v>
      </c>
      <c r="D42" s="8" t="s">
        <v>159</v>
      </c>
      <c r="E42" s="9"/>
      <c r="F42" s="9"/>
      <c r="G42" s="24" t="s">
        <v>43</v>
      </c>
      <c r="H42" s="17" t="s">
        <v>160</v>
      </c>
      <c r="I42" s="18" t="s">
        <v>80</v>
      </c>
      <c r="J42" s="14"/>
      <c r="K42" s="19" t="s">
        <v>46</v>
      </c>
      <c r="L42" s="18" t="s">
        <v>161</v>
      </c>
      <c r="M42" s="18" t="s">
        <v>45</v>
      </c>
      <c r="N42" s="14"/>
      <c r="O42" s="83" t="s">
        <v>328</v>
      </c>
      <c r="P42" s="14"/>
      <c r="Q42" s="20" t="s">
        <v>318</v>
      </c>
      <c r="R42" s="9"/>
      <c r="S42" s="9"/>
      <c r="T42" s="97">
        <v>307</v>
      </c>
      <c r="U42" s="97">
        <v>269.99346</v>
      </c>
      <c r="V42" s="102">
        <v>407.095</v>
      </c>
      <c r="W42" s="102">
        <v>414.3</v>
      </c>
      <c r="X42" s="97">
        <f>W42*1.06</f>
        <v>439.158</v>
      </c>
      <c r="Y42" s="97">
        <f>X42*1.06</f>
        <v>465.50748000000004</v>
      </c>
      <c r="Z42" s="69"/>
    </row>
    <row r="43" spans="1:26" ht="23.25" customHeight="1">
      <c r="A43" s="5" t="s">
        <v>168</v>
      </c>
      <c r="B43" s="15" t="s">
        <v>169</v>
      </c>
      <c r="C43" s="16" t="s">
        <v>170</v>
      </c>
      <c r="D43" s="8"/>
      <c r="E43" s="9"/>
      <c r="F43" s="9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9"/>
      <c r="S43" s="9"/>
      <c r="T43" s="97"/>
      <c r="U43" s="97"/>
      <c r="V43" s="102"/>
      <c r="W43" s="102"/>
      <c r="X43" s="97"/>
      <c r="Y43" s="97"/>
      <c r="Z43" s="69"/>
    </row>
    <row r="44" spans="1:26" ht="42.75" customHeight="1">
      <c r="A44" s="5" t="s">
        <v>171</v>
      </c>
      <c r="B44" s="15" t="s">
        <v>172</v>
      </c>
      <c r="C44" s="16" t="s">
        <v>173</v>
      </c>
      <c r="D44" s="8"/>
      <c r="E44" s="9"/>
      <c r="F44" s="9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9"/>
      <c r="S44" s="9"/>
      <c r="T44" s="97"/>
      <c r="U44" s="97"/>
      <c r="V44" s="102"/>
      <c r="W44" s="102"/>
      <c r="X44" s="97"/>
      <c r="Y44" s="97"/>
      <c r="Z44" s="69"/>
    </row>
    <row r="45" spans="1:26" ht="42.75" customHeight="1">
      <c r="A45" s="5" t="s">
        <v>174</v>
      </c>
      <c r="B45" s="15" t="s">
        <v>175</v>
      </c>
      <c r="C45" s="16" t="s">
        <v>176</v>
      </c>
      <c r="D45" s="8"/>
      <c r="E45" s="9"/>
      <c r="F45" s="9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9"/>
      <c r="S45" s="9"/>
      <c r="T45" s="97"/>
      <c r="U45" s="97"/>
      <c r="V45" s="102"/>
      <c r="W45" s="102"/>
      <c r="X45" s="97"/>
      <c r="Y45" s="97"/>
      <c r="Z45" s="69"/>
    </row>
    <row r="46" spans="1:26" ht="42.75" customHeight="1">
      <c r="A46" s="5" t="s">
        <v>177</v>
      </c>
      <c r="B46" s="15" t="s">
        <v>178</v>
      </c>
      <c r="C46" s="16" t="s">
        <v>179</v>
      </c>
      <c r="D46" s="8"/>
      <c r="E46" s="9"/>
      <c r="F46" s="9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9"/>
      <c r="S46" s="9"/>
      <c r="T46" s="97"/>
      <c r="U46" s="97"/>
      <c r="V46" s="102"/>
      <c r="W46" s="102"/>
      <c r="X46" s="97"/>
      <c r="Y46" s="97"/>
      <c r="Z46" s="69"/>
    </row>
    <row r="47" spans="1:26" ht="33" customHeight="1">
      <c r="A47" s="5" t="s">
        <v>180</v>
      </c>
      <c r="B47" s="15" t="s">
        <v>181</v>
      </c>
      <c r="C47" s="16" t="s">
        <v>182</v>
      </c>
      <c r="D47" s="8"/>
      <c r="E47" s="9"/>
      <c r="F47" s="9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9"/>
      <c r="S47" s="9"/>
      <c r="T47" s="97"/>
      <c r="U47" s="97"/>
      <c r="V47" s="102"/>
      <c r="W47" s="102"/>
      <c r="X47" s="97"/>
      <c r="Y47" s="97"/>
      <c r="Z47" s="69"/>
    </row>
    <row r="48" spans="1:26" ht="40.5" customHeight="1">
      <c r="A48" s="5" t="s">
        <v>183</v>
      </c>
      <c r="B48" s="15" t="s">
        <v>184</v>
      </c>
      <c r="C48" s="16" t="s">
        <v>185</v>
      </c>
      <c r="D48" s="8"/>
      <c r="E48" s="9"/>
      <c r="F48" s="9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9"/>
      <c r="S48" s="9"/>
      <c r="T48" s="97"/>
      <c r="U48" s="97"/>
      <c r="V48" s="102"/>
      <c r="W48" s="102"/>
      <c r="X48" s="97"/>
      <c r="Y48" s="97"/>
      <c r="Z48" s="69"/>
    </row>
    <row r="49" spans="1:26" ht="30.75" customHeight="1">
      <c r="A49" s="5" t="s">
        <v>186</v>
      </c>
      <c r="B49" s="15" t="s">
        <v>187</v>
      </c>
      <c r="C49" s="16" t="s">
        <v>188</v>
      </c>
      <c r="D49" s="8"/>
      <c r="E49" s="9"/>
      <c r="F49" s="9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9"/>
      <c r="S49" s="9"/>
      <c r="T49" s="97"/>
      <c r="U49" s="97"/>
      <c r="V49" s="102"/>
      <c r="W49" s="102"/>
      <c r="X49" s="97"/>
      <c r="Y49" s="97"/>
      <c r="Z49" s="69"/>
    </row>
    <row r="50" spans="1:26" ht="67.5" customHeight="1">
      <c r="A50" s="5" t="s">
        <v>189</v>
      </c>
      <c r="B50" s="15" t="s">
        <v>190</v>
      </c>
      <c r="C50" s="16" t="s">
        <v>191</v>
      </c>
      <c r="D50" s="8" t="s">
        <v>91</v>
      </c>
      <c r="E50" s="9"/>
      <c r="F50" s="9"/>
      <c r="G50" s="24" t="s">
        <v>43</v>
      </c>
      <c r="H50" s="17" t="s">
        <v>192</v>
      </c>
      <c r="I50" s="18" t="s">
        <v>80</v>
      </c>
      <c r="J50" s="14"/>
      <c r="K50" s="19" t="s">
        <v>46</v>
      </c>
      <c r="L50" s="18" t="s">
        <v>193</v>
      </c>
      <c r="M50" s="18" t="s">
        <v>194</v>
      </c>
      <c r="N50" s="14"/>
      <c r="O50" s="14"/>
      <c r="P50" s="14"/>
      <c r="Q50" s="20"/>
      <c r="R50" s="9"/>
      <c r="S50" s="9"/>
      <c r="T50" s="97"/>
      <c r="U50" s="97"/>
      <c r="V50" s="102"/>
      <c r="W50" s="102"/>
      <c r="X50" s="97"/>
      <c r="Y50" s="97"/>
      <c r="Z50" s="69"/>
    </row>
    <row r="51" spans="1:26" ht="21.75" customHeight="1">
      <c r="A51" s="5" t="s">
        <v>195</v>
      </c>
      <c r="B51" s="15" t="s">
        <v>196</v>
      </c>
      <c r="C51" s="16" t="s">
        <v>197</v>
      </c>
      <c r="D51" s="8"/>
      <c r="E51" s="9"/>
      <c r="F51" s="9"/>
      <c r="G51" s="24"/>
      <c r="H51" s="17"/>
      <c r="I51" s="18"/>
      <c r="J51" s="14"/>
      <c r="K51" s="14"/>
      <c r="L51" s="14"/>
      <c r="M51" s="14"/>
      <c r="N51" s="14"/>
      <c r="O51" s="14"/>
      <c r="P51" s="14"/>
      <c r="Q51" s="14"/>
      <c r="R51" s="9"/>
      <c r="S51" s="9"/>
      <c r="T51" s="97"/>
      <c r="U51" s="97"/>
      <c r="V51" s="102"/>
      <c r="W51" s="102"/>
      <c r="X51" s="97"/>
      <c r="Y51" s="97"/>
      <c r="Z51" s="69"/>
    </row>
    <row r="52" spans="1:26" ht="52.5" customHeight="1">
      <c r="A52" s="5" t="s">
        <v>198</v>
      </c>
      <c r="B52" s="15" t="s">
        <v>199</v>
      </c>
      <c r="C52" s="16" t="s">
        <v>200</v>
      </c>
      <c r="D52" s="8"/>
      <c r="E52" s="9"/>
      <c r="F52" s="9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9"/>
      <c r="S52" s="9"/>
      <c r="T52" s="97"/>
      <c r="U52" s="97"/>
      <c r="V52" s="102"/>
      <c r="W52" s="102"/>
      <c r="X52" s="97"/>
      <c r="Y52" s="97"/>
      <c r="Z52" s="69"/>
    </row>
    <row r="53" spans="1:26" ht="20.25" customHeight="1">
      <c r="A53" s="5" t="s">
        <v>201</v>
      </c>
      <c r="B53" s="15" t="s">
        <v>202</v>
      </c>
      <c r="C53" s="16" t="s">
        <v>203</v>
      </c>
      <c r="D53" s="8"/>
      <c r="E53" s="9"/>
      <c r="F53" s="9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9"/>
      <c r="S53" s="9"/>
      <c r="T53" s="97"/>
      <c r="U53" s="97"/>
      <c r="V53" s="102"/>
      <c r="W53" s="102"/>
      <c r="X53" s="97"/>
      <c r="Y53" s="97"/>
      <c r="Z53" s="69"/>
    </row>
    <row r="54" spans="1:26" ht="34.5" customHeight="1">
      <c r="A54" s="5" t="s">
        <v>204</v>
      </c>
      <c r="B54" s="15" t="s">
        <v>205</v>
      </c>
      <c r="C54" s="16" t="s">
        <v>206</v>
      </c>
      <c r="D54" s="8"/>
      <c r="E54" s="9"/>
      <c r="F54" s="9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9"/>
      <c r="S54" s="9"/>
      <c r="T54" s="97"/>
      <c r="U54" s="97"/>
      <c r="V54" s="102"/>
      <c r="W54" s="102"/>
      <c r="X54" s="97"/>
      <c r="Y54" s="97"/>
      <c r="Z54" s="69"/>
    </row>
    <row r="55" spans="1:26" ht="66.75" customHeight="1">
      <c r="A55" s="5" t="s">
        <v>207</v>
      </c>
      <c r="B55" s="11" t="s">
        <v>208</v>
      </c>
      <c r="C55" s="12" t="s">
        <v>209</v>
      </c>
      <c r="D55" s="8"/>
      <c r="E55" s="9"/>
      <c r="F55" s="9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9"/>
      <c r="S55" s="9"/>
      <c r="T55" s="97">
        <f>T56</f>
        <v>4338.7</v>
      </c>
      <c r="U55" s="97">
        <f>U56</f>
        <v>4338.7</v>
      </c>
      <c r="V55" s="97">
        <f>V56</f>
        <v>2274.9</v>
      </c>
      <c r="W55" s="97">
        <f>W57</f>
        <v>1500</v>
      </c>
      <c r="X55" s="97">
        <f>X57</f>
        <v>1590</v>
      </c>
      <c r="Y55" s="97">
        <f>Y57</f>
        <v>1685.4</v>
      </c>
      <c r="Z55" s="69"/>
    </row>
    <row r="56" spans="1:26" ht="56.25" customHeight="1">
      <c r="A56" s="42"/>
      <c r="B56" s="207" t="s">
        <v>211</v>
      </c>
      <c r="C56" s="12"/>
      <c r="D56" s="8" t="s">
        <v>212</v>
      </c>
      <c r="E56" s="9"/>
      <c r="F56" s="9"/>
      <c r="G56" s="190" t="s">
        <v>43</v>
      </c>
      <c r="H56" s="17" t="s">
        <v>92</v>
      </c>
      <c r="I56" s="18" t="s">
        <v>80</v>
      </c>
      <c r="J56" s="14"/>
      <c r="K56" s="19" t="s">
        <v>46</v>
      </c>
      <c r="L56" s="175" t="s">
        <v>93</v>
      </c>
      <c r="M56" s="18" t="s">
        <v>45</v>
      </c>
      <c r="N56" s="14"/>
      <c r="O56" s="83" t="s">
        <v>328</v>
      </c>
      <c r="P56" s="14"/>
      <c r="Q56" s="20" t="s">
        <v>318</v>
      </c>
      <c r="R56" s="9"/>
      <c r="S56" s="9"/>
      <c r="T56" s="98">
        <v>4338.7</v>
      </c>
      <c r="U56" s="97">
        <v>4338.7</v>
      </c>
      <c r="V56" s="98">
        <v>2274.9</v>
      </c>
      <c r="W56" s="98"/>
      <c r="X56" s="97"/>
      <c r="Y56" s="97"/>
      <c r="Z56" s="69"/>
    </row>
    <row r="57" spans="1:26" ht="38.25" customHeight="1">
      <c r="A57" s="42"/>
      <c r="B57" s="208"/>
      <c r="C57" s="12"/>
      <c r="D57" s="104" t="s">
        <v>417</v>
      </c>
      <c r="E57" s="9"/>
      <c r="F57" s="9"/>
      <c r="G57" s="192"/>
      <c r="H57" s="115" t="s">
        <v>92</v>
      </c>
      <c r="I57" s="18" t="s">
        <v>80</v>
      </c>
      <c r="J57" s="14"/>
      <c r="K57" s="19" t="s">
        <v>46</v>
      </c>
      <c r="L57" s="177"/>
      <c r="M57" s="18" t="s">
        <v>45</v>
      </c>
      <c r="N57" s="14"/>
      <c r="O57" s="83" t="s">
        <v>418</v>
      </c>
      <c r="P57" s="14"/>
      <c r="Q57" s="20" t="s">
        <v>318</v>
      </c>
      <c r="R57" s="9"/>
      <c r="S57" s="9"/>
      <c r="T57" s="98"/>
      <c r="U57" s="97"/>
      <c r="V57" s="98"/>
      <c r="W57" s="98">
        <v>1500</v>
      </c>
      <c r="X57" s="97">
        <f>W57*1.06</f>
        <v>1590</v>
      </c>
      <c r="Y57" s="97">
        <f>X57*1.06</f>
        <v>1685.4</v>
      </c>
      <c r="Z57" s="69"/>
    </row>
    <row r="58" spans="1:26" ht="67.5" customHeight="1">
      <c r="A58" s="5" t="s">
        <v>213</v>
      </c>
      <c r="B58" s="11" t="s">
        <v>214</v>
      </c>
      <c r="C58" s="12" t="s">
        <v>215</v>
      </c>
      <c r="D58" s="8"/>
      <c r="E58" s="9"/>
      <c r="F58" s="9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9"/>
      <c r="S58" s="9"/>
      <c r="T58" s="97">
        <f aca="true" t="shared" si="2" ref="T58:Y58">T59</f>
        <v>0</v>
      </c>
      <c r="U58" s="97">
        <f t="shared" si="2"/>
        <v>0</v>
      </c>
      <c r="V58" s="97">
        <f t="shared" si="2"/>
        <v>0</v>
      </c>
      <c r="W58" s="97">
        <f t="shared" si="2"/>
        <v>1417.4</v>
      </c>
      <c r="X58" s="97">
        <f t="shared" si="2"/>
        <v>1502.4440000000002</v>
      </c>
      <c r="Y58" s="97">
        <f t="shared" si="2"/>
        <v>1592.5906400000003</v>
      </c>
      <c r="Z58" s="69"/>
    </row>
    <row r="59" spans="1:26" ht="67.5" customHeight="1">
      <c r="A59" s="42"/>
      <c r="B59" s="138" t="s">
        <v>388</v>
      </c>
      <c r="C59" s="12"/>
      <c r="D59" s="104" t="s">
        <v>391</v>
      </c>
      <c r="E59" s="9"/>
      <c r="F59" s="9"/>
      <c r="G59" s="24" t="s">
        <v>43</v>
      </c>
      <c r="H59" s="17" t="s">
        <v>219</v>
      </c>
      <c r="I59" s="18" t="s">
        <v>80</v>
      </c>
      <c r="J59" s="14"/>
      <c r="K59" s="19" t="s">
        <v>46</v>
      </c>
      <c r="L59" s="18" t="s">
        <v>47</v>
      </c>
      <c r="M59" s="18" t="s">
        <v>45</v>
      </c>
      <c r="N59" s="14"/>
      <c r="O59" s="83" t="s">
        <v>328</v>
      </c>
      <c r="P59" s="14"/>
      <c r="Q59" s="14"/>
      <c r="R59" s="9"/>
      <c r="S59" s="9"/>
      <c r="T59" s="97"/>
      <c r="U59" s="97"/>
      <c r="V59" s="102"/>
      <c r="W59" s="102">
        <v>1417.4</v>
      </c>
      <c r="X59" s="97">
        <f>W59*1.06</f>
        <v>1502.4440000000002</v>
      </c>
      <c r="Y59" s="97">
        <f>X59*1.06</f>
        <v>1592.5906400000003</v>
      </c>
      <c r="Z59" s="69"/>
    </row>
    <row r="60" spans="1:26" ht="78" customHeight="1">
      <c r="A60" s="5" t="s">
        <v>222</v>
      </c>
      <c r="B60" s="11" t="s">
        <v>223</v>
      </c>
      <c r="C60" s="12" t="s">
        <v>224</v>
      </c>
      <c r="D60" s="8"/>
      <c r="E60" s="9"/>
      <c r="F60" s="9"/>
      <c r="G60" s="14"/>
      <c r="H60" s="14"/>
      <c r="I60" s="14"/>
      <c r="J60" s="14"/>
      <c r="K60" s="14"/>
      <c r="L60" s="14"/>
      <c r="M60" s="14"/>
      <c r="N60" s="9"/>
      <c r="O60" s="9"/>
      <c r="P60" s="9"/>
      <c r="Q60" s="9"/>
      <c r="R60" s="9"/>
      <c r="S60" s="9"/>
      <c r="T60" s="97">
        <f>T61</f>
        <v>76.39539</v>
      </c>
      <c r="U60" s="97">
        <f>U61</f>
        <v>76.39539</v>
      </c>
      <c r="V60" s="97">
        <f>V61</f>
        <v>0</v>
      </c>
      <c r="W60" s="102"/>
      <c r="X60" s="97"/>
      <c r="Y60" s="97"/>
      <c r="Z60" s="69"/>
    </row>
    <row r="61" spans="1:26" ht="90">
      <c r="A61" s="28"/>
      <c r="B61" s="36" t="s">
        <v>254</v>
      </c>
      <c r="C61" s="28"/>
      <c r="D61" s="8" t="s">
        <v>159</v>
      </c>
      <c r="E61" s="28"/>
      <c r="F61" s="28"/>
      <c r="G61" s="24" t="s">
        <v>43</v>
      </c>
      <c r="H61" s="17" t="s">
        <v>219</v>
      </c>
      <c r="I61" s="18" t="s">
        <v>80</v>
      </c>
      <c r="J61" s="14"/>
      <c r="K61" s="19" t="s">
        <v>46</v>
      </c>
      <c r="L61" s="18" t="s">
        <v>47</v>
      </c>
      <c r="M61" s="18" t="s">
        <v>45</v>
      </c>
      <c r="N61" s="28"/>
      <c r="O61" s="14"/>
      <c r="P61" s="9"/>
      <c r="Q61" s="54"/>
      <c r="R61" s="28"/>
      <c r="S61" s="28"/>
      <c r="T61" s="98">
        <v>76.39539</v>
      </c>
      <c r="U61" s="98">
        <v>76.39539</v>
      </c>
      <c r="V61" s="98">
        <v>0</v>
      </c>
      <c r="W61" s="98"/>
      <c r="X61" s="97"/>
      <c r="Y61" s="97"/>
      <c r="Z61" s="69"/>
    </row>
    <row r="62" spans="1:26" ht="24.75" customHeight="1">
      <c r="A62" s="5"/>
      <c r="B62" s="6" t="s">
        <v>227</v>
      </c>
      <c r="C62" s="7"/>
      <c r="D62" s="8"/>
      <c r="E62" s="9"/>
      <c r="F62" s="9"/>
      <c r="G62" s="60"/>
      <c r="H62" s="30"/>
      <c r="I62" s="30"/>
      <c r="J62" s="30"/>
      <c r="K62" s="30"/>
      <c r="L62" s="30"/>
      <c r="M62" s="30"/>
      <c r="N62" s="9"/>
      <c r="O62" s="9"/>
      <c r="P62" s="9" t="s">
        <v>228</v>
      </c>
      <c r="Q62" s="33"/>
      <c r="R62" s="9"/>
      <c r="S62" s="9"/>
      <c r="T62" s="99">
        <f aca="true" t="shared" si="3" ref="T62:Y62">SUM(T8,T55,T58,T60)</f>
        <v>11351.01239</v>
      </c>
      <c r="U62" s="99">
        <f t="shared" si="3"/>
        <v>11069.97878</v>
      </c>
      <c r="V62" s="99">
        <f t="shared" si="3"/>
        <v>5331.579</v>
      </c>
      <c r="W62" s="99">
        <f t="shared" si="3"/>
        <v>6064.799999999999</v>
      </c>
      <c r="X62" s="99">
        <f t="shared" si="3"/>
        <v>6428.688000000001</v>
      </c>
      <c r="Y62" s="99">
        <f t="shared" si="3"/>
        <v>6814.40928</v>
      </c>
      <c r="Z62" s="69"/>
    </row>
    <row r="63" spans="1:25" ht="15.75" customHeight="1" hidden="1">
      <c r="A63" s="56"/>
      <c r="B63" s="57"/>
      <c r="C63" s="56"/>
      <c r="D63" s="56"/>
      <c r="E63" s="56"/>
      <c r="F63" s="56"/>
      <c r="G63" s="36"/>
      <c r="H63" s="28"/>
      <c r="I63" s="28"/>
      <c r="J63" s="28"/>
      <c r="K63" s="28"/>
      <c r="L63" s="28"/>
      <c r="M63" s="28"/>
      <c r="N63" s="56"/>
      <c r="O63" s="56"/>
      <c r="P63" s="56"/>
      <c r="Q63" s="56"/>
      <c r="R63" s="56"/>
      <c r="S63" s="56"/>
      <c r="T63" s="106"/>
      <c r="U63" s="106"/>
      <c r="V63" s="106"/>
      <c r="W63" s="106"/>
      <c r="X63" s="97">
        <f aca="true" t="shared" si="4" ref="X63:Y70">W63*1.06</f>
        <v>0</v>
      </c>
      <c r="Y63" s="97">
        <f t="shared" si="4"/>
        <v>0</v>
      </c>
    </row>
    <row r="64" spans="1:25" ht="15.75" customHeight="1" hidden="1">
      <c r="A64" s="28"/>
      <c r="B64" s="58"/>
      <c r="C64" s="28"/>
      <c r="D64" s="28"/>
      <c r="E64" s="28"/>
      <c r="F64" s="28"/>
      <c r="G64" s="9"/>
      <c r="H64" s="9"/>
      <c r="I64" s="9"/>
      <c r="J64" s="9"/>
      <c r="K64" s="9"/>
      <c r="L64" s="9"/>
      <c r="M64" s="9"/>
      <c r="N64" s="28"/>
      <c r="O64" s="28"/>
      <c r="P64" s="28"/>
      <c r="Q64" s="28"/>
      <c r="R64" s="28"/>
      <c r="S64" s="28"/>
      <c r="T64" s="98"/>
      <c r="U64" s="98"/>
      <c r="V64" s="98"/>
      <c r="W64" s="98"/>
      <c r="X64" s="97">
        <f t="shared" si="4"/>
        <v>0</v>
      </c>
      <c r="Y64" s="97">
        <f t="shared" si="4"/>
        <v>0</v>
      </c>
    </row>
    <row r="65" spans="1:25" s="35" customFormat="1" ht="9" customHeight="1" hidden="1">
      <c r="A65" s="28"/>
      <c r="B65" s="37"/>
      <c r="C65" s="28"/>
      <c r="D65" s="32"/>
      <c r="E65" s="28"/>
      <c r="F65" s="28"/>
      <c r="G65" s="36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98"/>
      <c r="U65" s="98"/>
      <c r="V65" s="98"/>
      <c r="W65" s="98"/>
      <c r="X65" s="97">
        <f t="shared" si="4"/>
        <v>0</v>
      </c>
      <c r="Y65" s="97">
        <f t="shared" si="4"/>
        <v>0</v>
      </c>
    </row>
    <row r="66" spans="1:25" s="35" customFormat="1" ht="19.5" customHeight="1" hidden="1">
      <c r="A66" s="28"/>
      <c r="B66" s="36"/>
      <c r="C66" s="28"/>
      <c r="D66" s="32"/>
      <c r="E66" s="28"/>
      <c r="F66" s="28"/>
      <c r="G66" s="36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98"/>
      <c r="U66" s="98"/>
      <c r="V66" s="107"/>
      <c r="W66" s="107"/>
      <c r="X66" s="97">
        <f t="shared" si="4"/>
        <v>0</v>
      </c>
      <c r="Y66" s="97">
        <f t="shared" si="4"/>
        <v>0</v>
      </c>
    </row>
    <row r="67" spans="1:25" ht="17.25" customHeight="1" hidden="1">
      <c r="A67" s="28"/>
      <c r="B67" s="37"/>
      <c r="C67" s="28"/>
      <c r="D67" s="32"/>
      <c r="E67" s="28"/>
      <c r="F67" s="28"/>
      <c r="G67" s="36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98"/>
      <c r="U67" s="98"/>
      <c r="V67" s="98"/>
      <c r="W67" s="98"/>
      <c r="X67" s="97">
        <f t="shared" si="4"/>
        <v>0</v>
      </c>
      <c r="Y67" s="97">
        <f t="shared" si="4"/>
        <v>0</v>
      </c>
    </row>
    <row r="68" spans="1:25" ht="18" customHeight="1" hidden="1">
      <c r="A68" s="28"/>
      <c r="B68" s="37"/>
      <c r="C68" s="28"/>
      <c r="D68" s="32"/>
      <c r="E68" s="28"/>
      <c r="F68" s="28"/>
      <c r="G68" s="36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98"/>
      <c r="U68" s="98"/>
      <c r="V68" s="98"/>
      <c r="W68" s="98"/>
      <c r="X68" s="97">
        <f t="shared" si="4"/>
        <v>0</v>
      </c>
      <c r="Y68" s="97">
        <f t="shared" si="4"/>
        <v>0</v>
      </c>
    </row>
    <row r="69" spans="1:25" ht="19.5" customHeight="1" hidden="1">
      <c r="A69" s="196"/>
      <c r="B69" s="197"/>
      <c r="C69" s="198"/>
      <c r="D69" s="44"/>
      <c r="E69" s="45"/>
      <c r="F69" s="45"/>
      <c r="G69" s="36"/>
      <c r="H69" s="28"/>
      <c r="I69" s="28"/>
      <c r="J69" s="28"/>
      <c r="K69" s="28"/>
      <c r="L69" s="28"/>
      <c r="M69" s="28"/>
      <c r="N69" s="45"/>
      <c r="O69" s="45"/>
      <c r="P69" s="45"/>
      <c r="Q69" s="38"/>
      <c r="R69" s="38"/>
      <c r="S69" s="38"/>
      <c r="T69" s="108"/>
      <c r="U69" s="108"/>
      <c r="V69" s="108"/>
      <c r="W69" s="108"/>
      <c r="X69" s="97">
        <f t="shared" si="4"/>
        <v>0</v>
      </c>
      <c r="Y69" s="97">
        <f t="shared" si="4"/>
        <v>0</v>
      </c>
    </row>
    <row r="70" spans="1:27" ht="33.75">
      <c r="A70" s="28"/>
      <c r="B70" s="36" t="s">
        <v>356</v>
      </c>
      <c r="C70" s="28"/>
      <c r="D70" s="67">
        <v>1003</v>
      </c>
      <c r="E70" s="28"/>
      <c r="F70" s="28"/>
      <c r="G70" s="36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98"/>
      <c r="U70" s="98"/>
      <c r="V70" s="98">
        <v>2020</v>
      </c>
      <c r="W70" s="98">
        <v>2826.3</v>
      </c>
      <c r="X70" s="97">
        <f t="shared" si="4"/>
        <v>2995.878</v>
      </c>
      <c r="Y70" s="97">
        <f t="shared" si="4"/>
        <v>3175.63068</v>
      </c>
      <c r="Z70" s="98"/>
      <c r="AA70" s="55"/>
    </row>
    <row r="71" spans="1:27" ht="12.75">
      <c r="A71" s="28"/>
      <c r="B71" s="95" t="s">
        <v>357</v>
      </c>
      <c r="C71" s="28"/>
      <c r="D71" s="28"/>
      <c r="E71" s="28"/>
      <c r="F71" s="28"/>
      <c r="G71" s="36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100">
        <f aca="true" t="shared" si="5" ref="T71:Y71">T62+T70</f>
        <v>11351.01239</v>
      </c>
      <c r="U71" s="100">
        <f t="shared" si="5"/>
        <v>11069.97878</v>
      </c>
      <c r="V71" s="100">
        <f t="shared" si="5"/>
        <v>7351.579</v>
      </c>
      <c r="W71" s="100">
        <f t="shared" si="5"/>
        <v>8891.099999999999</v>
      </c>
      <c r="X71" s="100">
        <f t="shared" si="5"/>
        <v>9424.566</v>
      </c>
      <c r="Y71" s="100">
        <f t="shared" si="5"/>
        <v>9990.03996</v>
      </c>
      <c r="Z71" s="100"/>
      <c r="AA71" s="101"/>
    </row>
    <row r="73" spans="1:25" ht="12.75">
      <c r="A73" s="35"/>
      <c r="B73" s="35"/>
      <c r="C73" s="35"/>
      <c r="D73" s="35"/>
      <c r="E73" s="35"/>
      <c r="F73" s="35"/>
      <c r="G73" s="81"/>
      <c r="H73" s="35"/>
      <c r="I73" s="35"/>
      <c r="J73" s="35"/>
      <c r="K73" s="35"/>
      <c r="L73" s="35"/>
      <c r="M73" s="35"/>
      <c r="N73" s="35"/>
      <c r="O73" s="35"/>
      <c r="P73" s="35"/>
      <c r="Q73" s="179" t="s">
        <v>229</v>
      </c>
      <c r="R73" s="179"/>
      <c r="S73" s="179"/>
      <c r="T73" s="179"/>
      <c r="U73" s="179"/>
      <c r="V73" s="35"/>
      <c r="W73" s="35"/>
      <c r="X73" s="35" t="s">
        <v>228</v>
      </c>
      <c r="Y73" s="35"/>
    </row>
    <row r="74" spans="1:26" ht="12.75">
      <c r="A74" s="35"/>
      <c r="B74" s="179" t="s">
        <v>255</v>
      </c>
      <c r="C74" s="179"/>
      <c r="D74" s="179"/>
      <c r="E74" s="35"/>
      <c r="F74" s="35"/>
      <c r="G74" s="128" t="s">
        <v>376</v>
      </c>
      <c r="I74" s="35"/>
      <c r="J74" s="35"/>
      <c r="K74" s="35"/>
      <c r="L74" s="35"/>
      <c r="M74" s="35"/>
      <c r="N74" s="35"/>
      <c r="O74" s="35"/>
      <c r="P74" s="35"/>
      <c r="Q74" s="41" t="s">
        <v>231</v>
      </c>
      <c r="R74" s="41"/>
      <c r="S74" s="41"/>
      <c r="T74" s="41"/>
      <c r="U74" s="41"/>
      <c r="V74" s="35"/>
      <c r="W74" s="35"/>
      <c r="X74" s="78"/>
      <c r="Y74" s="202" t="s">
        <v>372</v>
      </c>
      <c r="Z74" s="202"/>
    </row>
  </sheetData>
  <sheetProtection/>
  <mergeCells count="35">
    <mergeCell ref="B56:B57"/>
    <mergeCell ref="G56:G57"/>
    <mergeCell ref="L56:L57"/>
    <mergeCell ref="W4:W5"/>
    <mergeCell ref="Y74:Z74"/>
    <mergeCell ref="N4:Q4"/>
    <mergeCell ref="H34:H36"/>
    <mergeCell ref="Z3:Z5"/>
    <mergeCell ref="X4:Y4"/>
    <mergeCell ref="I34:I36"/>
    <mergeCell ref="A2:Y2"/>
    <mergeCell ref="A3:C5"/>
    <mergeCell ref="D3:D5"/>
    <mergeCell ref="E3:Q3"/>
    <mergeCell ref="E4:E5"/>
    <mergeCell ref="F4:I4"/>
    <mergeCell ref="J4:M4"/>
    <mergeCell ref="B74:D74"/>
    <mergeCell ref="R4:R5"/>
    <mergeCell ref="S4:U4"/>
    <mergeCell ref="V4:V5"/>
    <mergeCell ref="A69:C69"/>
    <mergeCell ref="G34:G36"/>
    <mergeCell ref="B21:B22"/>
    <mergeCell ref="Q73:U73"/>
    <mergeCell ref="A21:A22"/>
    <mergeCell ref="B9:B11"/>
    <mergeCell ref="C21:C22"/>
    <mergeCell ref="A34:A35"/>
    <mergeCell ref="B34:B35"/>
    <mergeCell ref="C34:C35"/>
    <mergeCell ref="L34:L35"/>
    <mergeCell ref="R3:Y3"/>
    <mergeCell ref="C9:C11"/>
    <mergeCell ref="A9:A11"/>
  </mergeCells>
  <printOptions/>
  <pageMargins left="0.3937007874015748" right="0.3937007874015748" top="0.33" bottom="0.17" header="0.3" footer="0.18"/>
  <pageSetup horizontalDpi="600" verticalDpi="600" orientation="landscape" paperSize="9" scale="58" r:id="rId1"/>
  <rowBreaks count="1" manualBreakCount="1">
    <brk id="60" max="2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A79"/>
  <sheetViews>
    <sheetView view="pageBreakPreview" zoomScale="80" zoomScaleNormal="75" zoomScaleSheetLayoutView="80" zoomScalePageLayoutView="0" workbookViewId="0" topLeftCell="A1">
      <pane xSplit="6" ySplit="6" topLeftCell="G7" activePane="bottomRight" state="frozen"/>
      <selection pane="topLeft" activeCell="D12" sqref="D12:M12"/>
      <selection pane="topRight" activeCell="D12" sqref="D12:M12"/>
      <selection pane="bottomLeft" activeCell="D12" sqref="D12:M12"/>
      <selection pane="bottomRight" activeCell="C23" sqref="C23:C24"/>
    </sheetView>
  </sheetViews>
  <sheetFormatPr defaultColWidth="9.00390625" defaultRowHeight="12.75"/>
  <cols>
    <col min="1" max="1" width="5.875" style="40" customWidth="1"/>
    <col min="2" max="2" width="34.125" style="40" customWidth="1"/>
    <col min="3" max="3" width="9.125" style="40" customWidth="1"/>
    <col min="4" max="4" width="7.625" style="40" customWidth="1"/>
    <col min="5" max="5" width="0.12890625" style="40" hidden="1" customWidth="1"/>
    <col min="6" max="6" width="9.125" style="40" hidden="1" customWidth="1"/>
    <col min="7" max="7" width="17.625" style="82" customWidth="1"/>
    <col min="8" max="8" width="14.75390625" style="40" customWidth="1"/>
    <col min="9" max="9" width="9.875" style="40" customWidth="1"/>
    <col min="10" max="10" width="0.12890625" style="40" hidden="1" customWidth="1"/>
    <col min="11" max="11" width="19.25390625" style="40" customWidth="1"/>
    <col min="12" max="12" width="8.00390625" style="40" customWidth="1"/>
    <col min="13" max="13" width="10.625" style="40" customWidth="1"/>
    <col min="14" max="14" width="0.12890625" style="40" hidden="1" customWidth="1"/>
    <col min="15" max="15" width="23.125" style="40" customWidth="1"/>
    <col min="16" max="16" width="5.875" style="40" customWidth="1"/>
    <col min="17" max="17" width="10.625" style="40" customWidth="1"/>
    <col min="18" max="19" width="9.125" style="40" hidden="1" customWidth="1"/>
    <col min="20" max="21" width="9.125" style="40" customWidth="1"/>
    <col min="22" max="23" width="9.75390625" style="40" customWidth="1"/>
    <col min="24" max="24" width="9.125" style="40" customWidth="1"/>
    <col min="25" max="25" width="7.375" style="40" customWidth="1"/>
  </cols>
  <sheetData>
    <row r="1" spans="7:13" ht="12.75">
      <c r="G1" s="80"/>
      <c r="H1" s="1"/>
      <c r="I1" s="1"/>
      <c r="J1" s="1"/>
      <c r="K1" s="1"/>
      <c r="L1" s="1"/>
      <c r="M1" s="1"/>
    </row>
    <row r="2" spans="1:25" ht="12.75">
      <c r="A2" s="181" t="s">
        <v>256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</row>
    <row r="3" spans="1:26" ht="31.5" customHeight="1">
      <c r="A3" s="161" t="s">
        <v>1</v>
      </c>
      <c r="B3" s="161"/>
      <c r="C3" s="161"/>
      <c r="D3" s="182" t="s">
        <v>2</v>
      </c>
      <c r="E3" s="161" t="s">
        <v>3</v>
      </c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 t="s">
        <v>4</v>
      </c>
      <c r="S3" s="161"/>
      <c r="T3" s="161"/>
      <c r="U3" s="161"/>
      <c r="V3" s="161"/>
      <c r="W3" s="161"/>
      <c r="X3" s="161"/>
      <c r="Y3" s="161"/>
      <c r="Z3" s="165" t="s">
        <v>362</v>
      </c>
    </row>
    <row r="4" spans="1:26" ht="44.25" customHeight="1">
      <c r="A4" s="161"/>
      <c r="B4" s="161"/>
      <c r="C4" s="161"/>
      <c r="D4" s="182"/>
      <c r="E4" s="161"/>
      <c r="F4" s="161" t="s">
        <v>6</v>
      </c>
      <c r="G4" s="161"/>
      <c r="H4" s="161"/>
      <c r="I4" s="161"/>
      <c r="J4" s="169" t="s">
        <v>7</v>
      </c>
      <c r="K4" s="170"/>
      <c r="L4" s="170"/>
      <c r="M4" s="171"/>
      <c r="N4" s="161" t="s">
        <v>8</v>
      </c>
      <c r="O4" s="161"/>
      <c r="P4" s="161"/>
      <c r="Q4" s="161"/>
      <c r="R4" s="161"/>
      <c r="S4" s="161" t="s">
        <v>9</v>
      </c>
      <c r="T4" s="161"/>
      <c r="U4" s="161"/>
      <c r="V4" s="165" t="s">
        <v>321</v>
      </c>
      <c r="W4" s="165" t="s">
        <v>322</v>
      </c>
      <c r="X4" s="165" t="s">
        <v>10</v>
      </c>
      <c r="Y4" s="161"/>
      <c r="Z4" s="161"/>
    </row>
    <row r="5" spans="1:26" ht="90">
      <c r="A5" s="161"/>
      <c r="B5" s="161"/>
      <c r="C5" s="161"/>
      <c r="D5" s="182"/>
      <c r="E5" s="161"/>
      <c r="F5" s="3"/>
      <c r="G5" s="3" t="s">
        <v>11</v>
      </c>
      <c r="H5" s="3" t="s">
        <v>12</v>
      </c>
      <c r="I5" s="3" t="s">
        <v>13</v>
      </c>
      <c r="J5" s="3"/>
      <c r="K5" s="3" t="s">
        <v>11</v>
      </c>
      <c r="L5" s="3" t="s">
        <v>12</v>
      </c>
      <c r="M5" s="3" t="s">
        <v>13</v>
      </c>
      <c r="N5" s="3"/>
      <c r="O5" s="3" t="s">
        <v>11</v>
      </c>
      <c r="P5" s="3" t="s">
        <v>12</v>
      </c>
      <c r="Q5" s="3" t="s">
        <v>13</v>
      </c>
      <c r="R5" s="161"/>
      <c r="S5" s="3"/>
      <c r="T5" s="85" t="s">
        <v>319</v>
      </c>
      <c r="U5" s="85" t="s">
        <v>320</v>
      </c>
      <c r="V5" s="161"/>
      <c r="W5" s="161"/>
      <c r="X5" s="85" t="s">
        <v>323</v>
      </c>
      <c r="Y5" s="85" t="s">
        <v>324</v>
      </c>
      <c r="Z5" s="161"/>
    </row>
    <row r="6" spans="1:26" ht="12.75">
      <c r="A6" s="3" t="s">
        <v>14</v>
      </c>
      <c r="B6" s="3" t="s">
        <v>15</v>
      </c>
      <c r="C6" s="3" t="s">
        <v>16</v>
      </c>
      <c r="D6" s="4" t="s">
        <v>17</v>
      </c>
      <c r="E6" s="3"/>
      <c r="F6" s="3"/>
      <c r="G6" s="3" t="s">
        <v>18</v>
      </c>
      <c r="H6" s="3" t="s">
        <v>19</v>
      </c>
      <c r="I6" s="3" t="s">
        <v>20</v>
      </c>
      <c r="J6" s="3"/>
      <c r="K6" s="3" t="s">
        <v>21</v>
      </c>
      <c r="L6" s="3" t="s">
        <v>22</v>
      </c>
      <c r="M6" s="3" t="s">
        <v>23</v>
      </c>
      <c r="N6" s="3"/>
      <c r="O6" s="3" t="s">
        <v>24</v>
      </c>
      <c r="P6" s="3" t="s">
        <v>25</v>
      </c>
      <c r="Q6" s="3" t="s">
        <v>26</v>
      </c>
      <c r="R6" s="3"/>
      <c r="S6" s="3"/>
      <c r="T6" s="3" t="s">
        <v>27</v>
      </c>
      <c r="U6" s="3" t="s">
        <v>28</v>
      </c>
      <c r="V6" s="3" t="s">
        <v>29</v>
      </c>
      <c r="W6" s="3" t="s">
        <v>30</v>
      </c>
      <c r="X6" s="3" t="s">
        <v>31</v>
      </c>
      <c r="Y6" s="3" t="s">
        <v>32</v>
      </c>
      <c r="Z6" s="3" t="s">
        <v>33</v>
      </c>
    </row>
    <row r="7" spans="1:26" ht="18.75" customHeight="1">
      <c r="A7" s="5" t="s">
        <v>34</v>
      </c>
      <c r="B7" s="6" t="s">
        <v>35</v>
      </c>
      <c r="C7" s="7" t="s">
        <v>36</v>
      </c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21">
        <f aca="true" t="shared" si="0" ref="T7:Y7">SUM(T8,T55,T57,T60)</f>
        <v>6881.047609999999</v>
      </c>
      <c r="U7" s="21">
        <f t="shared" si="0"/>
        <v>6230.56465</v>
      </c>
      <c r="V7" s="21">
        <f t="shared" si="0"/>
        <v>7886.208</v>
      </c>
      <c r="W7" s="21">
        <f t="shared" si="0"/>
        <v>3215.3</v>
      </c>
      <c r="X7" s="21">
        <f t="shared" si="0"/>
        <v>3412.1150000000007</v>
      </c>
      <c r="Y7" s="21">
        <f t="shared" si="0"/>
        <v>3591.23075</v>
      </c>
      <c r="Z7" s="109"/>
    </row>
    <row r="8" spans="1:26" ht="57" customHeight="1">
      <c r="A8" s="5" t="s">
        <v>37</v>
      </c>
      <c r="B8" s="11" t="s">
        <v>38</v>
      </c>
      <c r="C8" s="12" t="s">
        <v>39</v>
      </c>
      <c r="D8" s="8"/>
      <c r="E8" s="9"/>
      <c r="F8" s="9"/>
      <c r="G8" s="14"/>
      <c r="H8" s="14"/>
      <c r="I8" s="14"/>
      <c r="J8" s="14"/>
      <c r="K8" s="14"/>
      <c r="L8" s="14"/>
      <c r="M8" s="14"/>
      <c r="N8" s="9"/>
      <c r="O8" s="9"/>
      <c r="P8" s="9"/>
      <c r="Q8" s="9"/>
      <c r="R8" s="9"/>
      <c r="S8" s="9"/>
      <c r="T8" s="21">
        <f aca="true" t="shared" si="1" ref="T8:Y8">SUM(T9:T54)</f>
        <v>6449.834899999999</v>
      </c>
      <c r="U8" s="21">
        <f t="shared" si="1"/>
        <v>5799.3519400000005</v>
      </c>
      <c r="V8" s="21">
        <f t="shared" si="1"/>
        <v>7777.758</v>
      </c>
      <c r="W8" s="21">
        <f t="shared" si="1"/>
        <v>3099.9</v>
      </c>
      <c r="X8" s="21">
        <f t="shared" si="1"/>
        <v>3290.9450000000006</v>
      </c>
      <c r="Y8" s="21">
        <f t="shared" si="1"/>
        <v>3464.00225</v>
      </c>
      <c r="Z8" s="109"/>
    </row>
    <row r="9" spans="1:26" ht="56.25" customHeight="1">
      <c r="A9" s="159" t="s">
        <v>40</v>
      </c>
      <c r="B9" s="167" t="s">
        <v>41</v>
      </c>
      <c r="C9" s="167" t="s">
        <v>42</v>
      </c>
      <c r="D9" s="8" t="s">
        <v>243</v>
      </c>
      <c r="E9" s="9"/>
      <c r="F9" s="9"/>
      <c r="G9" s="24" t="s">
        <v>43</v>
      </c>
      <c r="H9" s="17" t="s">
        <v>44</v>
      </c>
      <c r="I9" s="18" t="s">
        <v>316</v>
      </c>
      <c r="J9" s="14"/>
      <c r="K9" s="19" t="s">
        <v>46</v>
      </c>
      <c r="L9" s="18" t="s">
        <v>47</v>
      </c>
      <c r="M9" s="18" t="s">
        <v>45</v>
      </c>
      <c r="N9" s="14"/>
      <c r="O9" s="83" t="s">
        <v>329</v>
      </c>
      <c r="Q9" s="84" t="s">
        <v>318</v>
      </c>
      <c r="R9" s="9"/>
      <c r="S9" s="9"/>
      <c r="T9" s="21">
        <v>1146.7</v>
      </c>
      <c r="U9" s="21">
        <v>1135.95</v>
      </c>
      <c r="V9" s="63">
        <v>725.068</v>
      </c>
      <c r="W9" s="63">
        <v>753.1</v>
      </c>
      <c r="X9" s="63">
        <v>823.3</v>
      </c>
      <c r="Y9" s="21">
        <v>872.7</v>
      </c>
      <c r="Z9" s="109"/>
    </row>
    <row r="10" spans="1:26" ht="35.25" customHeight="1">
      <c r="A10" s="186"/>
      <c r="B10" s="188"/>
      <c r="C10" s="188"/>
      <c r="D10" s="8" t="s">
        <v>412</v>
      </c>
      <c r="E10" s="9"/>
      <c r="F10" s="9"/>
      <c r="G10" s="24" t="s">
        <v>43</v>
      </c>
      <c r="H10" s="17" t="s">
        <v>44</v>
      </c>
      <c r="I10" s="18" t="s">
        <v>316</v>
      </c>
      <c r="J10" s="14"/>
      <c r="K10" s="19" t="s">
        <v>46</v>
      </c>
      <c r="L10" s="18" t="s">
        <v>47</v>
      </c>
      <c r="M10" s="18" t="s">
        <v>45</v>
      </c>
      <c r="N10" s="14"/>
      <c r="O10" s="83" t="s">
        <v>400</v>
      </c>
      <c r="P10" s="14"/>
      <c r="Q10" s="84" t="s">
        <v>318</v>
      </c>
      <c r="R10" s="9"/>
      <c r="S10" s="9"/>
      <c r="T10" s="21"/>
      <c r="U10" s="21"/>
      <c r="V10" s="63"/>
      <c r="W10" s="63">
        <v>20</v>
      </c>
      <c r="X10" s="63">
        <f>W10*1.05</f>
        <v>21</v>
      </c>
      <c r="Y10" s="63">
        <f>X10*1.05</f>
        <v>22.05</v>
      </c>
      <c r="Z10" s="109"/>
    </row>
    <row r="11" spans="1:26" ht="56.25" customHeight="1">
      <c r="A11" s="187"/>
      <c r="B11" s="189"/>
      <c r="C11" s="189"/>
      <c r="D11" s="104" t="s">
        <v>358</v>
      </c>
      <c r="E11" s="9"/>
      <c r="F11" s="9"/>
      <c r="G11" s="24" t="s">
        <v>43</v>
      </c>
      <c r="H11" s="115" t="s">
        <v>44</v>
      </c>
      <c r="I11" s="18" t="s">
        <v>316</v>
      </c>
      <c r="J11" s="14"/>
      <c r="K11" s="19" t="s">
        <v>46</v>
      </c>
      <c r="L11" s="18" t="s">
        <v>47</v>
      </c>
      <c r="M11" s="18" t="s">
        <v>45</v>
      </c>
      <c r="N11" s="14"/>
      <c r="O11" s="83" t="s">
        <v>400</v>
      </c>
      <c r="P11" s="14"/>
      <c r="Q11" s="84" t="s">
        <v>318</v>
      </c>
      <c r="R11" s="9"/>
      <c r="S11" s="9"/>
      <c r="T11" s="21">
        <v>20</v>
      </c>
      <c r="U11" s="21"/>
      <c r="V11" s="63">
        <v>20</v>
      </c>
      <c r="W11" s="63"/>
      <c r="X11" s="63"/>
      <c r="Y11" s="63"/>
      <c r="Z11" s="109"/>
    </row>
    <row r="12" spans="1:26" ht="22.5" customHeight="1">
      <c r="A12" s="5" t="s">
        <v>48</v>
      </c>
      <c r="B12" s="15" t="s">
        <v>49</v>
      </c>
      <c r="C12" s="16" t="s">
        <v>50</v>
      </c>
      <c r="D12" s="8"/>
      <c r="E12" s="9"/>
      <c r="F12" s="9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9"/>
      <c r="S12" s="9"/>
      <c r="T12" s="21"/>
      <c r="U12" s="21"/>
      <c r="V12" s="63"/>
      <c r="W12" s="86"/>
      <c r="X12" s="86"/>
      <c r="Y12" s="21"/>
      <c r="Z12" s="109"/>
    </row>
    <row r="13" spans="1:26" ht="73.5" customHeight="1">
      <c r="A13" s="5" t="s">
        <v>51</v>
      </c>
      <c r="B13" s="15" t="s">
        <v>52</v>
      </c>
      <c r="C13" s="16" t="s">
        <v>53</v>
      </c>
      <c r="D13" s="8"/>
      <c r="E13" s="9"/>
      <c r="F13" s="9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9"/>
      <c r="S13" s="9"/>
      <c r="T13" s="21"/>
      <c r="U13" s="21"/>
      <c r="V13" s="63"/>
      <c r="W13" s="63"/>
      <c r="X13" s="21"/>
      <c r="Y13" s="21"/>
      <c r="Z13" s="109"/>
    </row>
    <row r="14" spans="1:26" ht="84" customHeight="1">
      <c r="A14" s="5" t="s">
        <v>54</v>
      </c>
      <c r="B14" s="15" t="s">
        <v>55</v>
      </c>
      <c r="C14" s="16" t="s">
        <v>56</v>
      </c>
      <c r="D14" s="114" t="s">
        <v>253</v>
      </c>
      <c r="E14" s="14"/>
      <c r="F14" s="14"/>
      <c r="G14" s="24" t="s">
        <v>43</v>
      </c>
      <c r="H14" s="115" t="s">
        <v>365</v>
      </c>
      <c r="I14" s="18" t="s">
        <v>316</v>
      </c>
      <c r="J14" s="14"/>
      <c r="K14" s="19" t="s">
        <v>46</v>
      </c>
      <c r="L14" s="18" t="s">
        <v>364</v>
      </c>
      <c r="M14" s="18" t="s">
        <v>45</v>
      </c>
      <c r="N14" s="14"/>
      <c r="O14" s="83" t="s">
        <v>329</v>
      </c>
      <c r="P14" s="14"/>
      <c r="Q14" s="84" t="s">
        <v>318</v>
      </c>
      <c r="R14" s="9"/>
      <c r="S14" s="9"/>
      <c r="T14" s="21"/>
      <c r="U14" s="21"/>
      <c r="V14" s="63">
        <v>51.12</v>
      </c>
      <c r="W14" s="63"/>
      <c r="X14" s="21"/>
      <c r="Y14" s="21"/>
      <c r="Z14" s="109"/>
    </row>
    <row r="15" spans="1:26" ht="85.5" customHeight="1">
      <c r="A15" s="5" t="s">
        <v>57</v>
      </c>
      <c r="B15" s="15" t="s">
        <v>58</v>
      </c>
      <c r="C15" s="16" t="s">
        <v>59</v>
      </c>
      <c r="D15" s="8"/>
      <c r="E15" s="9"/>
      <c r="F15" s="9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9"/>
      <c r="S15" s="9"/>
      <c r="T15" s="21"/>
      <c r="U15" s="21"/>
      <c r="V15" s="63"/>
      <c r="W15" s="63"/>
      <c r="X15" s="21"/>
      <c r="Y15" s="21"/>
      <c r="Z15" s="109"/>
    </row>
    <row r="16" spans="1:26" ht="63">
      <c r="A16" s="5" t="s">
        <v>60</v>
      </c>
      <c r="B16" s="15" t="s">
        <v>61</v>
      </c>
      <c r="C16" s="16" t="s">
        <v>62</v>
      </c>
      <c r="D16" s="8"/>
      <c r="E16" s="9"/>
      <c r="F16" s="9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9"/>
      <c r="S16" s="9"/>
      <c r="T16" s="21"/>
      <c r="U16" s="21"/>
      <c r="V16" s="63"/>
      <c r="W16" s="63"/>
      <c r="X16" s="21"/>
      <c r="Y16" s="21"/>
      <c r="Z16" s="109"/>
    </row>
    <row r="17" spans="1:26" ht="72" customHeight="1">
      <c r="A17" s="5" t="s">
        <v>63</v>
      </c>
      <c r="B17" s="15" t="s">
        <v>64</v>
      </c>
      <c r="C17" s="16" t="s">
        <v>65</v>
      </c>
      <c r="D17" s="8"/>
      <c r="E17" s="9"/>
      <c r="F17" s="9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9"/>
      <c r="S17" s="9"/>
      <c r="T17" s="21"/>
      <c r="U17" s="21"/>
      <c r="V17" s="63"/>
      <c r="W17" s="63"/>
      <c r="X17" s="21"/>
      <c r="Y17" s="21"/>
      <c r="Z17" s="109"/>
    </row>
    <row r="18" spans="1:26" ht="31.5" customHeight="1">
      <c r="A18" s="5" t="s">
        <v>66</v>
      </c>
      <c r="B18" s="15" t="s">
        <v>67</v>
      </c>
      <c r="C18" s="16" t="s">
        <v>68</v>
      </c>
      <c r="D18" s="8"/>
      <c r="E18" s="9"/>
      <c r="F18" s="9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9"/>
      <c r="S18" s="9"/>
      <c r="T18" s="21"/>
      <c r="U18" s="21"/>
      <c r="V18" s="63"/>
      <c r="W18" s="63"/>
      <c r="X18" s="21"/>
      <c r="Y18" s="21"/>
      <c r="Z18" s="109"/>
    </row>
    <row r="19" spans="1:26" ht="21.75" customHeight="1">
      <c r="A19" s="5" t="s">
        <v>69</v>
      </c>
      <c r="B19" s="15" t="s">
        <v>70</v>
      </c>
      <c r="C19" s="16" t="s">
        <v>71</v>
      </c>
      <c r="D19" s="8"/>
      <c r="E19" s="9"/>
      <c r="F19" s="9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9"/>
      <c r="S19" s="9"/>
      <c r="T19" s="21"/>
      <c r="U19" s="21"/>
      <c r="V19" s="63"/>
      <c r="W19" s="63"/>
      <c r="X19" s="21"/>
      <c r="Y19" s="21"/>
      <c r="Z19" s="109"/>
    </row>
    <row r="20" spans="1:26" ht="31.5" customHeight="1">
      <c r="A20" s="5" t="s">
        <v>72</v>
      </c>
      <c r="B20" s="15" t="s">
        <v>73</v>
      </c>
      <c r="C20" s="16" t="s">
        <v>74</v>
      </c>
      <c r="D20" s="8"/>
      <c r="E20" s="9"/>
      <c r="F20" s="9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9"/>
      <c r="S20" s="9"/>
      <c r="T20" s="21"/>
      <c r="U20" s="21"/>
      <c r="V20" s="63"/>
      <c r="W20" s="63"/>
      <c r="X20" s="21"/>
      <c r="Y20" s="21"/>
      <c r="Z20" s="109"/>
    </row>
    <row r="21" spans="1:26" ht="31.5" customHeight="1">
      <c r="A21" s="159" t="s">
        <v>75</v>
      </c>
      <c r="B21" s="167" t="s">
        <v>76</v>
      </c>
      <c r="C21" s="167" t="s">
        <v>77</v>
      </c>
      <c r="D21" s="8" t="s">
        <v>78</v>
      </c>
      <c r="E21" s="14"/>
      <c r="F21" s="14"/>
      <c r="G21" s="24" t="s">
        <v>43</v>
      </c>
      <c r="H21" s="17" t="s">
        <v>79</v>
      </c>
      <c r="I21" s="18" t="s">
        <v>80</v>
      </c>
      <c r="J21" s="14"/>
      <c r="K21" s="19" t="s">
        <v>46</v>
      </c>
      <c r="L21" s="18" t="s">
        <v>81</v>
      </c>
      <c r="M21" s="18" t="s">
        <v>45</v>
      </c>
      <c r="N21" s="14"/>
      <c r="O21" s="83" t="s">
        <v>329</v>
      </c>
      <c r="P21" s="14"/>
      <c r="Q21" s="20" t="s">
        <v>318</v>
      </c>
      <c r="R21" s="9"/>
      <c r="S21" s="9"/>
      <c r="T21" s="21"/>
      <c r="U21" s="21"/>
      <c r="V21" s="63">
        <v>90</v>
      </c>
      <c r="W21" s="63">
        <v>110</v>
      </c>
      <c r="X21" s="21">
        <f>W21*1.05</f>
        <v>115.5</v>
      </c>
      <c r="Y21" s="21">
        <f>X21*1.05</f>
        <v>121.275</v>
      </c>
      <c r="Z21" s="109"/>
    </row>
    <row r="22" spans="1:26" ht="55.5" customHeight="1">
      <c r="A22" s="187"/>
      <c r="B22" s="189"/>
      <c r="C22" s="189"/>
      <c r="D22" s="8" t="s">
        <v>354</v>
      </c>
      <c r="E22" s="14"/>
      <c r="F22" s="14"/>
      <c r="G22" s="24" t="s">
        <v>43</v>
      </c>
      <c r="H22" s="17" t="s">
        <v>79</v>
      </c>
      <c r="I22" s="18" t="s">
        <v>80</v>
      </c>
      <c r="J22" s="14"/>
      <c r="K22" s="19" t="s">
        <v>46</v>
      </c>
      <c r="L22" s="18" t="s">
        <v>355</v>
      </c>
      <c r="M22" s="18" t="s">
        <v>45</v>
      </c>
      <c r="N22" s="14"/>
      <c r="O22" s="83" t="s">
        <v>329</v>
      </c>
      <c r="P22" s="14"/>
      <c r="Q22" s="20" t="s">
        <v>318</v>
      </c>
      <c r="R22" s="9"/>
      <c r="S22" s="9"/>
      <c r="T22" s="21"/>
      <c r="U22" s="21"/>
      <c r="V22" s="63">
        <v>187.4</v>
      </c>
      <c r="W22" s="63">
        <v>30</v>
      </c>
      <c r="X22" s="21">
        <f>W22*1.05</f>
        <v>31.5</v>
      </c>
      <c r="Y22" s="21">
        <f>X22*1.05</f>
        <v>33.075</v>
      </c>
      <c r="Z22" s="109"/>
    </row>
    <row r="23" spans="1:26" ht="45.75" customHeight="1">
      <c r="A23" s="159" t="s">
        <v>82</v>
      </c>
      <c r="B23" s="167" t="s">
        <v>83</v>
      </c>
      <c r="C23" s="167" t="s">
        <v>84</v>
      </c>
      <c r="D23" s="104" t="s">
        <v>408</v>
      </c>
      <c r="E23" s="9"/>
      <c r="F23" s="9"/>
      <c r="G23" s="24" t="s">
        <v>43</v>
      </c>
      <c r="H23" s="17" t="s">
        <v>86</v>
      </c>
      <c r="I23" s="18" t="s">
        <v>80</v>
      </c>
      <c r="J23" s="14"/>
      <c r="K23" s="19" t="s">
        <v>46</v>
      </c>
      <c r="L23" s="18" t="s">
        <v>87</v>
      </c>
      <c r="M23" s="18" t="s">
        <v>45</v>
      </c>
      <c r="N23" s="14"/>
      <c r="O23" s="183" t="s">
        <v>329</v>
      </c>
      <c r="P23" s="209"/>
      <c r="Q23" s="205" t="s">
        <v>318</v>
      </c>
      <c r="R23" s="9"/>
      <c r="S23" s="9"/>
      <c r="T23" s="157">
        <v>1500</v>
      </c>
      <c r="U23" s="157">
        <v>1500</v>
      </c>
      <c r="V23" s="23">
        <v>4368</v>
      </c>
      <c r="W23" s="23"/>
      <c r="X23" s="21"/>
      <c r="Y23" s="21"/>
      <c r="Z23" s="109"/>
    </row>
    <row r="24" spans="1:26" ht="45.75" customHeight="1">
      <c r="A24" s="187"/>
      <c r="B24" s="189"/>
      <c r="C24" s="189"/>
      <c r="D24" s="104" t="s">
        <v>159</v>
      </c>
      <c r="E24" s="9"/>
      <c r="F24" s="9"/>
      <c r="G24" s="24"/>
      <c r="H24" s="17"/>
      <c r="I24" s="18"/>
      <c r="J24" s="14"/>
      <c r="K24" s="19"/>
      <c r="L24" s="18"/>
      <c r="M24" s="18"/>
      <c r="N24" s="14"/>
      <c r="O24" s="185"/>
      <c r="P24" s="210"/>
      <c r="Q24" s="206"/>
      <c r="R24" s="9"/>
      <c r="S24" s="9"/>
      <c r="T24" s="157">
        <v>857.63</v>
      </c>
      <c r="U24" s="157">
        <v>800.93</v>
      </c>
      <c r="V24" s="23">
        <v>498.6</v>
      </c>
      <c r="W24" s="23">
        <v>499.8</v>
      </c>
      <c r="X24" s="21">
        <f>W24*1.05</f>
        <v>524.7900000000001</v>
      </c>
      <c r="Y24" s="21">
        <f>X24*1.05</f>
        <v>551.0295000000001</v>
      </c>
      <c r="Z24" s="109"/>
    </row>
    <row r="25" spans="1:26" ht="84.75" customHeight="1">
      <c r="A25" s="5" t="s">
        <v>88</v>
      </c>
      <c r="B25" s="15" t="s">
        <v>89</v>
      </c>
      <c r="C25" s="16" t="s">
        <v>90</v>
      </c>
      <c r="D25" s="8" t="s">
        <v>91</v>
      </c>
      <c r="E25" s="9"/>
      <c r="F25" s="9"/>
      <c r="G25" s="24" t="s">
        <v>43</v>
      </c>
      <c r="H25" s="17" t="s">
        <v>92</v>
      </c>
      <c r="I25" s="18" t="s">
        <v>80</v>
      </c>
      <c r="J25" s="14"/>
      <c r="K25" s="19" t="s">
        <v>46</v>
      </c>
      <c r="L25" s="18" t="s">
        <v>93</v>
      </c>
      <c r="M25" s="18" t="s">
        <v>45</v>
      </c>
      <c r="N25" s="14"/>
      <c r="O25" s="83" t="s">
        <v>329</v>
      </c>
      <c r="P25" s="14"/>
      <c r="Q25" s="20" t="s">
        <v>318</v>
      </c>
      <c r="R25" s="9"/>
      <c r="S25" s="9"/>
      <c r="T25" s="21">
        <v>996.2</v>
      </c>
      <c r="U25" s="21">
        <v>996.2</v>
      </c>
      <c r="V25" s="63"/>
      <c r="W25" s="21"/>
      <c r="X25" s="21"/>
      <c r="Y25" s="21"/>
      <c r="Z25" s="109"/>
    </row>
    <row r="26" spans="1:26" ht="42">
      <c r="A26" s="5" t="s">
        <v>94</v>
      </c>
      <c r="B26" s="15" t="s">
        <v>95</v>
      </c>
      <c r="C26" s="16" t="s">
        <v>96</v>
      </c>
      <c r="D26" s="8"/>
      <c r="E26" s="9"/>
      <c r="F26" s="9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9"/>
      <c r="S26" s="9"/>
      <c r="T26" s="21"/>
      <c r="U26" s="21"/>
      <c r="V26" s="63"/>
      <c r="W26" s="63"/>
      <c r="X26" s="21"/>
      <c r="Y26" s="21"/>
      <c r="Z26" s="109"/>
    </row>
    <row r="27" spans="1:26" ht="51" customHeight="1">
      <c r="A27" s="5" t="s">
        <v>97</v>
      </c>
      <c r="B27" s="15" t="s">
        <v>98</v>
      </c>
      <c r="C27" s="16" t="s">
        <v>99</v>
      </c>
      <c r="D27" s="8"/>
      <c r="E27" s="9"/>
      <c r="F27" s="9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9"/>
      <c r="S27" s="9"/>
      <c r="T27" s="21"/>
      <c r="U27" s="21"/>
      <c r="V27" s="63"/>
      <c r="W27" s="63"/>
      <c r="X27" s="21"/>
      <c r="Y27" s="21"/>
      <c r="Z27" s="109"/>
    </row>
    <row r="28" spans="1:26" ht="31.5" customHeight="1">
      <c r="A28" s="5" t="s">
        <v>100</v>
      </c>
      <c r="B28" s="15" t="s">
        <v>101</v>
      </c>
      <c r="C28" s="16" t="s">
        <v>102</v>
      </c>
      <c r="D28" s="8"/>
      <c r="E28" s="9"/>
      <c r="F28" s="9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9"/>
      <c r="S28" s="9"/>
      <c r="T28" s="21"/>
      <c r="U28" s="21"/>
      <c r="V28" s="63"/>
      <c r="W28" s="63"/>
      <c r="X28" s="21"/>
      <c r="Y28" s="21"/>
      <c r="Z28" s="109"/>
    </row>
    <row r="29" spans="1:26" ht="70.5" customHeight="1">
      <c r="A29" s="5" t="s">
        <v>103</v>
      </c>
      <c r="B29" s="15" t="s">
        <v>104</v>
      </c>
      <c r="C29" s="16" t="s">
        <v>105</v>
      </c>
      <c r="D29" s="8" t="s">
        <v>106</v>
      </c>
      <c r="E29" s="9"/>
      <c r="F29" s="9"/>
      <c r="G29" s="24" t="s">
        <v>107</v>
      </c>
      <c r="H29" s="17" t="s">
        <v>108</v>
      </c>
      <c r="I29" s="18" t="s">
        <v>80</v>
      </c>
      <c r="J29" s="14"/>
      <c r="K29" s="19" t="s">
        <v>109</v>
      </c>
      <c r="L29" s="18" t="s">
        <v>110</v>
      </c>
      <c r="M29" s="18" t="s">
        <v>111</v>
      </c>
      <c r="N29" s="14"/>
      <c r="O29" s="83" t="s">
        <v>329</v>
      </c>
      <c r="P29" s="14"/>
      <c r="Q29" s="20" t="s">
        <v>318</v>
      </c>
      <c r="R29" s="9"/>
      <c r="S29" s="9"/>
      <c r="T29" s="21">
        <v>21.9</v>
      </c>
      <c r="U29" s="21">
        <v>21</v>
      </c>
      <c r="V29" s="63">
        <v>5.2</v>
      </c>
      <c r="W29" s="63">
        <v>21.9</v>
      </c>
      <c r="X29" s="21">
        <v>26.5</v>
      </c>
      <c r="Y29" s="21">
        <v>28.1</v>
      </c>
      <c r="Z29" s="109"/>
    </row>
    <row r="30" spans="1:26" ht="42.75" customHeight="1">
      <c r="A30" s="5" t="s">
        <v>112</v>
      </c>
      <c r="B30" s="15" t="s">
        <v>113</v>
      </c>
      <c r="C30" s="16" t="s">
        <v>114</v>
      </c>
      <c r="D30" s="8"/>
      <c r="E30" s="9"/>
      <c r="F30" s="9"/>
      <c r="G30" s="24"/>
      <c r="H30" s="17"/>
      <c r="I30" s="18"/>
      <c r="J30" s="14"/>
      <c r="K30" s="19"/>
      <c r="L30" s="18"/>
      <c r="M30" s="18"/>
      <c r="N30" s="14"/>
      <c r="O30" s="14"/>
      <c r="P30" s="14"/>
      <c r="Q30" s="14"/>
      <c r="R30" s="9"/>
      <c r="S30" s="9"/>
      <c r="T30" s="21"/>
      <c r="U30" s="21"/>
      <c r="V30" s="63"/>
      <c r="W30" s="63"/>
      <c r="X30" s="21"/>
      <c r="Y30" s="21"/>
      <c r="Z30" s="109"/>
    </row>
    <row r="31" spans="1:26" ht="69.75" customHeight="1">
      <c r="A31" s="5" t="s">
        <v>115</v>
      </c>
      <c r="B31" s="15" t="s">
        <v>116</v>
      </c>
      <c r="C31" s="16" t="s">
        <v>117</v>
      </c>
      <c r="D31" s="8" t="s">
        <v>118</v>
      </c>
      <c r="E31" s="9"/>
      <c r="F31" s="9"/>
      <c r="G31" s="24" t="s">
        <v>43</v>
      </c>
      <c r="H31" s="17" t="s">
        <v>119</v>
      </c>
      <c r="I31" s="18" t="s">
        <v>80</v>
      </c>
      <c r="J31" s="14"/>
      <c r="K31" s="19" t="s">
        <v>120</v>
      </c>
      <c r="L31" s="18" t="s">
        <v>121</v>
      </c>
      <c r="M31" s="18" t="s">
        <v>122</v>
      </c>
      <c r="N31" s="14"/>
      <c r="O31" s="83" t="s">
        <v>329</v>
      </c>
      <c r="P31" s="14"/>
      <c r="Q31" s="20" t="s">
        <v>318</v>
      </c>
      <c r="R31" s="9"/>
      <c r="S31" s="9"/>
      <c r="T31" s="21">
        <v>98.49</v>
      </c>
      <c r="U31" s="21">
        <v>91.23921</v>
      </c>
      <c r="V31" s="23">
        <v>144.164</v>
      </c>
      <c r="W31" s="63">
        <v>103.1</v>
      </c>
      <c r="X31" s="21">
        <f>W31*1.05</f>
        <v>108.255</v>
      </c>
      <c r="Y31" s="21">
        <f>X31*1.05</f>
        <v>113.66775</v>
      </c>
      <c r="Z31" s="109"/>
    </row>
    <row r="32" spans="1:26" ht="57.75" customHeight="1">
      <c r="A32" s="5" t="s">
        <v>123</v>
      </c>
      <c r="B32" s="15" t="s">
        <v>124</v>
      </c>
      <c r="C32" s="16" t="s">
        <v>125</v>
      </c>
      <c r="D32" s="8" t="s">
        <v>118</v>
      </c>
      <c r="E32" s="9"/>
      <c r="F32" s="9"/>
      <c r="G32" s="24" t="s">
        <v>43</v>
      </c>
      <c r="H32" s="17" t="s">
        <v>126</v>
      </c>
      <c r="I32" s="18" t="s">
        <v>80</v>
      </c>
      <c r="J32" s="14"/>
      <c r="K32" s="19" t="s">
        <v>46</v>
      </c>
      <c r="L32" s="18" t="s">
        <v>127</v>
      </c>
      <c r="M32" s="18" t="s">
        <v>45</v>
      </c>
      <c r="N32" s="14"/>
      <c r="O32" s="83" t="s">
        <v>329</v>
      </c>
      <c r="P32" s="14"/>
      <c r="Q32" s="20" t="s">
        <v>318</v>
      </c>
      <c r="R32" s="9"/>
      <c r="S32" s="9"/>
      <c r="T32" s="21">
        <v>807.1049</v>
      </c>
      <c r="U32" s="21">
        <v>459.72587</v>
      </c>
      <c r="V32" s="63">
        <v>554.228</v>
      </c>
      <c r="W32" s="63">
        <v>883.6</v>
      </c>
      <c r="X32" s="21">
        <f>W32*1.05</f>
        <v>927.7800000000001</v>
      </c>
      <c r="Y32" s="21">
        <f>X32*1.05</f>
        <v>974.1690000000001</v>
      </c>
      <c r="Z32" s="109"/>
    </row>
    <row r="33" spans="1:26" ht="73.5" customHeight="1">
      <c r="A33" s="5" t="s">
        <v>128</v>
      </c>
      <c r="B33" s="15" t="s">
        <v>129</v>
      </c>
      <c r="C33" s="16" t="s">
        <v>130</v>
      </c>
      <c r="D33" s="8" t="s">
        <v>228</v>
      </c>
      <c r="E33" s="9"/>
      <c r="F33" s="9"/>
      <c r="G33" s="24" t="s">
        <v>43</v>
      </c>
      <c r="H33" s="17" t="s">
        <v>131</v>
      </c>
      <c r="I33" s="18" t="s">
        <v>80</v>
      </c>
      <c r="J33" s="14"/>
      <c r="K33" s="19" t="s">
        <v>46</v>
      </c>
      <c r="L33" s="18" t="s">
        <v>132</v>
      </c>
      <c r="M33" s="18" t="s">
        <v>45</v>
      </c>
      <c r="N33" s="14"/>
      <c r="O33" s="14"/>
      <c r="P33" s="14"/>
      <c r="Q33" s="20"/>
      <c r="R33" s="9"/>
      <c r="S33" s="9"/>
      <c r="T33" s="21"/>
      <c r="U33" s="21"/>
      <c r="V33" s="63"/>
      <c r="W33" s="63"/>
      <c r="X33" s="21"/>
      <c r="Y33" s="21"/>
      <c r="Z33" s="109"/>
    </row>
    <row r="34" spans="1:26" ht="52.5">
      <c r="A34" s="5" t="s">
        <v>133</v>
      </c>
      <c r="B34" s="15" t="s">
        <v>134</v>
      </c>
      <c r="C34" s="16" t="s">
        <v>135</v>
      </c>
      <c r="D34" s="8" t="s">
        <v>118</v>
      </c>
      <c r="E34" s="9"/>
      <c r="F34" s="9"/>
      <c r="G34" s="14"/>
      <c r="H34" s="14"/>
      <c r="I34" s="14"/>
      <c r="J34" s="14"/>
      <c r="K34" s="14"/>
      <c r="L34" s="14"/>
      <c r="M34" s="14"/>
      <c r="N34" s="14"/>
      <c r="O34" s="83" t="s">
        <v>329</v>
      </c>
      <c r="P34" s="14"/>
      <c r="Q34" s="20" t="s">
        <v>318</v>
      </c>
      <c r="R34" s="9"/>
      <c r="S34" s="9"/>
      <c r="T34" s="21">
        <v>248.91</v>
      </c>
      <c r="U34" s="21">
        <v>248.87819</v>
      </c>
      <c r="V34" s="63">
        <v>278.128</v>
      </c>
      <c r="W34" s="63">
        <v>303.4</v>
      </c>
      <c r="X34" s="21">
        <f>W34*1.05</f>
        <v>318.57</v>
      </c>
      <c r="Y34" s="21">
        <f>X34*1.05</f>
        <v>334.4985</v>
      </c>
      <c r="Z34" s="109"/>
    </row>
    <row r="35" spans="1:26" ht="66.75" customHeight="1">
      <c r="A35" s="5" t="s">
        <v>136</v>
      </c>
      <c r="B35" s="15" t="s">
        <v>137</v>
      </c>
      <c r="C35" s="16" t="s">
        <v>138</v>
      </c>
      <c r="D35" s="8" t="s">
        <v>414</v>
      </c>
      <c r="E35" s="9"/>
      <c r="F35" s="9"/>
      <c r="G35" s="162" t="s">
        <v>43</v>
      </c>
      <c r="H35" s="163" t="s">
        <v>140</v>
      </c>
      <c r="I35" s="168" t="s">
        <v>80</v>
      </c>
      <c r="J35" s="14"/>
      <c r="K35" s="19" t="s">
        <v>46</v>
      </c>
      <c r="L35" s="18" t="s">
        <v>132</v>
      </c>
      <c r="M35" s="18" t="s">
        <v>45</v>
      </c>
      <c r="N35" s="14"/>
      <c r="O35" s="83" t="s">
        <v>329</v>
      </c>
      <c r="P35" s="14"/>
      <c r="Q35" s="20" t="s">
        <v>318</v>
      </c>
      <c r="R35" s="9"/>
      <c r="S35" s="9"/>
      <c r="T35" s="21">
        <v>14</v>
      </c>
      <c r="U35" s="21">
        <v>14</v>
      </c>
      <c r="V35" s="63">
        <v>14</v>
      </c>
      <c r="W35" s="63">
        <v>14</v>
      </c>
      <c r="X35" s="21">
        <f>W35*1.05</f>
        <v>14.700000000000001</v>
      </c>
      <c r="Y35" s="21">
        <f>X35*1.05</f>
        <v>15.435000000000002</v>
      </c>
      <c r="Z35" s="109"/>
    </row>
    <row r="36" spans="1:26" ht="41.25" customHeight="1">
      <c r="A36" s="5" t="s">
        <v>141</v>
      </c>
      <c r="B36" s="15" t="s">
        <v>142</v>
      </c>
      <c r="C36" s="16" t="s">
        <v>143</v>
      </c>
      <c r="D36" s="8"/>
      <c r="E36" s="9"/>
      <c r="F36" s="9"/>
      <c r="G36" s="162"/>
      <c r="H36" s="163"/>
      <c r="I36" s="168"/>
      <c r="J36" s="14"/>
      <c r="K36" s="19" t="s">
        <v>144</v>
      </c>
      <c r="L36" s="18" t="s">
        <v>145</v>
      </c>
      <c r="M36" s="18" t="s">
        <v>146</v>
      </c>
      <c r="N36" s="14"/>
      <c r="O36" s="14"/>
      <c r="P36" s="14"/>
      <c r="Q36" s="14"/>
      <c r="R36" s="9"/>
      <c r="S36" s="9"/>
      <c r="T36" s="21"/>
      <c r="U36" s="21"/>
      <c r="V36" s="63"/>
      <c r="W36" s="63"/>
      <c r="X36" s="21"/>
      <c r="Y36" s="21"/>
      <c r="Z36" s="109"/>
    </row>
    <row r="37" spans="1:26" ht="41.25" customHeight="1">
      <c r="A37" s="5" t="s">
        <v>147</v>
      </c>
      <c r="B37" s="15" t="s">
        <v>148</v>
      </c>
      <c r="C37" s="16" t="s">
        <v>149</v>
      </c>
      <c r="D37" s="8"/>
      <c r="E37" s="9"/>
      <c r="F37" s="9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9"/>
      <c r="S37" s="9"/>
      <c r="T37" s="21"/>
      <c r="U37" s="21"/>
      <c r="V37" s="63"/>
      <c r="W37" s="63"/>
      <c r="X37" s="21"/>
      <c r="Y37" s="21"/>
      <c r="Z37" s="109"/>
    </row>
    <row r="38" spans="1:26" ht="18.75" customHeight="1">
      <c r="A38" s="5" t="s">
        <v>150</v>
      </c>
      <c r="B38" s="15" t="s">
        <v>151</v>
      </c>
      <c r="C38" s="16" t="s">
        <v>152</v>
      </c>
      <c r="D38" s="8"/>
      <c r="E38" s="9"/>
      <c r="F38" s="9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9"/>
      <c r="S38" s="9"/>
      <c r="T38" s="21"/>
      <c r="U38" s="21"/>
      <c r="V38" s="63"/>
      <c r="W38" s="63"/>
      <c r="X38" s="21"/>
      <c r="Y38" s="21"/>
      <c r="Z38" s="109"/>
    </row>
    <row r="39" spans="1:26" ht="21">
      <c r="A39" s="5" t="s">
        <v>153</v>
      </c>
      <c r="B39" s="15" t="s">
        <v>154</v>
      </c>
      <c r="C39" s="16" t="s">
        <v>155</v>
      </c>
      <c r="D39" s="8"/>
      <c r="E39" s="9"/>
      <c r="F39" s="9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9"/>
      <c r="S39" s="9"/>
      <c r="T39" s="21"/>
      <c r="U39" s="21"/>
      <c r="V39" s="63"/>
      <c r="W39" s="63"/>
      <c r="X39" s="21"/>
      <c r="Y39" s="21"/>
      <c r="Z39" s="109"/>
    </row>
    <row r="40" spans="1:26" ht="62.25" customHeight="1">
      <c r="A40" s="5" t="s">
        <v>156</v>
      </c>
      <c r="B40" s="15" t="s">
        <v>157</v>
      </c>
      <c r="C40" s="16" t="s">
        <v>158</v>
      </c>
      <c r="D40" s="8" t="s">
        <v>159</v>
      </c>
      <c r="E40" s="9"/>
      <c r="F40" s="9"/>
      <c r="G40" s="24" t="s">
        <v>43</v>
      </c>
      <c r="H40" s="17" t="s">
        <v>160</v>
      </c>
      <c r="I40" s="18" t="s">
        <v>80</v>
      </c>
      <c r="J40" s="14"/>
      <c r="K40" s="19" t="s">
        <v>46</v>
      </c>
      <c r="L40" s="18" t="s">
        <v>161</v>
      </c>
      <c r="M40" s="18" t="s">
        <v>45</v>
      </c>
      <c r="N40" s="14"/>
      <c r="O40" s="83" t="s">
        <v>329</v>
      </c>
      <c r="P40" s="14"/>
      <c r="Q40" s="20" t="s">
        <v>318</v>
      </c>
      <c r="R40" s="9"/>
      <c r="S40" s="9"/>
      <c r="T40" s="21">
        <v>260.4</v>
      </c>
      <c r="U40" s="21">
        <v>196.5819</v>
      </c>
      <c r="V40" s="63">
        <v>559.35</v>
      </c>
      <c r="W40" s="63">
        <v>100</v>
      </c>
      <c r="X40" s="21">
        <f aca="true" t="shared" si="2" ref="X40:Y42">W40*1.05</f>
        <v>105</v>
      </c>
      <c r="Y40" s="21">
        <f t="shared" si="2"/>
        <v>110.25</v>
      </c>
      <c r="Z40" s="109"/>
    </row>
    <row r="41" spans="1:26" ht="73.5" customHeight="1">
      <c r="A41" s="5" t="s">
        <v>162</v>
      </c>
      <c r="B41" s="15" t="s">
        <v>163</v>
      </c>
      <c r="C41" s="16" t="s">
        <v>164</v>
      </c>
      <c r="D41" s="8" t="s">
        <v>257</v>
      </c>
      <c r="E41" s="9"/>
      <c r="F41" s="9"/>
      <c r="G41" s="24" t="s">
        <v>43</v>
      </c>
      <c r="H41" s="17" t="s">
        <v>160</v>
      </c>
      <c r="I41" s="18" t="s">
        <v>80</v>
      </c>
      <c r="J41" s="14"/>
      <c r="K41" s="19" t="s">
        <v>46</v>
      </c>
      <c r="L41" s="18" t="s">
        <v>161</v>
      </c>
      <c r="M41" s="18" t="s">
        <v>45</v>
      </c>
      <c r="N41" s="14"/>
      <c r="O41" s="83" t="s">
        <v>329</v>
      </c>
      <c r="P41" s="14"/>
      <c r="Q41" s="20" t="s">
        <v>318</v>
      </c>
      <c r="R41" s="9"/>
      <c r="S41" s="9"/>
      <c r="T41" s="23">
        <v>312.9</v>
      </c>
      <c r="U41" s="21">
        <v>184.067</v>
      </c>
      <c r="V41" s="23">
        <v>17</v>
      </c>
      <c r="W41" s="23">
        <v>46</v>
      </c>
      <c r="X41" s="21">
        <f t="shared" si="2"/>
        <v>48.300000000000004</v>
      </c>
      <c r="Y41" s="21">
        <f t="shared" si="2"/>
        <v>50.715</v>
      </c>
      <c r="Z41" s="109"/>
    </row>
    <row r="42" spans="1:26" ht="56.25" customHeight="1">
      <c r="A42" s="5" t="s">
        <v>165</v>
      </c>
      <c r="B42" s="15" t="s">
        <v>166</v>
      </c>
      <c r="C42" s="16" t="s">
        <v>167</v>
      </c>
      <c r="D42" s="8" t="s">
        <v>159</v>
      </c>
      <c r="E42" s="9"/>
      <c r="F42" s="9"/>
      <c r="G42" s="24" t="s">
        <v>43</v>
      </c>
      <c r="H42" s="17" t="s">
        <v>160</v>
      </c>
      <c r="I42" s="18" t="s">
        <v>80</v>
      </c>
      <c r="J42" s="14"/>
      <c r="K42" s="19" t="s">
        <v>46</v>
      </c>
      <c r="L42" s="18" t="s">
        <v>161</v>
      </c>
      <c r="M42" s="18" t="s">
        <v>45</v>
      </c>
      <c r="N42" s="14"/>
      <c r="O42" s="83" t="s">
        <v>329</v>
      </c>
      <c r="P42" s="14"/>
      <c r="Q42" s="20" t="s">
        <v>318</v>
      </c>
      <c r="R42" s="9"/>
      <c r="S42" s="9"/>
      <c r="T42" s="21">
        <v>165.6</v>
      </c>
      <c r="U42" s="21">
        <v>150.77977</v>
      </c>
      <c r="V42" s="63">
        <v>265.5</v>
      </c>
      <c r="W42" s="63">
        <v>215</v>
      </c>
      <c r="X42" s="21">
        <f t="shared" si="2"/>
        <v>225.75</v>
      </c>
      <c r="Y42" s="21">
        <f t="shared" si="2"/>
        <v>237.03750000000002</v>
      </c>
      <c r="Z42" s="109"/>
    </row>
    <row r="43" spans="1:26" ht="23.25" customHeight="1">
      <c r="A43" s="5" t="s">
        <v>168</v>
      </c>
      <c r="B43" s="15" t="s">
        <v>169</v>
      </c>
      <c r="C43" s="16" t="s">
        <v>170</v>
      </c>
      <c r="D43" s="8"/>
      <c r="E43" s="9"/>
      <c r="F43" s="9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9"/>
      <c r="S43" s="9"/>
      <c r="T43" s="21"/>
      <c r="U43" s="21"/>
      <c r="V43" s="63"/>
      <c r="W43" s="63"/>
      <c r="X43" s="21"/>
      <c r="Y43" s="21"/>
      <c r="Z43" s="109"/>
    </row>
    <row r="44" spans="1:26" ht="54" customHeight="1">
      <c r="A44" s="5" t="s">
        <v>171</v>
      </c>
      <c r="B44" s="15" t="s">
        <v>172</v>
      </c>
      <c r="C44" s="16" t="s">
        <v>173</v>
      </c>
      <c r="D44" s="8"/>
      <c r="E44" s="9"/>
      <c r="F44" s="9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9"/>
      <c r="S44" s="9"/>
      <c r="T44" s="21"/>
      <c r="U44" s="21"/>
      <c r="V44" s="63"/>
      <c r="W44" s="63"/>
      <c r="X44" s="21"/>
      <c r="Y44" s="21"/>
      <c r="Z44" s="109"/>
    </row>
    <row r="45" spans="1:26" ht="42" customHeight="1">
      <c r="A45" s="5" t="s">
        <v>174</v>
      </c>
      <c r="B45" s="15" t="s">
        <v>175</v>
      </c>
      <c r="C45" s="16" t="s">
        <v>176</v>
      </c>
      <c r="D45" s="8"/>
      <c r="E45" s="9"/>
      <c r="F45" s="9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9"/>
      <c r="S45" s="9"/>
      <c r="T45" s="21"/>
      <c r="U45" s="21"/>
      <c r="V45" s="63"/>
      <c r="W45" s="63"/>
      <c r="X45" s="21"/>
      <c r="Y45" s="21"/>
      <c r="Z45" s="109"/>
    </row>
    <row r="46" spans="1:26" ht="44.25" customHeight="1">
      <c r="A46" s="5" t="s">
        <v>177</v>
      </c>
      <c r="B46" s="15" t="s">
        <v>178</v>
      </c>
      <c r="C46" s="16" t="s">
        <v>179</v>
      </c>
      <c r="D46" s="8"/>
      <c r="E46" s="9"/>
      <c r="F46" s="9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9"/>
      <c r="S46" s="9"/>
      <c r="T46" s="21"/>
      <c r="U46" s="21"/>
      <c r="V46" s="63"/>
      <c r="W46" s="63"/>
      <c r="X46" s="21"/>
      <c r="Y46" s="21"/>
      <c r="Z46" s="109"/>
    </row>
    <row r="47" spans="1:26" ht="30.75" customHeight="1">
      <c r="A47" s="5" t="s">
        <v>180</v>
      </c>
      <c r="B47" s="15" t="s">
        <v>181</v>
      </c>
      <c r="C47" s="16" t="s">
        <v>182</v>
      </c>
      <c r="D47" s="8"/>
      <c r="E47" s="9"/>
      <c r="F47" s="9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9"/>
      <c r="S47" s="9"/>
      <c r="T47" s="21"/>
      <c r="U47" s="21"/>
      <c r="V47" s="63"/>
      <c r="W47" s="63"/>
      <c r="X47" s="21"/>
      <c r="Y47" s="21"/>
      <c r="Z47" s="109"/>
    </row>
    <row r="48" spans="1:26" ht="41.25" customHeight="1">
      <c r="A48" s="5" t="s">
        <v>183</v>
      </c>
      <c r="B48" s="15" t="s">
        <v>184</v>
      </c>
      <c r="C48" s="16" t="s">
        <v>185</v>
      </c>
      <c r="D48" s="8"/>
      <c r="E48" s="9"/>
      <c r="F48" s="9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9"/>
      <c r="S48" s="9"/>
      <c r="T48" s="21"/>
      <c r="U48" s="21"/>
      <c r="V48" s="63"/>
      <c r="W48" s="63"/>
      <c r="X48" s="21"/>
      <c r="Y48" s="21"/>
      <c r="Z48" s="109"/>
    </row>
    <row r="49" spans="1:26" ht="40.5" customHeight="1">
      <c r="A49" s="5" t="s">
        <v>186</v>
      </c>
      <c r="B49" s="15" t="s">
        <v>187</v>
      </c>
      <c r="C49" s="16" t="s">
        <v>188</v>
      </c>
      <c r="D49" s="8"/>
      <c r="E49" s="9"/>
      <c r="F49" s="9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9"/>
      <c r="S49" s="9"/>
      <c r="T49" s="21"/>
      <c r="U49" s="21"/>
      <c r="V49" s="63"/>
      <c r="W49" s="63"/>
      <c r="X49" s="21"/>
      <c r="Y49" s="21"/>
      <c r="Z49" s="109"/>
    </row>
    <row r="50" spans="1:26" ht="62.25" customHeight="1">
      <c r="A50" s="5" t="s">
        <v>189</v>
      </c>
      <c r="B50" s="15" t="s">
        <v>190</v>
      </c>
      <c r="C50" s="16" t="s">
        <v>191</v>
      </c>
      <c r="D50" s="8" t="s">
        <v>91</v>
      </c>
      <c r="E50" s="9"/>
      <c r="F50" s="9"/>
      <c r="G50" s="24" t="s">
        <v>43</v>
      </c>
      <c r="H50" s="17" t="s">
        <v>192</v>
      </c>
      <c r="I50" s="18" t="s">
        <v>80</v>
      </c>
      <c r="J50" s="14"/>
      <c r="K50" s="19" t="s">
        <v>46</v>
      </c>
      <c r="L50" s="18" t="s">
        <v>193</v>
      </c>
      <c r="M50" s="18" t="s">
        <v>194</v>
      </c>
      <c r="N50" s="14"/>
      <c r="O50" s="83" t="s">
        <v>329</v>
      </c>
      <c r="P50" s="14"/>
      <c r="Q50" s="20" t="s">
        <v>318</v>
      </c>
      <c r="R50" s="9"/>
      <c r="S50" s="9"/>
      <c r="T50" s="86"/>
      <c r="U50" s="86"/>
      <c r="V50" s="23"/>
      <c r="W50" s="86"/>
      <c r="X50" s="86"/>
      <c r="Y50" s="21"/>
      <c r="Z50" s="109"/>
    </row>
    <row r="51" spans="1:26" ht="30" customHeight="1">
      <c r="A51" s="5" t="s">
        <v>195</v>
      </c>
      <c r="B51" s="15" t="s">
        <v>196</v>
      </c>
      <c r="C51" s="16" t="s">
        <v>197</v>
      </c>
      <c r="D51" s="8"/>
      <c r="E51" s="9"/>
      <c r="F51" s="9"/>
      <c r="G51" s="24"/>
      <c r="H51" s="17"/>
      <c r="I51" s="18"/>
      <c r="J51" s="14"/>
      <c r="K51" s="14"/>
      <c r="L51" s="14"/>
      <c r="M51" s="14"/>
      <c r="N51" s="14"/>
      <c r="O51" s="14"/>
      <c r="P51" s="14"/>
      <c r="Q51" s="14"/>
      <c r="R51" s="9"/>
      <c r="S51" s="9"/>
      <c r="T51" s="21"/>
      <c r="U51" s="21"/>
      <c r="V51" s="63"/>
      <c r="W51" s="63"/>
      <c r="X51" s="21"/>
      <c r="Y51" s="21"/>
      <c r="Z51" s="109"/>
    </row>
    <row r="52" spans="1:26" ht="60.75" customHeight="1">
      <c r="A52" s="5" t="s">
        <v>198</v>
      </c>
      <c r="B52" s="15" t="s">
        <v>199</v>
      </c>
      <c r="C52" s="16" t="s">
        <v>200</v>
      </c>
      <c r="D52" s="8"/>
      <c r="E52" s="9"/>
      <c r="F52" s="9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9"/>
      <c r="S52" s="9"/>
      <c r="T52" s="21"/>
      <c r="U52" s="21"/>
      <c r="V52" s="63"/>
      <c r="W52" s="63"/>
      <c r="X52" s="21"/>
      <c r="Y52" s="21"/>
      <c r="Z52" s="109"/>
    </row>
    <row r="53" spans="1:26" ht="22.5" customHeight="1">
      <c r="A53" s="5" t="s">
        <v>201</v>
      </c>
      <c r="B53" s="15" t="s">
        <v>202</v>
      </c>
      <c r="C53" s="16" t="s">
        <v>203</v>
      </c>
      <c r="D53" s="8"/>
      <c r="E53" s="9"/>
      <c r="F53" s="9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9"/>
      <c r="S53" s="9"/>
      <c r="T53" s="21"/>
      <c r="U53" s="21"/>
      <c r="V53" s="63"/>
      <c r="W53" s="63"/>
      <c r="X53" s="21"/>
      <c r="Y53" s="21"/>
      <c r="Z53" s="109"/>
    </row>
    <row r="54" spans="1:26" ht="33.75" customHeight="1">
      <c r="A54" s="5" t="s">
        <v>204</v>
      </c>
      <c r="B54" s="15" t="s">
        <v>205</v>
      </c>
      <c r="C54" s="16" t="s">
        <v>206</v>
      </c>
      <c r="D54" s="8"/>
      <c r="E54" s="9"/>
      <c r="F54" s="9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9"/>
      <c r="S54" s="9"/>
      <c r="T54" s="21"/>
      <c r="U54" s="21"/>
      <c r="V54" s="63"/>
      <c r="W54" s="63"/>
      <c r="X54" s="21"/>
      <c r="Y54" s="21"/>
      <c r="Z54" s="109"/>
    </row>
    <row r="55" spans="1:26" ht="68.25" customHeight="1">
      <c r="A55" s="5" t="s">
        <v>207</v>
      </c>
      <c r="B55" s="11" t="s">
        <v>208</v>
      </c>
      <c r="C55" s="12" t="s">
        <v>209</v>
      </c>
      <c r="D55" s="8"/>
      <c r="E55" s="9"/>
      <c r="F55" s="9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9"/>
      <c r="S55" s="9"/>
      <c r="T55" s="21">
        <f>T56</f>
        <v>248.3</v>
      </c>
      <c r="U55" s="21">
        <f>U56</f>
        <v>248.3</v>
      </c>
      <c r="V55" s="63"/>
      <c r="W55" s="63"/>
      <c r="X55" s="21"/>
      <c r="Y55" s="21"/>
      <c r="Z55" s="109"/>
    </row>
    <row r="56" spans="1:26" ht="56.25" customHeight="1">
      <c r="A56" s="42"/>
      <c r="B56" s="11" t="s">
        <v>211</v>
      </c>
      <c r="C56" s="12"/>
      <c r="D56" s="8" t="s">
        <v>258</v>
      </c>
      <c r="E56" s="9"/>
      <c r="F56" s="9"/>
      <c r="G56" s="24" t="s">
        <v>43</v>
      </c>
      <c r="H56" s="17" t="s">
        <v>92</v>
      </c>
      <c r="I56" s="18" t="s">
        <v>80</v>
      </c>
      <c r="J56" s="14"/>
      <c r="K56" s="19" t="s">
        <v>46</v>
      </c>
      <c r="L56" s="18" t="s">
        <v>93</v>
      </c>
      <c r="M56" s="18" t="s">
        <v>45</v>
      </c>
      <c r="N56" s="14"/>
      <c r="O56" s="83" t="s">
        <v>329</v>
      </c>
      <c r="P56" s="14"/>
      <c r="Q56" s="20" t="s">
        <v>318</v>
      </c>
      <c r="R56" s="9"/>
      <c r="S56" s="9"/>
      <c r="T56" s="86">
        <v>248.3</v>
      </c>
      <c r="U56" s="86">
        <v>248.3</v>
      </c>
      <c r="V56" s="86"/>
      <c r="W56" s="98"/>
      <c r="X56" s="86"/>
      <c r="Y56" s="86"/>
      <c r="Z56" s="109"/>
    </row>
    <row r="57" spans="1:26" ht="67.5" customHeight="1">
      <c r="A57" s="5" t="s">
        <v>213</v>
      </c>
      <c r="B57" s="11" t="s">
        <v>214</v>
      </c>
      <c r="C57" s="12" t="s">
        <v>215</v>
      </c>
      <c r="D57" s="8"/>
      <c r="E57" s="9"/>
      <c r="F57" s="9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9"/>
      <c r="S57" s="9"/>
      <c r="T57" s="21">
        <f aca="true" t="shared" si="3" ref="T57:Y57">T58</f>
        <v>110.28</v>
      </c>
      <c r="U57" s="21">
        <f t="shared" si="3"/>
        <v>110.28</v>
      </c>
      <c r="V57" s="21">
        <f t="shared" si="3"/>
        <v>108.45</v>
      </c>
      <c r="W57" s="21">
        <f t="shared" si="3"/>
        <v>115.4</v>
      </c>
      <c r="X57" s="21">
        <f t="shared" si="3"/>
        <v>121.17000000000002</v>
      </c>
      <c r="Y57" s="21">
        <f t="shared" si="3"/>
        <v>127.22850000000003</v>
      </c>
      <c r="Z57" s="109"/>
    </row>
    <row r="58" spans="1:26" ht="57" customHeight="1">
      <c r="A58" s="42"/>
      <c r="B58" s="11" t="s">
        <v>259</v>
      </c>
      <c r="C58" s="12"/>
      <c r="D58" s="8" t="s">
        <v>218</v>
      </c>
      <c r="E58" s="9"/>
      <c r="F58" s="9"/>
      <c r="G58" s="24" t="s">
        <v>43</v>
      </c>
      <c r="H58" s="17" t="s">
        <v>219</v>
      </c>
      <c r="I58" s="18" t="s">
        <v>80</v>
      </c>
      <c r="J58" s="14"/>
      <c r="K58" s="19" t="s">
        <v>46</v>
      </c>
      <c r="L58" s="18" t="s">
        <v>47</v>
      </c>
      <c r="M58" s="18" t="s">
        <v>45</v>
      </c>
      <c r="N58" s="14"/>
      <c r="O58" s="83" t="s">
        <v>329</v>
      </c>
      <c r="P58" s="14"/>
      <c r="Q58" s="20" t="s">
        <v>318</v>
      </c>
      <c r="R58" s="9"/>
      <c r="S58" s="9"/>
      <c r="T58" s="21">
        <v>110.28</v>
      </c>
      <c r="U58" s="21">
        <v>110.28</v>
      </c>
      <c r="V58" s="63">
        <v>108.45</v>
      </c>
      <c r="W58" s="63">
        <v>115.4</v>
      </c>
      <c r="X58" s="21">
        <f>W58*1.05</f>
        <v>121.17000000000002</v>
      </c>
      <c r="Y58" s="21">
        <f>X58*1.05</f>
        <v>127.22850000000003</v>
      </c>
      <c r="Z58" s="109"/>
    </row>
    <row r="59" spans="1:26" ht="12.75">
      <c r="A59" s="25" t="s">
        <v>220</v>
      </c>
      <c r="B59" s="11" t="s">
        <v>221</v>
      </c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83"/>
      <c r="P59" s="14"/>
      <c r="Q59" s="20"/>
      <c r="R59" s="9"/>
      <c r="S59" s="9"/>
      <c r="T59" s="21"/>
      <c r="U59" s="21"/>
      <c r="V59" s="63"/>
      <c r="W59" s="63"/>
      <c r="X59" s="63"/>
      <c r="Y59" s="21"/>
      <c r="Z59" s="21"/>
    </row>
    <row r="60" spans="1:26" ht="87" customHeight="1">
      <c r="A60" s="5" t="s">
        <v>222</v>
      </c>
      <c r="B60" s="11" t="s">
        <v>223</v>
      </c>
      <c r="C60" s="12" t="s">
        <v>224</v>
      </c>
      <c r="D60" s="8"/>
      <c r="E60" s="9"/>
      <c r="F60" s="9"/>
      <c r="G60" s="14"/>
      <c r="H60" s="14"/>
      <c r="I60" s="14"/>
      <c r="J60" s="14"/>
      <c r="K60" s="14"/>
      <c r="L60" s="14"/>
      <c r="M60" s="14"/>
      <c r="N60" s="9"/>
      <c r="O60" s="83"/>
      <c r="P60" s="9"/>
      <c r="Q60" s="9"/>
      <c r="R60" s="9"/>
      <c r="S60" s="9"/>
      <c r="T60" s="21">
        <f>T61</f>
        <v>72.63271</v>
      </c>
      <c r="U60" s="21">
        <f>U61</f>
        <v>72.63271</v>
      </c>
      <c r="V60" s="63"/>
      <c r="W60" s="63"/>
      <c r="X60" s="21"/>
      <c r="Y60" s="21"/>
      <c r="Z60" s="109"/>
    </row>
    <row r="61" spans="1:26" ht="87" customHeight="1">
      <c r="A61" s="25" t="s">
        <v>343</v>
      </c>
      <c r="B61" s="36" t="s">
        <v>340</v>
      </c>
      <c r="C61" s="55" t="s">
        <v>341</v>
      </c>
      <c r="D61" s="87" t="s">
        <v>342</v>
      </c>
      <c r="E61" s="9"/>
      <c r="F61" s="9"/>
      <c r="G61" s="24" t="s">
        <v>43</v>
      </c>
      <c r="H61" s="17" t="s">
        <v>219</v>
      </c>
      <c r="I61" s="18" t="s">
        <v>80</v>
      </c>
      <c r="J61" s="14"/>
      <c r="K61" s="19" t="s">
        <v>46</v>
      </c>
      <c r="L61" s="18" t="s">
        <v>47</v>
      </c>
      <c r="M61" s="18" t="s">
        <v>45</v>
      </c>
      <c r="N61" s="14"/>
      <c r="O61" s="83" t="s">
        <v>403</v>
      </c>
      <c r="P61" s="14"/>
      <c r="Q61" s="20" t="s">
        <v>318</v>
      </c>
      <c r="R61" s="9"/>
      <c r="S61" s="9"/>
      <c r="T61" s="21">
        <v>72.63271</v>
      </c>
      <c r="U61" s="21">
        <v>72.63271</v>
      </c>
      <c r="V61" s="63"/>
      <c r="W61" s="63"/>
      <c r="X61" s="21"/>
      <c r="Y61" s="21"/>
      <c r="Z61" s="109"/>
    </row>
    <row r="62" spans="1:26" ht="22.5">
      <c r="A62" s="5"/>
      <c r="B62" s="6" t="s">
        <v>227</v>
      </c>
      <c r="C62" s="7"/>
      <c r="D62" s="8"/>
      <c r="E62" s="9"/>
      <c r="F62" s="9"/>
      <c r="G62" s="123"/>
      <c r="H62" s="119"/>
      <c r="I62" s="119"/>
      <c r="J62" s="119"/>
      <c r="K62" s="119"/>
      <c r="L62" s="30"/>
      <c r="M62" s="119"/>
      <c r="N62" s="9"/>
      <c r="O62" s="9"/>
      <c r="P62" s="9" t="s">
        <v>228</v>
      </c>
      <c r="Q62" s="33"/>
      <c r="R62" s="9"/>
      <c r="S62" s="9"/>
      <c r="T62" s="34">
        <f aca="true" t="shared" si="4" ref="T62:Y62">SUM(T8,T55,T57,T60)</f>
        <v>6881.047609999999</v>
      </c>
      <c r="U62" s="34">
        <f t="shared" si="4"/>
        <v>6230.56465</v>
      </c>
      <c r="V62" s="34">
        <f t="shared" si="4"/>
        <v>7886.208</v>
      </c>
      <c r="W62" s="34">
        <f t="shared" si="4"/>
        <v>3215.3</v>
      </c>
      <c r="X62" s="34">
        <f t="shared" si="4"/>
        <v>3412.1150000000007</v>
      </c>
      <c r="Y62" s="34">
        <f t="shared" si="4"/>
        <v>3591.23075</v>
      </c>
      <c r="Z62" s="109"/>
    </row>
    <row r="63" spans="1:27" ht="33.75">
      <c r="A63" s="28"/>
      <c r="B63" s="36" t="s">
        <v>356</v>
      </c>
      <c r="C63" s="28"/>
      <c r="D63" s="67">
        <v>1003</v>
      </c>
      <c r="E63" s="28"/>
      <c r="F63" s="28"/>
      <c r="G63" s="36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98"/>
      <c r="U63" s="98"/>
      <c r="V63" s="98">
        <v>292.32</v>
      </c>
      <c r="W63" s="98">
        <v>299</v>
      </c>
      <c r="X63" s="98">
        <f>W63*1.05</f>
        <v>313.95</v>
      </c>
      <c r="Y63" s="98">
        <f>X63*1.05</f>
        <v>329.6475</v>
      </c>
      <c r="Z63" s="98"/>
      <c r="AA63" s="55"/>
    </row>
    <row r="64" spans="1:27" ht="12.75">
      <c r="A64" s="28"/>
      <c r="B64" s="95" t="s">
        <v>357</v>
      </c>
      <c r="C64" s="28"/>
      <c r="D64" s="28"/>
      <c r="E64" s="28"/>
      <c r="F64" s="28"/>
      <c r="G64" s="36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100">
        <f aca="true" t="shared" si="5" ref="T64:Y64">T62+T63</f>
        <v>6881.047609999999</v>
      </c>
      <c r="U64" s="100">
        <f t="shared" si="5"/>
        <v>6230.56465</v>
      </c>
      <c r="V64" s="100">
        <f t="shared" si="5"/>
        <v>8178.527999999999</v>
      </c>
      <c r="W64" s="100">
        <f t="shared" si="5"/>
        <v>3514.3</v>
      </c>
      <c r="X64" s="100">
        <f t="shared" si="5"/>
        <v>3726.0650000000005</v>
      </c>
      <c r="Y64" s="100">
        <f t="shared" si="5"/>
        <v>3920.87825</v>
      </c>
      <c r="Z64" s="100"/>
      <c r="AA64" s="101"/>
    </row>
    <row r="65" spans="1:26" ht="12.75" hidden="1">
      <c r="A65" s="139"/>
      <c r="B65" s="140"/>
      <c r="C65" s="141"/>
      <c r="D65" s="142"/>
      <c r="E65" s="117"/>
      <c r="F65" s="117"/>
      <c r="G65" s="143"/>
      <c r="H65" s="144"/>
      <c r="I65" s="144"/>
      <c r="J65" s="144"/>
      <c r="K65" s="144"/>
      <c r="L65" s="144"/>
      <c r="M65" s="144"/>
      <c r="N65" s="117"/>
      <c r="O65" s="117"/>
      <c r="P65" s="117"/>
      <c r="Q65" s="145"/>
      <c r="R65" s="117"/>
      <c r="S65" s="117"/>
      <c r="T65" s="146"/>
      <c r="U65" s="146"/>
      <c r="V65" s="146"/>
      <c r="W65" s="146"/>
      <c r="X65" s="146"/>
      <c r="Y65" s="146"/>
      <c r="Z65" s="147"/>
    </row>
    <row r="66" spans="1:26" ht="12.75" hidden="1">
      <c r="A66" s="139"/>
      <c r="B66" s="140"/>
      <c r="C66" s="141"/>
      <c r="D66" s="142"/>
      <c r="E66" s="117"/>
      <c r="F66" s="117"/>
      <c r="G66" s="143"/>
      <c r="H66" s="144"/>
      <c r="I66" s="144"/>
      <c r="J66" s="144"/>
      <c r="K66" s="144"/>
      <c r="L66" s="144"/>
      <c r="M66" s="144"/>
      <c r="N66" s="117"/>
      <c r="O66" s="117"/>
      <c r="P66" s="117"/>
      <c r="Q66" s="145"/>
      <c r="R66" s="117"/>
      <c r="S66" s="117"/>
      <c r="T66" s="146"/>
      <c r="U66" s="146"/>
      <c r="V66" s="146"/>
      <c r="W66" s="146"/>
      <c r="X66" s="146"/>
      <c r="Y66" s="146"/>
      <c r="Z66" s="147"/>
    </row>
    <row r="67" spans="7:13" ht="12.75">
      <c r="G67" s="124"/>
      <c r="H67" s="120"/>
      <c r="I67" s="120"/>
      <c r="J67" s="120"/>
      <c r="K67" s="120"/>
      <c r="L67" s="120"/>
      <c r="M67" s="120"/>
    </row>
    <row r="68" spans="1:25" ht="12.75">
      <c r="A68" s="35"/>
      <c r="B68" s="35"/>
      <c r="C68" s="35"/>
      <c r="D68" s="35"/>
      <c r="E68" s="35"/>
      <c r="F68" s="35"/>
      <c r="G68" s="117"/>
      <c r="H68" s="117"/>
      <c r="I68" s="117"/>
      <c r="J68" s="117"/>
      <c r="K68" s="117"/>
      <c r="L68" s="117"/>
      <c r="M68" s="117"/>
      <c r="N68" s="35"/>
      <c r="O68" s="35"/>
      <c r="P68" s="35"/>
      <c r="Q68" s="164" t="s">
        <v>229</v>
      </c>
      <c r="R68" s="164"/>
      <c r="S68" s="164"/>
      <c r="T68" s="164"/>
      <c r="U68" s="164"/>
      <c r="V68" s="35"/>
      <c r="W68" s="35"/>
      <c r="X68" s="35" t="s">
        <v>228</v>
      </c>
      <c r="Y68" s="35"/>
    </row>
    <row r="69" spans="1:26" ht="12.75">
      <c r="A69" s="35"/>
      <c r="B69" s="179" t="s">
        <v>260</v>
      </c>
      <c r="C69" s="179"/>
      <c r="D69" s="179"/>
      <c r="E69" s="35"/>
      <c r="F69" s="35"/>
      <c r="G69" s="121"/>
      <c r="H69" s="118" t="s">
        <v>386</v>
      </c>
      <c r="I69" s="118"/>
      <c r="J69" s="118"/>
      <c r="K69" s="118"/>
      <c r="L69" s="118"/>
      <c r="M69" s="118"/>
      <c r="N69" s="35"/>
      <c r="O69" s="35"/>
      <c r="P69" s="35"/>
      <c r="Q69" s="41" t="s">
        <v>231</v>
      </c>
      <c r="R69" s="41"/>
      <c r="S69" s="41"/>
      <c r="T69" s="41"/>
      <c r="U69" s="41"/>
      <c r="V69" s="35"/>
      <c r="W69" s="35"/>
      <c r="X69" s="78"/>
      <c r="Y69" s="202" t="s">
        <v>372</v>
      </c>
      <c r="Z69" s="202"/>
    </row>
    <row r="70" spans="7:13" ht="12.75">
      <c r="G70" s="121"/>
      <c r="H70" s="118"/>
      <c r="I70" s="118"/>
      <c r="J70" s="118"/>
      <c r="K70" s="118"/>
      <c r="L70" s="118"/>
      <c r="M70" s="118"/>
    </row>
    <row r="71" spans="7:13" ht="12.75">
      <c r="G71" s="121"/>
      <c r="H71" s="118"/>
      <c r="I71" s="118"/>
      <c r="J71" s="118"/>
      <c r="K71" s="118"/>
      <c r="L71" s="118"/>
      <c r="M71" s="118"/>
    </row>
    <row r="72" spans="7:13" ht="12.75">
      <c r="G72" s="121"/>
      <c r="H72" s="118"/>
      <c r="I72" s="118"/>
      <c r="J72" s="118"/>
      <c r="K72" s="118"/>
      <c r="L72" s="118"/>
      <c r="M72" s="118"/>
    </row>
    <row r="73" spans="7:13" ht="12.75">
      <c r="G73" s="121"/>
      <c r="H73" s="118"/>
      <c r="I73" s="118"/>
      <c r="J73" s="118"/>
      <c r="K73" s="118"/>
      <c r="L73" s="118"/>
      <c r="M73" s="118"/>
    </row>
    <row r="74" spans="7:11" ht="12.75">
      <c r="G74" s="121"/>
      <c r="H74" s="118"/>
      <c r="I74" s="118"/>
      <c r="J74" s="118"/>
      <c r="K74" s="118"/>
    </row>
    <row r="75" spans="7:11" ht="12.75">
      <c r="G75" s="121"/>
      <c r="H75" s="118"/>
      <c r="I75" s="118"/>
      <c r="J75" s="118"/>
      <c r="K75" s="118"/>
    </row>
    <row r="76" spans="7:11" ht="12.75">
      <c r="G76" s="121"/>
      <c r="H76" s="118"/>
      <c r="I76" s="118"/>
      <c r="J76" s="118"/>
      <c r="K76" s="118"/>
    </row>
    <row r="77" spans="7:13" ht="12.75">
      <c r="G77" s="122"/>
      <c r="H77" s="46"/>
      <c r="I77" s="46"/>
      <c r="J77" s="46"/>
      <c r="K77" s="46"/>
      <c r="L77" s="35"/>
      <c r="M77" s="35"/>
    </row>
    <row r="78" spans="7:13" ht="12.75">
      <c r="G78" s="122"/>
      <c r="H78" s="118"/>
      <c r="I78" s="46"/>
      <c r="J78" s="46"/>
      <c r="K78" s="46"/>
      <c r="L78" s="35"/>
      <c r="M78" s="35"/>
    </row>
    <row r="79" spans="7:11" ht="12.75">
      <c r="G79" s="121"/>
      <c r="H79" s="118"/>
      <c r="I79" s="118"/>
      <c r="J79" s="118"/>
      <c r="K79" s="118"/>
    </row>
  </sheetData>
  <sheetProtection/>
  <mergeCells count="33">
    <mergeCell ref="A23:A24"/>
    <mergeCell ref="B23:B24"/>
    <mergeCell ref="C23:C24"/>
    <mergeCell ref="O23:O24"/>
    <mergeCell ref="P23:P24"/>
    <mergeCell ref="Q23:Q24"/>
    <mergeCell ref="I35:I36"/>
    <mergeCell ref="C21:C22"/>
    <mergeCell ref="V4:V5"/>
    <mergeCell ref="W4:W5"/>
    <mergeCell ref="F4:I4"/>
    <mergeCell ref="J4:M4"/>
    <mergeCell ref="N4:Q4"/>
    <mergeCell ref="S4:U4"/>
    <mergeCell ref="Y69:Z69"/>
    <mergeCell ref="R3:Y3"/>
    <mergeCell ref="Z3:Z5"/>
    <mergeCell ref="X4:Y4"/>
    <mergeCell ref="B9:B11"/>
    <mergeCell ref="C9:C11"/>
    <mergeCell ref="Q68:U68"/>
    <mergeCell ref="B69:D69"/>
    <mergeCell ref="H35:H36"/>
    <mergeCell ref="G35:G36"/>
    <mergeCell ref="A21:A22"/>
    <mergeCell ref="B21:B22"/>
    <mergeCell ref="A2:Y2"/>
    <mergeCell ref="A3:C5"/>
    <mergeCell ref="D3:D5"/>
    <mergeCell ref="E3:Q3"/>
    <mergeCell ref="E4:E5"/>
    <mergeCell ref="A9:A11"/>
    <mergeCell ref="R4:R5"/>
  </mergeCells>
  <printOptions/>
  <pageMargins left="0.3937007874015748" right="0.3937007874015748" top="0.34" bottom="0.28" header="0.34" footer="0.29"/>
  <pageSetup horizontalDpi="600" verticalDpi="600" orientation="landscape" paperSize="9" scale="58" r:id="rId1"/>
  <rowBreaks count="2" manualBreakCount="2">
    <brk id="21" max="25" man="1"/>
    <brk id="58" max="2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A78"/>
  <sheetViews>
    <sheetView tabSelected="1" view="pageBreakPreview" zoomScale="80" zoomScaleNormal="75" zoomScaleSheetLayoutView="80" zoomScalePageLayoutView="0" workbookViewId="0" topLeftCell="A4">
      <pane xSplit="6" ySplit="3" topLeftCell="O62" activePane="bottomRight" state="frozen"/>
      <selection pane="topLeft" activeCell="D12" sqref="D12:M12"/>
      <selection pane="topRight" activeCell="D12" sqref="D12:M12"/>
      <selection pane="bottomLeft" activeCell="D12" sqref="D12:M12"/>
      <selection pane="bottomRight" activeCell="C73" sqref="C73"/>
    </sheetView>
  </sheetViews>
  <sheetFormatPr defaultColWidth="9.00390625" defaultRowHeight="12.75"/>
  <cols>
    <col min="1" max="1" width="6.875" style="40" customWidth="1"/>
    <col min="2" max="2" width="38.625" style="40" customWidth="1"/>
    <col min="3" max="3" width="9.125" style="40" customWidth="1"/>
    <col min="4" max="4" width="7.25390625" style="40" customWidth="1"/>
    <col min="5" max="5" width="0.12890625" style="40" hidden="1" customWidth="1"/>
    <col min="6" max="6" width="9.125" style="40" hidden="1" customWidth="1"/>
    <col min="7" max="7" width="17.625" style="82" customWidth="1"/>
    <col min="8" max="8" width="14.75390625" style="40" customWidth="1"/>
    <col min="9" max="9" width="9.875" style="40" customWidth="1"/>
    <col min="10" max="10" width="0.12890625" style="40" hidden="1" customWidth="1"/>
    <col min="11" max="11" width="19.25390625" style="40" customWidth="1"/>
    <col min="12" max="12" width="8.00390625" style="40" customWidth="1"/>
    <col min="13" max="13" width="10.625" style="40" customWidth="1"/>
    <col min="14" max="14" width="9.125" style="40" hidden="1" customWidth="1"/>
    <col min="15" max="15" width="19.875" style="40" customWidth="1"/>
    <col min="16" max="16" width="9.125" style="40" customWidth="1"/>
    <col min="17" max="17" width="10.875" style="40" customWidth="1"/>
    <col min="18" max="18" width="9.125" style="40" hidden="1" customWidth="1"/>
    <col min="19" max="19" width="0.12890625" style="40" hidden="1" customWidth="1"/>
    <col min="20" max="21" width="9.125" style="40" customWidth="1"/>
    <col min="22" max="22" width="9.625" style="40" customWidth="1"/>
    <col min="23" max="23" width="9.75390625" style="40" customWidth="1"/>
    <col min="24" max="24" width="9.125" style="40" customWidth="1"/>
    <col min="25" max="25" width="6.625" style="40" customWidth="1"/>
  </cols>
  <sheetData>
    <row r="1" spans="7:13" ht="12.75">
      <c r="G1" s="80"/>
      <c r="H1" s="1"/>
      <c r="I1" s="1"/>
      <c r="J1" s="1"/>
      <c r="K1" s="1"/>
      <c r="L1" s="1"/>
      <c r="M1" s="1"/>
    </row>
    <row r="2" spans="1:25" ht="12.75">
      <c r="A2" s="181" t="s">
        <v>261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</row>
    <row r="3" spans="1:26" ht="31.5" customHeight="1">
      <c r="A3" s="161" t="s">
        <v>1</v>
      </c>
      <c r="B3" s="161"/>
      <c r="C3" s="161"/>
      <c r="D3" s="182" t="s">
        <v>2</v>
      </c>
      <c r="E3" s="161" t="s">
        <v>3</v>
      </c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 t="s">
        <v>4</v>
      </c>
      <c r="S3" s="161"/>
      <c r="T3" s="161"/>
      <c r="U3" s="161"/>
      <c r="V3" s="161"/>
      <c r="W3" s="161"/>
      <c r="X3" s="161"/>
      <c r="Y3" s="161"/>
      <c r="Z3" s="165" t="s">
        <v>362</v>
      </c>
    </row>
    <row r="4" spans="1:26" ht="44.25" customHeight="1">
      <c r="A4" s="161"/>
      <c r="B4" s="161"/>
      <c r="C4" s="161"/>
      <c r="D4" s="182"/>
      <c r="E4" s="161"/>
      <c r="F4" s="161" t="s">
        <v>6</v>
      </c>
      <c r="G4" s="161"/>
      <c r="H4" s="161"/>
      <c r="I4" s="161"/>
      <c r="J4" s="169" t="s">
        <v>7</v>
      </c>
      <c r="K4" s="170"/>
      <c r="L4" s="170"/>
      <c r="M4" s="171"/>
      <c r="N4" s="161" t="s">
        <v>8</v>
      </c>
      <c r="O4" s="161"/>
      <c r="P4" s="161"/>
      <c r="Q4" s="161"/>
      <c r="R4" s="161"/>
      <c r="S4" s="161" t="s">
        <v>9</v>
      </c>
      <c r="T4" s="161"/>
      <c r="U4" s="161"/>
      <c r="V4" s="165" t="s">
        <v>321</v>
      </c>
      <c r="W4" s="165" t="s">
        <v>322</v>
      </c>
      <c r="X4" s="165" t="s">
        <v>10</v>
      </c>
      <c r="Y4" s="161"/>
      <c r="Z4" s="161"/>
    </row>
    <row r="5" spans="1:26" ht="67.5">
      <c r="A5" s="161"/>
      <c r="B5" s="161"/>
      <c r="C5" s="161"/>
      <c r="D5" s="182"/>
      <c r="E5" s="161"/>
      <c r="F5" s="3"/>
      <c r="G5" s="3" t="s">
        <v>11</v>
      </c>
      <c r="H5" s="3" t="s">
        <v>12</v>
      </c>
      <c r="I5" s="3" t="s">
        <v>13</v>
      </c>
      <c r="J5" s="3"/>
      <c r="K5" s="3" t="s">
        <v>11</v>
      </c>
      <c r="L5" s="3" t="s">
        <v>12</v>
      </c>
      <c r="M5" s="3" t="s">
        <v>13</v>
      </c>
      <c r="N5" s="3"/>
      <c r="O5" s="3" t="s">
        <v>11</v>
      </c>
      <c r="P5" s="3" t="s">
        <v>12</v>
      </c>
      <c r="Q5" s="3" t="s">
        <v>13</v>
      </c>
      <c r="R5" s="161"/>
      <c r="S5" s="3"/>
      <c r="T5" s="85" t="s">
        <v>319</v>
      </c>
      <c r="U5" s="85" t="s">
        <v>320</v>
      </c>
      <c r="V5" s="161"/>
      <c r="W5" s="161"/>
      <c r="X5" s="85" t="s">
        <v>323</v>
      </c>
      <c r="Y5" s="85" t="s">
        <v>324</v>
      </c>
      <c r="Z5" s="161"/>
    </row>
    <row r="6" spans="1:26" ht="12.75">
      <c r="A6" s="3" t="s">
        <v>14</v>
      </c>
      <c r="B6" s="3" t="s">
        <v>15</v>
      </c>
      <c r="C6" s="3" t="s">
        <v>16</v>
      </c>
      <c r="D6" s="4" t="s">
        <v>17</v>
      </c>
      <c r="E6" s="3"/>
      <c r="F6" s="3"/>
      <c r="G6" s="3" t="s">
        <v>18</v>
      </c>
      <c r="H6" s="3" t="s">
        <v>19</v>
      </c>
      <c r="I6" s="3" t="s">
        <v>20</v>
      </c>
      <c r="J6" s="3"/>
      <c r="K6" s="3" t="s">
        <v>21</v>
      </c>
      <c r="L6" s="3" t="s">
        <v>22</v>
      </c>
      <c r="M6" s="3" t="s">
        <v>23</v>
      </c>
      <c r="N6" s="3"/>
      <c r="O6" s="3" t="s">
        <v>24</v>
      </c>
      <c r="P6" s="3" t="s">
        <v>25</v>
      </c>
      <c r="Q6" s="3" t="s">
        <v>26</v>
      </c>
      <c r="R6" s="3"/>
      <c r="S6" s="3"/>
      <c r="T6" s="3" t="s">
        <v>27</v>
      </c>
      <c r="U6" s="3" t="s">
        <v>28</v>
      </c>
      <c r="V6" s="3" t="s">
        <v>29</v>
      </c>
      <c r="W6" s="3" t="s">
        <v>30</v>
      </c>
      <c r="X6" s="3" t="s">
        <v>31</v>
      </c>
      <c r="Y6" s="3" t="s">
        <v>32</v>
      </c>
      <c r="Z6" s="3" t="s">
        <v>33</v>
      </c>
    </row>
    <row r="7" spans="1:26" ht="18.75" customHeight="1">
      <c r="A7" s="5" t="s">
        <v>34</v>
      </c>
      <c r="B7" s="6" t="s">
        <v>35</v>
      </c>
      <c r="C7" s="7" t="s">
        <v>36</v>
      </c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7">
        <f aca="true" t="shared" si="0" ref="T7:Y7">SUM(T8,T54,T60,T63)</f>
        <v>12321.49648</v>
      </c>
      <c r="U7" s="97">
        <f t="shared" si="0"/>
        <v>11976.684330000002</v>
      </c>
      <c r="V7" s="97">
        <f t="shared" si="0"/>
        <v>8374.342</v>
      </c>
      <c r="W7" s="97">
        <f t="shared" si="0"/>
        <v>3126.7000000000003</v>
      </c>
      <c r="X7" s="97">
        <f t="shared" si="0"/>
        <v>3415.9540000000006</v>
      </c>
      <c r="Y7" s="97">
        <f t="shared" si="0"/>
        <v>3701.374140000001</v>
      </c>
      <c r="Z7" s="111"/>
    </row>
    <row r="8" spans="1:26" ht="56.25" customHeight="1">
      <c r="A8" s="5" t="s">
        <v>37</v>
      </c>
      <c r="B8" s="11" t="s">
        <v>38</v>
      </c>
      <c r="C8" s="12" t="s">
        <v>39</v>
      </c>
      <c r="D8" s="8"/>
      <c r="E8" s="9"/>
      <c r="F8" s="9"/>
      <c r="G8" s="14"/>
      <c r="H8" s="14"/>
      <c r="I8" s="14"/>
      <c r="J8" s="14"/>
      <c r="K8" s="14"/>
      <c r="L8" s="14"/>
      <c r="M8" s="14"/>
      <c r="N8" s="9"/>
      <c r="O8" s="9"/>
      <c r="P8" s="9"/>
      <c r="Q8" s="9"/>
      <c r="R8" s="9"/>
      <c r="S8" s="9"/>
      <c r="T8" s="97">
        <f aca="true" t="shared" si="1" ref="T8:Y8">SUM(T9:T53)</f>
        <v>11878.98</v>
      </c>
      <c r="U8" s="97">
        <f t="shared" si="1"/>
        <v>11534.167850000002</v>
      </c>
      <c r="V8" s="97">
        <f t="shared" si="1"/>
        <v>7767.792</v>
      </c>
      <c r="W8" s="97">
        <f t="shared" si="1"/>
        <v>3011.3</v>
      </c>
      <c r="X8" s="97">
        <f t="shared" si="1"/>
        <v>3294.7840000000006</v>
      </c>
      <c r="Y8" s="97">
        <f t="shared" si="1"/>
        <v>3574.1456400000006</v>
      </c>
      <c r="Z8" s="111"/>
    </row>
    <row r="9" spans="1:26" ht="67.5" customHeight="1">
      <c r="A9" s="159" t="s">
        <v>40</v>
      </c>
      <c r="B9" s="167" t="s">
        <v>41</v>
      </c>
      <c r="C9" s="167" t="s">
        <v>42</v>
      </c>
      <c r="D9" s="104" t="s">
        <v>243</v>
      </c>
      <c r="E9" s="9"/>
      <c r="F9" s="9"/>
      <c r="G9" s="24" t="s">
        <v>43</v>
      </c>
      <c r="H9" s="193" t="s">
        <v>44</v>
      </c>
      <c r="I9" s="18" t="s">
        <v>316</v>
      </c>
      <c r="J9" s="14"/>
      <c r="K9" s="19" t="s">
        <v>46</v>
      </c>
      <c r="L9" s="18" t="s">
        <v>47</v>
      </c>
      <c r="M9" s="18" t="s">
        <v>45</v>
      </c>
      <c r="N9" s="14"/>
      <c r="O9" s="83" t="s">
        <v>330</v>
      </c>
      <c r="P9" s="14"/>
      <c r="Q9" s="84" t="s">
        <v>318</v>
      </c>
      <c r="R9" s="9"/>
      <c r="S9" s="9"/>
      <c r="T9" s="97">
        <v>656.462</v>
      </c>
      <c r="U9" s="97">
        <v>608.95942</v>
      </c>
      <c r="V9" s="102">
        <v>605.211</v>
      </c>
      <c r="W9" s="102">
        <v>654.9</v>
      </c>
      <c r="X9" s="97">
        <f>W9*1.06</f>
        <v>694.194</v>
      </c>
      <c r="Y9" s="97">
        <f>X9*1.06</f>
        <v>735.84564</v>
      </c>
      <c r="Z9" s="111"/>
    </row>
    <row r="10" spans="1:26" ht="67.5" customHeight="1">
      <c r="A10" s="186"/>
      <c r="B10" s="188"/>
      <c r="C10" s="188"/>
      <c r="D10" s="104" t="s">
        <v>412</v>
      </c>
      <c r="E10" s="9"/>
      <c r="F10" s="9"/>
      <c r="G10" s="24" t="s">
        <v>43</v>
      </c>
      <c r="H10" s="194"/>
      <c r="I10" s="18" t="s">
        <v>316</v>
      </c>
      <c r="J10" s="14"/>
      <c r="K10" s="19" t="s">
        <v>46</v>
      </c>
      <c r="L10" s="18" t="s">
        <v>47</v>
      </c>
      <c r="M10" s="18" t="s">
        <v>45</v>
      </c>
      <c r="N10" s="14"/>
      <c r="O10" s="83" t="s">
        <v>420</v>
      </c>
      <c r="P10" s="14"/>
      <c r="Q10" s="84" t="s">
        <v>318</v>
      </c>
      <c r="R10" s="9"/>
      <c r="S10" s="9"/>
      <c r="T10" s="97"/>
      <c r="U10" s="97"/>
      <c r="V10" s="102"/>
      <c r="W10" s="102">
        <v>15</v>
      </c>
      <c r="X10" s="97">
        <f>W10*1.06</f>
        <v>15.9</v>
      </c>
      <c r="Y10" s="97">
        <f>X10*1.06</f>
        <v>16.854000000000003</v>
      </c>
      <c r="Z10" s="111"/>
    </row>
    <row r="11" spans="1:26" ht="67.5" customHeight="1">
      <c r="A11" s="187"/>
      <c r="B11" s="189"/>
      <c r="C11" s="189"/>
      <c r="D11" s="104" t="s">
        <v>358</v>
      </c>
      <c r="E11" s="9"/>
      <c r="F11" s="9"/>
      <c r="G11" s="24" t="s">
        <v>43</v>
      </c>
      <c r="H11" s="195"/>
      <c r="I11" s="18" t="s">
        <v>316</v>
      </c>
      <c r="J11" s="14"/>
      <c r="K11" s="19" t="s">
        <v>46</v>
      </c>
      <c r="L11" s="18" t="s">
        <v>47</v>
      </c>
      <c r="M11" s="18" t="s">
        <v>45</v>
      </c>
      <c r="N11" s="14"/>
      <c r="O11" s="83" t="s">
        <v>330</v>
      </c>
      <c r="P11" s="14"/>
      <c r="Q11" s="84" t="s">
        <v>318</v>
      </c>
      <c r="R11" s="9"/>
      <c r="S11" s="9"/>
      <c r="T11" s="97">
        <v>15</v>
      </c>
      <c r="U11" s="97"/>
      <c r="V11" s="102">
        <v>15</v>
      </c>
      <c r="W11" s="102"/>
      <c r="Y11" s="97"/>
      <c r="Z11" s="111"/>
    </row>
    <row r="12" spans="1:26" ht="21.75" customHeight="1">
      <c r="A12" s="5" t="s">
        <v>48</v>
      </c>
      <c r="B12" s="15" t="s">
        <v>49</v>
      </c>
      <c r="C12" s="16" t="s">
        <v>50</v>
      </c>
      <c r="D12" s="8"/>
      <c r="E12" s="9"/>
      <c r="F12" s="9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9"/>
      <c r="S12" s="9"/>
      <c r="T12" s="97"/>
      <c r="U12" s="97"/>
      <c r="V12" s="102"/>
      <c r="W12" s="102"/>
      <c r="X12" s="97"/>
      <c r="Y12" s="97"/>
      <c r="Z12" s="111"/>
    </row>
    <row r="13" spans="1:26" ht="73.5" customHeight="1">
      <c r="A13" s="5" t="s">
        <v>51</v>
      </c>
      <c r="B13" s="15" t="s">
        <v>52</v>
      </c>
      <c r="C13" s="16" t="s">
        <v>53</v>
      </c>
      <c r="D13" s="8"/>
      <c r="E13" s="9"/>
      <c r="F13" s="9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9"/>
      <c r="S13" s="9"/>
      <c r="T13" s="97"/>
      <c r="U13" s="97"/>
      <c r="V13" s="102"/>
      <c r="W13" s="102"/>
      <c r="X13" s="97"/>
      <c r="Y13" s="97"/>
      <c r="Z13" s="111"/>
    </row>
    <row r="14" spans="1:26" ht="72.75" customHeight="1">
      <c r="A14" s="5" t="s">
        <v>54</v>
      </c>
      <c r="B14" s="15" t="s">
        <v>55</v>
      </c>
      <c r="C14" s="16" t="s">
        <v>56</v>
      </c>
      <c r="D14" s="114" t="s">
        <v>253</v>
      </c>
      <c r="E14" s="14"/>
      <c r="F14" s="14"/>
      <c r="G14" s="24" t="s">
        <v>43</v>
      </c>
      <c r="H14" s="115" t="s">
        <v>365</v>
      </c>
      <c r="I14" s="18" t="s">
        <v>316</v>
      </c>
      <c r="J14" s="14"/>
      <c r="K14" s="19" t="s">
        <v>46</v>
      </c>
      <c r="L14" s="18" t="s">
        <v>364</v>
      </c>
      <c r="M14" s="18" t="s">
        <v>45</v>
      </c>
      <c r="N14" s="14"/>
      <c r="O14" s="83" t="s">
        <v>330</v>
      </c>
      <c r="P14" s="14"/>
      <c r="Q14" s="84" t="s">
        <v>318</v>
      </c>
      <c r="R14" s="9"/>
      <c r="S14" s="9"/>
      <c r="T14" s="97"/>
      <c r="U14" s="97"/>
      <c r="V14" s="102">
        <v>71.25</v>
      </c>
      <c r="W14" s="102">
        <v>15</v>
      </c>
      <c r="X14" s="97">
        <f>W14*1.06</f>
        <v>15.9</v>
      </c>
      <c r="Y14" s="97">
        <f>X14*1.06</f>
        <v>16.854000000000003</v>
      </c>
      <c r="Z14" s="111"/>
    </row>
    <row r="15" spans="1:26" ht="71.25" customHeight="1">
      <c r="A15" s="5" t="s">
        <v>57</v>
      </c>
      <c r="B15" s="15" t="s">
        <v>58</v>
      </c>
      <c r="C15" s="16" t="s">
        <v>59</v>
      </c>
      <c r="D15" s="8"/>
      <c r="E15" s="9"/>
      <c r="F15" s="9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9"/>
      <c r="S15" s="9"/>
      <c r="T15" s="97"/>
      <c r="U15" s="97"/>
      <c r="V15" s="102"/>
      <c r="W15" s="102"/>
      <c r="X15" s="97"/>
      <c r="Y15" s="97"/>
      <c r="Z15" s="111"/>
    </row>
    <row r="16" spans="1:26" ht="51.75" customHeight="1">
      <c r="A16" s="5" t="s">
        <v>60</v>
      </c>
      <c r="B16" s="15" t="s">
        <v>61</v>
      </c>
      <c r="C16" s="16" t="s">
        <v>62</v>
      </c>
      <c r="D16" s="8"/>
      <c r="E16" s="9"/>
      <c r="F16" s="9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9"/>
      <c r="S16" s="9"/>
      <c r="T16" s="97"/>
      <c r="U16" s="97"/>
      <c r="V16" s="102"/>
      <c r="W16" s="102"/>
      <c r="X16" s="97"/>
      <c r="Y16" s="97"/>
      <c r="Z16" s="111"/>
    </row>
    <row r="17" spans="1:26" ht="61.5" customHeight="1">
      <c r="A17" s="5" t="s">
        <v>63</v>
      </c>
      <c r="B17" s="15" t="s">
        <v>64</v>
      </c>
      <c r="C17" s="16" t="s">
        <v>65</v>
      </c>
      <c r="D17" s="8"/>
      <c r="E17" s="9"/>
      <c r="F17" s="9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9"/>
      <c r="S17" s="9"/>
      <c r="T17" s="97"/>
      <c r="U17" s="97"/>
      <c r="V17" s="102"/>
      <c r="W17" s="102"/>
      <c r="X17" s="97"/>
      <c r="Y17" s="97"/>
      <c r="Z17" s="111"/>
    </row>
    <row r="18" spans="1:26" ht="30.75" customHeight="1">
      <c r="A18" s="5" t="s">
        <v>66</v>
      </c>
      <c r="B18" s="15" t="s">
        <v>67</v>
      </c>
      <c r="C18" s="16" t="s">
        <v>68</v>
      </c>
      <c r="D18" s="8"/>
      <c r="E18" s="9"/>
      <c r="F18" s="9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9"/>
      <c r="S18" s="9"/>
      <c r="T18" s="97"/>
      <c r="U18" s="97"/>
      <c r="V18" s="102"/>
      <c r="W18" s="102"/>
      <c r="X18" s="97"/>
      <c r="Y18" s="97"/>
      <c r="Z18" s="111"/>
    </row>
    <row r="19" spans="1:26" ht="21.75" customHeight="1">
      <c r="A19" s="5" t="s">
        <v>69</v>
      </c>
      <c r="B19" s="15" t="s">
        <v>70</v>
      </c>
      <c r="C19" s="16" t="s">
        <v>71</v>
      </c>
      <c r="D19" s="8"/>
      <c r="E19" s="9"/>
      <c r="F19" s="9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9"/>
      <c r="S19" s="9"/>
      <c r="T19" s="97"/>
      <c r="U19" s="97"/>
      <c r="V19" s="102"/>
      <c r="W19" s="102"/>
      <c r="X19" s="97"/>
      <c r="Y19" s="97"/>
      <c r="Z19" s="111"/>
    </row>
    <row r="20" spans="1:26" ht="32.25" customHeight="1">
      <c r="A20" s="5" t="s">
        <v>72</v>
      </c>
      <c r="B20" s="15" t="s">
        <v>73</v>
      </c>
      <c r="C20" s="16" t="s">
        <v>74</v>
      </c>
      <c r="D20" s="8"/>
      <c r="E20" s="9"/>
      <c r="F20" s="9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9"/>
      <c r="S20" s="9"/>
      <c r="T20" s="97"/>
      <c r="U20" s="97"/>
      <c r="V20" s="102"/>
      <c r="W20" s="102"/>
      <c r="X20" s="97"/>
      <c r="Y20" s="97"/>
      <c r="Z20" s="111"/>
    </row>
    <row r="21" spans="1:26" ht="67.5" customHeight="1">
      <c r="A21" s="5" t="s">
        <v>75</v>
      </c>
      <c r="B21" s="15" t="s">
        <v>76</v>
      </c>
      <c r="C21" s="16" t="s">
        <v>77</v>
      </c>
      <c r="D21" s="104" t="s">
        <v>367</v>
      </c>
      <c r="E21" s="9"/>
      <c r="F21" s="9"/>
      <c r="G21" s="24" t="s">
        <v>43</v>
      </c>
      <c r="H21" s="17" t="s">
        <v>79</v>
      </c>
      <c r="I21" s="18" t="s">
        <v>80</v>
      </c>
      <c r="J21" s="14"/>
      <c r="K21" s="19" t="s">
        <v>46</v>
      </c>
      <c r="L21" s="18" t="s">
        <v>81</v>
      </c>
      <c r="M21" s="18" t="s">
        <v>45</v>
      </c>
      <c r="N21" s="14"/>
      <c r="O21" s="83" t="s">
        <v>330</v>
      </c>
      <c r="P21" s="14"/>
      <c r="Q21" s="20" t="s">
        <v>318</v>
      </c>
      <c r="R21" s="9"/>
      <c r="S21" s="9"/>
      <c r="T21" s="97"/>
      <c r="U21" s="97"/>
      <c r="V21" s="102">
        <v>135.997</v>
      </c>
      <c r="W21" s="102"/>
      <c r="X21" s="97"/>
      <c r="Y21" s="97"/>
      <c r="Z21" s="111"/>
    </row>
    <row r="22" spans="1:26" ht="72" customHeight="1">
      <c r="A22" s="5" t="s">
        <v>82</v>
      </c>
      <c r="B22" s="15" t="s">
        <v>83</v>
      </c>
      <c r="C22" s="16" t="s">
        <v>84</v>
      </c>
      <c r="D22" s="8" t="s">
        <v>262</v>
      </c>
      <c r="E22" s="9"/>
      <c r="F22" s="9"/>
      <c r="G22" s="24" t="s">
        <v>43</v>
      </c>
      <c r="H22" s="17" t="s">
        <v>86</v>
      </c>
      <c r="I22" s="18" t="s">
        <v>80</v>
      </c>
      <c r="J22" s="14"/>
      <c r="K22" s="19" t="s">
        <v>46</v>
      </c>
      <c r="L22" s="18" t="s">
        <v>87</v>
      </c>
      <c r="M22" s="18" t="s">
        <v>45</v>
      </c>
      <c r="N22" s="14"/>
      <c r="O22" s="83" t="s">
        <v>330</v>
      </c>
      <c r="P22" s="14"/>
      <c r="Q22" s="20" t="s">
        <v>318</v>
      </c>
      <c r="R22" s="9"/>
      <c r="S22" s="9"/>
      <c r="T22" s="97">
        <v>7258.1</v>
      </c>
      <c r="U22" s="97">
        <v>7204.54</v>
      </c>
      <c r="V22" s="102">
        <v>469</v>
      </c>
      <c r="W22" s="102">
        <v>470.2</v>
      </c>
      <c r="X22" s="97">
        <v>526.97</v>
      </c>
      <c r="Y22" s="97">
        <v>558.59</v>
      </c>
      <c r="Z22" s="111"/>
    </row>
    <row r="23" spans="1:26" ht="72" customHeight="1">
      <c r="A23" s="5" t="s">
        <v>88</v>
      </c>
      <c r="B23" s="15" t="s">
        <v>89</v>
      </c>
      <c r="C23" s="16" t="s">
        <v>90</v>
      </c>
      <c r="D23" s="8" t="s">
        <v>91</v>
      </c>
      <c r="E23" s="9"/>
      <c r="F23" s="9"/>
      <c r="G23" s="24" t="s">
        <v>43</v>
      </c>
      <c r="H23" s="17" t="s">
        <v>92</v>
      </c>
      <c r="I23" s="18" t="s">
        <v>80</v>
      </c>
      <c r="J23" s="14"/>
      <c r="K23" s="19" t="s">
        <v>46</v>
      </c>
      <c r="L23" s="18" t="s">
        <v>93</v>
      </c>
      <c r="M23" s="18" t="s">
        <v>45</v>
      </c>
      <c r="N23" s="14"/>
      <c r="O23" s="83" t="s">
        <v>330</v>
      </c>
      <c r="P23" s="14"/>
      <c r="Q23" s="20" t="s">
        <v>318</v>
      </c>
      <c r="R23" s="9"/>
      <c r="S23" s="9"/>
      <c r="T23" s="97">
        <v>928.4</v>
      </c>
      <c r="U23" s="97">
        <v>905.6</v>
      </c>
      <c r="V23" s="102">
        <v>742.4</v>
      </c>
      <c r="W23" s="102"/>
      <c r="X23" s="97"/>
      <c r="Y23" s="97"/>
      <c r="Z23" s="111"/>
    </row>
    <row r="24" spans="1:26" ht="42">
      <c r="A24" s="5" t="s">
        <v>94</v>
      </c>
      <c r="B24" s="15" t="s">
        <v>95</v>
      </c>
      <c r="C24" s="16" t="s">
        <v>96</v>
      </c>
      <c r="D24" s="8"/>
      <c r="E24" s="9"/>
      <c r="F24" s="9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9"/>
      <c r="S24" s="9"/>
      <c r="T24" s="97"/>
      <c r="U24" s="97"/>
      <c r="V24" s="102"/>
      <c r="W24" s="102"/>
      <c r="X24" s="97"/>
      <c r="Y24" s="97"/>
      <c r="Z24" s="111"/>
    </row>
    <row r="25" spans="1:26" ht="40.5" customHeight="1">
      <c r="A25" s="5" t="s">
        <v>97</v>
      </c>
      <c r="B25" s="15" t="s">
        <v>98</v>
      </c>
      <c r="C25" s="16" t="s">
        <v>99</v>
      </c>
      <c r="D25" s="8"/>
      <c r="E25" s="9"/>
      <c r="F25" s="9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9"/>
      <c r="S25" s="9"/>
      <c r="T25" s="97"/>
      <c r="U25" s="97"/>
      <c r="V25" s="102"/>
      <c r="W25" s="102"/>
      <c r="X25" s="97"/>
      <c r="Y25" s="97"/>
      <c r="Z25" s="111"/>
    </row>
    <row r="26" spans="1:26" ht="31.5" customHeight="1">
      <c r="A26" s="5" t="s">
        <v>100</v>
      </c>
      <c r="B26" s="15" t="s">
        <v>101</v>
      </c>
      <c r="C26" s="16" t="s">
        <v>102</v>
      </c>
      <c r="D26" s="8" t="s">
        <v>347</v>
      </c>
      <c r="E26" s="9"/>
      <c r="F26" s="9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9"/>
      <c r="S26" s="9"/>
      <c r="T26" s="97"/>
      <c r="U26" s="97"/>
      <c r="V26" s="102"/>
      <c r="W26" s="102"/>
      <c r="X26" s="97"/>
      <c r="Y26" s="97"/>
      <c r="Z26" s="111"/>
    </row>
    <row r="27" spans="1:26" ht="75.75" customHeight="1">
      <c r="A27" s="5" t="s">
        <v>103</v>
      </c>
      <c r="B27" s="15" t="s">
        <v>104</v>
      </c>
      <c r="C27" s="16" t="s">
        <v>105</v>
      </c>
      <c r="D27" s="8" t="s">
        <v>106</v>
      </c>
      <c r="E27" s="9"/>
      <c r="F27" s="9"/>
      <c r="G27" s="24" t="s">
        <v>107</v>
      </c>
      <c r="H27" s="17" t="s">
        <v>108</v>
      </c>
      <c r="I27" s="18" t="s">
        <v>80</v>
      </c>
      <c r="J27" s="14"/>
      <c r="K27" s="19" t="s">
        <v>109</v>
      </c>
      <c r="L27" s="18" t="s">
        <v>110</v>
      </c>
      <c r="M27" s="18" t="s">
        <v>111</v>
      </c>
      <c r="N27" s="14"/>
      <c r="O27" s="83" t="s">
        <v>330</v>
      </c>
      <c r="P27" s="14"/>
      <c r="Q27" s="20" t="s">
        <v>318</v>
      </c>
      <c r="R27" s="9"/>
      <c r="S27" s="9"/>
      <c r="T27" s="97">
        <v>23.3</v>
      </c>
      <c r="U27" s="97">
        <v>0</v>
      </c>
      <c r="V27" s="102">
        <v>23.3</v>
      </c>
      <c r="W27" s="102">
        <v>18</v>
      </c>
      <c r="X27" s="97">
        <f>W27*1.1</f>
        <v>19.8</v>
      </c>
      <c r="Y27" s="97">
        <f>X27*1.1</f>
        <v>21.78</v>
      </c>
      <c r="Z27" s="111"/>
    </row>
    <row r="28" spans="1:26" ht="33.75" customHeight="1">
      <c r="A28" s="5" t="s">
        <v>112</v>
      </c>
      <c r="B28" s="15" t="s">
        <v>113</v>
      </c>
      <c r="C28" s="16" t="s">
        <v>114</v>
      </c>
      <c r="D28" s="8"/>
      <c r="E28" s="9"/>
      <c r="F28" s="9"/>
      <c r="G28" s="24"/>
      <c r="H28" s="17"/>
      <c r="I28" s="18"/>
      <c r="J28" s="14"/>
      <c r="K28" s="19"/>
      <c r="L28" s="18"/>
      <c r="M28" s="18"/>
      <c r="N28" s="14"/>
      <c r="O28" s="14"/>
      <c r="P28" s="14"/>
      <c r="Q28" s="14"/>
      <c r="R28" s="9"/>
      <c r="S28" s="9"/>
      <c r="T28" s="97"/>
      <c r="U28" s="97"/>
      <c r="V28" s="102"/>
      <c r="W28" s="102"/>
      <c r="X28" s="97"/>
      <c r="Y28" s="97"/>
      <c r="Z28" s="111"/>
    </row>
    <row r="29" spans="1:26" ht="69" customHeight="1">
      <c r="A29" s="5" t="s">
        <v>115</v>
      </c>
      <c r="B29" s="15" t="s">
        <v>116</v>
      </c>
      <c r="C29" s="16" t="s">
        <v>117</v>
      </c>
      <c r="D29" s="8" t="s">
        <v>118</v>
      </c>
      <c r="E29" s="9"/>
      <c r="F29" s="9"/>
      <c r="G29" s="24" t="s">
        <v>43</v>
      </c>
      <c r="H29" s="17" t="s">
        <v>119</v>
      </c>
      <c r="I29" s="18" t="s">
        <v>80</v>
      </c>
      <c r="J29" s="14"/>
      <c r="K29" s="19" t="s">
        <v>120</v>
      </c>
      <c r="L29" s="18" t="s">
        <v>121</v>
      </c>
      <c r="M29" s="18" t="s">
        <v>122</v>
      </c>
      <c r="N29" s="14"/>
      <c r="O29" s="83" t="s">
        <v>330</v>
      </c>
      <c r="P29" s="14"/>
      <c r="Q29" s="20" t="s">
        <v>318</v>
      </c>
      <c r="R29" s="9"/>
      <c r="S29" s="9"/>
      <c r="T29" s="97">
        <v>332.7</v>
      </c>
      <c r="U29" s="97">
        <v>284.58467</v>
      </c>
      <c r="V29" s="102">
        <v>269.846</v>
      </c>
      <c r="W29" s="102">
        <v>417.9</v>
      </c>
      <c r="X29" s="97">
        <f>W29*1.1</f>
        <v>459.69</v>
      </c>
      <c r="Y29" s="97">
        <f>X29*1.1</f>
        <v>505.65900000000005</v>
      </c>
      <c r="Z29" s="111"/>
    </row>
    <row r="30" spans="1:26" ht="66.75" customHeight="1">
      <c r="A30" s="5" t="s">
        <v>123</v>
      </c>
      <c r="B30" s="15" t="s">
        <v>124</v>
      </c>
      <c r="C30" s="16" t="s">
        <v>125</v>
      </c>
      <c r="D30" s="8" t="s">
        <v>118</v>
      </c>
      <c r="E30" s="9"/>
      <c r="F30" s="9"/>
      <c r="G30" s="24" t="s">
        <v>43</v>
      </c>
      <c r="H30" s="17" t="s">
        <v>126</v>
      </c>
      <c r="I30" s="18" t="s">
        <v>80</v>
      </c>
      <c r="J30" s="14"/>
      <c r="K30" s="19" t="s">
        <v>46</v>
      </c>
      <c r="L30" s="18" t="s">
        <v>127</v>
      </c>
      <c r="M30" s="18" t="s">
        <v>45</v>
      </c>
      <c r="N30" s="14"/>
      <c r="O30" s="83" t="s">
        <v>330</v>
      </c>
      <c r="P30" s="14"/>
      <c r="Q30" s="20" t="s">
        <v>318</v>
      </c>
      <c r="R30" s="9"/>
      <c r="S30" s="9"/>
      <c r="T30" s="97">
        <v>1696.41</v>
      </c>
      <c r="U30" s="97">
        <v>1650.10617</v>
      </c>
      <c r="V30" s="102">
        <v>668.602</v>
      </c>
      <c r="W30" s="102">
        <v>645.6</v>
      </c>
      <c r="X30" s="97">
        <f aca="true" t="shared" si="2" ref="X30:Y32">W30*1.1</f>
        <v>710.1600000000001</v>
      </c>
      <c r="Y30" s="97">
        <f t="shared" si="2"/>
        <v>781.1760000000002</v>
      </c>
      <c r="Z30" s="111"/>
    </row>
    <row r="31" spans="1:26" ht="71.25" customHeight="1">
      <c r="A31" s="5" t="s">
        <v>128</v>
      </c>
      <c r="B31" s="15" t="s">
        <v>129</v>
      </c>
      <c r="C31" s="16" t="s">
        <v>130</v>
      </c>
      <c r="D31" s="8" t="s">
        <v>118</v>
      </c>
      <c r="E31" s="9"/>
      <c r="F31" s="9"/>
      <c r="G31" s="24" t="s">
        <v>43</v>
      </c>
      <c r="H31" s="17" t="s">
        <v>131</v>
      </c>
      <c r="I31" s="18" t="s">
        <v>80</v>
      </c>
      <c r="J31" s="14"/>
      <c r="K31" s="19" t="s">
        <v>46</v>
      </c>
      <c r="L31" s="18" t="s">
        <v>132</v>
      </c>
      <c r="M31" s="18" t="s">
        <v>45</v>
      </c>
      <c r="N31" s="14"/>
      <c r="O31" s="14"/>
      <c r="P31" s="14"/>
      <c r="Q31" s="20"/>
      <c r="R31" s="9"/>
      <c r="S31" s="9"/>
      <c r="T31" s="97"/>
      <c r="U31" s="97"/>
      <c r="V31" s="102"/>
      <c r="W31" s="102"/>
      <c r="X31" s="97"/>
      <c r="Y31" s="97"/>
      <c r="Z31" s="111"/>
    </row>
    <row r="32" spans="1:26" ht="66.75" customHeight="1">
      <c r="A32" s="5" t="s">
        <v>133</v>
      </c>
      <c r="B32" s="15" t="s">
        <v>134</v>
      </c>
      <c r="C32" s="16" t="s">
        <v>135</v>
      </c>
      <c r="D32" s="8" t="s">
        <v>118</v>
      </c>
      <c r="E32" s="9"/>
      <c r="F32" s="9"/>
      <c r="G32" s="14"/>
      <c r="H32" s="14"/>
      <c r="I32" s="14"/>
      <c r="J32" s="14"/>
      <c r="K32" s="14"/>
      <c r="L32" s="14"/>
      <c r="M32" s="14"/>
      <c r="N32" s="14"/>
      <c r="O32" s="83" t="s">
        <v>330</v>
      </c>
      <c r="P32" s="14"/>
      <c r="Q32" s="20" t="s">
        <v>318</v>
      </c>
      <c r="R32" s="9"/>
      <c r="S32" s="9"/>
      <c r="T32" s="97">
        <v>461.02</v>
      </c>
      <c r="U32" s="97">
        <v>411.369</v>
      </c>
      <c r="V32" s="102">
        <v>444.362</v>
      </c>
      <c r="W32" s="102">
        <v>434.8</v>
      </c>
      <c r="X32" s="97">
        <f t="shared" si="2"/>
        <v>478.28000000000003</v>
      </c>
      <c r="Y32" s="97">
        <f t="shared" si="2"/>
        <v>526.1080000000001</v>
      </c>
      <c r="Z32" s="111"/>
    </row>
    <row r="33" spans="1:26" ht="48.75" customHeight="1">
      <c r="A33" s="159" t="s">
        <v>136</v>
      </c>
      <c r="B33" s="167" t="s">
        <v>137</v>
      </c>
      <c r="C33" s="167" t="s">
        <v>138</v>
      </c>
      <c r="D33" s="8" t="s">
        <v>421</v>
      </c>
      <c r="E33" s="9"/>
      <c r="F33" s="9"/>
      <c r="G33" s="162" t="s">
        <v>43</v>
      </c>
      <c r="H33" s="163" t="s">
        <v>140</v>
      </c>
      <c r="I33" s="168" t="s">
        <v>80</v>
      </c>
      <c r="J33" s="14"/>
      <c r="K33" s="19" t="s">
        <v>46</v>
      </c>
      <c r="L33" s="18" t="s">
        <v>132</v>
      </c>
      <c r="M33" s="18" t="s">
        <v>45</v>
      </c>
      <c r="N33" s="14"/>
      <c r="O33" s="83" t="s">
        <v>330</v>
      </c>
      <c r="P33" s="14"/>
      <c r="Q33" s="20" t="s">
        <v>318</v>
      </c>
      <c r="R33" s="9"/>
      <c r="S33" s="9"/>
      <c r="T33" s="97">
        <v>13</v>
      </c>
      <c r="U33" s="97">
        <v>9.5</v>
      </c>
      <c r="V33" s="102">
        <v>13</v>
      </c>
      <c r="W33" s="102"/>
      <c r="X33" s="97"/>
      <c r="Y33" s="97"/>
      <c r="Z33" s="111"/>
    </row>
    <row r="34" spans="1:26" ht="30.75" customHeight="1">
      <c r="A34" s="187"/>
      <c r="B34" s="189"/>
      <c r="C34" s="189"/>
      <c r="D34" s="8" t="s">
        <v>419</v>
      </c>
      <c r="E34" s="9"/>
      <c r="F34" s="9"/>
      <c r="G34" s="162"/>
      <c r="H34" s="163"/>
      <c r="I34" s="168"/>
      <c r="J34" s="14"/>
      <c r="K34" s="19" t="s">
        <v>46</v>
      </c>
      <c r="L34" s="18" t="s">
        <v>132</v>
      </c>
      <c r="M34" s="18" t="s">
        <v>45</v>
      </c>
      <c r="N34" s="14"/>
      <c r="O34" s="83" t="s">
        <v>422</v>
      </c>
      <c r="P34" s="14"/>
      <c r="Q34" s="20" t="s">
        <v>318</v>
      </c>
      <c r="R34" s="9"/>
      <c r="S34" s="9"/>
      <c r="T34" s="97"/>
      <c r="U34" s="97"/>
      <c r="V34" s="102"/>
      <c r="W34" s="102">
        <v>13</v>
      </c>
      <c r="X34" s="97">
        <f>W34*1.1</f>
        <v>14.3</v>
      </c>
      <c r="Y34" s="97">
        <f>X34*1.1</f>
        <v>15.730000000000002</v>
      </c>
      <c r="Z34" s="111"/>
    </row>
    <row r="35" spans="1:26" ht="29.25" customHeight="1">
      <c r="A35" s="5" t="s">
        <v>141</v>
      </c>
      <c r="B35" s="15" t="s">
        <v>142</v>
      </c>
      <c r="C35" s="16" t="s">
        <v>143</v>
      </c>
      <c r="D35" s="8"/>
      <c r="E35" s="9"/>
      <c r="F35" s="9"/>
      <c r="G35" s="162"/>
      <c r="H35" s="163"/>
      <c r="I35" s="168"/>
      <c r="J35" s="14"/>
      <c r="K35" s="19" t="s">
        <v>144</v>
      </c>
      <c r="L35" s="18" t="s">
        <v>145</v>
      </c>
      <c r="M35" s="18" t="s">
        <v>146</v>
      </c>
      <c r="N35" s="14"/>
      <c r="O35" s="14"/>
      <c r="P35" s="14"/>
      <c r="Q35" s="14"/>
      <c r="R35" s="9"/>
      <c r="S35" s="9"/>
      <c r="T35" s="97"/>
      <c r="U35" s="97"/>
      <c r="V35" s="102"/>
      <c r="W35" s="102"/>
      <c r="X35" s="97"/>
      <c r="Y35" s="97"/>
      <c r="Z35" s="111"/>
    </row>
    <row r="36" spans="1:26" ht="42.75" customHeight="1">
      <c r="A36" s="5" t="s">
        <v>147</v>
      </c>
      <c r="B36" s="15" t="s">
        <v>148</v>
      </c>
      <c r="C36" s="16" t="s">
        <v>149</v>
      </c>
      <c r="D36" s="8"/>
      <c r="E36" s="9"/>
      <c r="F36" s="9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9"/>
      <c r="S36" s="9"/>
      <c r="T36" s="97"/>
      <c r="U36" s="97"/>
      <c r="V36" s="102"/>
      <c r="W36" s="102"/>
      <c r="X36" s="97"/>
      <c r="Y36" s="97"/>
      <c r="Z36" s="111"/>
    </row>
    <row r="37" spans="1:26" ht="18.75" customHeight="1">
      <c r="A37" s="5" t="s">
        <v>150</v>
      </c>
      <c r="B37" s="15" t="s">
        <v>151</v>
      </c>
      <c r="C37" s="16" t="s">
        <v>152</v>
      </c>
      <c r="D37" s="8"/>
      <c r="E37" s="9"/>
      <c r="F37" s="9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9"/>
      <c r="S37" s="9"/>
      <c r="T37" s="97"/>
      <c r="U37" s="97"/>
      <c r="V37" s="102"/>
      <c r="W37" s="102"/>
      <c r="X37" s="97"/>
      <c r="Y37" s="97"/>
      <c r="Z37" s="111"/>
    </row>
    <row r="38" spans="1:26" ht="21">
      <c r="A38" s="5" t="s">
        <v>153</v>
      </c>
      <c r="B38" s="15" t="s">
        <v>154</v>
      </c>
      <c r="C38" s="16" t="s">
        <v>155</v>
      </c>
      <c r="D38" s="8"/>
      <c r="E38" s="9"/>
      <c r="F38" s="9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9"/>
      <c r="S38" s="9"/>
      <c r="T38" s="97"/>
      <c r="U38" s="97"/>
      <c r="V38" s="102"/>
      <c r="W38" s="102"/>
      <c r="X38" s="97"/>
      <c r="Y38" s="97"/>
      <c r="Z38" s="111"/>
    </row>
    <row r="39" spans="1:26" ht="66" customHeight="1">
      <c r="A39" s="5" t="s">
        <v>156</v>
      </c>
      <c r="B39" s="15" t="s">
        <v>157</v>
      </c>
      <c r="C39" s="16" t="s">
        <v>158</v>
      </c>
      <c r="D39" s="8" t="s">
        <v>159</v>
      </c>
      <c r="E39" s="9"/>
      <c r="F39" s="9"/>
      <c r="G39" s="24" t="s">
        <v>43</v>
      </c>
      <c r="H39" s="17" t="s">
        <v>160</v>
      </c>
      <c r="I39" s="18" t="s">
        <v>80</v>
      </c>
      <c r="J39" s="14"/>
      <c r="K39" s="19" t="s">
        <v>46</v>
      </c>
      <c r="L39" s="18" t="s">
        <v>161</v>
      </c>
      <c r="M39" s="18" t="s">
        <v>45</v>
      </c>
      <c r="N39" s="14"/>
      <c r="O39" s="83" t="s">
        <v>330</v>
      </c>
      <c r="P39" s="14"/>
      <c r="Q39" s="20" t="s">
        <v>318</v>
      </c>
      <c r="R39" s="9"/>
      <c r="S39" s="9"/>
      <c r="T39" s="97">
        <v>184.288</v>
      </c>
      <c r="U39" s="97">
        <v>180.071</v>
      </c>
      <c r="V39" s="102">
        <v>34.19</v>
      </c>
      <c r="W39" s="102">
        <v>76.9</v>
      </c>
      <c r="X39" s="97">
        <f>W39*1.1</f>
        <v>84.59000000000002</v>
      </c>
      <c r="Y39" s="97">
        <f>X39*1.1</f>
        <v>93.04900000000002</v>
      </c>
      <c r="Z39" s="111"/>
    </row>
    <row r="40" spans="1:26" ht="73.5" customHeight="1">
      <c r="A40" s="5" t="s">
        <v>162</v>
      </c>
      <c r="B40" s="15" t="s">
        <v>163</v>
      </c>
      <c r="C40" s="16" t="s">
        <v>164</v>
      </c>
      <c r="D40" s="8" t="s">
        <v>249</v>
      </c>
      <c r="E40" s="9"/>
      <c r="F40" s="9"/>
      <c r="G40" s="24" t="s">
        <v>43</v>
      </c>
      <c r="H40" s="17" t="s">
        <v>160</v>
      </c>
      <c r="I40" s="18" t="s">
        <v>80</v>
      </c>
      <c r="J40" s="14"/>
      <c r="K40" s="19" t="s">
        <v>46</v>
      </c>
      <c r="L40" s="18" t="s">
        <v>161</v>
      </c>
      <c r="M40" s="18" t="s">
        <v>45</v>
      </c>
      <c r="N40" s="14"/>
      <c r="O40" s="83" t="s">
        <v>330</v>
      </c>
      <c r="P40" s="14"/>
      <c r="Q40" s="20" t="s">
        <v>318</v>
      </c>
      <c r="R40" s="9"/>
      <c r="S40" s="9"/>
      <c r="T40" s="97">
        <v>108.3</v>
      </c>
      <c r="U40" s="97">
        <v>98</v>
      </c>
      <c r="V40" s="102">
        <v>105.7</v>
      </c>
      <c r="W40" s="102"/>
      <c r="X40" s="97"/>
      <c r="Y40" s="97"/>
      <c r="Z40" s="111"/>
    </row>
    <row r="41" spans="1:26" ht="69" customHeight="1">
      <c r="A41" s="5" t="s">
        <v>165</v>
      </c>
      <c r="B41" s="15" t="s">
        <v>166</v>
      </c>
      <c r="C41" s="16" t="s">
        <v>167</v>
      </c>
      <c r="D41" s="8" t="s">
        <v>159</v>
      </c>
      <c r="E41" s="9"/>
      <c r="F41" s="9"/>
      <c r="G41" s="24" t="s">
        <v>43</v>
      </c>
      <c r="H41" s="17" t="s">
        <v>160</v>
      </c>
      <c r="I41" s="18" t="s">
        <v>80</v>
      </c>
      <c r="J41" s="14"/>
      <c r="K41" s="19" t="s">
        <v>46</v>
      </c>
      <c r="L41" s="18" t="s">
        <v>161</v>
      </c>
      <c r="M41" s="18" t="s">
        <v>45</v>
      </c>
      <c r="N41" s="14"/>
      <c r="O41" s="83" t="s">
        <v>330</v>
      </c>
      <c r="P41" s="14"/>
      <c r="Q41" s="20" t="s">
        <v>318</v>
      </c>
      <c r="R41" s="9"/>
      <c r="S41" s="9"/>
      <c r="T41" s="97">
        <v>202</v>
      </c>
      <c r="U41" s="97">
        <v>181.43759</v>
      </c>
      <c r="V41" s="102">
        <v>4169.934</v>
      </c>
      <c r="W41" s="102">
        <v>250</v>
      </c>
      <c r="X41" s="97">
        <f>W41*1.1</f>
        <v>275</v>
      </c>
      <c r="Y41" s="97">
        <f>X41*1.1</f>
        <v>302.5</v>
      </c>
      <c r="Z41" s="111"/>
    </row>
    <row r="42" spans="1:26" ht="21" customHeight="1">
      <c r="A42" s="5" t="s">
        <v>168</v>
      </c>
      <c r="B42" s="15" t="s">
        <v>169</v>
      </c>
      <c r="C42" s="16" t="s">
        <v>170</v>
      </c>
      <c r="D42" s="8"/>
      <c r="E42" s="9"/>
      <c r="F42" s="9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9"/>
      <c r="S42" s="9"/>
      <c r="T42" s="97"/>
      <c r="U42" s="97"/>
      <c r="V42" s="102"/>
      <c r="W42" s="102"/>
      <c r="X42" s="97"/>
      <c r="Y42" s="97"/>
      <c r="Z42" s="111"/>
    </row>
    <row r="43" spans="1:26" ht="51.75" customHeight="1">
      <c r="A43" s="5" t="s">
        <v>171</v>
      </c>
      <c r="B43" s="15" t="s">
        <v>172</v>
      </c>
      <c r="C43" s="16" t="s">
        <v>173</v>
      </c>
      <c r="D43" s="8"/>
      <c r="E43" s="9"/>
      <c r="F43" s="9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9"/>
      <c r="S43" s="9"/>
      <c r="T43" s="97"/>
      <c r="U43" s="97"/>
      <c r="V43" s="102"/>
      <c r="W43" s="102"/>
      <c r="X43" s="97"/>
      <c r="Y43" s="97"/>
      <c r="Z43" s="111"/>
    </row>
    <row r="44" spans="1:26" ht="39.75" customHeight="1">
      <c r="A44" s="5" t="s">
        <v>174</v>
      </c>
      <c r="B44" s="15" t="s">
        <v>175</v>
      </c>
      <c r="C44" s="16" t="s">
        <v>176</v>
      </c>
      <c r="D44" s="8"/>
      <c r="E44" s="9"/>
      <c r="F44" s="9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9"/>
      <c r="S44" s="9"/>
      <c r="T44" s="97"/>
      <c r="U44" s="97"/>
      <c r="V44" s="102"/>
      <c r="W44" s="102"/>
      <c r="X44" s="97"/>
      <c r="Y44" s="97"/>
      <c r="Z44" s="111"/>
    </row>
    <row r="45" spans="1:26" ht="42" customHeight="1">
      <c r="A45" s="5" t="s">
        <v>177</v>
      </c>
      <c r="B45" s="15" t="s">
        <v>178</v>
      </c>
      <c r="C45" s="16" t="s">
        <v>179</v>
      </c>
      <c r="D45" s="8"/>
      <c r="E45" s="9"/>
      <c r="F45" s="9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9"/>
      <c r="S45" s="9"/>
      <c r="T45" s="97"/>
      <c r="U45" s="97"/>
      <c r="V45" s="102"/>
      <c r="W45" s="102"/>
      <c r="X45" s="97"/>
      <c r="Y45" s="97"/>
      <c r="Z45" s="111"/>
    </row>
    <row r="46" spans="1:26" ht="32.25" customHeight="1">
      <c r="A46" s="5" t="s">
        <v>180</v>
      </c>
      <c r="B46" s="15" t="s">
        <v>181</v>
      </c>
      <c r="C46" s="16" t="s">
        <v>182</v>
      </c>
      <c r="D46" s="8"/>
      <c r="E46" s="9"/>
      <c r="F46" s="9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9"/>
      <c r="S46" s="9"/>
      <c r="T46" s="97"/>
      <c r="U46" s="97"/>
      <c r="V46" s="102"/>
      <c r="W46" s="102"/>
      <c r="X46" s="97"/>
      <c r="Y46" s="97"/>
      <c r="Z46" s="111"/>
    </row>
    <row r="47" spans="1:26" ht="42" customHeight="1">
      <c r="A47" s="5" t="s">
        <v>183</v>
      </c>
      <c r="B47" s="15" t="s">
        <v>184</v>
      </c>
      <c r="C47" s="16" t="s">
        <v>185</v>
      </c>
      <c r="D47" s="8"/>
      <c r="E47" s="9"/>
      <c r="F47" s="9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9"/>
      <c r="S47" s="9"/>
      <c r="T47" s="97"/>
      <c r="U47" s="97"/>
      <c r="V47" s="102"/>
      <c r="W47" s="102"/>
      <c r="X47" s="97"/>
      <c r="Y47" s="97"/>
      <c r="Z47" s="111"/>
    </row>
    <row r="48" spans="1:26" ht="30.75" customHeight="1">
      <c r="A48" s="5" t="s">
        <v>186</v>
      </c>
      <c r="B48" s="15" t="s">
        <v>187</v>
      </c>
      <c r="C48" s="16" t="s">
        <v>188</v>
      </c>
      <c r="D48" s="8"/>
      <c r="E48" s="9"/>
      <c r="F48" s="9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9"/>
      <c r="S48" s="9"/>
      <c r="T48" s="97"/>
      <c r="U48" s="97"/>
      <c r="V48" s="102"/>
      <c r="W48" s="102"/>
      <c r="X48" s="97"/>
      <c r="Y48" s="97"/>
      <c r="Z48" s="111"/>
    </row>
    <row r="49" spans="1:26" ht="66.75" customHeight="1">
      <c r="A49" s="5" t="s">
        <v>189</v>
      </c>
      <c r="B49" s="15" t="s">
        <v>190</v>
      </c>
      <c r="C49" s="16" t="s">
        <v>191</v>
      </c>
      <c r="D49" s="8" t="s">
        <v>91</v>
      </c>
      <c r="E49" s="9"/>
      <c r="F49" s="9"/>
      <c r="G49" s="24" t="s">
        <v>43</v>
      </c>
      <c r="H49" s="17" t="s">
        <v>192</v>
      </c>
      <c r="I49" s="18" t="s">
        <v>80</v>
      </c>
      <c r="J49" s="14"/>
      <c r="K49" s="19" t="s">
        <v>46</v>
      </c>
      <c r="L49" s="18" t="s">
        <v>193</v>
      </c>
      <c r="M49" s="18" t="s">
        <v>194</v>
      </c>
      <c r="N49" s="14"/>
      <c r="O49" s="14"/>
      <c r="P49" s="14"/>
      <c r="Q49" s="20"/>
      <c r="R49" s="9"/>
      <c r="S49" s="9"/>
      <c r="T49" s="97"/>
      <c r="U49" s="97"/>
      <c r="V49" s="102"/>
      <c r="W49" s="102"/>
      <c r="X49" s="97"/>
      <c r="Y49" s="97"/>
      <c r="Z49" s="111"/>
    </row>
    <row r="50" spans="1:26" ht="21" customHeight="1">
      <c r="A50" s="5" t="s">
        <v>195</v>
      </c>
      <c r="B50" s="15" t="s">
        <v>196</v>
      </c>
      <c r="C50" s="16" t="s">
        <v>197</v>
      </c>
      <c r="D50" s="8"/>
      <c r="E50" s="9"/>
      <c r="F50" s="9"/>
      <c r="G50" s="24"/>
      <c r="H50" s="17"/>
      <c r="I50" s="18"/>
      <c r="J50" s="14"/>
      <c r="K50" s="14"/>
      <c r="L50" s="14"/>
      <c r="M50" s="14"/>
      <c r="N50" s="14"/>
      <c r="O50" s="14"/>
      <c r="P50" s="14"/>
      <c r="Q50" s="14"/>
      <c r="R50" s="9"/>
      <c r="S50" s="9"/>
      <c r="T50" s="97"/>
      <c r="U50" s="97"/>
      <c r="V50" s="102"/>
      <c r="W50" s="102"/>
      <c r="X50" s="97"/>
      <c r="Y50" s="97"/>
      <c r="Z50" s="111"/>
    </row>
    <row r="51" spans="1:26" ht="52.5" customHeight="1">
      <c r="A51" s="5" t="s">
        <v>198</v>
      </c>
      <c r="B51" s="15" t="s">
        <v>199</v>
      </c>
      <c r="C51" s="16" t="s">
        <v>200</v>
      </c>
      <c r="D51" s="8"/>
      <c r="E51" s="9"/>
      <c r="F51" s="9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9"/>
      <c r="S51" s="9"/>
      <c r="T51" s="97"/>
      <c r="U51" s="97"/>
      <c r="V51" s="102"/>
      <c r="W51" s="102"/>
      <c r="X51" s="97"/>
      <c r="Y51" s="97"/>
      <c r="Z51" s="111"/>
    </row>
    <row r="52" spans="1:26" ht="23.25" customHeight="1">
      <c r="A52" s="5" t="s">
        <v>201</v>
      </c>
      <c r="B52" s="15" t="s">
        <v>202</v>
      </c>
      <c r="C52" s="16" t="s">
        <v>203</v>
      </c>
      <c r="D52" s="8"/>
      <c r="E52" s="9"/>
      <c r="F52" s="9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9"/>
      <c r="S52" s="9"/>
      <c r="T52" s="97"/>
      <c r="U52" s="97"/>
      <c r="V52" s="102"/>
      <c r="W52" s="102"/>
      <c r="X52" s="97"/>
      <c r="Y52" s="97"/>
      <c r="Z52" s="111"/>
    </row>
    <row r="53" spans="1:26" ht="32.25" customHeight="1">
      <c r="A53" s="5" t="s">
        <v>204</v>
      </c>
      <c r="B53" s="15" t="s">
        <v>205</v>
      </c>
      <c r="C53" s="16" t="s">
        <v>206</v>
      </c>
      <c r="D53" s="8"/>
      <c r="E53" s="9"/>
      <c r="F53" s="9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9"/>
      <c r="S53" s="9"/>
      <c r="T53" s="97"/>
      <c r="U53" s="97"/>
      <c r="V53" s="102"/>
      <c r="W53" s="102"/>
      <c r="X53" s="97"/>
      <c r="Y53" s="97"/>
      <c r="Z53" s="111"/>
    </row>
    <row r="54" spans="1:26" ht="71.25" customHeight="1">
      <c r="A54" s="5" t="s">
        <v>207</v>
      </c>
      <c r="B54" s="11" t="s">
        <v>208</v>
      </c>
      <c r="C54" s="12" t="s">
        <v>209</v>
      </c>
      <c r="D54" s="8"/>
      <c r="E54" s="9"/>
      <c r="F54" s="9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9"/>
      <c r="S54" s="9"/>
      <c r="T54" s="97">
        <f aca="true" t="shared" si="3" ref="T54:Y54">SUM(T59)</f>
        <v>233.5</v>
      </c>
      <c r="U54" s="97">
        <f t="shared" si="3"/>
        <v>233.5</v>
      </c>
      <c r="V54" s="97">
        <f t="shared" si="3"/>
        <v>498.1</v>
      </c>
      <c r="W54" s="97">
        <f t="shared" si="3"/>
        <v>0</v>
      </c>
      <c r="X54" s="97">
        <f t="shared" si="3"/>
        <v>0</v>
      </c>
      <c r="Y54" s="97">
        <f t="shared" si="3"/>
        <v>0</v>
      </c>
      <c r="Z54" s="111"/>
    </row>
    <row r="55" spans="1:26" ht="71.25" customHeight="1">
      <c r="A55" s="5"/>
      <c r="B55" s="11" t="s">
        <v>348</v>
      </c>
      <c r="C55" s="12" t="s">
        <v>349</v>
      </c>
      <c r="D55" s="8"/>
      <c r="E55" s="9"/>
      <c r="F55" s="9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9"/>
      <c r="S55" s="9"/>
      <c r="T55" s="97"/>
      <c r="U55" s="97"/>
      <c r="V55" s="97"/>
      <c r="W55" s="97"/>
      <c r="X55" s="97"/>
      <c r="Y55" s="97"/>
      <c r="Z55" s="111"/>
    </row>
    <row r="56" spans="1:26" ht="71.25" customHeight="1">
      <c r="A56" s="5"/>
      <c r="B56" s="11" t="s">
        <v>116</v>
      </c>
      <c r="C56" s="12" t="s">
        <v>350</v>
      </c>
      <c r="D56" s="8"/>
      <c r="E56" s="9"/>
      <c r="F56" s="9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9"/>
      <c r="S56" s="9"/>
      <c r="T56" s="97"/>
      <c r="U56" s="97"/>
      <c r="V56" s="97"/>
      <c r="W56" s="97"/>
      <c r="X56" s="97"/>
      <c r="Y56" s="97"/>
      <c r="Z56" s="111"/>
    </row>
    <row r="57" spans="1:26" ht="71.25" customHeight="1">
      <c r="A57" s="5"/>
      <c r="B57" s="11" t="s">
        <v>124</v>
      </c>
      <c r="C57" s="12" t="s">
        <v>351</v>
      </c>
      <c r="D57" s="8"/>
      <c r="E57" s="9"/>
      <c r="F57" s="9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9"/>
      <c r="S57" s="9"/>
      <c r="T57" s="97"/>
      <c r="U57" s="97"/>
      <c r="V57" s="97"/>
      <c r="W57" s="97"/>
      <c r="X57" s="97"/>
      <c r="Y57" s="97"/>
      <c r="Z57" s="111"/>
    </row>
    <row r="58" spans="1:26" ht="71.25" customHeight="1">
      <c r="A58" s="5"/>
      <c r="B58" s="11" t="s">
        <v>352</v>
      </c>
      <c r="C58" s="12" t="s">
        <v>353</v>
      </c>
      <c r="D58" s="8"/>
      <c r="E58" s="9"/>
      <c r="F58" s="9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9"/>
      <c r="S58" s="9"/>
      <c r="T58" s="97"/>
      <c r="U58" s="97"/>
      <c r="V58" s="97"/>
      <c r="W58" s="97"/>
      <c r="X58" s="97"/>
      <c r="Y58" s="97"/>
      <c r="Z58" s="111"/>
    </row>
    <row r="59" spans="1:26" ht="48.75" customHeight="1">
      <c r="A59" s="42"/>
      <c r="B59" s="11" t="s">
        <v>211</v>
      </c>
      <c r="C59" s="12"/>
      <c r="D59" s="8" t="s">
        <v>346</v>
      </c>
      <c r="E59" s="9"/>
      <c r="F59" s="9"/>
      <c r="G59" s="24" t="s">
        <v>43</v>
      </c>
      <c r="H59" s="17" t="s">
        <v>92</v>
      </c>
      <c r="I59" s="18" t="s">
        <v>80</v>
      </c>
      <c r="J59" s="14"/>
      <c r="K59" s="19" t="s">
        <v>46</v>
      </c>
      <c r="L59" s="18" t="s">
        <v>93</v>
      </c>
      <c r="M59" s="18" t="s">
        <v>45</v>
      </c>
      <c r="N59" s="14"/>
      <c r="O59" s="83" t="s">
        <v>330</v>
      </c>
      <c r="P59" s="14"/>
      <c r="Q59" s="20" t="s">
        <v>318</v>
      </c>
      <c r="R59" s="9"/>
      <c r="S59" s="9"/>
      <c r="T59" s="97">
        <v>233.5</v>
      </c>
      <c r="U59" s="97">
        <v>233.5</v>
      </c>
      <c r="V59" s="102">
        <v>498.1</v>
      </c>
      <c r="W59" s="102"/>
      <c r="X59" s="97"/>
      <c r="Y59" s="97"/>
      <c r="Z59" s="111"/>
    </row>
    <row r="60" spans="1:26" ht="65.25" customHeight="1">
      <c r="A60" s="5" t="s">
        <v>213</v>
      </c>
      <c r="B60" s="11" t="s">
        <v>214</v>
      </c>
      <c r="C60" s="12" t="s">
        <v>215</v>
      </c>
      <c r="D60" s="8"/>
      <c r="E60" s="9"/>
      <c r="F60" s="9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9"/>
      <c r="S60" s="9"/>
      <c r="T60" s="97">
        <f aca="true" t="shared" si="4" ref="T60:Y60">SUM(T61:T62)</f>
        <v>110.28</v>
      </c>
      <c r="U60" s="97">
        <f t="shared" si="4"/>
        <v>110.28</v>
      </c>
      <c r="V60" s="97">
        <f t="shared" si="4"/>
        <v>108.45</v>
      </c>
      <c r="W60" s="97">
        <f t="shared" si="4"/>
        <v>115.4</v>
      </c>
      <c r="X60" s="97">
        <f t="shared" si="4"/>
        <v>121.17000000000002</v>
      </c>
      <c r="Y60" s="97">
        <f t="shared" si="4"/>
        <v>127.22850000000003</v>
      </c>
      <c r="Z60" s="111"/>
    </row>
    <row r="61" spans="1:26" ht="65.25" customHeight="1">
      <c r="A61" s="42"/>
      <c r="B61" s="11" t="s">
        <v>239</v>
      </c>
      <c r="C61" s="12"/>
      <c r="D61" s="8" t="s">
        <v>218</v>
      </c>
      <c r="E61" s="9"/>
      <c r="F61" s="9"/>
      <c r="G61" s="24" t="s">
        <v>43</v>
      </c>
      <c r="H61" s="17" t="s">
        <v>219</v>
      </c>
      <c r="I61" s="18" t="s">
        <v>80</v>
      </c>
      <c r="J61" s="14"/>
      <c r="K61" s="19" t="s">
        <v>46</v>
      </c>
      <c r="L61" s="18" t="s">
        <v>47</v>
      </c>
      <c r="M61" s="18" t="s">
        <v>45</v>
      </c>
      <c r="N61" s="14"/>
      <c r="O61" s="83" t="s">
        <v>330</v>
      </c>
      <c r="P61" s="14"/>
      <c r="Q61" s="20" t="s">
        <v>318</v>
      </c>
      <c r="R61" s="9"/>
      <c r="S61" s="9"/>
      <c r="T61" s="97">
        <v>110.28</v>
      </c>
      <c r="U61" s="97">
        <v>110.28</v>
      </c>
      <c r="V61" s="102">
        <v>108.45</v>
      </c>
      <c r="W61" s="102">
        <v>115.4</v>
      </c>
      <c r="X61" s="97">
        <f>W61*1.05</f>
        <v>121.17000000000002</v>
      </c>
      <c r="Y61" s="97">
        <f>X61*1.05</f>
        <v>127.22850000000003</v>
      </c>
      <c r="Z61" s="111"/>
    </row>
    <row r="62" spans="1:26" ht="65.25" customHeight="1">
      <c r="A62" s="42"/>
      <c r="B62" s="11" t="s">
        <v>240</v>
      </c>
      <c r="C62" s="12"/>
      <c r="D62" s="8" t="s">
        <v>159</v>
      </c>
      <c r="E62" s="9"/>
      <c r="F62" s="9"/>
      <c r="G62" s="14"/>
      <c r="H62" s="14"/>
      <c r="I62" s="14"/>
      <c r="J62" s="14"/>
      <c r="K62" s="14"/>
      <c r="L62" s="14"/>
      <c r="M62" s="14"/>
      <c r="N62" s="14"/>
      <c r="O62" s="83"/>
      <c r="P62" s="14"/>
      <c r="Q62" s="14"/>
      <c r="R62" s="9"/>
      <c r="S62" s="9"/>
      <c r="T62" s="97"/>
      <c r="U62" s="97"/>
      <c r="V62" s="102"/>
      <c r="W62" s="102"/>
      <c r="X62" s="97"/>
      <c r="Y62" s="97"/>
      <c r="Z62" s="111"/>
    </row>
    <row r="63" spans="1:26" ht="78" customHeight="1">
      <c r="A63" s="5" t="s">
        <v>222</v>
      </c>
      <c r="B63" s="11" t="s">
        <v>223</v>
      </c>
      <c r="C63" s="12" t="s">
        <v>224</v>
      </c>
      <c r="D63" s="8"/>
      <c r="E63" s="9"/>
      <c r="F63" s="9"/>
      <c r="G63" s="14"/>
      <c r="H63" s="14"/>
      <c r="I63" s="14"/>
      <c r="J63" s="14"/>
      <c r="K63" s="14"/>
      <c r="L63" s="14"/>
      <c r="M63" s="14"/>
      <c r="N63" s="9"/>
      <c r="O63" s="83"/>
      <c r="P63" s="9"/>
      <c r="Q63" s="9"/>
      <c r="R63" s="9"/>
      <c r="S63" s="9"/>
      <c r="T63" s="97">
        <f aca="true" t="shared" si="5" ref="T63:Y63">SUM(T64)</f>
        <v>98.73648</v>
      </c>
      <c r="U63" s="97">
        <f t="shared" si="5"/>
        <v>98.73648</v>
      </c>
      <c r="V63" s="97">
        <f t="shared" si="5"/>
        <v>0</v>
      </c>
      <c r="W63" s="97">
        <f t="shared" si="5"/>
        <v>0</v>
      </c>
      <c r="X63" s="97">
        <f t="shared" si="5"/>
        <v>0</v>
      </c>
      <c r="Y63" s="97">
        <f t="shared" si="5"/>
        <v>0</v>
      </c>
      <c r="Z63" s="111"/>
    </row>
    <row r="64" spans="1:26" ht="78" customHeight="1">
      <c r="A64" s="25" t="s">
        <v>343</v>
      </c>
      <c r="B64" s="36" t="s">
        <v>340</v>
      </c>
      <c r="C64" s="55" t="s">
        <v>341</v>
      </c>
      <c r="D64" s="87" t="s">
        <v>342</v>
      </c>
      <c r="E64" s="9"/>
      <c r="F64" s="9"/>
      <c r="G64" s="24" t="s">
        <v>43</v>
      </c>
      <c r="H64" s="17" t="s">
        <v>219</v>
      </c>
      <c r="I64" s="18" t="s">
        <v>80</v>
      </c>
      <c r="J64" s="14"/>
      <c r="K64" s="19" t="s">
        <v>46</v>
      </c>
      <c r="L64" s="18" t="s">
        <v>47</v>
      </c>
      <c r="M64" s="18" t="s">
        <v>45</v>
      </c>
      <c r="N64" s="14"/>
      <c r="O64" s="83" t="s">
        <v>404</v>
      </c>
      <c r="P64" s="14"/>
      <c r="Q64" s="20" t="s">
        <v>318</v>
      </c>
      <c r="R64" s="9"/>
      <c r="S64" s="9"/>
      <c r="T64" s="97">
        <v>98.73648</v>
      </c>
      <c r="U64" s="97">
        <v>98.73648</v>
      </c>
      <c r="V64" s="102">
        <v>0</v>
      </c>
      <c r="W64" s="102"/>
      <c r="X64" s="97"/>
      <c r="Y64" s="97"/>
      <c r="Z64" s="111"/>
    </row>
    <row r="65" spans="1:26" ht="12.75">
      <c r="A65" s="5"/>
      <c r="B65" s="6" t="s">
        <v>227</v>
      </c>
      <c r="C65" s="7"/>
      <c r="D65" s="8"/>
      <c r="E65" s="9"/>
      <c r="F65" s="9"/>
      <c r="G65" s="60"/>
      <c r="H65" s="30"/>
      <c r="I65" s="30"/>
      <c r="J65" s="30"/>
      <c r="K65" s="30"/>
      <c r="L65" s="30"/>
      <c r="M65" s="30"/>
      <c r="N65" s="9"/>
      <c r="O65" s="9"/>
      <c r="P65" s="9" t="s">
        <v>228</v>
      </c>
      <c r="Q65" s="33"/>
      <c r="R65" s="9"/>
      <c r="S65" s="9"/>
      <c r="T65" s="99">
        <f aca="true" t="shared" si="6" ref="T65:Y65">SUM(T8,T54,T60,T63)</f>
        <v>12321.49648</v>
      </c>
      <c r="U65" s="99">
        <f t="shared" si="6"/>
        <v>11976.684330000002</v>
      </c>
      <c r="V65" s="99">
        <f t="shared" si="6"/>
        <v>8374.342</v>
      </c>
      <c r="W65" s="99">
        <f t="shared" si="6"/>
        <v>3126.7000000000003</v>
      </c>
      <c r="X65" s="99">
        <f t="shared" si="6"/>
        <v>3415.9540000000006</v>
      </c>
      <c r="Y65" s="99">
        <f t="shared" si="6"/>
        <v>3701.374140000001</v>
      </c>
      <c r="Z65" s="111"/>
    </row>
    <row r="66" spans="1:26" ht="12.75" customHeight="1" hidden="1">
      <c r="A66" s="43"/>
      <c r="B66" s="11"/>
      <c r="C66" s="12"/>
      <c r="D66" s="8"/>
      <c r="E66" s="9"/>
      <c r="F66" s="9"/>
      <c r="G66" s="36"/>
      <c r="H66" s="28"/>
      <c r="I66" s="28"/>
      <c r="J66" s="28"/>
      <c r="K66" s="28"/>
      <c r="L66" s="28"/>
      <c r="M66" s="28"/>
      <c r="N66" s="9"/>
      <c r="O66" s="9"/>
      <c r="P66" s="9"/>
      <c r="Q66" s="9"/>
      <c r="R66" s="9"/>
      <c r="S66" s="9"/>
      <c r="T66" s="97"/>
      <c r="U66" s="97"/>
      <c r="V66" s="97"/>
      <c r="W66" s="97"/>
      <c r="X66" s="110"/>
      <c r="Y66" s="110"/>
      <c r="Z66" s="112"/>
    </row>
    <row r="67" spans="1:26" ht="12.75" customHeight="1" hidden="1">
      <c r="A67" s="28"/>
      <c r="B67" s="58"/>
      <c r="C67" s="28"/>
      <c r="D67" s="28"/>
      <c r="E67" s="28"/>
      <c r="F67" s="28"/>
      <c r="G67" s="9"/>
      <c r="H67" s="9"/>
      <c r="I67" s="9"/>
      <c r="J67" s="9"/>
      <c r="K67" s="9"/>
      <c r="L67" s="9"/>
      <c r="M67" s="9"/>
      <c r="N67" s="28"/>
      <c r="O67" s="28"/>
      <c r="P67" s="28"/>
      <c r="Q67" s="28"/>
      <c r="R67" s="28"/>
      <c r="S67" s="28"/>
      <c r="T67" s="98"/>
      <c r="U67" s="98"/>
      <c r="V67" s="98"/>
      <c r="W67" s="98"/>
      <c r="X67" s="98"/>
      <c r="Y67" s="98"/>
      <c r="Z67" s="112"/>
    </row>
    <row r="68" spans="1:26" ht="12.75" customHeight="1" hidden="1">
      <c r="A68" s="28"/>
      <c r="B68" s="37"/>
      <c r="C68" s="28"/>
      <c r="D68" s="32"/>
      <c r="E68" s="28"/>
      <c r="F68" s="28"/>
      <c r="G68" s="36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98"/>
      <c r="U68" s="98"/>
      <c r="V68" s="98"/>
      <c r="W68" s="98"/>
      <c r="X68" s="98"/>
      <c r="Y68" s="98"/>
      <c r="Z68" s="112"/>
    </row>
    <row r="69" spans="1:26" s="35" customFormat="1" ht="12.75" customHeight="1" hidden="1">
      <c r="A69" s="28"/>
      <c r="B69" s="36"/>
      <c r="C69" s="28"/>
      <c r="D69" s="32"/>
      <c r="E69" s="28"/>
      <c r="F69" s="28"/>
      <c r="G69" s="36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98"/>
      <c r="U69" s="98"/>
      <c r="V69" s="98"/>
      <c r="W69" s="98"/>
      <c r="X69" s="98"/>
      <c r="Y69" s="98"/>
      <c r="Z69" s="107"/>
    </row>
    <row r="70" spans="1:26" s="35" customFormat="1" ht="12.75" customHeight="1" hidden="1">
      <c r="A70" s="28"/>
      <c r="B70" s="37"/>
      <c r="C70" s="28"/>
      <c r="D70" s="32"/>
      <c r="E70" s="28"/>
      <c r="F70" s="28"/>
      <c r="G70" s="36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98"/>
      <c r="U70" s="98"/>
      <c r="V70" s="98"/>
      <c r="W70" s="98"/>
      <c r="X70" s="98"/>
      <c r="Y70" s="98"/>
      <c r="Z70" s="107"/>
    </row>
    <row r="71" spans="1:26" ht="12.75" customHeight="1" hidden="1">
      <c r="A71" s="28"/>
      <c r="B71" s="37"/>
      <c r="C71" s="28"/>
      <c r="D71" s="32"/>
      <c r="E71" s="28"/>
      <c r="F71" s="28"/>
      <c r="G71" s="36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98"/>
      <c r="U71" s="98"/>
      <c r="V71" s="98"/>
      <c r="W71" s="98"/>
      <c r="X71" s="98"/>
      <c r="Y71" s="98"/>
      <c r="Z71" s="112"/>
    </row>
    <row r="72" spans="1:26" ht="23.25" customHeight="1">
      <c r="A72" s="38"/>
      <c r="B72" s="36" t="s">
        <v>415</v>
      </c>
      <c r="C72" s="28"/>
      <c r="D72" s="116" t="s">
        <v>118</v>
      </c>
      <c r="E72" s="45"/>
      <c r="F72" s="45"/>
      <c r="G72" s="36"/>
      <c r="H72" s="28"/>
      <c r="I72" s="28"/>
      <c r="J72" s="28"/>
      <c r="K72" s="28"/>
      <c r="L72" s="28"/>
      <c r="M72" s="28"/>
      <c r="N72" s="45"/>
      <c r="O72" s="45"/>
      <c r="P72" s="45"/>
      <c r="Q72" s="38"/>
      <c r="R72" s="38"/>
      <c r="S72" s="38"/>
      <c r="T72" s="108"/>
      <c r="U72" s="108"/>
      <c r="V72" s="108">
        <v>1.06834</v>
      </c>
      <c r="W72" s="108"/>
      <c r="X72" s="108"/>
      <c r="Y72" s="108"/>
      <c r="Z72" s="112"/>
    </row>
    <row r="73" spans="1:27" ht="33.75">
      <c r="A73" s="28"/>
      <c r="B73" s="36" t="s">
        <v>356</v>
      </c>
      <c r="C73" s="28"/>
      <c r="D73" s="55">
        <v>1003</v>
      </c>
      <c r="E73" s="28"/>
      <c r="F73" s="28"/>
      <c r="G73" s="36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98"/>
      <c r="U73" s="98"/>
      <c r="V73" s="98">
        <v>1213.1</v>
      </c>
      <c r="W73" s="98">
        <v>185.9</v>
      </c>
      <c r="X73" s="98">
        <f>W73*1.1</f>
        <v>204.49</v>
      </c>
      <c r="Y73" s="98">
        <f>X73*1.1</f>
        <v>224.93900000000002</v>
      </c>
      <c r="Z73" s="132"/>
      <c r="AA73" s="134"/>
    </row>
    <row r="74" spans="1:27" ht="12.75">
      <c r="A74" s="28"/>
      <c r="B74" s="36" t="s">
        <v>359</v>
      </c>
      <c r="C74" s="28"/>
      <c r="D74" s="29" t="s">
        <v>159</v>
      </c>
      <c r="E74" s="28"/>
      <c r="F74" s="28"/>
      <c r="G74" s="36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98"/>
      <c r="U74" s="98"/>
      <c r="V74" s="98">
        <v>5597.1</v>
      </c>
      <c r="W74" s="98"/>
      <c r="X74" s="98"/>
      <c r="Y74" s="98"/>
      <c r="Z74" s="132"/>
      <c r="AA74" s="134"/>
    </row>
    <row r="75" spans="1:27" ht="12.75">
      <c r="A75" s="28"/>
      <c r="B75" s="95" t="s">
        <v>357</v>
      </c>
      <c r="C75" s="28"/>
      <c r="D75" s="28"/>
      <c r="E75" s="28"/>
      <c r="F75" s="28"/>
      <c r="G75" s="36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100">
        <f>SUM(T65:T74)</f>
        <v>12321.49648</v>
      </c>
      <c r="U75" s="100">
        <f aca="true" t="shared" si="7" ref="U75:Z75">SUM(U65:U74)</f>
        <v>11976.684330000002</v>
      </c>
      <c r="V75" s="100">
        <f t="shared" si="7"/>
        <v>15185.610340000001</v>
      </c>
      <c r="W75" s="100">
        <f t="shared" si="7"/>
        <v>3312.6000000000004</v>
      </c>
      <c r="X75" s="100">
        <f t="shared" si="7"/>
        <v>3620.4440000000004</v>
      </c>
      <c r="Y75" s="100">
        <f t="shared" si="7"/>
        <v>3926.3131400000007</v>
      </c>
      <c r="Z75" s="133">
        <f t="shared" si="7"/>
        <v>0</v>
      </c>
      <c r="AA75" s="135"/>
    </row>
    <row r="76" spans="1:25" ht="12.75">
      <c r="A76" s="35"/>
      <c r="B76" s="35"/>
      <c r="C76" s="35"/>
      <c r="D76" s="35"/>
      <c r="E76" s="35"/>
      <c r="F76" s="35"/>
      <c r="N76" s="35"/>
      <c r="O76" s="35"/>
      <c r="P76" s="35"/>
      <c r="Q76" s="179"/>
      <c r="R76" s="179"/>
      <c r="S76" s="179"/>
      <c r="T76" s="179"/>
      <c r="U76" s="179"/>
      <c r="V76" s="35"/>
      <c r="W76" s="35"/>
      <c r="X76" s="35" t="s">
        <v>228</v>
      </c>
      <c r="Y76" s="35"/>
    </row>
    <row r="77" spans="1:25" ht="12.75">
      <c r="A77" s="35"/>
      <c r="B77" s="41"/>
      <c r="C77" s="41"/>
      <c r="D77" s="41"/>
      <c r="E77" s="35"/>
      <c r="F77" s="35"/>
      <c r="G77" s="81"/>
      <c r="H77" s="35"/>
      <c r="I77" s="35"/>
      <c r="J77" s="35"/>
      <c r="K77" s="35"/>
      <c r="L77" s="35"/>
      <c r="M77" s="35"/>
      <c r="N77" s="35"/>
      <c r="O77" s="35"/>
      <c r="P77" s="35"/>
      <c r="Q77" s="179" t="s">
        <v>229</v>
      </c>
      <c r="R77" s="179"/>
      <c r="S77" s="179"/>
      <c r="T77" s="179"/>
      <c r="U77" s="179"/>
      <c r="V77" s="179"/>
      <c r="W77" s="35"/>
      <c r="X77" s="78"/>
      <c r="Y77" s="35"/>
    </row>
    <row r="78" spans="2:26" ht="12.75">
      <c r="B78" s="211" t="s">
        <v>401</v>
      </c>
      <c r="C78" s="211"/>
      <c r="D78" s="211"/>
      <c r="G78" s="127" t="s">
        <v>373</v>
      </c>
      <c r="I78" s="35"/>
      <c r="J78" s="35"/>
      <c r="K78" s="35"/>
      <c r="L78" s="35"/>
      <c r="M78" s="35"/>
      <c r="Q78" s="41" t="s">
        <v>231</v>
      </c>
      <c r="R78" s="41"/>
      <c r="S78" s="41"/>
      <c r="T78" s="41"/>
      <c r="U78" s="41"/>
      <c r="V78" s="35"/>
      <c r="Y78" s="202" t="s">
        <v>372</v>
      </c>
      <c r="Z78" s="202"/>
    </row>
  </sheetData>
  <sheetProtection/>
  <mergeCells count="29">
    <mergeCell ref="R3:Y3"/>
    <mergeCell ref="S4:U4"/>
    <mergeCell ref="V4:V5"/>
    <mergeCell ref="G33:G35"/>
    <mergeCell ref="B9:B11"/>
    <mergeCell ref="N4:Q4"/>
    <mergeCell ref="H33:H35"/>
    <mergeCell ref="J4:M4"/>
    <mergeCell ref="F4:I4"/>
    <mergeCell ref="R4:R5"/>
    <mergeCell ref="H9:H11"/>
    <mergeCell ref="Y78:Z78"/>
    <mergeCell ref="Q77:V77"/>
    <mergeCell ref="I33:I35"/>
    <mergeCell ref="B78:D78"/>
    <mergeCell ref="Z3:Z5"/>
    <mergeCell ref="X4:Y4"/>
    <mergeCell ref="W4:W5"/>
    <mergeCell ref="Q76:U76"/>
    <mergeCell ref="A33:A34"/>
    <mergeCell ref="B33:B34"/>
    <mergeCell ref="C33:C34"/>
    <mergeCell ref="C9:C11"/>
    <mergeCell ref="A9:A11"/>
    <mergeCell ref="A2:Y2"/>
    <mergeCell ref="A3:C5"/>
    <mergeCell ref="D3:D5"/>
    <mergeCell ref="E3:Q3"/>
    <mergeCell ref="E4:E5"/>
  </mergeCells>
  <printOptions/>
  <pageMargins left="0.3937007874015748" right="0.3937007874015748" top="0.39" bottom="0.29" header="0.39" footer="0.29"/>
  <pageSetup horizontalDpi="600" verticalDpi="600" orientation="landscape" paperSize="9" scale="58" r:id="rId1"/>
  <colBreaks count="1" manualBreakCount="1">
    <brk id="26" max="65535" man="1"/>
  </colBreaks>
  <ignoredErrors>
    <ignoredError sqref="D2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A75"/>
  <sheetViews>
    <sheetView view="pageBreakPreview" zoomScale="80" zoomScaleNormal="50" zoomScaleSheetLayoutView="80" zoomScalePageLayoutView="0" workbookViewId="0" topLeftCell="A3">
      <pane xSplit="8" ySplit="6" topLeftCell="T9" activePane="bottomRight" state="frozen"/>
      <selection pane="topLeft" activeCell="A3" sqref="A3"/>
      <selection pane="topRight" activeCell="I3" sqref="I3"/>
      <selection pane="bottomLeft" activeCell="A9" sqref="A9"/>
      <selection pane="bottomRight" activeCell="Y24" sqref="Y24"/>
    </sheetView>
  </sheetViews>
  <sheetFormatPr defaultColWidth="9.00390625" defaultRowHeight="12.75"/>
  <cols>
    <col min="1" max="1" width="6.875" style="40" customWidth="1"/>
    <col min="2" max="2" width="35.625" style="40" customWidth="1"/>
    <col min="3" max="3" width="9.125" style="40" customWidth="1"/>
    <col min="4" max="4" width="8.125" style="40" customWidth="1"/>
    <col min="5" max="5" width="0.12890625" style="40" hidden="1" customWidth="1"/>
    <col min="6" max="6" width="9.125" style="40" hidden="1" customWidth="1"/>
    <col min="7" max="7" width="17.625" style="82" customWidth="1"/>
    <col min="8" max="8" width="14.75390625" style="40" customWidth="1"/>
    <col min="9" max="9" width="9.875" style="40" customWidth="1"/>
    <col min="10" max="10" width="0.12890625" style="40" hidden="1" customWidth="1"/>
    <col min="11" max="11" width="19.25390625" style="40" customWidth="1"/>
    <col min="12" max="12" width="8.00390625" style="40" customWidth="1"/>
    <col min="13" max="13" width="10.625" style="40" customWidth="1"/>
    <col min="14" max="14" width="9.125" style="40" hidden="1" customWidth="1"/>
    <col min="15" max="15" width="21.375" style="40" customWidth="1"/>
    <col min="16" max="16" width="9.125" style="40" customWidth="1"/>
    <col min="17" max="17" width="9.375" style="40" customWidth="1"/>
    <col min="18" max="18" width="9.125" style="40" hidden="1" customWidth="1"/>
    <col min="19" max="19" width="0.12890625" style="40" hidden="1" customWidth="1"/>
    <col min="20" max="21" width="9.125" style="40" customWidth="1"/>
    <col min="22" max="22" width="9.75390625" style="40" customWidth="1"/>
    <col min="23" max="23" width="9.625" style="40" customWidth="1"/>
    <col min="24" max="24" width="10.625" style="40" customWidth="1"/>
    <col min="25" max="25" width="10.875" style="40" customWidth="1"/>
  </cols>
  <sheetData>
    <row r="1" spans="7:13" ht="12.75">
      <c r="G1" s="80"/>
      <c r="H1" s="1"/>
      <c r="I1" s="1"/>
      <c r="J1" s="1"/>
      <c r="K1" s="1"/>
      <c r="L1" s="1"/>
      <c r="M1" s="1"/>
    </row>
    <row r="2" spans="1:25" ht="12.75">
      <c r="A2" s="181" t="s">
        <v>263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</row>
    <row r="3" spans="1:26" ht="31.5" customHeight="1">
      <c r="A3" s="161" t="s">
        <v>1</v>
      </c>
      <c r="B3" s="161"/>
      <c r="C3" s="161"/>
      <c r="D3" s="182" t="s">
        <v>2</v>
      </c>
      <c r="E3" s="161" t="s">
        <v>3</v>
      </c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 t="s">
        <v>4</v>
      </c>
      <c r="S3" s="161"/>
      <c r="T3" s="161"/>
      <c r="U3" s="161"/>
      <c r="V3" s="161"/>
      <c r="W3" s="161"/>
      <c r="X3" s="161"/>
      <c r="Y3" s="161"/>
      <c r="Z3" s="165" t="s">
        <v>362</v>
      </c>
    </row>
    <row r="4" spans="1:26" ht="44.25" customHeight="1">
      <c r="A4" s="161"/>
      <c r="B4" s="161"/>
      <c r="C4" s="161"/>
      <c r="D4" s="182"/>
      <c r="E4" s="161"/>
      <c r="F4" s="161" t="s">
        <v>6</v>
      </c>
      <c r="G4" s="161"/>
      <c r="H4" s="161"/>
      <c r="I4" s="161"/>
      <c r="J4" s="169" t="s">
        <v>7</v>
      </c>
      <c r="K4" s="170"/>
      <c r="L4" s="170"/>
      <c r="M4" s="171"/>
      <c r="N4" s="161" t="s">
        <v>8</v>
      </c>
      <c r="O4" s="161"/>
      <c r="P4" s="161"/>
      <c r="Q4" s="161"/>
      <c r="R4" s="161"/>
      <c r="S4" s="161" t="s">
        <v>9</v>
      </c>
      <c r="T4" s="161"/>
      <c r="U4" s="161"/>
      <c r="V4" s="165" t="s">
        <v>321</v>
      </c>
      <c r="W4" s="165" t="s">
        <v>322</v>
      </c>
      <c r="X4" s="165" t="s">
        <v>10</v>
      </c>
      <c r="Y4" s="161"/>
      <c r="Z4" s="161"/>
    </row>
    <row r="5" spans="1:26" ht="67.5">
      <c r="A5" s="161"/>
      <c r="B5" s="161"/>
      <c r="C5" s="161"/>
      <c r="D5" s="182"/>
      <c r="E5" s="161"/>
      <c r="F5" s="3"/>
      <c r="G5" s="3" t="s">
        <v>11</v>
      </c>
      <c r="H5" s="3" t="s">
        <v>12</v>
      </c>
      <c r="I5" s="3" t="s">
        <v>13</v>
      </c>
      <c r="J5" s="3"/>
      <c r="K5" s="3" t="s">
        <v>11</v>
      </c>
      <c r="L5" s="3" t="s">
        <v>12</v>
      </c>
      <c r="M5" s="3" t="s">
        <v>13</v>
      </c>
      <c r="N5" s="3"/>
      <c r="O5" s="3" t="s">
        <v>11</v>
      </c>
      <c r="P5" s="3" t="s">
        <v>12</v>
      </c>
      <c r="Q5" s="3" t="s">
        <v>13</v>
      </c>
      <c r="R5" s="161"/>
      <c r="S5" s="3"/>
      <c r="T5" s="85" t="s">
        <v>319</v>
      </c>
      <c r="U5" s="85" t="s">
        <v>320</v>
      </c>
      <c r="V5" s="161"/>
      <c r="W5" s="161"/>
      <c r="X5" s="85" t="s">
        <v>323</v>
      </c>
      <c r="Y5" s="85" t="s">
        <v>324</v>
      </c>
      <c r="Z5" s="161"/>
    </row>
    <row r="6" spans="1:26" ht="12.75">
      <c r="A6" s="3" t="s">
        <v>14</v>
      </c>
      <c r="B6" s="3" t="s">
        <v>15</v>
      </c>
      <c r="C6" s="3" t="s">
        <v>16</v>
      </c>
      <c r="D6" s="4" t="s">
        <v>17</v>
      </c>
      <c r="E6" s="3"/>
      <c r="F6" s="3"/>
      <c r="G6" s="3" t="s">
        <v>18</v>
      </c>
      <c r="H6" s="3" t="s">
        <v>19</v>
      </c>
      <c r="I6" s="3" t="s">
        <v>20</v>
      </c>
      <c r="J6" s="3"/>
      <c r="K6" s="3" t="s">
        <v>21</v>
      </c>
      <c r="L6" s="3" t="s">
        <v>22</v>
      </c>
      <c r="M6" s="3" t="s">
        <v>23</v>
      </c>
      <c r="N6" s="3"/>
      <c r="O6" s="3" t="s">
        <v>24</v>
      </c>
      <c r="P6" s="3" t="s">
        <v>25</v>
      </c>
      <c r="Q6" s="3" t="s">
        <v>26</v>
      </c>
      <c r="R6" s="3"/>
      <c r="S6" s="3"/>
      <c r="T6" s="3" t="s">
        <v>27</v>
      </c>
      <c r="U6" s="3" t="s">
        <v>28</v>
      </c>
      <c r="V6" s="3" t="s">
        <v>29</v>
      </c>
      <c r="W6" s="3" t="s">
        <v>30</v>
      </c>
      <c r="X6" s="3" t="s">
        <v>31</v>
      </c>
      <c r="Y6" s="3" t="s">
        <v>32</v>
      </c>
      <c r="Z6" s="3" t="s">
        <v>33</v>
      </c>
    </row>
    <row r="7" spans="1:26" ht="18.75" customHeight="1">
      <c r="A7" s="5" t="s">
        <v>34</v>
      </c>
      <c r="B7" s="6" t="s">
        <v>35</v>
      </c>
      <c r="C7" s="7" t="s">
        <v>36</v>
      </c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21">
        <f aca="true" t="shared" si="0" ref="T7:Y7">SUM(T8,T56,T58,T60)</f>
        <v>5416.54491</v>
      </c>
      <c r="U7" s="21">
        <f t="shared" si="0"/>
        <v>5049.72534</v>
      </c>
      <c r="V7" s="21">
        <f t="shared" si="0"/>
        <v>4337.40577</v>
      </c>
      <c r="W7" s="21">
        <f t="shared" si="0"/>
        <v>3525.7000000000003</v>
      </c>
      <c r="X7" s="21">
        <f t="shared" si="0"/>
        <v>3701.985</v>
      </c>
      <c r="Y7" s="21">
        <f t="shared" si="0"/>
        <v>3887.0842500000003</v>
      </c>
      <c r="Z7" s="69"/>
    </row>
    <row r="8" spans="1:26" ht="55.5" customHeight="1">
      <c r="A8" s="5" t="s">
        <v>37</v>
      </c>
      <c r="B8" s="11" t="s">
        <v>38</v>
      </c>
      <c r="C8" s="12" t="s">
        <v>39</v>
      </c>
      <c r="D8" s="8"/>
      <c r="E8" s="9"/>
      <c r="F8" s="9"/>
      <c r="G8" s="14"/>
      <c r="H8" s="14"/>
      <c r="I8" s="14"/>
      <c r="J8" s="14"/>
      <c r="K8" s="14"/>
      <c r="L8" s="14"/>
      <c r="M8" s="14"/>
      <c r="N8" s="9"/>
      <c r="O8" s="9"/>
      <c r="P8" s="9"/>
      <c r="Q8" s="9"/>
      <c r="R8" s="9"/>
      <c r="S8" s="9"/>
      <c r="T8" s="21">
        <f aca="true" t="shared" si="1" ref="T8:Y8">SUM(T9:T55)</f>
        <v>4943.84491</v>
      </c>
      <c r="U8" s="21">
        <f t="shared" si="1"/>
        <v>4577.093150000001</v>
      </c>
      <c r="V8" s="21">
        <f t="shared" si="1"/>
        <v>3838.95577</v>
      </c>
      <c r="W8" s="21">
        <f t="shared" si="1"/>
        <v>3410.3</v>
      </c>
      <c r="X8" s="21">
        <f t="shared" si="1"/>
        <v>3580.815</v>
      </c>
      <c r="Y8" s="21">
        <f t="shared" si="1"/>
        <v>3759.85575</v>
      </c>
      <c r="Z8" s="69"/>
    </row>
    <row r="9" spans="1:26" ht="37.5" customHeight="1">
      <c r="A9" s="159" t="s">
        <v>40</v>
      </c>
      <c r="B9" s="167" t="s">
        <v>41</v>
      </c>
      <c r="C9" s="167" t="s">
        <v>42</v>
      </c>
      <c r="D9" s="104" t="s">
        <v>243</v>
      </c>
      <c r="E9" s="9"/>
      <c r="F9" s="9"/>
      <c r="G9" s="24" t="s">
        <v>43</v>
      </c>
      <c r="H9" s="17" t="s">
        <v>44</v>
      </c>
      <c r="I9" s="18" t="s">
        <v>316</v>
      </c>
      <c r="J9" s="14"/>
      <c r="K9" s="19" t="s">
        <v>46</v>
      </c>
      <c r="L9" s="18" t="s">
        <v>47</v>
      </c>
      <c r="M9" s="18" t="s">
        <v>45</v>
      </c>
      <c r="N9" s="14"/>
      <c r="O9" s="83" t="s">
        <v>331</v>
      </c>
      <c r="P9" s="14"/>
      <c r="Q9" s="84" t="s">
        <v>318</v>
      </c>
      <c r="R9" s="9"/>
      <c r="S9" s="9"/>
      <c r="T9" s="157">
        <v>668.4</v>
      </c>
      <c r="U9" s="157">
        <v>651.532</v>
      </c>
      <c r="V9" s="63">
        <v>922.9</v>
      </c>
      <c r="W9" s="63">
        <v>674.8</v>
      </c>
      <c r="X9" s="21">
        <f>W9*1.05</f>
        <v>708.54</v>
      </c>
      <c r="Y9" s="21">
        <f>X9*1.05</f>
        <v>743.967</v>
      </c>
      <c r="Z9" s="69"/>
    </row>
    <row r="10" spans="1:26" ht="37.5" customHeight="1">
      <c r="A10" s="186"/>
      <c r="B10" s="188"/>
      <c r="C10" s="188"/>
      <c r="D10" s="104" t="s">
        <v>412</v>
      </c>
      <c r="E10" s="9"/>
      <c r="F10" s="9"/>
      <c r="G10" s="24" t="s">
        <v>43</v>
      </c>
      <c r="H10" s="17" t="s">
        <v>44</v>
      </c>
      <c r="I10" s="18" t="s">
        <v>316</v>
      </c>
      <c r="J10" s="14"/>
      <c r="K10" s="19" t="s">
        <v>46</v>
      </c>
      <c r="L10" s="18" t="s">
        <v>47</v>
      </c>
      <c r="M10" s="18" t="s">
        <v>45</v>
      </c>
      <c r="N10" s="14"/>
      <c r="O10" s="83" t="s">
        <v>423</v>
      </c>
      <c r="P10" s="14"/>
      <c r="Q10" s="84" t="s">
        <v>318</v>
      </c>
      <c r="R10" s="9"/>
      <c r="S10" s="9"/>
      <c r="T10" s="156"/>
      <c r="U10" s="157"/>
      <c r="V10" s="63"/>
      <c r="W10" s="63">
        <v>20</v>
      </c>
      <c r="X10" s="21">
        <f>W10*1.05</f>
        <v>21</v>
      </c>
      <c r="Y10" s="21">
        <f>X10*1.05</f>
        <v>22.05</v>
      </c>
      <c r="Z10" s="69"/>
    </row>
    <row r="11" spans="1:26" ht="37.5" customHeight="1">
      <c r="A11" s="187"/>
      <c r="B11" s="189"/>
      <c r="C11" s="189"/>
      <c r="D11" s="104" t="s">
        <v>358</v>
      </c>
      <c r="E11" s="9"/>
      <c r="F11" s="9"/>
      <c r="G11" s="24" t="s">
        <v>43</v>
      </c>
      <c r="H11" s="17" t="s">
        <v>44</v>
      </c>
      <c r="I11" s="18" t="s">
        <v>316</v>
      </c>
      <c r="J11" s="14"/>
      <c r="K11" s="19" t="s">
        <v>46</v>
      </c>
      <c r="L11" s="18" t="s">
        <v>47</v>
      </c>
      <c r="M11" s="18" t="s">
        <v>45</v>
      </c>
      <c r="N11" s="14"/>
      <c r="O11" s="83" t="s">
        <v>424</v>
      </c>
      <c r="P11" s="14"/>
      <c r="Q11" s="84" t="s">
        <v>318</v>
      </c>
      <c r="R11" s="9"/>
      <c r="S11" s="9"/>
      <c r="T11" s="156">
        <v>25</v>
      </c>
      <c r="U11" s="157"/>
      <c r="V11" s="63">
        <v>25</v>
      </c>
      <c r="W11" s="63"/>
      <c r="X11" s="21"/>
      <c r="Y11" s="21"/>
      <c r="Z11" s="69"/>
    </row>
    <row r="12" spans="1:26" ht="18.75" customHeight="1">
      <c r="A12" s="5" t="s">
        <v>48</v>
      </c>
      <c r="B12" s="15" t="s">
        <v>49</v>
      </c>
      <c r="C12" s="16" t="s">
        <v>50</v>
      </c>
      <c r="D12" s="8"/>
      <c r="E12" s="9"/>
      <c r="F12" s="9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9"/>
      <c r="S12" s="9"/>
      <c r="T12" s="21"/>
      <c r="U12" s="21"/>
      <c r="V12" s="63"/>
      <c r="W12" s="63"/>
      <c r="X12" s="21"/>
      <c r="Y12" s="21"/>
      <c r="Z12" s="69"/>
    </row>
    <row r="13" spans="1:26" ht="73.5" customHeight="1">
      <c r="A13" s="5" t="s">
        <v>51</v>
      </c>
      <c r="B13" s="15" t="s">
        <v>52</v>
      </c>
      <c r="C13" s="16" t="s">
        <v>53</v>
      </c>
      <c r="D13" s="8"/>
      <c r="E13" s="9"/>
      <c r="F13" s="9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9"/>
      <c r="S13" s="9"/>
      <c r="T13" s="21"/>
      <c r="U13" s="21"/>
      <c r="V13" s="63"/>
      <c r="W13" s="63"/>
      <c r="X13" s="21"/>
      <c r="Y13" s="21"/>
      <c r="Z13" s="69"/>
    </row>
    <row r="14" spans="1:26" ht="74.25" customHeight="1">
      <c r="A14" s="5" t="s">
        <v>54</v>
      </c>
      <c r="B14" s="15" t="s">
        <v>55</v>
      </c>
      <c r="C14" s="16" t="s">
        <v>56</v>
      </c>
      <c r="D14" s="114" t="s">
        <v>253</v>
      </c>
      <c r="E14" s="14"/>
      <c r="F14" s="14"/>
      <c r="G14" s="24" t="s">
        <v>43</v>
      </c>
      <c r="H14" s="115" t="s">
        <v>365</v>
      </c>
      <c r="I14" s="18" t="s">
        <v>316</v>
      </c>
      <c r="J14" s="14"/>
      <c r="K14" s="19" t="s">
        <v>46</v>
      </c>
      <c r="L14" s="18" t="s">
        <v>364</v>
      </c>
      <c r="M14" s="18" t="s">
        <v>45</v>
      </c>
      <c r="N14" s="14"/>
      <c r="O14" s="14"/>
      <c r="P14" s="14"/>
      <c r="Q14" s="14"/>
      <c r="R14" s="9"/>
      <c r="S14" s="9"/>
      <c r="T14" s="21"/>
      <c r="U14" s="21"/>
      <c r="V14" s="63">
        <v>58.86</v>
      </c>
      <c r="W14" s="63"/>
      <c r="X14" s="21"/>
      <c r="Y14" s="21"/>
      <c r="Z14" s="69"/>
    </row>
    <row r="15" spans="1:26" ht="84" customHeight="1">
      <c r="A15" s="5" t="s">
        <v>57</v>
      </c>
      <c r="B15" s="15" t="s">
        <v>58</v>
      </c>
      <c r="C15" s="16" t="s">
        <v>59</v>
      </c>
      <c r="D15" s="8"/>
      <c r="E15" s="9"/>
      <c r="F15" s="9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9"/>
      <c r="S15" s="9"/>
      <c r="T15" s="21"/>
      <c r="U15" s="21"/>
      <c r="V15" s="63"/>
      <c r="W15" s="63"/>
      <c r="X15" s="21"/>
      <c r="Y15" s="21"/>
      <c r="Z15" s="69"/>
    </row>
    <row r="16" spans="1:26" ht="54" customHeight="1">
      <c r="A16" s="5" t="s">
        <v>60</v>
      </c>
      <c r="B16" s="15" t="s">
        <v>61</v>
      </c>
      <c r="C16" s="16" t="s">
        <v>62</v>
      </c>
      <c r="D16" s="8"/>
      <c r="E16" s="9"/>
      <c r="F16" s="9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9"/>
      <c r="S16" s="9"/>
      <c r="T16" s="21"/>
      <c r="U16" s="21"/>
      <c r="V16" s="63"/>
      <c r="W16" s="63"/>
      <c r="X16" s="21"/>
      <c r="Y16" s="21"/>
      <c r="Z16" s="69"/>
    </row>
    <row r="17" spans="1:26" ht="72" customHeight="1">
      <c r="A17" s="5" t="s">
        <v>63</v>
      </c>
      <c r="B17" s="15" t="s">
        <v>64</v>
      </c>
      <c r="C17" s="16" t="s">
        <v>65</v>
      </c>
      <c r="D17" s="8"/>
      <c r="E17" s="9"/>
      <c r="F17" s="9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9"/>
      <c r="S17" s="9"/>
      <c r="T17" s="21"/>
      <c r="U17" s="21"/>
      <c r="V17" s="63"/>
      <c r="W17" s="63"/>
      <c r="X17" s="21"/>
      <c r="Y17" s="21"/>
      <c r="Z17" s="69"/>
    </row>
    <row r="18" spans="1:26" ht="32.25" customHeight="1">
      <c r="A18" s="5" t="s">
        <v>66</v>
      </c>
      <c r="B18" s="15" t="s">
        <v>67</v>
      </c>
      <c r="C18" s="16" t="s">
        <v>68</v>
      </c>
      <c r="D18" s="8"/>
      <c r="E18" s="9"/>
      <c r="F18" s="9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9"/>
      <c r="S18" s="9"/>
      <c r="T18" s="21"/>
      <c r="U18" s="21"/>
      <c r="V18" s="63"/>
      <c r="W18" s="63"/>
      <c r="X18" s="21"/>
      <c r="Y18" s="21"/>
      <c r="Z18" s="69"/>
    </row>
    <row r="19" spans="1:26" ht="24" customHeight="1">
      <c r="A19" s="5" t="s">
        <v>69</v>
      </c>
      <c r="B19" s="15" t="s">
        <v>70</v>
      </c>
      <c r="C19" s="16" t="s">
        <v>71</v>
      </c>
      <c r="D19" s="8"/>
      <c r="E19" s="9"/>
      <c r="F19" s="9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9"/>
      <c r="S19" s="9"/>
      <c r="T19" s="21"/>
      <c r="U19" s="21"/>
      <c r="V19" s="63"/>
      <c r="W19" s="63"/>
      <c r="X19" s="21"/>
      <c r="Y19" s="21"/>
      <c r="Z19" s="69"/>
    </row>
    <row r="20" spans="1:26" ht="31.5" customHeight="1">
      <c r="A20" s="5" t="s">
        <v>72</v>
      </c>
      <c r="B20" s="15" t="s">
        <v>73</v>
      </c>
      <c r="C20" s="16" t="s">
        <v>74</v>
      </c>
      <c r="D20" s="8"/>
      <c r="E20" s="9"/>
      <c r="F20" s="9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9"/>
      <c r="S20" s="9"/>
      <c r="T20" s="21"/>
      <c r="U20" s="21"/>
      <c r="V20" s="63"/>
      <c r="W20" s="63"/>
      <c r="X20" s="21"/>
      <c r="Y20" s="21"/>
      <c r="Z20" s="69"/>
    </row>
    <row r="21" spans="1:26" ht="56.25" customHeight="1">
      <c r="A21" s="159" t="s">
        <v>75</v>
      </c>
      <c r="B21" s="167" t="s">
        <v>76</v>
      </c>
      <c r="C21" s="167" t="s">
        <v>77</v>
      </c>
      <c r="D21" s="104" t="s">
        <v>78</v>
      </c>
      <c r="E21" s="9"/>
      <c r="F21" s="9"/>
      <c r="G21" s="24" t="s">
        <v>43</v>
      </c>
      <c r="H21" s="17" t="s">
        <v>79</v>
      </c>
      <c r="I21" s="18" t="s">
        <v>80</v>
      </c>
      <c r="J21" s="14"/>
      <c r="K21" s="19" t="s">
        <v>46</v>
      </c>
      <c r="L21" s="18" t="s">
        <v>81</v>
      </c>
      <c r="M21" s="18" t="s">
        <v>45</v>
      </c>
      <c r="N21" s="14"/>
      <c r="O21" s="14"/>
      <c r="P21" s="14"/>
      <c r="Q21" s="20"/>
      <c r="R21" s="9"/>
      <c r="S21" s="9"/>
      <c r="T21" s="21"/>
      <c r="U21" s="21"/>
      <c r="V21" s="63"/>
      <c r="W21" s="63"/>
      <c r="X21" s="21"/>
      <c r="Y21" s="21"/>
      <c r="Z21" s="69"/>
    </row>
    <row r="22" spans="1:26" ht="56.25" customHeight="1">
      <c r="A22" s="187"/>
      <c r="B22" s="189"/>
      <c r="C22" s="189"/>
      <c r="D22" s="104" t="s">
        <v>354</v>
      </c>
      <c r="E22" s="9"/>
      <c r="F22" s="9"/>
      <c r="G22" s="24"/>
      <c r="H22" s="17"/>
      <c r="I22" s="18"/>
      <c r="J22" s="14"/>
      <c r="K22" s="19"/>
      <c r="L22" s="18"/>
      <c r="M22" s="18"/>
      <c r="N22" s="14"/>
      <c r="O22" s="14"/>
      <c r="P22" s="14"/>
      <c r="Q22" s="20"/>
      <c r="R22" s="9"/>
      <c r="S22" s="9"/>
      <c r="T22" s="21"/>
      <c r="U22" s="21"/>
      <c r="V22" s="63">
        <v>50.356</v>
      </c>
      <c r="W22" s="63"/>
      <c r="X22" s="21"/>
      <c r="Y22" s="21"/>
      <c r="Z22" s="69"/>
    </row>
    <row r="23" spans="1:26" ht="74.25" customHeight="1">
      <c r="A23" s="159" t="s">
        <v>82</v>
      </c>
      <c r="B23" s="167" t="s">
        <v>83</v>
      </c>
      <c r="C23" s="167" t="s">
        <v>84</v>
      </c>
      <c r="D23" s="104" t="s">
        <v>408</v>
      </c>
      <c r="E23" s="9"/>
      <c r="F23" s="9"/>
      <c r="G23" s="24" t="s">
        <v>43</v>
      </c>
      <c r="H23" s="17" t="s">
        <v>86</v>
      </c>
      <c r="I23" s="18" t="s">
        <v>80</v>
      </c>
      <c r="J23" s="14"/>
      <c r="K23" s="19" t="s">
        <v>46</v>
      </c>
      <c r="L23" s="18" t="s">
        <v>87</v>
      </c>
      <c r="M23" s="18" t="s">
        <v>45</v>
      </c>
      <c r="N23" s="14"/>
      <c r="O23" s="83" t="s">
        <v>331</v>
      </c>
      <c r="P23" s="14"/>
      <c r="Q23" s="20" t="s">
        <v>318</v>
      </c>
      <c r="R23" s="9"/>
      <c r="S23" s="9"/>
      <c r="T23" s="157">
        <v>320.7</v>
      </c>
      <c r="U23" s="157">
        <v>720.2</v>
      </c>
      <c r="V23" s="63">
        <v>255.9</v>
      </c>
      <c r="W23" s="63">
        <v>250</v>
      </c>
      <c r="X23" s="21">
        <f>W23*1.05</f>
        <v>262.5</v>
      </c>
      <c r="Y23" s="21">
        <f>X23*1.05</f>
        <v>275.625</v>
      </c>
      <c r="Z23" s="69"/>
    </row>
    <row r="24" spans="1:26" ht="74.25" customHeight="1">
      <c r="A24" s="187"/>
      <c r="B24" s="189"/>
      <c r="C24" s="189"/>
      <c r="D24" s="104" t="s">
        <v>159</v>
      </c>
      <c r="E24" s="9"/>
      <c r="F24" s="9"/>
      <c r="G24" s="24" t="s">
        <v>43</v>
      </c>
      <c r="H24" s="17" t="s">
        <v>409</v>
      </c>
      <c r="I24" s="18"/>
      <c r="J24" s="14"/>
      <c r="K24" s="19"/>
      <c r="L24" s="18"/>
      <c r="M24" s="18"/>
      <c r="N24" s="14"/>
      <c r="O24" s="83"/>
      <c r="P24" s="14"/>
      <c r="Q24" s="20"/>
      <c r="R24" s="9"/>
      <c r="S24" s="9"/>
      <c r="T24" s="157">
        <v>824.6</v>
      </c>
      <c r="U24" s="156">
        <v>320.7</v>
      </c>
      <c r="V24" s="63">
        <v>531.2</v>
      </c>
      <c r="W24" s="63">
        <v>532.6</v>
      </c>
      <c r="X24" s="21">
        <f>W24*1.05</f>
        <v>559.23</v>
      </c>
      <c r="Y24" s="21">
        <f>X24*1.05</f>
        <v>587.1915</v>
      </c>
      <c r="Z24" s="69"/>
    </row>
    <row r="25" spans="1:26" ht="74.25" customHeight="1">
      <c r="A25" s="5" t="s">
        <v>88</v>
      </c>
      <c r="B25" s="15" t="s">
        <v>89</v>
      </c>
      <c r="C25" s="16" t="s">
        <v>90</v>
      </c>
      <c r="D25" s="8" t="s">
        <v>91</v>
      </c>
      <c r="E25" s="9"/>
      <c r="F25" s="9"/>
      <c r="G25" s="24" t="s">
        <v>43</v>
      </c>
      <c r="H25" s="17" t="s">
        <v>92</v>
      </c>
      <c r="I25" s="18" t="s">
        <v>80</v>
      </c>
      <c r="J25" s="14"/>
      <c r="K25" s="19" t="s">
        <v>46</v>
      </c>
      <c r="L25" s="18" t="s">
        <v>93</v>
      </c>
      <c r="M25" s="18" t="s">
        <v>45</v>
      </c>
      <c r="N25" s="14"/>
      <c r="O25" s="83" t="s">
        <v>331</v>
      </c>
      <c r="P25" s="14"/>
      <c r="Q25" s="20" t="s">
        <v>318</v>
      </c>
      <c r="R25" s="9"/>
      <c r="S25" s="9"/>
      <c r="T25" s="21">
        <v>893.01</v>
      </c>
      <c r="U25" s="21">
        <v>893.01</v>
      </c>
      <c r="V25" s="63"/>
      <c r="W25" s="63"/>
      <c r="X25" s="21"/>
      <c r="Y25" s="21"/>
      <c r="Z25" s="69"/>
    </row>
    <row r="26" spans="1:26" ht="42">
      <c r="A26" s="5" t="s">
        <v>94</v>
      </c>
      <c r="B26" s="15" t="s">
        <v>95</v>
      </c>
      <c r="C26" s="16" t="s">
        <v>96</v>
      </c>
      <c r="D26" s="8"/>
      <c r="E26" s="9"/>
      <c r="F26" s="9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9"/>
      <c r="S26" s="9"/>
      <c r="T26" s="21"/>
      <c r="U26" s="21"/>
      <c r="V26" s="63"/>
      <c r="W26" s="63"/>
      <c r="X26" s="21"/>
      <c r="Y26" s="21"/>
      <c r="Z26" s="69"/>
    </row>
    <row r="27" spans="1:26" ht="54.75" customHeight="1">
      <c r="A27" s="5" t="s">
        <v>97</v>
      </c>
      <c r="B27" s="15" t="s">
        <v>98</v>
      </c>
      <c r="C27" s="16" t="s">
        <v>99</v>
      </c>
      <c r="D27" s="8"/>
      <c r="E27" s="9"/>
      <c r="F27" s="9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9"/>
      <c r="S27" s="9"/>
      <c r="T27" s="21"/>
      <c r="U27" s="21"/>
      <c r="V27" s="63"/>
      <c r="W27" s="63"/>
      <c r="X27" s="21"/>
      <c r="Y27" s="21"/>
      <c r="Z27" s="69"/>
    </row>
    <row r="28" spans="1:26" ht="31.5" customHeight="1">
      <c r="A28" s="5" t="s">
        <v>100</v>
      </c>
      <c r="B28" s="15" t="s">
        <v>101</v>
      </c>
      <c r="C28" s="16" t="s">
        <v>102</v>
      </c>
      <c r="D28" s="8"/>
      <c r="E28" s="9"/>
      <c r="F28" s="9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9"/>
      <c r="S28" s="9"/>
      <c r="T28" s="21"/>
      <c r="U28" s="21"/>
      <c r="V28" s="63"/>
      <c r="W28" s="63"/>
      <c r="X28" s="21"/>
      <c r="Y28" s="21"/>
      <c r="Z28" s="69"/>
    </row>
    <row r="29" spans="1:26" ht="79.5" customHeight="1">
      <c r="A29" s="5" t="s">
        <v>103</v>
      </c>
      <c r="B29" s="15" t="s">
        <v>104</v>
      </c>
      <c r="C29" s="16" t="s">
        <v>105</v>
      </c>
      <c r="D29" s="8" t="s">
        <v>106</v>
      </c>
      <c r="E29" s="9"/>
      <c r="F29" s="9"/>
      <c r="G29" s="24" t="s">
        <v>107</v>
      </c>
      <c r="H29" s="17" t="s">
        <v>108</v>
      </c>
      <c r="I29" s="18" t="s">
        <v>80</v>
      </c>
      <c r="J29" s="14"/>
      <c r="K29" s="19" t="s">
        <v>109</v>
      </c>
      <c r="L29" s="18" t="s">
        <v>110</v>
      </c>
      <c r="M29" s="18" t="s">
        <v>111</v>
      </c>
      <c r="N29" s="14"/>
      <c r="O29" s="83" t="s">
        <v>331</v>
      </c>
      <c r="P29" s="14"/>
      <c r="Q29" s="20" t="s">
        <v>318</v>
      </c>
      <c r="R29" s="9"/>
      <c r="S29" s="9"/>
      <c r="T29" s="21">
        <v>23.4</v>
      </c>
      <c r="U29" s="21">
        <v>9</v>
      </c>
      <c r="V29" s="63">
        <v>21.4</v>
      </c>
      <c r="W29" s="63">
        <v>23.4</v>
      </c>
      <c r="X29" s="21">
        <f>W29*1.05</f>
        <v>24.57</v>
      </c>
      <c r="Y29" s="21">
        <f>X29*1.05</f>
        <v>25.7985</v>
      </c>
      <c r="Z29" s="69"/>
    </row>
    <row r="30" spans="1:26" ht="33.75" customHeight="1">
      <c r="A30" s="5" t="s">
        <v>112</v>
      </c>
      <c r="B30" s="15" t="s">
        <v>113</v>
      </c>
      <c r="C30" s="16" t="s">
        <v>114</v>
      </c>
      <c r="D30" s="8"/>
      <c r="E30" s="9"/>
      <c r="F30" s="9"/>
      <c r="G30" s="24"/>
      <c r="H30" s="17"/>
      <c r="I30" s="18"/>
      <c r="J30" s="14"/>
      <c r="K30" s="19"/>
      <c r="L30" s="18"/>
      <c r="M30" s="18"/>
      <c r="N30" s="14"/>
      <c r="O30" s="14"/>
      <c r="P30" s="14"/>
      <c r="Q30" s="14"/>
      <c r="R30" s="9"/>
      <c r="S30" s="9"/>
      <c r="T30" s="21"/>
      <c r="U30" s="21"/>
      <c r="V30" s="63"/>
      <c r="W30" s="63"/>
      <c r="X30" s="21"/>
      <c r="Y30" s="21"/>
      <c r="Z30" s="69"/>
    </row>
    <row r="31" spans="1:26" ht="67.5" customHeight="1">
      <c r="A31" s="5" t="s">
        <v>115</v>
      </c>
      <c r="B31" s="15" t="s">
        <v>116</v>
      </c>
      <c r="C31" s="16" t="s">
        <v>117</v>
      </c>
      <c r="D31" s="8" t="s">
        <v>118</v>
      </c>
      <c r="E31" s="9"/>
      <c r="F31" s="9"/>
      <c r="G31" s="24" t="s">
        <v>43</v>
      </c>
      <c r="H31" s="17" t="s">
        <v>119</v>
      </c>
      <c r="I31" s="18" t="s">
        <v>80</v>
      </c>
      <c r="J31" s="14"/>
      <c r="K31" s="19" t="s">
        <v>120</v>
      </c>
      <c r="L31" s="18" t="s">
        <v>121</v>
      </c>
      <c r="M31" s="18" t="s">
        <v>122</v>
      </c>
      <c r="N31" s="14"/>
      <c r="O31" s="83" t="s">
        <v>331</v>
      </c>
      <c r="P31" s="14"/>
      <c r="Q31" s="20" t="s">
        <v>318</v>
      </c>
      <c r="R31" s="9"/>
      <c r="S31" s="9"/>
      <c r="T31" s="21">
        <v>394.92527</v>
      </c>
      <c r="U31" s="21">
        <v>365.05669</v>
      </c>
      <c r="V31" s="63">
        <v>411.03152</v>
      </c>
      <c r="W31" s="63">
        <v>481.4</v>
      </c>
      <c r="X31" s="21">
        <f>W31*1.05</f>
        <v>505.46999999999997</v>
      </c>
      <c r="Y31" s="21">
        <f>X31*1.05</f>
        <v>530.7435</v>
      </c>
      <c r="Z31" s="69"/>
    </row>
    <row r="32" spans="1:26" ht="57" customHeight="1">
      <c r="A32" s="5" t="s">
        <v>123</v>
      </c>
      <c r="B32" s="15" t="s">
        <v>124</v>
      </c>
      <c r="C32" s="16" t="s">
        <v>125</v>
      </c>
      <c r="D32" s="8" t="s">
        <v>118</v>
      </c>
      <c r="E32" s="9"/>
      <c r="F32" s="9"/>
      <c r="G32" s="24" t="s">
        <v>43</v>
      </c>
      <c r="H32" s="17" t="s">
        <v>126</v>
      </c>
      <c r="I32" s="18" t="s">
        <v>80</v>
      </c>
      <c r="J32" s="14"/>
      <c r="K32" s="19" t="s">
        <v>46</v>
      </c>
      <c r="L32" s="18" t="s">
        <v>127</v>
      </c>
      <c r="M32" s="18" t="s">
        <v>45</v>
      </c>
      <c r="N32" s="14"/>
      <c r="O32" s="83" t="s">
        <v>331</v>
      </c>
      <c r="P32" s="14"/>
      <c r="Q32" s="20" t="s">
        <v>318</v>
      </c>
      <c r="R32" s="9"/>
      <c r="S32" s="9"/>
      <c r="T32" s="21">
        <v>703.05214</v>
      </c>
      <c r="U32" s="21">
        <v>626.10903</v>
      </c>
      <c r="V32" s="63">
        <v>967.50425</v>
      </c>
      <c r="W32" s="63">
        <v>708.1</v>
      </c>
      <c r="X32" s="21">
        <f>W32*1.05</f>
        <v>743.5050000000001</v>
      </c>
      <c r="Y32" s="21">
        <f>X32*1.05</f>
        <v>780.6802500000001</v>
      </c>
      <c r="Z32" s="69"/>
    </row>
    <row r="33" spans="1:26" ht="73.5" customHeight="1">
      <c r="A33" s="5" t="s">
        <v>128</v>
      </c>
      <c r="B33" s="15" t="s">
        <v>129</v>
      </c>
      <c r="C33" s="16" t="s">
        <v>130</v>
      </c>
      <c r="D33" s="8" t="s">
        <v>118</v>
      </c>
      <c r="E33" s="9"/>
      <c r="F33" s="9"/>
      <c r="G33" s="24" t="s">
        <v>43</v>
      </c>
      <c r="H33" s="17" t="s">
        <v>131</v>
      </c>
      <c r="I33" s="18" t="s">
        <v>80</v>
      </c>
      <c r="J33" s="14"/>
      <c r="K33" s="19" t="s">
        <v>46</v>
      </c>
      <c r="L33" s="18" t="s">
        <v>132</v>
      </c>
      <c r="M33" s="18" t="s">
        <v>45</v>
      </c>
      <c r="N33" s="14"/>
      <c r="O33" s="14"/>
      <c r="P33" s="14"/>
      <c r="Q33" s="20"/>
      <c r="R33" s="9"/>
      <c r="S33" s="9"/>
      <c r="T33" s="21"/>
      <c r="U33" s="21"/>
      <c r="V33" s="63"/>
      <c r="W33" s="63"/>
      <c r="X33" s="21"/>
      <c r="Y33" s="21"/>
      <c r="Z33" s="69"/>
    </row>
    <row r="34" spans="1:26" ht="56.25">
      <c r="A34" s="5" t="s">
        <v>133</v>
      </c>
      <c r="B34" s="15" t="s">
        <v>134</v>
      </c>
      <c r="C34" s="16" t="s">
        <v>135</v>
      </c>
      <c r="D34" s="8" t="s">
        <v>118</v>
      </c>
      <c r="E34" s="9"/>
      <c r="F34" s="9"/>
      <c r="G34" s="14"/>
      <c r="H34" s="14"/>
      <c r="I34" s="14"/>
      <c r="J34" s="14"/>
      <c r="K34" s="14"/>
      <c r="L34" s="14"/>
      <c r="M34" s="14"/>
      <c r="N34" s="14"/>
      <c r="O34" s="83" t="s">
        <v>331</v>
      </c>
      <c r="P34" s="14"/>
      <c r="Q34" s="20" t="s">
        <v>318</v>
      </c>
      <c r="R34" s="9"/>
      <c r="S34" s="9"/>
      <c r="T34" s="21">
        <v>136.653</v>
      </c>
      <c r="U34" s="21">
        <v>127.26044</v>
      </c>
      <c r="V34" s="63">
        <v>117.16</v>
      </c>
      <c r="W34" s="63">
        <v>136.7</v>
      </c>
      <c r="X34" s="21">
        <f>W34*1.05</f>
        <v>143.535</v>
      </c>
      <c r="Y34" s="21">
        <f>X34*1.05</f>
        <v>150.71175</v>
      </c>
      <c r="Z34" s="69"/>
    </row>
    <row r="35" spans="1:26" ht="40.5" customHeight="1">
      <c r="A35" s="159" t="s">
        <v>136</v>
      </c>
      <c r="B35" s="167" t="s">
        <v>137</v>
      </c>
      <c r="C35" s="167" t="s">
        <v>138</v>
      </c>
      <c r="D35" s="8" t="s">
        <v>139</v>
      </c>
      <c r="E35" s="9"/>
      <c r="F35" s="9"/>
      <c r="G35" s="162" t="s">
        <v>43</v>
      </c>
      <c r="H35" s="163" t="s">
        <v>140</v>
      </c>
      <c r="I35" s="168" t="s">
        <v>80</v>
      </c>
      <c r="J35" s="14"/>
      <c r="K35" s="19" t="s">
        <v>46</v>
      </c>
      <c r="L35" s="18" t="s">
        <v>132</v>
      </c>
      <c r="M35" s="18" t="s">
        <v>45</v>
      </c>
      <c r="N35" s="14"/>
      <c r="O35" s="83" t="s">
        <v>331</v>
      </c>
      <c r="P35" s="14"/>
      <c r="R35" s="9"/>
      <c r="S35" s="9"/>
      <c r="T35" s="21">
        <v>15</v>
      </c>
      <c r="U35" s="21">
        <v>15</v>
      </c>
      <c r="V35" s="63">
        <v>15</v>
      </c>
      <c r="W35" s="63"/>
      <c r="X35" s="21"/>
      <c r="Y35" s="21"/>
      <c r="Z35" s="69"/>
    </row>
    <row r="36" spans="1:26" ht="40.5" customHeight="1">
      <c r="A36" s="187"/>
      <c r="B36" s="189"/>
      <c r="C36" s="189"/>
      <c r="D36" s="8" t="s">
        <v>419</v>
      </c>
      <c r="E36" s="9"/>
      <c r="F36" s="9"/>
      <c r="G36" s="162"/>
      <c r="H36" s="163"/>
      <c r="I36" s="168"/>
      <c r="J36" s="14"/>
      <c r="K36" s="19" t="s">
        <v>46</v>
      </c>
      <c r="L36" s="18" t="s">
        <v>132</v>
      </c>
      <c r="M36" s="18" t="s">
        <v>45</v>
      </c>
      <c r="N36" s="14"/>
      <c r="O36" s="83" t="s">
        <v>423</v>
      </c>
      <c r="P36" s="14"/>
      <c r="Q36" s="20" t="s">
        <v>318</v>
      </c>
      <c r="R36" s="9"/>
      <c r="S36" s="9"/>
      <c r="T36" s="21"/>
      <c r="U36" s="21"/>
      <c r="V36" s="63"/>
      <c r="W36" s="63">
        <v>15</v>
      </c>
      <c r="X36" s="21">
        <f>W36*1.05</f>
        <v>15.75</v>
      </c>
      <c r="Y36" s="21">
        <f>X36*1.05</f>
        <v>16.5375</v>
      </c>
      <c r="Z36" s="69"/>
    </row>
    <row r="37" spans="1:26" ht="40.5" customHeight="1">
      <c r="A37" s="5" t="s">
        <v>141</v>
      </c>
      <c r="B37" s="15" t="s">
        <v>142</v>
      </c>
      <c r="C37" s="16" t="s">
        <v>143</v>
      </c>
      <c r="D37" s="8"/>
      <c r="E37" s="9"/>
      <c r="F37" s="9"/>
      <c r="G37" s="162"/>
      <c r="H37" s="163"/>
      <c r="I37" s="168"/>
      <c r="J37" s="14"/>
      <c r="K37" s="19" t="s">
        <v>144</v>
      </c>
      <c r="L37" s="18" t="s">
        <v>145</v>
      </c>
      <c r="M37" s="18" t="s">
        <v>146</v>
      </c>
      <c r="N37" s="14"/>
      <c r="O37" s="14"/>
      <c r="P37" s="14"/>
      <c r="Q37" s="14"/>
      <c r="R37" s="9"/>
      <c r="S37" s="9"/>
      <c r="T37" s="21"/>
      <c r="U37" s="21"/>
      <c r="V37" s="63"/>
      <c r="W37" s="63"/>
      <c r="X37" s="21"/>
      <c r="Y37" s="21"/>
      <c r="Z37" s="69"/>
    </row>
    <row r="38" spans="1:26" ht="40.5" customHeight="1">
      <c r="A38" s="5" t="s">
        <v>147</v>
      </c>
      <c r="B38" s="15" t="s">
        <v>148</v>
      </c>
      <c r="C38" s="16" t="s">
        <v>149</v>
      </c>
      <c r="D38" s="8"/>
      <c r="E38" s="9"/>
      <c r="F38" s="9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9"/>
      <c r="S38" s="9"/>
      <c r="T38" s="21"/>
      <c r="U38" s="21"/>
      <c r="V38" s="63"/>
      <c r="W38" s="63"/>
      <c r="X38" s="21"/>
      <c r="Y38" s="21"/>
      <c r="Z38" s="69"/>
    </row>
    <row r="39" spans="1:26" ht="18.75" customHeight="1">
      <c r="A39" s="5" t="s">
        <v>150</v>
      </c>
      <c r="B39" s="15" t="s">
        <v>151</v>
      </c>
      <c r="C39" s="16" t="s">
        <v>152</v>
      </c>
      <c r="D39" s="8"/>
      <c r="E39" s="9"/>
      <c r="F39" s="9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9"/>
      <c r="S39" s="9"/>
      <c r="T39" s="21"/>
      <c r="U39" s="21"/>
      <c r="V39" s="63"/>
      <c r="W39" s="63"/>
      <c r="X39" s="21"/>
      <c r="Y39" s="21"/>
      <c r="Z39" s="69"/>
    </row>
    <row r="40" spans="1:26" ht="21.75" customHeight="1">
      <c r="A40" s="5" t="s">
        <v>153</v>
      </c>
      <c r="B40" s="15" t="s">
        <v>154</v>
      </c>
      <c r="C40" s="16" t="s">
        <v>155</v>
      </c>
      <c r="D40" s="8"/>
      <c r="E40" s="9"/>
      <c r="F40" s="9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9"/>
      <c r="S40" s="9"/>
      <c r="T40" s="21"/>
      <c r="U40" s="21"/>
      <c r="V40" s="63"/>
      <c r="W40" s="63"/>
      <c r="X40" s="21"/>
      <c r="Y40" s="21"/>
      <c r="Z40" s="69"/>
    </row>
    <row r="41" spans="1:26" ht="62.25" customHeight="1">
      <c r="A41" s="5" t="s">
        <v>156</v>
      </c>
      <c r="B41" s="15" t="s">
        <v>157</v>
      </c>
      <c r="C41" s="16" t="s">
        <v>158</v>
      </c>
      <c r="D41" s="8" t="s">
        <v>159</v>
      </c>
      <c r="E41" s="9"/>
      <c r="F41" s="9"/>
      <c r="G41" s="24" t="s">
        <v>43</v>
      </c>
      <c r="H41" s="17" t="s">
        <v>160</v>
      </c>
      <c r="I41" s="18" t="s">
        <v>80</v>
      </c>
      <c r="J41" s="14"/>
      <c r="K41" s="19" t="s">
        <v>46</v>
      </c>
      <c r="L41" s="18" t="s">
        <v>161</v>
      </c>
      <c r="M41" s="18" t="s">
        <v>45</v>
      </c>
      <c r="N41" s="14"/>
      <c r="O41" s="83" t="s">
        <v>331</v>
      </c>
      <c r="P41" s="14"/>
      <c r="Q41" s="20" t="s">
        <v>318</v>
      </c>
      <c r="R41" s="9"/>
      <c r="S41" s="9"/>
      <c r="T41" s="21">
        <v>528.6</v>
      </c>
      <c r="U41" s="21">
        <v>506.6315</v>
      </c>
      <c r="V41" s="63">
        <v>303.544</v>
      </c>
      <c r="W41" s="63">
        <v>403.3</v>
      </c>
      <c r="X41" s="21">
        <f aca="true" t="shared" si="2" ref="X41:Y43">W41*1.05</f>
        <v>423.46500000000003</v>
      </c>
      <c r="Y41" s="21">
        <f t="shared" si="2"/>
        <v>444.63825</v>
      </c>
      <c r="Z41" s="69"/>
    </row>
    <row r="42" spans="1:26" ht="75" customHeight="1">
      <c r="A42" s="5" t="s">
        <v>162</v>
      </c>
      <c r="B42" s="15" t="s">
        <v>163</v>
      </c>
      <c r="C42" s="16" t="s">
        <v>164</v>
      </c>
      <c r="D42" s="8" t="s">
        <v>264</v>
      </c>
      <c r="E42" s="9"/>
      <c r="F42" s="9"/>
      <c r="G42" s="24" t="s">
        <v>43</v>
      </c>
      <c r="H42" s="17" t="s">
        <v>160</v>
      </c>
      <c r="I42" s="18" t="s">
        <v>80</v>
      </c>
      <c r="J42" s="14"/>
      <c r="K42" s="19" t="s">
        <v>46</v>
      </c>
      <c r="L42" s="18" t="s">
        <v>161</v>
      </c>
      <c r="M42" s="18" t="s">
        <v>45</v>
      </c>
      <c r="N42" s="14"/>
      <c r="O42" s="83" t="s">
        <v>331</v>
      </c>
      <c r="P42" s="14"/>
      <c r="Q42" s="20" t="s">
        <v>318</v>
      </c>
      <c r="R42" s="9"/>
      <c r="S42" s="9"/>
      <c r="T42" s="23">
        <v>322.5045</v>
      </c>
      <c r="U42" s="21">
        <v>276.456</v>
      </c>
      <c r="V42" s="23">
        <v>29.1</v>
      </c>
      <c r="W42" s="23">
        <v>50</v>
      </c>
      <c r="X42" s="21">
        <f t="shared" si="2"/>
        <v>52.5</v>
      </c>
      <c r="Y42" s="21">
        <f t="shared" si="2"/>
        <v>55.125</v>
      </c>
      <c r="Z42" s="69"/>
    </row>
    <row r="43" spans="1:26" ht="55.5" customHeight="1">
      <c r="A43" s="5" t="s">
        <v>165</v>
      </c>
      <c r="B43" s="15" t="s">
        <v>166</v>
      </c>
      <c r="C43" s="16" t="s">
        <v>167</v>
      </c>
      <c r="D43" s="8" t="s">
        <v>159</v>
      </c>
      <c r="E43" s="9"/>
      <c r="F43" s="9"/>
      <c r="G43" s="24" t="s">
        <v>43</v>
      </c>
      <c r="H43" s="17" t="s">
        <v>160</v>
      </c>
      <c r="I43" s="18" t="s">
        <v>80</v>
      </c>
      <c r="J43" s="14"/>
      <c r="K43" s="19" t="s">
        <v>46</v>
      </c>
      <c r="L43" s="18" t="s">
        <v>161</v>
      </c>
      <c r="M43" s="18" t="s">
        <v>45</v>
      </c>
      <c r="N43" s="14"/>
      <c r="O43" s="83" t="s">
        <v>331</v>
      </c>
      <c r="P43" s="14"/>
      <c r="Q43" s="20" t="s">
        <v>318</v>
      </c>
      <c r="R43" s="9"/>
      <c r="S43" s="9"/>
      <c r="T43" s="21">
        <v>88</v>
      </c>
      <c r="U43" s="21">
        <v>66.13749</v>
      </c>
      <c r="V43" s="63">
        <v>130</v>
      </c>
      <c r="W43" s="63">
        <v>115</v>
      </c>
      <c r="X43" s="21">
        <f t="shared" si="2"/>
        <v>120.75</v>
      </c>
      <c r="Y43" s="21">
        <f t="shared" si="2"/>
        <v>126.78750000000001</v>
      </c>
      <c r="Z43" s="69"/>
    </row>
    <row r="44" spans="1:26" ht="21" customHeight="1">
      <c r="A44" s="5" t="s">
        <v>168</v>
      </c>
      <c r="B44" s="15" t="s">
        <v>169</v>
      </c>
      <c r="C44" s="16" t="s">
        <v>170</v>
      </c>
      <c r="D44" s="8"/>
      <c r="E44" s="9"/>
      <c r="F44" s="9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9"/>
      <c r="S44" s="9"/>
      <c r="T44" s="21"/>
      <c r="U44" s="21"/>
      <c r="V44" s="63"/>
      <c r="W44" s="63"/>
      <c r="X44" s="21"/>
      <c r="Y44" s="21"/>
      <c r="Z44" s="69"/>
    </row>
    <row r="45" spans="1:26" ht="53.25" customHeight="1">
      <c r="A45" s="5" t="s">
        <v>171</v>
      </c>
      <c r="B45" s="15" t="s">
        <v>172</v>
      </c>
      <c r="C45" s="16" t="s">
        <v>173</v>
      </c>
      <c r="D45" s="8"/>
      <c r="E45" s="9"/>
      <c r="F45" s="9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9"/>
      <c r="S45" s="9"/>
      <c r="T45" s="21"/>
      <c r="U45" s="21"/>
      <c r="V45" s="63"/>
      <c r="W45" s="63"/>
      <c r="X45" s="21"/>
      <c r="Y45" s="21"/>
      <c r="Z45" s="69"/>
    </row>
    <row r="46" spans="1:26" ht="41.25" customHeight="1">
      <c r="A46" s="5" t="s">
        <v>174</v>
      </c>
      <c r="B46" s="15" t="s">
        <v>175</v>
      </c>
      <c r="C46" s="16" t="s">
        <v>176</v>
      </c>
      <c r="D46" s="8"/>
      <c r="E46" s="9"/>
      <c r="F46" s="9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9"/>
      <c r="S46" s="9"/>
      <c r="T46" s="21"/>
      <c r="U46" s="21"/>
      <c r="V46" s="63"/>
      <c r="W46" s="63"/>
      <c r="X46" s="21"/>
      <c r="Y46" s="21"/>
      <c r="Z46" s="69"/>
    </row>
    <row r="47" spans="1:26" ht="42" customHeight="1">
      <c r="A47" s="5" t="s">
        <v>177</v>
      </c>
      <c r="B47" s="15" t="s">
        <v>178</v>
      </c>
      <c r="C47" s="16" t="s">
        <v>179</v>
      </c>
      <c r="D47" s="8"/>
      <c r="E47" s="9"/>
      <c r="F47" s="9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9"/>
      <c r="S47" s="9"/>
      <c r="T47" s="21"/>
      <c r="U47" s="21"/>
      <c r="V47" s="63"/>
      <c r="W47" s="63"/>
      <c r="X47" s="21"/>
      <c r="Y47" s="21"/>
      <c r="Z47" s="69"/>
    </row>
    <row r="48" spans="1:26" ht="33.75" customHeight="1">
      <c r="A48" s="5" t="s">
        <v>180</v>
      </c>
      <c r="B48" s="15" t="s">
        <v>181</v>
      </c>
      <c r="C48" s="16" t="s">
        <v>182</v>
      </c>
      <c r="D48" s="8"/>
      <c r="E48" s="9"/>
      <c r="F48" s="9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9"/>
      <c r="S48" s="9"/>
      <c r="T48" s="21"/>
      <c r="U48" s="21"/>
      <c r="V48" s="63"/>
      <c r="W48" s="63"/>
      <c r="X48" s="21"/>
      <c r="Y48" s="21"/>
      <c r="Z48" s="69"/>
    </row>
    <row r="49" spans="1:26" ht="39.75" customHeight="1">
      <c r="A49" s="5" t="s">
        <v>183</v>
      </c>
      <c r="B49" s="15" t="s">
        <v>184</v>
      </c>
      <c r="C49" s="16" t="s">
        <v>185</v>
      </c>
      <c r="D49" s="8"/>
      <c r="E49" s="9"/>
      <c r="F49" s="9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9"/>
      <c r="S49" s="9"/>
      <c r="T49" s="21"/>
      <c r="U49" s="21"/>
      <c r="V49" s="63"/>
      <c r="W49" s="63"/>
      <c r="X49" s="21"/>
      <c r="Y49" s="21"/>
      <c r="Z49" s="69"/>
    </row>
    <row r="50" spans="1:26" ht="33" customHeight="1">
      <c r="A50" s="5" t="s">
        <v>186</v>
      </c>
      <c r="B50" s="15" t="s">
        <v>187</v>
      </c>
      <c r="C50" s="16" t="s">
        <v>188</v>
      </c>
      <c r="D50" s="8"/>
      <c r="E50" s="9"/>
      <c r="F50" s="9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9"/>
      <c r="S50" s="9"/>
      <c r="T50" s="21"/>
      <c r="U50" s="21"/>
      <c r="V50" s="63"/>
      <c r="W50" s="63"/>
      <c r="X50" s="21"/>
      <c r="Y50" s="21"/>
      <c r="Z50" s="69"/>
    </row>
    <row r="51" spans="1:26" ht="64.5" customHeight="1">
      <c r="A51" s="5" t="s">
        <v>189</v>
      </c>
      <c r="B51" s="15" t="s">
        <v>190</v>
      </c>
      <c r="C51" s="16" t="s">
        <v>191</v>
      </c>
      <c r="D51" s="8" t="s">
        <v>91</v>
      </c>
      <c r="E51" s="9"/>
      <c r="F51" s="9"/>
      <c r="G51" s="24" t="s">
        <v>43</v>
      </c>
      <c r="H51" s="17" t="s">
        <v>192</v>
      </c>
      <c r="I51" s="18" t="s">
        <v>80</v>
      </c>
      <c r="J51" s="14"/>
      <c r="K51" s="19" t="s">
        <v>46</v>
      </c>
      <c r="L51" s="18" t="s">
        <v>193</v>
      </c>
      <c r="M51" s="18" t="s">
        <v>194</v>
      </c>
      <c r="N51" s="14"/>
      <c r="O51" s="14"/>
      <c r="P51" s="14"/>
      <c r="Q51" s="20"/>
      <c r="R51" s="9"/>
      <c r="S51" s="9"/>
      <c r="T51" s="21"/>
      <c r="U51" s="21"/>
      <c r="V51" s="63"/>
      <c r="W51" s="63"/>
      <c r="X51" s="21"/>
      <c r="Y51" s="21"/>
      <c r="Z51" s="69"/>
    </row>
    <row r="52" spans="1:26" ht="23.25" customHeight="1">
      <c r="A52" s="5" t="s">
        <v>195</v>
      </c>
      <c r="B52" s="15" t="s">
        <v>196</v>
      </c>
      <c r="C52" s="16" t="s">
        <v>197</v>
      </c>
      <c r="D52" s="8"/>
      <c r="E52" s="9"/>
      <c r="F52" s="9"/>
      <c r="G52" s="24"/>
      <c r="H52" s="17"/>
      <c r="I52" s="18"/>
      <c r="J52" s="14"/>
      <c r="K52" s="14"/>
      <c r="L52" s="14"/>
      <c r="M52" s="14"/>
      <c r="N52" s="14"/>
      <c r="O52" s="14"/>
      <c r="P52" s="14"/>
      <c r="Q52" s="14"/>
      <c r="R52" s="9"/>
      <c r="S52" s="9"/>
      <c r="T52" s="21"/>
      <c r="U52" s="21"/>
      <c r="V52" s="63"/>
      <c r="W52" s="63"/>
      <c r="X52" s="21"/>
      <c r="Y52" s="21"/>
      <c r="Z52" s="69"/>
    </row>
    <row r="53" spans="1:26" ht="52.5" customHeight="1">
      <c r="A53" s="5" t="s">
        <v>198</v>
      </c>
      <c r="B53" s="15" t="s">
        <v>199</v>
      </c>
      <c r="C53" s="16" t="s">
        <v>200</v>
      </c>
      <c r="D53" s="8"/>
      <c r="E53" s="9"/>
      <c r="F53" s="9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9"/>
      <c r="S53" s="9"/>
      <c r="T53" s="21"/>
      <c r="U53" s="21"/>
      <c r="V53" s="63"/>
      <c r="W53" s="63"/>
      <c r="X53" s="21"/>
      <c r="Y53" s="21"/>
      <c r="Z53" s="69"/>
    </row>
    <row r="54" spans="1:26" ht="21" customHeight="1">
      <c r="A54" s="5" t="s">
        <v>201</v>
      </c>
      <c r="B54" s="15" t="s">
        <v>202</v>
      </c>
      <c r="C54" s="16" t="s">
        <v>203</v>
      </c>
      <c r="D54" s="8"/>
      <c r="E54" s="9"/>
      <c r="F54" s="9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9"/>
      <c r="S54" s="9"/>
      <c r="T54" s="21"/>
      <c r="U54" s="21"/>
      <c r="V54" s="63"/>
      <c r="W54" s="63"/>
      <c r="X54" s="21"/>
      <c r="Y54" s="21"/>
      <c r="Z54" s="69"/>
    </row>
    <row r="55" spans="1:26" ht="30.75" customHeight="1">
      <c r="A55" s="5" t="s">
        <v>204</v>
      </c>
      <c r="B55" s="15" t="s">
        <v>205</v>
      </c>
      <c r="C55" s="16" t="s">
        <v>206</v>
      </c>
      <c r="D55" s="8"/>
      <c r="E55" s="9"/>
      <c r="F55" s="9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9"/>
      <c r="S55" s="9"/>
      <c r="T55" s="21"/>
      <c r="U55" s="21"/>
      <c r="V55" s="63"/>
      <c r="W55" s="63"/>
      <c r="X55" s="21"/>
      <c r="Y55" s="21"/>
      <c r="Z55" s="69"/>
    </row>
    <row r="56" spans="1:26" ht="71.25" customHeight="1">
      <c r="A56" s="5" t="s">
        <v>207</v>
      </c>
      <c r="B56" s="11" t="s">
        <v>208</v>
      </c>
      <c r="C56" s="12" t="s">
        <v>209</v>
      </c>
      <c r="D56" s="8"/>
      <c r="E56" s="9"/>
      <c r="F56" s="9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9"/>
      <c r="S56" s="9"/>
      <c r="T56" s="21">
        <f>T57</f>
        <v>264.5</v>
      </c>
      <c r="U56" s="21">
        <f>U57</f>
        <v>264.5</v>
      </c>
      <c r="V56" s="21">
        <f>V57</f>
        <v>390</v>
      </c>
      <c r="W56" s="63"/>
      <c r="X56" s="21"/>
      <c r="Y56" s="21"/>
      <c r="Z56" s="69"/>
    </row>
    <row r="57" spans="1:26" ht="55.5" customHeight="1">
      <c r="A57" s="42"/>
      <c r="B57" s="11" t="s">
        <v>211</v>
      </c>
      <c r="C57" s="12"/>
      <c r="D57" s="8" t="s">
        <v>265</v>
      </c>
      <c r="E57" s="9"/>
      <c r="F57" s="9"/>
      <c r="G57" s="24" t="s">
        <v>43</v>
      </c>
      <c r="H57" s="17" t="s">
        <v>92</v>
      </c>
      <c r="I57" s="18" t="s">
        <v>80</v>
      </c>
      <c r="J57" s="14"/>
      <c r="K57" s="19" t="s">
        <v>46</v>
      </c>
      <c r="L57" s="18" t="s">
        <v>93</v>
      </c>
      <c r="M57" s="18" t="s">
        <v>45</v>
      </c>
      <c r="N57" s="14"/>
      <c r="O57" s="83" t="s">
        <v>331</v>
      </c>
      <c r="P57" s="14"/>
      <c r="Q57" s="20" t="s">
        <v>318</v>
      </c>
      <c r="R57" s="9"/>
      <c r="S57" s="9"/>
      <c r="T57" s="21">
        <v>264.5</v>
      </c>
      <c r="U57" s="21">
        <v>264.5</v>
      </c>
      <c r="V57" s="63">
        <v>390</v>
      </c>
      <c r="W57" s="63"/>
      <c r="X57" s="21"/>
      <c r="Y57" s="21"/>
      <c r="Z57" s="69"/>
    </row>
    <row r="58" spans="1:26" ht="65.25" customHeight="1">
      <c r="A58" s="5" t="s">
        <v>213</v>
      </c>
      <c r="B58" s="11" t="s">
        <v>214</v>
      </c>
      <c r="C58" s="12" t="s">
        <v>215</v>
      </c>
      <c r="D58" s="8"/>
      <c r="E58" s="9"/>
      <c r="F58" s="9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9"/>
      <c r="S58" s="9"/>
      <c r="T58" s="21">
        <f aca="true" t="shared" si="3" ref="T58:Y58">T59</f>
        <v>110.3</v>
      </c>
      <c r="U58" s="21">
        <f t="shared" si="3"/>
        <v>110.28</v>
      </c>
      <c r="V58" s="21">
        <f t="shared" si="3"/>
        <v>108.45</v>
      </c>
      <c r="W58" s="21">
        <f t="shared" si="3"/>
        <v>115.4</v>
      </c>
      <c r="X58" s="21">
        <f t="shared" si="3"/>
        <v>121.17000000000002</v>
      </c>
      <c r="Y58" s="21">
        <f t="shared" si="3"/>
        <v>127.22850000000003</v>
      </c>
      <c r="Z58" s="69"/>
    </row>
    <row r="59" spans="1:26" ht="90">
      <c r="A59" s="42"/>
      <c r="B59" s="11" t="s">
        <v>217</v>
      </c>
      <c r="C59" s="12"/>
      <c r="D59" s="8" t="s">
        <v>218</v>
      </c>
      <c r="E59" s="9"/>
      <c r="F59" s="9"/>
      <c r="G59" s="24" t="s">
        <v>43</v>
      </c>
      <c r="H59" s="17" t="s">
        <v>219</v>
      </c>
      <c r="I59" s="18" t="s">
        <v>80</v>
      </c>
      <c r="J59" s="14"/>
      <c r="K59" s="19" t="s">
        <v>46</v>
      </c>
      <c r="L59" s="18" t="s">
        <v>47</v>
      </c>
      <c r="M59" s="18" t="s">
        <v>45</v>
      </c>
      <c r="N59" s="14"/>
      <c r="O59" s="83" t="s">
        <v>331</v>
      </c>
      <c r="P59" s="14"/>
      <c r="Q59" s="20" t="s">
        <v>318</v>
      </c>
      <c r="R59" s="9"/>
      <c r="S59" s="9"/>
      <c r="T59" s="21">
        <v>110.3</v>
      </c>
      <c r="U59" s="21">
        <v>110.28</v>
      </c>
      <c r="V59" s="63">
        <v>108.45</v>
      </c>
      <c r="W59" s="63">
        <v>115.4</v>
      </c>
      <c r="X59" s="21">
        <f>W59*1.05</f>
        <v>121.17000000000002</v>
      </c>
      <c r="Y59" s="21">
        <f>X59*1.05</f>
        <v>127.22850000000003</v>
      </c>
      <c r="Z59" s="69"/>
    </row>
    <row r="60" spans="1:26" ht="87" customHeight="1">
      <c r="A60" s="5" t="s">
        <v>222</v>
      </c>
      <c r="B60" s="11" t="s">
        <v>223</v>
      </c>
      <c r="C60" s="12" t="s">
        <v>224</v>
      </c>
      <c r="D60" s="8"/>
      <c r="E60" s="9"/>
      <c r="F60" s="9"/>
      <c r="G60" s="14"/>
      <c r="H60" s="14"/>
      <c r="I60" s="14"/>
      <c r="J60" s="14"/>
      <c r="K60" s="14"/>
      <c r="L60" s="14"/>
      <c r="M60" s="14"/>
      <c r="N60" s="9"/>
      <c r="O60" s="9"/>
      <c r="P60" s="9"/>
      <c r="Q60" s="9"/>
      <c r="R60" s="9"/>
      <c r="S60" s="9"/>
      <c r="T60" s="21">
        <f>T61</f>
        <v>97.9</v>
      </c>
      <c r="U60" s="21">
        <f>U61</f>
        <v>97.85219</v>
      </c>
      <c r="V60" s="63"/>
      <c r="W60" s="63"/>
      <c r="X60" s="21"/>
      <c r="Y60" s="21"/>
      <c r="Z60" s="69"/>
    </row>
    <row r="61" spans="1:26" ht="87" customHeight="1">
      <c r="A61" s="25" t="s">
        <v>343</v>
      </c>
      <c r="B61" s="36" t="s">
        <v>340</v>
      </c>
      <c r="C61" s="55" t="s">
        <v>341</v>
      </c>
      <c r="D61" s="87" t="s">
        <v>342</v>
      </c>
      <c r="E61" s="9"/>
      <c r="F61" s="9"/>
      <c r="G61" s="24" t="s">
        <v>43</v>
      </c>
      <c r="H61" s="17" t="s">
        <v>219</v>
      </c>
      <c r="I61" s="18" t="s">
        <v>80</v>
      </c>
      <c r="J61" s="14"/>
      <c r="K61" s="19" t="s">
        <v>46</v>
      </c>
      <c r="L61" s="18" t="s">
        <v>47</v>
      </c>
      <c r="M61" s="18" t="s">
        <v>45</v>
      </c>
      <c r="N61" s="14"/>
      <c r="O61" s="83" t="s">
        <v>331</v>
      </c>
      <c r="P61" s="14"/>
      <c r="Q61" s="20" t="s">
        <v>318</v>
      </c>
      <c r="R61" s="9"/>
      <c r="S61" s="9"/>
      <c r="T61" s="21">
        <v>97.9</v>
      </c>
      <c r="U61" s="21">
        <v>97.85219</v>
      </c>
      <c r="V61" s="63"/>
      <c r="W61" s="63"/>
      <c r="X61" s="21"/>
      <c r="Y61" s="21"/>
      <c r="Z61" s="69"/>
    </row>
    <row r="62" spans="1:26" ht="22.5">
      <c r="A62" s="5"/>
      <c r="B62" s="6" t="s">
        <v>227</v>
      </c>
      <c r="C62" s="7"/>
      <c r="D62" s="8"/>
      <c r="E62" s="9"/>
      <c r="F62" s="9"/>
      <c r="G62" s="14"/>
      <c r="H62" s="14"/>
      <c r="I62" s="14"/>
      <c r="J62" s="14"/>
      <c r="K62" s="14"/>
      <c r="L62" s="14"/>
      <c r="M62" s="14"/>
      <c r="N62" s="9"/>
      <c r="O62" s="9"/>
      <c r="P62" s="9" t="s">
        <v>228</v>
      </c>
      <c r="Q62" s="33"/>
      <c r="R62" s="9"/>
      <c r="S62" s="9"/>
      <c r="T62" s="34"/>
      <c r="U62" s="34">
        <f>SUM(U8,U56,U58,U60)</f>
        <v>5049.72534</v>
      </c>
      <c r="V62" s="34">
        <f>SUM(V8,V56,V58,V60)</f>
        <v>4337.40577</v>
      </c>
      <c r="W62" s="34">
        <f>SUM(W8,W56,W58,W60)</f>
        <v>3525.7000000000003</v>
      </c>
      <c r="X62" s="34">
        <f>SUM(X8,X56,X58,X60)</f>
        <v>3701.985</v>
      </c>
      <c r="Y62" s="34">
        <f>SUM(Y8,Y56,Y58,Y60)</f>
        <v>3887.0842500000003</v>
      </c>
      <c r="Z62" s="34"/>
    </row>
    <row r="63" spans="1:26" ht="12.75" customHeight="1" hidden="1">
      <c r="A63" s="43"/>
      <c r="B63" s="11"/>
      <c r="C63" s="12"/>
      <c r="D63" s="8"/>
      <c r="E63" s="9"/>
      <c r="F63" s="9"/>
      <c r="G63" s="60"/>
      <c r="H63" s="30"/>
      <c r="I63" s="30"/>
      <c r="J63" s="30"/>
      <c r="K63" s="30"/>
      <c r="L63" s="30"/>
      <c r="M63" s="30"/>
      <c r="N63" s="9"/>
      <c r="O63" s="9"/>
      <c r="P63" s="9"/>
      <c r="Q63" s="9"/>
      <c r="R63" s="9"/>
      <c r="S63" s="9"/>
      <c r="T63" s="9"/>
      <c r="U63" s="9"/>
      <c r="V63" s="9"/>
      <c r="W63" s="9"/>
      <c r="X63" s="62"/>
      <c r="Y63" s="62"/>
      <c r="Z63" s="153"/>
    </row>
    <row r="64" spans="1:26" ht="12.75" customHeight="1" hidden="1">
      <c r="A64" s="28"/>
      <c r="B64" s="58"/>
      <c r="C64" s="28"/>
      <c r="D64" s="28"/>
      <c r="E64" s="28"/>
      <c r="F64" s="28"/>
      <c r="G64" s="36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153"/>
    </row>
    <row r="65" spans="1:26" ht="12.75" customHeight="1" hidden="1">
      <c r="A65" s="28"/>
      <c r="B65" s="58"/>
      <c r="C65" s="28"/>
      <c r="D65" s="28"/>
      <c r="E65" s="28"/>
      <c r="F65" s="28"/>
      <c r="G65" s="9"/>
      <c r="H65" s="9"/>
      <c r="I65" s="9"/>
      <c r="J65" s="9"/>
      <c r="K65" s="9"/>
      <c r="L65" s="9"/>
      <c r="M65" s="9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153"/>
    </row>
    <row r="66" spans="1:26" s="35" customFormat="1" ht="12.75" customHeight="1" hidden="1">
      <c r="A66" s="28"/>
      <c r="B66" s="37"/>
      <c r="C66" s="28"/>
      <c r="D66" s="32"/>
      <c r="E66" s="28"/>
      <c r="F66" s="28"/>
      <c r="G66" s="36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154"/>
    </row>
    <row r="67" spans="1:26" s="35" customFormat="1" ht="12.75" customHeight="1" hidden="1">
      <c r="A67" s="28"/>
      <c r="B67" s="36"/>
      <c r="C67" s="28"/>
      <c r="D67" s="32"/>
      <c r="E67" s="28"/>
      <c r="F67" s="28"/>
      <c r="G67" s="36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154"/>
    </row>
    <row r="68" spans="1:26" ht="12.75" customHeight="1" hidden="1">
      <c r="A68" s="28"/>
      <c r="B68" s="37"/>
      <c r="C68" s="28"/>
      <c r="D68" s="32"/>
      <c r="E68" s="28"/>
      <c r="F68" s="28"/>
      <c r="G68" s="36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153"/>
    </row>
    <row r="69" spans="1:27" ht="33.75">
      <c r="A69" s="28"/>
      <c r="B69" s="36" t="s">
        <v>356</v>
      </c>
      <c r="C69" s="28"/>
      <c r="D69" s="67">
        <v>1003</v>
      </c>
      <c r="E69" s="28"/>
      <c r="F69" s="28"/>
      <c r="G69" s="36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98"/>
      <c r="U69" s="98"/>
      <c r="V69" s="98">
        <v>1104.2</v>
      </c>
      <c r="W69" s="98">
        <v>210.6</v>
      </c>
      <c r="X69" s="98">
        <f>W69*1.1</f>
        <v>231.66000000000003</v>
      </c>
      <c r="Y69" s="98">
        <f>X69*1.1</f>
        <v>254.82600000000005</v>
      </c>
      <c r="Z69" s="98"/>
      <c r="AA69" s="150"/>
    </row>
    <row r="70" spans="1:27" ht="12.75">
      <c r="A70" s="28"/>
      <c r="B70" s="95" t="s">
        <v>357</v>
      </c>
      <c r="C70" s="28"/>
      <c r="D70" s="28"/>
      <c r="E70" s="28"/>
      <c r="F70" s="28"/>
      <c r="G70" s="36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100">
        <f aca="true" t="shared" si="4" ref="T70:Y70">T62+T69</f>
        <v>0</v>
      </c>
      <c r="U70" s="100">
        <f t="shared" si="4"/>
        <v>5049.72534</v>
      </c>
      <c r="V70" s="100">
        <f t="shared" si="4"/>
        <v>5441.60577</v>
      </c>
      <c r="W70" s="100">
        <f t="shared" si="4"/>
        <v>3736.3</v>
      </c>
      <c r="X70" s="100">
        <f t="shared" si="4"/>
        <v>3933.645</v>
      </c>
      <c r="Y70" s="100">
        <f t="shared" si="4"/>
        <v>4141.910250000001</v>
      </c>
      <c r="Z70" s="100"/>
      <c r="AA70" s="152"/>
    </row>
    <row r="72" spans="1:25" ht="12.75">
      <c r="A72" s="35"/>
      <c r="B72" s="35"/>
      <c r="C72" s="35"/>
      <c r="D72" s="35"/>
      <c r="E72" s="35"/>
      <c r="F72" s="35"/>
      <c r="N72" s="35"/>
      <c r="O72" s="35"/>
      <c r="P72" s="35"/>
      <c r="Q72" s="179" t="s">
        <v>229</v>
      </c>
      <c r="R72" s="179"/>
      <c r="S72" s="179"/>
      <c r="T72" s="179"/>
      <c r="U72" s="179"/>
      <c r="V72" s="35"/>
      <c r="W72" s="35"/>
      <c r="X72" s="35" t="s">
        <v>228</v>
      </c>
      <c r="Y72" s="35"/>
    </row>
    <row r="73" spans="1:26" ht="12.75">
      <c r="A73" s="35"/>
      <c r="B73" s="179" t="s">
        <v>266</v>
      </c>
      <c r="C73" s="179"/>
      <c r="D73" s="179"/>
      <c r="E73" s="35"/>
      <c r="F73" s="35"/>
      <c r="H73" s="40" t="s">
        <v>378</v>
      </c>
      <c r="N73" s="35"/>
      <c r="O73" s="35"/>
      <c r="P73" s="35"/>
      <c r="Q73" s="41" t="s">
        <v>231</v>
      </c>
      <c r="R73" s="41"/>
      <c r="S73" s="41"/>
      <c r="T73" s="41"/>
      <c r="U73" s="41"/>
      <c r="V73" s="35"/>
      <c r="W73" s="35"/>
      <c r="X73" s="78"/>
      <c r="Y73" s="202" t="s">
        <v>372</v>
      </c>
      <c r="Z73" s="202"/>
    </row>
    <row r="74" spans="7:13" ht="12.75">
      <c r="G74" s="81"/>
      <c r="H74" s="35"/>
      <c r="I74" s="35"/>
      <c r="J74" s="35"/>
      <c r="K74" s="35"/>
      <c r="L74" s="35"/>
      <c r="M74" s="35"/>
    </row>
    <row r="75" spans="7:13" ht="12.75">
      <c r="G75" s="81"/>
      <c r="I75" s="35"/>
      <c r="J75" s="35"/>
      <c r="K75" s="35"/>
      <c r="L75" s="35"/>
      <c r="M75" s="35"/>
    </row>
  </sheetData>
  <sheetProtection/>
  <mergeCells count="33">
    <mergeCell ref="A21:A22"/>
    <mergeCell ref="B21:B22"/>
    <mergeCell ref="C21:C22"/>
    <mergeCell ref="A23:A24"/>
    <mergeCell ref="B23:B24"/>
    <mergeCell ref="C23:C24"/>
    <mergeCell ref="G35:G37"/>
    <mergeCell ref="A9:A11"/>
    <mergeCell ref="B9:B11"/>
    <mergeCell ref="C9:C11"/>
    <mergeCell ref="R3:Y3"/>
    <mergeCell ref="H35:H37"/>
    <mergeCell ref="I35:I37"/>
    <mergeCell ref="N4:Q4"/>
    <mergeCell ref="A35:A36"/>
    <mergeCell ref="B35:B36"/>
    <mergeCell ref="Z3:Z5"/>
    <mergeCell ref="X4:Y4"/>
    <mergeCell ref="R4:R5"/>
    <mergeCell ref="S4:U4"/>
    <mergeCell ref="V4:V5"/>
    <mergeCell ref="F4:I4"/>
    <mergeCell ref="J4:M4"/>
    <mergeCell ref="C35:C36"/>
    <mergeCell ref="Y73:Z73"/>
    <mergeCell ref="Q72:U72"/>
    <mergeCell ref="W4:W5"/>
    <mergeCell ref="B73:D73"/>
    <mergeCell ref="A2:Y2"/>
    <mergeCell ref="A3:C5"/>
    <mergeCell ref="D3:D5"/>
    <mergeCell ref="E3:Q3"/>
    <mergeCell ref="E4:E5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4"/>
  <sheetViews>
    <sheetView view="pageBreakPreview" zoomScale="80" zoomScaleSheetLayoutView="80" zoomScalePageLayoutView="0" workbookViewId="0" topLeftCell="A1">
      <pane xSplit="8" ySplit="7" topLeftCell="T60" activePane="bottomRight" state="frozen"/>
      <selection pane="topLeft" activeCell="A1" sqref="A1"/>
      <selection pane="topRight" activeCell="I1" sqref="I1"/>
      <selection pane="bottomLeft" activeCell="A8" sqref="A8"/>
      <selection pane="bottomRight" activeCell="D63" sqref="D63"/>
    </sheetView>
  </sheetViews>
  <sheetFormatPr defaultColWidth="9.00390625" defaultRowHeight="12.75"/>
  <cols>
    <col min="1" max="1" width="6.875" style="40" customWidth="1"/>
    <col min="2" max="2" width="35.875" style="40" customWidth="1"/>
    <col min="3" max="4" width="9.125" style="40" customWidth="1"/>
    <col min="5" max="5" width="0.12890625" style="40" hidden="1" customWidth="1"/>
    <col min="6" max="6" width="9.125" style="40" hidden="1" customWidth="1"/>
    <col min="7" max="7" width="17.625" style="82" customWidth="1"/>
    <col min="8" max="8" width="14.75390625" style="40" customWidth="1"/>
    <col min="9" max="9" width="9.875" style="40" customWidth="1"/>
    <col min="10" max="10" width="0.12890625" style="40" hidden="1" customWidth="1"/>
    <col min="11" max="11" width="19.25390625" style="40" customWidth="1"/>
    <col min="12" max="12" width="8.00390625" style="40" customWidth="1"/>
    <col min="13" max="13" width="10.625" style="40" customWidth="1"/>
    <col min="14" max="14" width="9.125" style="40" hidden="1" customWidth="1"/>
    <col min="15" max="15" width="19.00390625" style="40" customWidth="1"/>
    <col min="16" max="16" width="6.25390625" style="40" customWidth="1"/>
    <col min="17" max="17" width="11.75390625" style="40" customWidth="1"/>
    <col min="18" max="18" width="9.125" style="40" hidden="1" customWidth="1"/>
    <col min="19" max="19" width="1.75390625" style="40" hidden="1" customWidth="1"/>
    <col min="20" max="21" width="9.125" style="40" customWidth="1"/>
    <col min="22" max="23" width="9.875" style="40" customWidth="1"/>
    <col min="24" max="25" width="9.125" style="40" customWidth="1"/>
  </cols>
  <sheetData>
    <row r="1" spans="7:13" ht="12.75">
      <c r="G1" s="80"/>
      <c r="H1" s="1"/>
      <c r="I1" s="1"/>
      <c r="J1" s="1"/>
      <c r="K1" s="1"/>
      <c r="L1" s="1"/>
      <c r="M1" s="1"/>
    </row>
    <row r="2" spans="1:25" ht="27.75" customHeight="1">
      <c r="A2" s="181" t="s">
        <v>267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</row>
    <row r="3" spans="1:26" ht="31.5" customHeight="1">
      <c r="A3" s="161" t="s">
        <v>1</v>
      </c>
      <c r="B3" s="161"/>
      <c r="C3" s="161"/>
      <c r="D3" s="182" t="s">
        <v>2</v>
      </c>
      <c r="E3" s="161" t="s">
        <v>3</v>
      </c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 t="s">
        <v>4</v>
      </c>
      <c r="S3" s="161"/>
      <c r="T3" s="161"/>
      <c r="U3" s="161"/>
      <c r="V3" s="161"/>
      <c r="W3" s="161"/>
      <c r="X3" s="161"/>
      <c r="Y3" s="161"/>
      <c r="Z3" s="165" t="s">
        <v>362</v>
      </c>
    </row>
    <row r="4" spans="1:26" ht="44.25" customHeight="1">
      <c r="A4" s="161"/>
      <c r="B4" s="161"/>
      <c r="C4" s="161"/>
      <c r="D4" s="182"/>
      <c r="E4" s="161"/>
      <c r="F4" s="161" t="s">
        <v>6</v>
      </c>
      <c r="G4" s="161"/>
      <c r="H4" s="161"/>
      <c r="I4" s="161"/>
      <c r="J4" s="169" t="s">
        <v>7</v>
      </c>
      <c r="K4" s="170"/>
      <c r="L4" s="170"/>
      <c r="M4" s="171"/>
      <c r="N4" s="161" t="s">
        <v>8</v>
      </c>
      <c r="O4" s="161"/>
      <c r="P4" s="161"/>
      <c r="Q4" s="161"/>
      <c r="R4" s="161"/>
      <c r="S4" s="161" t="s">
        <v>9</v>
      </c>
      <c r="T4" s="161"/>
      <c r="U4" s="161"/>
      <c r="V4" s="165" t="s">
        <v>321</v>
      </c>
      <c r="W4" s="165" t="s">
        <v>322</v>
      </c>
      <c r="X4" s="165" t="s">
        <v>10</v>
      </c>
      <c r="Y4" s="161"/>
      <c r="Z4" s="161"/>
    </row>
    <row r="5" spans="1:26" ht="78.75">
      <c r="A5" s="161"/>
      <c r="B5" s="161"/>
      <c r="C5" s="161"/>
      <c r="D5" s="182"/>
      <c r="E5" s="161"/>
      <c r="F5" s="3"/>
      <c r="G5" s="3" t="s">
        <v>11</v>
      </c>
      <c r="H5" s="3" t="s">
        <v>12</v>
      </c>
      <c r="I5" s="3" t="s">
        <v>13</v>
      </c>
      <c r="J5" s="3"/>
      <c r="K5" s="3" t="s">
        <v>11</v>
      </c>
      <c r="L5" s="3" t="s">
        <v>12</v>
      </c>
      <c r="M5" s="3" t="s">
        <v>13</v>
      </c>
      <c r="N5" s="3"/>
      <c r="O5" s="3" t="s">
        <v>11</v>
      </c>
      <c r="P5" s="3" t="s">
        <v>12</v>
      </c>
      <c r="Q5" s="3" t="s">
        <v>13</v>
      </c>
      <c r="R5" s="161"/>
      <c r="S5" s="3"/>
      <c r="T5" s="85" t="s">
        <v>319</v>
      </c>
      <c r="U5" s="85" t="s">
        <v>320</v>
      </c>
      <c r="V5" s="161"/>
      <c r="W5" s="161"/>
      <c r="X5" s="85" t="s">
        <v>323</v>
      </c>
      <c r="Y5" s="85" t="s">
        <v>324</v>
      </c>
      <c r="Z5" s="161"/>
    </row>
    <row r="6" spans="1:26" ht="12.75">
      <c r="A6" s="3" t="s">
        <v>14</v>
      </c>
      <c r="B6" s="3" t="s">
        <v>15</v>
      </c>
      <c r="C6" s="3" t="s">
        <v>16</v>
      </c>
      <c r="D6" s="4" t="s">
        <v>17</v>
      </c>
      <c r="E6" s="3"/>
      <c r="F6" s="3"/>
      <c r="G6" s="3" t="s">
        <v>18</v>
      </c>
      <c r="H6" s="3" t="s">
        <v>19</v>
      </c>
      <c r="I6" s="3" t="s">
        <v>20</v>
      </c>
      <c r="J6" s="3"/>
      <c r="K6" s="3" t="s">
        <v>21</v>
      </c>
      <c r="L6" s="3" t="s">
        <v>22</v>
      </c>
      <c r="M6" s="3" t="s">
        <v>23</v>
      </c>
      <c r="N6" s="3"/>
      <c r="O6" s="3" t="s">
        <v>24</v>
      </c>
      <c r="P6" s="3" t="s">
        <v>25</v>
      </c>
      <c r="Q6" s="3" t="s">
        <v>26</v>
      </c>
      <c r="R6" s="3"/>
      <c r="S6" s="3"/>
      <c r="T6" s="3" t="s">
        <v>27</v>
      </c>
      <c r="U6" s="3" t="s">
        <v>28</v>
      </c>
      <c r="V6" s="3" t="s">
        <v>29</v>
      </c>
      <c r="W6" s="3" t="s">
        <v>30</v>
      </c>
      <c r="X6" s="3" t="s">
        <v>31</v>
      </c>
      <c r="Y6" s="3" t="s">
        <v>32</v>
      </c>
      <c r="Z6" s="3" t="s">
        <v>33</v>
      </c>
    </row>
    <row r="7" spans="1:26" ht="18.75" customHeight="1">
      <c r="A7" s="5" t="s">
        <v>34</v>
      </c>
      <c r="B7" s="6" t="s">
        <v>35</v>
      </c>
      <c r="C7" s="7" t="s">
        <v>36</v>
      </c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21">
        <f aca="true" t="shared" si="0" ref="T7:Y7">SUM(T8,T54,T56,T58)</f>
        <v>4205.99598</v>
      </c>
      <c r="U7" s="21">
        <f t="shared" si="0"/>
        <v>3866.9074600000004</v>
      </c>
      <c r="V7" s="21">
        <f t="shared" si="0"/>
        <v>3779.4839999999995</v>
      </c>
      <c r="W7" s="21">
        <f t="shared" si="0"/>
        <v>3328.8000000000006</v>
      </c>
      <c r="X7" s="21">
        <f t="shared" si="0"/>
        <v>3499.185</v>
      </c>
      <c r="Y7" s="21">
        <f t="shared" si="0"/>
        <v>3678.483750000001</v>
      </c>
      <c r="Z7" s="69"/>
    </row>
    <row r="8" spans="1:26" ht="55.5" customHeight="1">
      <c r="A8" s="5" t="s">
        <v>37</v>
      </c>
      <c r="B8" s="11" t="s">
        <v>38</v>
      </c>
      <c r="C8" s="12" t="s">
        <v>39</v>
      </c>
      <c r="D8" s="8"/>
      <c r="E8" s="9"/>
      <c r="F8" s="9"/>
      <c r="G8" s="14"/>
      <c r="H8" s="14"/>
      <c r="I8" s="14"/>
      <c r="J8" s="14"/>
      <c r="K8" s="14"/>
      <c r="L8" s="14"/>
      <c r="M8" s="14"/>
      <c r="N8" s="9"/>
      <c r="O8" s="9"/>
      <c r="P8" s="9"/>
      <c r="Q8" s="9"/>
      <c r="R8" s="9"/>
      <c r="S8" s="9"/>
      <c r="T8" s="21">
        <f aca="true" t="shared" si="1" ref="T8:Y8">SUM(T9:T53)</f>
        <v>4034.296</v>
      </c>
      <c r="U8" s="21">
        <f t="shared" si="1"/>
        <v>3695.20748</v>
      </c>
      <c r="V8" s="21">
        <f t="shared" si="1"/>
        <v>3514.5339999999997</v>
      </c>
      <c r="W8" s="21">
        <f t="shared" si="1"/>
        <v>3213.4000000000005</v>
      </c>
      <c r="X8" s="21">
        <f t="shared" si="1"/>
        <v>3378.015</v>
      </c>
      <c r="Y8" s="21">
        <f t="shared" si="1"/>
        <v>3551.2552500000006</v>
      </c>
      <c r="Z8" s="69"/>
    </row>
    <row r="9" spans="1:26" ht="40.5" customHeight="1">
      <c r="A9" s="159" t="s">
        <v>40</v>
      </c>
      <c r="B9" s="167" t="s">
        <v>41</v>
      </c>
      <c r="C9" s="167" t="s">
        <v>42</v>
      </c>
      <c r="D9" s="104" t="s">
        <v>243</v>
      </c>
      <c r="E9" s="9"/>
      <c r="F9" s="9"/>
      <c r="G9" s="24" t="s">
        <v>43</v>
      </c>
      <c r="H9" s="193" t="s">
        <v>44</v>
      </c>
      <c r="I9" s="18" t="s">
        <v>316</v>
      </c>
      <c r="J9" s="14"/>
      <c r="K9" s="19" t="s">
        <v>46</v>
      </c>
      <c r="L9" s="18" t="s">
        <v>47</v>
      </c>
      <c r="M9" s="18" t="s">
        <v>45</v>
      </c>
      <c r="N9" s="14"/>
      <c r="O9" s="83" t="s">
        <v>332</v>
      </c>
      <c r="P9" s="14"/>
      <c r="Q9" s="212" t="s">
        <v>318</v>
      </c>
      <c r="R9" s="9"/>
      <c r="S9" s="9"/>
      <c r="T9" s="21">
        <v>686.856</v>
      </c>
      <c r="U9" s="21">
        <v>656.267</v>
      </c>
      <c r="V9" s="63">
        <v>670.023</v>
      </c>
      <c r="W9" s="63">
        <v>676.9</v>
      </c>
      <c r="X9" s="21">
        <f>W9*1.05</f>
        <v>710.745</v>
      </c>
      <c r="Y9" s="21">
        <f>X9*1.05</f>
        <v>746.2822500000001</v>
      </c>
      <c r="Z9" s="69"/>
    </row>
    <row r="10" spans="1:26" ht="40.5" customHeight="1">
      <c r="A10" s="186"/>
      <c r="B10" s="188"/>
      <c r="C10" s="188"/>
      <c r="D10" s="104" t="s">
        <v>412</v>
      </c>
      <c r="E10" s="9"/>
      <c r="F10" s="9"/>
      <c r="G10" s="24" t="s">
        <v>43</v>
      </c>
      <c r="H10" s="194"/>
      <c r="I10" s="18" t="s">
        <v>316</v>
      </c>
      <c r="J10" s="14"/>
      <c r="K10" s="19" t="s">
        <v>46</v>
      </c>
      <c r="L10" s="18" t="s">
        <v>47</v>
      </c>
      <c r="M10" s="18" t="s">
        <v>45</v>
      </c>
      <c r="N10" s="14"/>
      <c r="O10" s="83" t="s">
        <v>425</v>
      </c>
      <c r="P10" s="14"/>
      <c r="Q10" s="213"/>
      <c r="R10" s="9"/>
      <c r="S10" s="9"/>
      <c r="T10" s="21"/>
      <c r="U10" s="21"/>
      <c r="V10" s="63"/>
      <c r="W10" s="63">
        <v>5</v>
      </c>
      <c r="X10" s="21">
        <f>W10*1.05</f>
        <v>5.25</v>
      </c>
      <c r="Y10" s="21">
        <f>X10*1.05</f>
        <v>5.5125</v>
      </c>
      <c r="Z10" s="69"/>
    </row>
    <row r="11" spans="1:26" ht="40.5" customHeight="1">
      <c r="A11" s="187"/>
      <c r="B11" s="189"/>
      <c r="C11" s="189"/>
      <c r="D11" s="104" t="s">
        <v>358</v>
      </c>
      <c r="E11" s="9"/>
      <c r="F11" s="9"/>
      <c r="G11" s="24" t="s">
        <v>43</v>
      </c>
      <c r="H11" s="195"/>
      <c r="I11" s="18" t="s">
        <v>316</v>
      </c>
      <c r="J11" s="14"/>
      <c r="K11" s="19" t="s">
        <v>46</v>
      </c>
      <c r="L11" s="18" t="s">
        <v>47</v>
      </c>
      <c r="M11" s="18" t="s">
        <v>45</v>
      </c>
      <c r="N11" s="14"/>
      <c r="O11" s="83" t="s">
        <v>426</v>
      </c>
      <c r="P11" s="14"/>
      <c r="Q11" s="214"/>
      <c r="R11" s="9"/>
      <c r="S11" s="9"/>
      <c r="T11" s="21">
        <v>40</v>
      </c>
      <c r="U11" s="21"/>
      <c r="V11" s="63">
        <v>40</v>
      </c>
      <c r="W11" s="63"/>
      <c r="X11" s="21"/>
      <c r="Y11" s="21"/>
      <c r="Z11" s="69"/>
    </row>
    <row r="12" spans="1:26" ht="18.75" customHeight="1">
      <c r="A12" s="5" t="s">
        <v>48</v>
      </c>
      <c r="B12" s="15" t="s">
        <v>49</v>
      </c>
      <c r="C12" s="16" t="s">
        <v>50</v>
      </c>
      <c r="D12" s="8"/>
      <c r="E12" s="9"/>
      <c r="F12" s="9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9"/>
      <c r="S12" s="9"/>
      <c r="T12" s="21"/>
      <c r="U12" s="21"/>
      <c r="V12" s="63"/>
      <c r="W12" s="63"/>
      <c r="X12" s="21"/>
      <c r="Y12" s="21"/>
      <c r="Z12" s="69"/>
    </row>
    <row r="13" spans="1:26" ht="74.25" customHeight="1">
      <c r="A13" s="5" t="s">
        <v>51</v>
      </c>
      <c r="B13" s="15" t="s">
        <v>52</v>
      </c>
      <c r="C13" s="16" t="s">
        <v>53</v>
      </c>
      <c r="D13" s="8"/>
      <c r="E13" s="9"/>
      <c r="F13" s="9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9"/>
      <c r="S13" s="9"/>
      <c r="T13" s="21"/>
      <c r="U13" s="21"/>
      <c r="V13" s="63"/>
      <c r="W13" s="63"/>
      <c r="X13" s="21"/>
      <c r="Y13" s="21"/>
      <c r="Z13" s="69"/>
    </row>
    <row r="14" spans="1:26" ht="72.75" customHeight="1">
      <c r="A14" s="5" t="s">
        <v>54</v>
      </c>
      <c r="B14" s="15" t="s">
        <v>55</v>
      </c>
      <c r="C14" s="16" t="s">
        <v>56</v>
      </c>
      <c r="D14" s="114" t="s">
        <v>253</v>
      </c>
      <c r="E14" s="14"/>
      <c r="F14" s="14"/>
      <c r="G14" s="24" t="s">
        <v>43</v>
      </c>
      <c r="H14" s="115" t="s">
        <v>365</v>
      </c>
      <c r="I14" s="18" t="s">
        <v>316</v>
      </c>
      <c r="J14" s="14"/>
      <c r="K14" s="19" t="s">
        <v>46</v>
      </c>
      <c r="L14" s="18" t="s">
        <v>364</v>
      </c>
      <c r="M14" s="18" t="s">
        <v>45</v>
      </c>
      <c r="N14" s="14"/>
      <c r="O14" s="14"/>
      <c r="P14" s="14"/>
      <c r="Q14" s="14"/>
      <c r="R14" s="9"/>
      <c r="S14" s="9"/>
      <c r="T14" s="21"/>
      <c r="U14" s="21"/>
      <c r="V14" s="63">
        <v>72.76</v>
      </c>
      <c r="W14" s="63"/>
      <c r="X14" s="21"/>
      <c r="Y14" s="21"/>
      <c r="Z14" s="69"/>
    </row>
    <row r="15" spans="1:26" ht="83.25" customHeight="1">
      <c r="A15" s="5" t="s">
        <v>57</v>
      </c>
      <c r="B15" s="15" t="s">
        <v>58</v>
      </c>
      <c r="C15" s="16" t="s">
        <v>59</v>
      </c>
      <c r="D15" s="8"/>
      <c r="E15" s="9"/>
      <c r="F15" s="9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9"/>
      <c r="S15" s="9"/>
      <c r="T15" s="21"/>
      <c r="U15" s="21"/>
      <c r="V15" s="63"/>
      <c r="W15" s="63"/>
      <c r="X15" s="21"/>
      <c r="Y15" s="21"/>
      <c r="Z15" s="69"/>
    </row>
    <row r="16" spans="1:26" ht="51.75" customHeight="1">
      <c r="A16" s="5" t="s">
        <v>60</v>
      </c>
      <c r="B16" s="15" t="s">
        <v>61</v>
      </c>
      <c r="C16" s="16" t="s">
        <v>62</v>
      </c>
      <c r="D16" s="8"/>
      <c r="E16" s="9"/>
      <c r="F16" s="9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9"/>
      <c r="S16" s="9"/>
      <c r="T16" s="21"/>
      <c r="U16" s="21"/>
      <c r="V16" s="63"/>
      <c r="W16" s="63"/>
      <c r="X16" s="21"/>
      <c r="Y16" s="21"/>
      <c r="Z16" s="69"/>
    </row>
    <row r="17" spans="1:26" ht="72" customHeight="1">
      <c r="A17" s="5" t="s">
        <v>63</v>
      </c>
      <c r="B17" s="15" t="s">
        <v>64</v>
      </c>
      <c r="C17" s="16" t="s">
        <v>65</v>
      </c>
      <c r="D17" s="8"/>
      <c r="E17" s="9"/>
      <c r="F17" s="9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9"/>
      <c r="S17" s="9"/>
      <c r="T17" s="21"/>
      <c r="U17" s="21"/>
      <c r="V17" s="63"/>
      <c r="W17" s="63"/>
      <c r="X17" s="21"/>
      <c r="Y17" s="21"/>
      <c r="Z17" s="69"/>
    </row>
    <row r="18" spans="1:26" ht="30.75" customHeight="1">
      <c r="A18" s="5" t="s">
        <v>66</v>
      </c>
      <c r="B18" s="15" t="s">
        <v>67</v>
      </c>
      <c r="C18" s="16" t="s">
        <v>68</v>
      </c>
      <c r="D18" s="8"/>
      <c r="E18" s="9"/>
      <c r="F18" s="9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9"/>
      <c r="S18" s="9"/>
      <c r="T18" s="21"/>
      <c r="U18" s="21"/>
      <c r="V18" s="63"/>
      <c r="W18" s="63"/>
      <c r="X18" s="21"/>
      <c r="Y18" s="21"/>
      <c r="Z18" s="69"/>
    </row>
    <row r="19" spans="1:26" ht="21" customHeight="1">
      <c r="A19" s="5" t="s">
        <v>69</v>
      </c>
      <c r="B19" s="15" t="s">
        <v>70</v>
      </c>
      <c r="C19" s="16" t="s">
        <v>71</v>
      </c>
      <c r="D19" s="8"/>
      <c r="E19" s="9"/>
      <c r="F19" s="9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9"/>
      <c r="S19" s="9"/>
      <c r="T19" s="21"/>
      <c r="U19" s="21"/>
      <c r="V19" s="63"/>
      <c r="W19" s="63"/>
      <c r="X19" s="21"/>
      <c r="Y19" s="21"/>
      <c r="Z19" s="69"/>
    </row>
    <row r="20" spans="1:26" ht="29.25" customHeight="1">
      <c r="A20" s="5" t="s">
        <v>72</v>
      </c>
      <c r="B20" s="15" t="s">
        <v>73</v>
      </c>
      <c r="C20" s="16" t="s">
        <v>74</v>
      </c>
      <c r="D20" s="8"/>
      <c r="E20" s="9"/>
      <c r="F20" s="9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9"/>
      <c r="S20" s="9"/>
      <c r="T20" s="21"/>
      <c r="U20" s="21"/>
      <c r="V20" s="63"/>
      <c r="W20" s="63"/>
      <c r="X20" s="21"/>
      <c r="Y20" s="21"/>
      <c r="Z20" s="69"/>
    </row>
    <row r="21" spans="1:26" ht="58.5" customHeight="1">
      <c r="A21" s="5" t="s">
        <v>75</v>
      </c>
      <c r="B21" s="15" t="s">
        <v>76</v>
      </c>
      <c r="C21" s="16" t="s">
        <v>77</v>
      </c>
      <c r="D21" s="104" t="s">
        <v>354</v>
      </c>
      <c r="E21" s="9"/>
      <c r="F21" s="9"/>
      <c r="G21" s="24" t="s">
        <v>43</v>
      </c>
      <c r="H21" s="17" t="s">
        <v>79</v>
      </c>
      <c r="I21" s="18" t="s">
        <v>80</v>
      </c>
      <c r="J21" s="14"/>
      <c r="K21" s="19" t="s">
        <v>46</v>
      </c>
      <c r="L21" s="18" t="s">
        <v>81</v>
      </c>
      <c r="M21" s="18" t="s">
        <v>45</v>
      </c>
      <c r="N21" s="14"/>
      <c r="O21" s="83" t="s">
        <v>402</v>
      </c>
      <c r="P21" s="14"/>
      <c r="Q21" s="84" t="s">
        <v>318</v>
      </c>
      <c r="R21" s="9"/>
      <c r="S21" s="9"/>
      <c r="T21" s="21"/>
      <c r="U21" s="21"/>
      <c r="V21" s="63">
        <v>49.103</v>
      </c>
      <c r="W21" s="63"/>
      <c r="X21" s="21"/>
      <c r="Y21" s="21"/>
      <c r="Z21" s="69"/>
    </row>
    <row r="22" spans="1:26" ht="73.5" customHeight="1">
      <c r="A22" s="5" t="s">
        <v>82</v>
      </c>
      <c r="B22" s="15" t="s">
        <v>83</v>
      </c>
      <c r="C22" s="16" t="s">
        <v>84</v>
      </c>
      <c r="D22" s="8" t="s">
        <v>268</v>
      </c>
      <c r="E22" s="9"/>
      <c r="F22" s="9"/>
      <c r="G22" s="24" t="s">
        <v>43</v>
      </c>
      <c r="H22" s="17" t="s">
        <v>86</v>
      </c>
      <c r="I22" s="18" t="s">
        <v>80</v>
      </c>
      <c r="J22" s="14"/>
      <c r="K22" s="19" t="s">
        <v>46</v>
      </c>
      <c r="L22" s="18" t="s">
        <v>87</v>
      </c>
      <c r="M22" s="18" t="s">
        <v>45</v>
      </c>
      <c r="N22" s="14"/>
      <c r="O22" s="83" t="s">
        <v>332</v>
      </c>
      <c r="P22" s="14"/>
      <c r="Q22" s="84" t="s">
        <v>318</v>
      </c>
      <c r="R22" s="9"/>
      <c r="S22" s="9"/>
      <c r="T22" s="23">
        <v>689.04</v>
      </c>
      <c r="U22" s="21">
        <v>605.6</v>
      </c>
      <c r="V22" s="23">
        <v>443.8</v>
      </c>
      <c r="W22" s="23">
        <v>444.8</v>
      </c>
      <c r="X22" s="21">
        <f>W22*1.05</f>
        <v>467.04</v>
      </c>
      <c r="Y22" s="21">
        <f>X22*1.05</f>
        <v>490.39200000000005</v>
      </c>
      <c r="Z22" s="69"/>
    </row>
    <row r="23" spans="1:26" ht="74.25" customHeight="1">
      <c r="A23" s="5" t="s">
        <v>88</v>
      </c>
      <c r="B23" s="15" t="s">
        <v>89</v>
      </c>
      <c r="C23" s="16" t="s">
        <v>90</v>
      </c>
      <c r="D23" s="8" t="s">
        <v>91</v>
      </c>
      <c r="E23" s="9"/>
      <c r="F23" s="9"/>
      <c r="G23" s="24" t="s">
        <v>43</v>
      </c>
      <c r="H23" s="17" t="s">
        <v>92</v>
      </c>
      <c r="I23" s="18" t="s">
        <v>80</v>
      </c>
      <c r="J23" s="14"/>
      <c r="K23" s="19" t="s">
        <v>46</v>
      </c>
      <c r="L23" s="18" t="s">
        <v>93</v>
      </c>
      <c r="M23" s="18" t="s">
        <v>45</v>
      </c>
      <c r="N23" s="14"/>
      <c r="O23" s="83" t="s">
        <v>332</v>
      </c>
      <c r="P23" s="14"/>
      <c r="Q23" s="84" t="s">
        <v>318</v>
      </c>
      <c r="R23" s="9"/>
      <c r="S23" s="9"/>
      <c r="T23" s="21">
        <v>260.46</v>
      </c>
      <c r="U23" s="21">
        <v>260.46</v>
      </c>
      <c r="V23" s="63"/>
      <c r="W23" s="63"/>
      <c r="X23" s="21"/>
      <c r="Y23" s="21"/>
      <c r="Z23" s="69"/>
    </row>
    <row r="24" spans="1:26" ht="42">
      <c r="A24" s="5" t="s">
        <v>94</v>
      </c>
      <c r="B24" s="15" t="s">
        <v>95</v>
      </c>
      <c r="C24" s="16" t="s">
        <v>96</v>
      </c>
      <c r="D24" s="8"/>
      <c r="E24" s="9"/>
      <c r="F24" s="9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9"/>
      <c r="S24" s="9"/>
      <c r="T24" s="21"/>
      <c r="U24" s="21"/>
      <c r="V24" s="63"/>
      <c r="W24" s="63"/>
      <c r="X24" s="21"/>
      <c r="Y24" s="21"/>
      <c r="Z24" s="69"/>
    </row>
    <row r="25" spans="1:26" ht="50.25" customHeight="1">
      <c r="A25" s="5" t="s">
        <v>97</v>
      </c>
      <c r="B25" s="15" t="s">
        <v>98</v>
      </c>
      <c r="C25" s="16" t="s">
        <v>99</v>
      </c>
      <c r="D25" s="8"/>
      <c r="E25" s="9"/>
      <c r="F25" s="9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9"/>
      <c r="S25" s="9"/>
      <c r="T25" s="21"/>
      <c r="U25" s="21"/>
      <c r="V25" s="63"/>
      <c r="W25" s="63"/>
      <c r="X25" s="21"/>
      <c r="Y25" s="21"/>
      <c r="Z25" s="69"/>
    </row>
    <row r="26" spans="1:26" ht="30.75" customHeight="1">
      <c r="A26" s="5" t="s">
        <v>100</v>
      </c>
      <c r="B26" s="15" t="s">
        <v>101</v>
      </c>
      <c r="C26" s="16" t="s">
        <v>102</v>
      </c>
      <c r="D26" s="8"/>
      <c r="E26" s="9"/>
      <c r="F26" s="9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9"/>
      <c r="S26" s="9"/>
      <c r="T26" s="21"/>
      <c r="U26" s="21"/>
      <c r="V26" s="63"/>
      <c r="W26" s="63"/>
      <c r="X26" s="21"/>
      <c r="Y26" s="21"/>
      <c r="Z26" s="69"/>
    </row>
    <row r="27" spans="1:26" ht="89.25" customHeight="1">
      <c r="A27" s="5" t="s">
        <v>103</v>
      </c>
      <c r="B27" s="15" t="s">
        <v>104</v>
      </c>
      <c r="C27" s="16" t="s">
        <v>105</v>
      </c>
      <c r="D27" s="8" t="s">
        <v>106</v>
      </c>
      <c r="E27" s="9"/>
      <c r="F27" s="9"/>
      <c r="G27" s="24" t="s">
        <v>107</v>
      </c>
      <c r="H27" s="17" t="s">
        <v>108</v>
      </c>
      <c r="I27" s="18" t="s">
        <v>80</v>
      </c>
      <c r="J27" s="14"/>
      <c r="K27" s="19" t="s">
        <v>109</v>
      </c>
      <c r="L27" s="18" t="s">
        <v>110</v>
      </c>
      <c r="M27" s="18" t="s">
        <v>111</v>
      </c>
      <c r="N27" s="14"/>
      <c r="O27" s="83" t="s">
        <v>332</v>
      </c>
      <c r="P27" s="14"/>
      <c r="Q27" s="84" t="s">
        <v>318</v>
      </c>
      <c r="R27" s="9"/>
      <c r="S27" s="9"/>
      <c r="T27" s="21">
        <v>19.5</v>
      </c>
      <c r="U27" s="21">
        <v>14.61</v>
      </c>
      <c r="V27" s="63">
        <v>84.6</v>
      </c>
      <c r="W27" s="63">
        <v>100</v>
      </c>
      <c r="X27" s="21">
        <f>W27*1.05</f>
        <v>105</v>
      </c>
      <c r="Y27" s="21">
        <f>X27*1.05</f>
        <v>110.25</v>
      </c>
      <c r="Z27" s="69"/>
    </row>
    <row r="28" spans="1:26" ht="33" customHeight="1">
      <c r="A28" s="5" t="s">
        <v>112</v>
      </c>
      <c r="B28" s="15" t="s">
        <v>113</v>
      </c>
      <c r="C28" s="16" t="s">
        <v>114</v>
      </c>
      <c r="D28" s="8"/>
      <c r="E28" s="9"/>
      <c r="F28" s="9"/>
      <c r="G28" s="24"/>
      <c r="H28" s="17"/>
      <c r="I28" s="18"/>
      <c r="J28" s="14"/>
      <c r="K28" s="19"/>
      <c r="L28" s="18"/>
      <c r="M28" s="18"/>
      <c r="N28" s="14"/>
      <c r="O28" s="14"/>
      <c r="P28" s="14"/>
      <c r="Q28" s="14"/>
      <c r="R28" s="9"/>
      <c r="S28" s="9"/>
      <c r="T28" s="21"/>
      <c r="U28" s="21"/>
      <c r="V28" s="63"/>
      <c r="W28" s="63"/>
      <c r="X28" s="21"/>
      <c r="Y28" s="21"/>
      <c r="Z28" s="69"/>
    </row>
    <row r="29" spans="1:26" ht="69" customHeight="1">
      <c r="A29" s="5" t="s">
        <v>115</v>
      </c>
      <c r="B29" s="15" t="s">
        <v>116</v>
      </c>
      <c r="C29" s="16" t="s">
        <v>117</v>
      </c>
      <c r="D29" s="8" t="s">
        <v>118</v>
      </c>
      <c r="E29" s="9"/>
      <c r="F29" s="9"/>
      <c r="G29" s="24" t="s">
        <v>43</v>
      </c>
      <c r="H29" s="17" t="s">
        <v>119</v>
      </c>
      <c r="I29" s="18" t="s">
        <v>80</v>
      </c>
      <c r="J29" s="14"/>
      <c r="K29" s="19" t="s">
        <v>120</v>
      </c>
      <c r="L29" s="18" t="s">
        <v>121</v>
      </c>
      <c r="M29" s="18" t="s">
        <v>122</v>
      </c>
      <c r="N29" s="14"/>
      <c r="O29" s="83" t="s">
        <v>332</v>
      </c>
      <c r="P29" s="14"/>
      <c r="Q29" s="84" t="s">
        <v>318</v>
      </c>
      <c r="R29" s="9"/>
      <c r="S29" s="9"/>
      <c r="T29" s="21">
        <v>276.4076</v>
      </c>
      <c r="U29" s="21">
        <v>271.29203</v>
      </c>
      <c r="V29" s="63">
        <v>235.44</v>
      </c>
      <c r="W29" s="63">
        <v>255.9</v>
      </c>
      <c r="X29" s="21">
        <f>W29*1.05</f>
        <v>268.695</v>
      </c>
      <c r="Y29" s="21">
        <f>X29*1.05</f>
        <v>282.12975</v>
      </c>
      <c r="Z29" s="69"/>
    </row>
    <row r="30" spans="1:26" ht="58.5" customHeight="1">
      <c r="A30" s="5" t="s">
        <v>123</v>
      </c>
      <c r="B30" s="15" t="s">
        <v>124</v>
      </c>
      <c r="C30" s="16" t="s">
        <v>125</v>
      </c>
      <c r="D30" s="8" t="s">
        <v>118</v>
      </c>
      <c r="E30" s="9"/>
      <c r="F30" s="9"/>
      <c r="G30" s="24" t="s">
        <v>43</v>
      </c>
      <c r="H30" s="17" t="s">
        <v>126</v>
      </c>
      <c r="I30" s="18" t="s">
        <v>80</v>
      </c>
      <c r="J30" s="14"/>
      <c r="K30" s="19" t="s">
        <v>46</v>
      </c>
      <c r="L30" s="18" t="s">
        <v>127</v>
      </c>
      <c r="M30" s="18" t="s">
        <v>45</v>
      </c>
      <c r="N30" s="14"/>
      <c r="O30" s="83" t="s">
        <v>332</v>
      </c>
      <c r="P30" s="14"/>
      <c r="Q30" s="84" t="s">
        <v>318</v>
      </c>
      <c r="R30" s="9"/>
      <c r="S30" s="9"/>
      <c r="T30" s="21">
        <v>1481.1054</v>
      </c>
      <c r="U30" s="21">
        <v>1402.10793</v>
      </c>
      <c r="V30" s="63">
        <v>1361.088</v>
      </c>
      <c r="W30" s="63">
        <v>1276</v>
      </c>
      <c r="X30" s="21">
        <f>W30*1.05</f>
        <v>1339.8</v>
      </c>
      <c r="Y30" s="21">
        <f>X30*1.05</f>
        <v>1406.79</v>
      </c>
      <c r="Z30" s="69"/>
    </row>
    <row r="31" spans="1:26" ht="74.25" customHeight="1">
      <c r="A31" s="5" t="s">
        <v>128</v>
      </c>
      <c r="B31" s="15" t="s">
        <v>129</v>
      </c>
      <c r="C31" s="16" t="s">
        <v>130</v>
      </c>
      <c r="D31" s="8" t="s">
        <v>118</v>
      </c>
      <c r="E31" s="9"/>
      <c r="F31" s="9"/>
      <c r="G31" s="24" t="s">
        <v>43</v>
      </c>
      <c r="H31" s="17" t="s">
        <v>131</v>
      </c>
      <c r="I31" s="18" t="s">
        <v>80</v>
      </c>
      <c r="J31" s="14"/>
      <c r="K31" s="19" t="s">
        <v>46</v>
      </c>
      <c r="L31" s="18" t="s">
        <v>132</v>
      </c>
      <c r="M31" s="18" t="s">
        <v>45</v>
      </c>
      <c r="N31" s="14"/>
      <c r="O31" s="14"/>
      <c r="P31" s="14"/>
      <c r="Q31" s="20"/>
      <c r="R31" s="9"/>
      <c r="S31" s="9"/>
      <c r="T31" s="21"/>
      <c r="U31" s="21"/>
      <c r="V31" s="63"/>
      <c r="W31" s="63"/>
      <c r="X31" s="21"/>
      <c r="Y31" s="21"/>
      <c r="Z31" s="69"/>
    </row>
    <row r="32" spans="1:26" ht="52.5">
      <c r="A32" s="5" t="s">
        <v>133</v>
      </c>
      <c r="B32" s="15" t="s">
        <v>134</v>
      </c>
      <c r="C32" s="16" t="s">
        <v>135</v>
      </c>
      <c r="D32" s="8" t="s">
        <v>118</v>
      </c>
      <c r="E32" s="9"/>
      <c r="F32" s="9"/>
      <c r="G32" s="14"/>
      <c r="H32" s="14"/>
      <c r="I32" s="14"/>
      <c r="J32" s="14"/>
      <c r="K32" s="14"/>
      <c r="L32" s="14"/>
      <c r="M32" s="14"/>
      <c r="N32" s="14"/>
      <c r="O32" s="83" t="s">
        <v>332</v>
      </c>
      <c r="P32" s="14"/>
      <c r="Q32" s="84" t="s">
        <v>318</v>
      </c>
      <c r="R32" s="9"/>
      <c r="S32" s="9"/>
      <c r="T32" s="21">
        <v>175.327</v>
      </c>
      <c r="U32" s="21">
        <v>174.34152</v>
      </c>
      <c r="V32" s="63">
        <v>170.92</v>
      </c>
      <c r="W32" s="63">
        <v>193.9</v>
      </c>
      <c r="X32" s="21">
        <f>W32*1.05</f>
        <v>203.59500000000003</v>
      </c>
      <c r="Y32" s="21">
        <f>X32*1.05</f>
        <v>213.77475000000004</v>
      </c>
      <c r="Z32" s="69"/>
    </row>
    <row r="33" spans="1:26" ht="60.75" customHeight="1">
      <c r="A33" s="159" t="s">
        <v>136</v>
      </c>
      <c r="B33" s="167" t="s">
        <v>137</v>
      </c>
      <c r="C33" s="167" t="s">
        <v>138</v>
      </c>
      <c r="D33" s="8" t="s">
        <v>139</v>
      </c>
      <c r="E33" s="9"/>
      <c r="F33" s="9"/>
      <c r="G33" s="162" t="s">
        <v>43</v>
      </c>
      <c r="H33" s="163" t="s">
        <v>140</v>
      </c>
      <c r="I33" s="168" t="s">
        <v>80</v>
      </c>
      <c r="J33" s="14"/>
      <c r="K33" s="19" t="s">
        <v>46</v>
      </c>
      <c r="L33" s="18" t="s">
        <v>132</v>
      </c>
      <c r="M33" s="18" t="s">
        <v>45</v>
      </c>
      <c r="N33" s="14"/>
      <c r="O33" s="83" t="s">
        <v>332</v>
      </c>
      <c r="P33" s="14"/>
      <c r="Q33" s="84" t="s">
        <v>318</v>
      </c>
      <c r="R33" s="9"/>
      <c r="S33" s="9"/>
      <c r="T33" s="21">
        <v>12</v>
      </c>
      <c r="U33" s="21">
        <v>7.543</v>
      </c>
      <c r="V33" s="63">
        <v>12</v>
      </c>
      <c r="W33" s="63"/>
      <c r="X33" s="21"/>
      <c r="Y33" s="21"/>
      <c r="Z33" s="69"/>
    </row>
    <row r="34" spans="1:26" ht="30.75" customHeight="1">
      <c r="A34" s="187"/>
      <c r="B34" s="189"/>
      <c r="C34" s="189"/>
      <c r="D34" s="8" t="s">
        <v>419</v>
      </c>
      <c r="E34" s="9"/>
      <c r="F34" s="9"/>
      <c r="G34" s="162"/>
      <c r="H34" s="163"/>
      <c r="I34" s="168"/>
      <c r="J34" s="14"/>
      <c r="K34" s="19" t="s">
        <v>46</v>
      </c>
      <c r="L34" s="18" t="s">
        <v>132</v>
      </c>
      <c r="M34" s="18" t="s">
        <v>45</v>
      </c>
      <c r="N34" s="14"/>
      <c r="O34" s="83" t="s">
        <v>425</v>
      </c>
      <c r="P34" s="14"/>
      <c r="Q34" s="84" t="s">
        <v>318</v>
      </c>
      <c r="R34" s="9"/>
      <c r="S34" s="9"/>
      <c r="T34" s="21"/>
      <c r="U34" s="21"/>
      <c r="V34" s="63"/>
      <c r="W34" s="63">
        <v>12</v>
      </c>
      <c r="X34" s="21">
        <f>W34*1.05</f>
        <v>12.600000000000001</v>
      </c>
      <c r="Y34" s="21">
        <f>X34*1.05</f>
        <v>13.230000000000002</v>
      </c>
      <c r="Z34" s="69"/>
    </row>
    <row r="35" spans="1:26" ht="40.5" customHeight="1">
      <c r="A35" s="5" t="s">
        <v>141</v>
      </c>
      <c r="B35" s="15" t="s">
        <v>142</v>
      </c>
      <c r="C35" s="16" t="s">
        <v>143</v>
      </c>
      <c r="D35" s="8"/>
      <c r="E35" s="9"/>
      <c r="F35" s="9"/>
      <c r="G35" s="162"/>
      <c r="H35" s="163"/>
      <c r="I35" s="168"/>
      <c r="J35" s="14"/>
      <c r="K35" s="19" t="s">
        <v>144</v>
      </c>
      <c r="L35" s="18" t="s">
        <v>145</v>
      </c>
      <c r="M35" s="18" t="s">
        <v>146</v>
      </c>
      <c r="N35" s="14"/>
      <c r="O35" s="14"/>
      <c r="P35" s="14"/>
      <c r="Q35" s="14"/>
      <c r="R35" s="9"/>
      <c r="S35" s="9"/>
      <c r="T35" s="21"/>
      <c r="U35" s="21"/>
      <c r="V35" s="63"/>
      <c r="W35" s="63"/>
      <c r="X35" s="21"/>
      <c r="Y35" s="21"/>
      <c r="Z35" s="69"/>
    </row>
    <row r="36" spans="1:26" ht="51" customHeight="1">
      <c r="A36" s="5" t="s">
        <v>147</v>
      </c>
      <c r="B36" s="15" t="s">
        <v>148</v>
      </c>
      <c r="C36" s="16" t="s">
        <v>149</v>
      </c>
      <c r="D36" s="8"/>
      <c r="E36" s="9"/>
      <c r="F36" s="9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9"/>
      <c r="S36" s="9"/>
      <c r="T36" s="21"/>
      <c r="U36" s="21"/>
      <c r="V36" s="63"/>
      <c r="W36" s="63"/>
      <c r="X36" s="21"/>
      <c r="Y36" s="21"/>
      <c r="Z36" s="69"/>
    </row>
    <row r="37" spans="1:26" ht="18.75" customHeight="1">
      <c r="A37" s="5" t="s">
        <v>150</v>
      </c>
      <c r="B37" s="15" t="s">
        <v>151</v>
      </c>
      <c r="C37" s="16" t="s">
        <v>152</v>
      </c>
      <c r="D37" s="8"/>
      <c r="E37" s="9"/>
      <c r="F37" s="9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9"/>
      <c r="S37" s="9"/>
      <c r="T37" s="21"/>
      <c r="U37" s="21"/>
      <c r="V37" s="63"/>
      <c r="W37" s="63"/>
      <c r="X37" s="21"/>
      <c r="Y37" s="21"/>
      <c r="Z37" s="69"/>
    </row>
    <row r="38" spans="1:26" ht="21">
      <c r="A38" s="5" t="s">
        <v>153</v>
      </c>
      <c r="B38" s="15" t="s">
        <v>154</v>
      </c>
      <c r="C38" s="16" t="s">
        <v>155</v>
      </c>
      <c r="D38" s="8"/>
      <c r="E38" s="9"/>
      <c r="F38" s="9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9"/>
      <c r="S38" s="9"/>
      <c r="T38" s="21"/>
      <c r="U38" s="21"/>
      <c r="V38" s="63"/>
      <c r="W38" s="63"/>
      <c r="X38" s="21"/>
      <c r="Y38" s="21"/>
      <c r="Z38" s="69"/>
    </row>
    <row r="39" spans="1:26" ht="66.75" customHeight="1">
      <c r="A39" s="5" t="s">
        <v>156</v>
      </c>
      <c r="B39" s="15" t="s">
        <v>157</v>
      </c>
      <c r="C39" s="16" t="s">
        <v>158</v>
      </c>
      <c r="D39" s="8" t="s">
        <v>159</v>
      </c>
      <c r="E39" s="9"/>
      <c r="F39" s="9"/>
      <c r="G39" s="24" t="s">
        <v>43</v>
      </c>
      <c r="H39" s="17" t="s">
        <v>160</v>
      </c>
      <c r="I39" s="18" t="s">
        <v>80</v>
      </c>
      <c r="J39" s="14"/>
      <c r="K39" s="19" t="s">
        <v>46</v>
      </c>
      <c r="L39" s="18" t="s">
        <v>161</v>
      </c>
      <c r="M39" s="18" t="s">
        <v>45</v>
      </c>
      <c r="N39" s="14"/>
      <c r="O39" s="83" t="s">
        <v>332</v>
      </c>
      <c r="P39" s="14"/>
      <c r="Q39" s="84" t="s">
        <v>318</v>
      </c>
      <c r="R39" s="9"/>
      <c r="S39" s="9"/>
      <c r="T39" s="21">
        <v>209.9</v>
      </c>
      <c r="U39" s="21">
        <v>136.608</v>
      </c>
      <c r="V39" s="63">
        <v>74.1935</v>
      </c>
      <c r="W39" s="63">
        <v>78.9</v>
      </c>
      <c r="X39" s="21">
        <f>W39*1.1</f>
        <v>86.79</v>
      </c>
      <c r="Y39" s="21">
        <f>X39*1.1</f>
        <v>95.46900000000001</v>
      </c>
      <c r="Z39" s="69"/>
    </row>
    <row r="40" spans="1:26" ht="73.5" customHeight="1">
      <c r="A40" s="5" t="s">
        <v>162</v>
      </c>
      <c r="B40" s="15" t="s">
        <v>163</v>
      </c>
      <c r="C40" s="16" t="s">
        <v>164</v>
      </c>
      <c r="D40" s="8" t="s">
        <v>269</v>
      </c>
      <c r="E40" s="9"/>
      <c r="F40" s="9"/>
      <c r="G40" s="24" t="s">
        <v>43</v>
      </c>
      <c r="H40" s="17" t="s">
        <v>160</v>
      </c>
      <c r="I40" s="18" t="s">
        <v>80</v>
      </c>
      <c r="J40" s="14"/>
      <c r="K40" s="19" t="s">
        <v>46</v>
      </c>
      <c r="L40" s="18" t="s">
        <v>161</v>
      </c>
      <c r="M40" s="18" t="s">
        <v>45</v>
      </c>
      <c r="N40" s="14"/>
      <c r="O40" s="83" t="s">
        <v>332</v>
      </c>
      <c r="P40" s="14"/>
      <c r="Q40" s="84" t="s">
        <v>318</v>
      </c>
      <c r="R40" s="9"/>
      <c r="S40" s="9"/>
      <c r="T40" s="21">
        <v>63.7</v>
      </c>
      <c r="U40" s="21">
        <v>51.2</v>
      </c>
      <c r="V40" s="63">
        <v>144.5</v>
      </c>
      <c r="W40" s="63"/>
      <c r="X40" s="21"/>
      <c r="Y40" s="21"/>
      <c r="Z40" s="69"/>
    </row>
    <row r="41" spans="1:26" ht="56.25" customHeight="1">
      <c r="A41" s="5" t="s">
        <v>165</v>
      </c>
      <c r="B41" s="15" t="s">
        <v>166</v>
      </c>
      <c r="C41" s="16" t="s">
        <v>167</v>
      </c>
      <c r="D41" s="8" t="s">
        <v>159</v>
      </c>
      <c r="E41" s="9"/>
      <c r="F41" s="9"/>
      <c r="G41" s="24" t="s">
        <v>43</v>
      </c>
      <c r="H41" s="17" t="s">
        <v>160</v>
      </c>
      <c r="I41" s="18" t="s">
        <v>80</v>
      </c>
      <c r="J41" s="14"/>
      <c r="K41" s="19" t="s">
        <v>46</v>
      </c>
      <c r="L41" s="18" t="s">
        <v>161</v>
      </c>
      <c r="M41" s="18" t="s">
        <v>45</v>
      </c>
      <c r="N41" s="14"/>
      <c r="O41" s="83" t="s">
        <v>332</v>
      </c>
      <c r="P41" s="14"/>
      <c r="Q41" s="84" t="s">
        <v>318</v>
      </c>
      <c r="R41" s="9"/>
      <c r="S41" s="9"/>
      <c r="T41" s="21">
        <v>120</v>
      </c>
      <c r="U41" s="21">
        <v>115.178</v>
      </c>
      <c r="V41" s="63">
        <v>156.1065</v>
      </c>
      <c r="W41" s="63">
        <v>170</v>
      </c>
      <c r="X41" s="21">
        <f>W41*1.05</f>
        <v>178.5</v>
      </c>
      <c r="Y41" s="21">
        <f>X41*1.05</f>
        <v>187.425</v>
      </c>
      <c r="Z41" s="69"/>
    </row>
    <row r="42" spans="1:26" ht="23.25" customHeight="1">
      <c r="A42" s="5" t="s">
        <v>168</v>
      </c>
      <c r="B42" s="15" t="s">
        <v>169</v>
      </c>
      <c r="C42" s="16" t="s">
        <v>170</v>
      </c>
      <c r="D42" s="8"/>
      <c r="E42" s="9"/>
      <c r="F42" s="9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9"/>
      <c r="S42" s="9"/>
      <c r="T42" s="21"/>
      <c r="U42" s="21"/>
      <c r="V42" s="63"/>
      <c r="W42" s="63"/>
      <c r="X42" s="21"/>
      <c r="Y42" s="21"/>
      <c r="Z42" s="69"/>
    </row>
    <row r="43" spans="1:26" ht="54" customHeight="1">
      <c r="A43" s="5" t="s">
        <v>171</v>
      </c>
      <c r="B43" s="15" t="s">
        <v>172</v>
      </c>
      <c r="C43" s="16" t="s">
        <v>173</v>
      </c>
      <c r="D43" s="8"/>
      <c r="E43" s="9"/>
      <c r="F43" s="9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9"/>
      <c r="S43" s="9"/>
      <c r="T43" s="21"/>
      <c r="U43" s="21"/>
      <c r="V43" s="63"/>
      <c r="W43" s="63"/>
      <c r="X43" s="21"/>
      <c r="Y43" s="21"/>
      <c r="Z43" s="69"/>
    </row>
    <row r="44" spans="1:26" ht="43.5" customHeight="1">
      <c r="A44" s="5" t="s">
        <v>174</v>
      </c>
      <c r="B44" s="15" t="s">
        <v>175</v>
      </c>
      <c r="C44" s="16" t="s">
        <v>176</v>
      </c>
      <c r="D44" s="8"/>
      <c r="E44" s="9"/>
      <c r="F44" s="9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9"/>
      <c r="S44" s="9"/>
      <c r="T44" s="21"/>
      <c r="U44" s="21"/>
      <c r="V44" s="63"/>
      <c r="W44" s="63"/>
      <c r="X44" s="21"/>
      <c r="Y44" s="21"/>
      <c r="Z44" s="69"/>
    </row>
    <row r="45" spans="1:26" ht="43.5" customHeight="1">
      <c r="A45" s="5" t="s">
        <v>177</v>
      </c>
      <c r="B45" s="15" t="s">
        <v>178</v>
      </c>
      <c r="C45" s="16" t="s">
        <v>179</v>
      </c>
      <c r="D45" s="8"/>
      <c r="E45" s="9"/>
      <c r="F45" s="9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9"/>
      <c r="S45" s="9"/>
      <c r="T45" s="21"/>
      <c r="U45" s="21"/>
      <c r="V45" s="63"/>
      <c r="W45" s="63"/>
      <c r="X45" s="21"/>
      <c r="Y45" s="21"/>
      <c r="Z45" s="69"/>
    </row>
    <row r="46" spans="1:26" ht="33" customHeight="1">
      <c r="A46" s="5" t="s">
        <v>180</v>
      </c>
      <c r="B46" s="15" t="s">
        <v>181</v>
      </c>
      <c r="C46" s="16" t="s">
        <v>182</v>
      </c>
      <c r="D46" s="8"/>
      <c r="E46" s="9"/>
      <c r="F46" s="9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9"/>
      <c r="S46" s="9"/>
      <c r="T46" s="21"/>
      <c r="U46" s="21"/>
      <c r="V46" s="63"/>
      <c r="W46" s="63"/>
      <c r="X46" s="21"/>
      <c r="Y46" s="21"/>
      <c r="Z46" s="69"/>
    </row>
    <row r="47" spans="1:26" ht="44.25" customHeight="1">
      <c r="A47" s="5" t="s">
        <v>183</v>
      </c>
      <c r="B47" s="15" t="s">
        <v>184</v>
      </c>
      <c r="C47" s="16" t="s">
        <v>185</v>
      </c>
      <c r="D47" s="8"/>
      <c r="E47" s="9"/>
      <c r="F47" s="9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9"/>
      <c r="S47" s="9"/>
      <c r="T47" s="21"/>
      <c r="U47" s="21"/>
      <c r="V47" s="63"/>
      <c r="W47" s="63"/>
      <c r="X47" s="21"/>
      <c r="Y47" s="21"/>
      <c r="Z47" s="69"/>
    </row>
    <row r="48" spans="1:26" ht="33" customHeight="1">
      <c r="A48" s="5" t="s">
        <v>186</v>
      </c>
      <c r="B48" s="15" t="s">
        <v>187</v>
      </c>
      <c r="C48" s="16" t="s">
        <v>188</v>
      </c>
      <c r="D48" s="8"/>
      <c r="E48" s="9"/>
      <c r="F48" s="9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9"/>
      <c r="S48" s="9"/>
      <c r="T48" s="21"/>
      <c r="U48" s="21"/>
      <c r="V48" s="63"/>
      <c r="W48" s="63"/>
      <c r="X48" s="21"/>
      <c r="Y48" s="21"/>
      <c r="Z48" s="69"/>
    </row>
    <row r="49" spans="1:26" ht="62.25" customHeight="1">
      <c r="A49" s="5" t="s">
        <v>189</v>
      </c>
      <c r="B49" s="15" t="s">
        <v>190</v>
      </c>
      <c r="C49" s="16" t="s">
        <v>191</v>
      </c>
      <c r="D49" s="8" t="s">
        <v>91</v>
      </c>
      <c r="E49" s="9"/>
      <c r="F49" s="9"/>
      <c r="G49" s="24" t="s">
        <v>43</v>
      </c>
      <c r="H49" s="17" t="s">
        <v>192</v>
      </c>
      <c r="I49" s="18" t="s">
        <v>80</v>
      </c>
      <c r="J49" s="14"/>
      <c r="K49" s="19" t="s">
        <v>46</v>
      </c>
      <c r="L49" s="18" t="s">
        <v>193</v>
      </c>
      <c r="M49" s="18" t="s">
        <v>194</v>
      </c>
      <c r="N49" s="14"/>
      <c r="O49" s="14"/>
      <c r="P49" s="14"/>
      <c r="Q49" s="20"/>
      <c r="R49" s="9"/>
      <c r="S49" s="9"/>
      <c r="T49" s="21"/>
      <c r="U49" s="21"/>
      <c r="V49" s="63"/>
      <c r="W49" s="63"/>
      <c r="X49" s="21"/>
      <c r="Y49" s="21"/>
      <c r="Z49" s="69"/>
    </row>
    <row r="50" spans="1:26" ht="25.5" customHeight="1">
      <c r="A50" s="5" t="s">
        <v>195</v>
      </c>
      <c r="B50" s="15" t="s">
        <v>196</v>
      </c>
      <c r="C50" s="16" t="s">
        <v>197</v>
      </c>
      <c r="D50" s="8"/>
      <c r="E50" s="9"/>
      <c r="F50" s="9"/>
      <c r="G50" s="24"/>
      <c r="H50" s="17"/>
      <c r="I50" s="18"/>
      <c r="J50" s="14"/>
      <c r="K50" s="14"/>
      <c r="L50" s="14"/>
      <c r="M50" s="14"/>
      <c r="N50" s="14"/>
      <c r="O50" s="14"/>
      <c r="P50" s="14"/>
      <c r="Q50" s="14"/>
      <c r="R50" s="9"/>
      <c r="S50" s="9"/>
      <c r="T50" s="21"/>
      <c r="U50" s="21"/>
      <c r="V50" s="63"/>
      <c r="W50" s="63"/>
      <c r="X50" s="21"/>
      <c r="Y50" s="21"/>
      <c r="Z50" s="69"/>
    </row>
    <row r="51" spans="1:26" ht="54" customHeight="1">
      <c r="A51" s="5" t="s">
        <v>198</v>
      </c>
      <c r="B51" s="15" t="s">
        <v>199</v>
      </c>
      <c r="C51" s="16" t="s">
        <v>200</v>
      </c>
      <c r="D51" s="8"/>
      <c r="E51" s="9"/>
      <c r="F51" s="9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9"/>
      <c r="S51" s="9"/>
      <c r="T51" s="21"/>
      <c r="U51" s="21"/>
      <c r="V51" s="63"/>
      <c r="W51" s="63"/>
      <c r="X51" s="21"/>
      <c r="Y51" s="21"/>
      <c r="Z51" s="69"/>
    </row>
    <row r="52" spans="1:26" ht="24.75" customHeight="1">
      <c r="A52" s="5" t="s">
        <v>201</v>
      </c>
      <c r="B52" s="15" t="s">
        <v>202</v>
      </c>
      <c r="C52" s="16" t="s">
        <v>203</v>
      </c>
      <c r="D52" s="8"/>
      <c r="E52" s="9"/>
      <c r="F52" s="9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9"/>
      <c r="S52" s="9"/>
      <c r="T52" s="21"/>
      <c r="U52" s="21"/>
      <c r="V52" s="63"/>
      <c r="W52" s="63"/>
      <c r="X52" s="21"/>
      <c r="Y52" s="21"/>
      <c r="Z52" s="69"/>
    </row>
    <row r="53" spans="1:26" ht="33.75" customHeight="1">
      <c r="A53" s="5" t="s">
        <v>204</v>
      </c>
      <c r="B53" s="15" t="s">
        <v>205</v>
      </c>
      <c r="C53" s="16" t="s">
        <v>206</v>
      </c>
      <c r="D53" s="8"/>
      <c r="E53" s="9"/>
      <c r="F53" s="9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9"/>
      <c r="S53" s="9"/>
      <c r="T53" s="21"/>
      <c r="U53" s="21"/>
      <c r="V53" s="63"/>
      <c r="W53" s="63"/>
      <c r="X53" s="21"/>
      <c r="Y53" s="21"/>
      <c r="Z53" s="69"/>
    </row>
    <row r="54" spans="1:26" ht="69" customHeight="1">
      <c r="A54" s="5" t="s">
        <v>207</v>
      </c>
      <c r="B54" s="11" t="s">
        <v>208</v>
      </c>
      <c r="C54" s="12" t="s">
        <v>209</v>
      </c>
      <c r="D54" s="8"/>
      <c r="E54" s="9"/>
      <c r="F54" s="9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9"/>
      <c r="S54" s="9"/>
      <c r="T54" s="21">
        <f>T55</f>
        <v>0</v>
      </c>
      <c r="U54" s="21">
        <f>U55</f>
        <v>0</v>
      </c>
      <c r="V54" s="21">
        <f>V55</f>
        <v>156.5</v>
      </c>
      <c r="W54" s="21">
        <f>W55</f>
        <v>0</v>
      </c>
      <c r="X54" s="21"/>
      <c r="Y54" s="21"/>
      <c r="Z54" s="69"/>
    </row>
    <row r="55" spans="1:26" ht="51.75" customHeight="1">
      <c r="A55" s="42"/>
      <c r="B55" s="11" t="s">
        <v>211</v>
      </c>
      <c r="C55" s="12"/>
      <c r="D55" s="8" t="s">
        <v>270</v>
      </c>
      <c r="E55" s="9"/>
      <c r="F55" s="9"/>
      <c r="G55" s="24" t="s">
        <v>43</v>
      </c>
      <c r="H55" s="17" t="s">
        <v>92</v>
      </c>
      <c r="I55" s="18" t="s">
        <v>80</v>
      </c>
      <c r="J55" s="14"/>
      <c r="K55" s="19" t="s">
        <v>46</v>
      </c>
      <c r="L55" s="18" t="s">
        <v>93</v>
      </c>
      <c r="M55" s="18" t="s">
        <v>45</v>
      </c>
      <c r="N55" s="14"/>
      <c r="O55" s="83" t="s">
        <v>332</v>
      </c>
      <c r="P55" s="14"/>
      <c r="Q55" s="84" t="s">
        <v>318</v>
      </c>
      <c r="R55" s="9"/>
      <c r="S55" s="9"/>
      <c r="T55" s="21"/>
      <c r="U55" s="21"/>
      <c r="V55" s="63">
        <v>156.5</v>
      </c>
      <c r="W55" s="63"/>
      <c r="X55" s="21"/>
      <c r="Y55" s="21"/>
      <c r="Z55" s="69"/>
    </row>
    <row r="56" spans="1:26" ht="66" customHeight="1">
      <c r="A56" s="5" t="s">
        <v>213</v>
      </c>
      <c r="B56" s="11" t="s">
        <v>214</v>
      </c>
      <c r="C56" s="12" t="s">
        <v>215</v>
      </c>
      <c r="D56" s="8"/>
      <c r="E56" s="9"/>
      <c r="F56" s="9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9"/>
      <c r="S56" s="9"/>
      <c r="T56" s="21">
        <f aca="true" t="shared" si="2" ref="T56:Y56">T57</f>
        <v>110.28</v>
      </c>
      <c r="U56" s="21">
        <f t="shared" si="2"/>
        <v>110.28</v>
      </c>
      <c r="V56" s="21">
        <f t="shared" si="2"/>
        <v>108.45</v>
      </c>
      <c r="W56" s="21">
        <f t="shared" si="2"/>
        <v>115.4</v>
      </c>
      <c r="X56" s="21">
        <f t="shared" si="2"/>
        <v>121.17000000000002</v>
      </c>
      <c r="Y56" s="21">
        <f t="shared" si="2"/>
        <v>127.22850000000003</v>
      </c>
      <c r="Z56" s="69"/>
    </row>
    <row r="57" spans="1:26" ht="58.5" customHeight="1">
      <c r="A57" s="42"/>
      <c r="B57" s="11" t="s">
        <v>239</v>
      </c>
      <c r="C57" s="12"/>
      <c r="D57" s="8" t="s">
        <v>218</v>
      </c>
      <c r="E57" s="9"/>
      <c r="F57" s="9"/>
      <c r="G57" s="24" t="s">
        <v>43</v>
      </c>
      <c r="H57" s="17" t="s">
        <v>219</v>
      </c>
      <c r="I57" s="18" t="s">
        <v>80</v>
      </c>
      <c r="J57" s="14"/>
      <c r="K57" s="19" t="s">
        <v>46</v>
      </c>
      <c r="L57" s="18" t="s">
        <v>47</v>
      </c>
      <c r="M57" s="18" t="s">
        <v>45</v>
      </c>
      <c r="N57" s="14"/>
      <c r="O57" s="83" t="s">
        <v>332</v>
      </c>
      <c r="P57" s="14"/>
      <c r="Q57" s="84" t="s">
        <v>318</v>
      </c>
      <c r="R57" s="9"/>
      <c r="S57" s="9"/>
      <c r="T57" s="21">
        <v>110.28</v>
      </c>
      <c r="U57" s="21">
        <v>110.28</v>
      </c>
      <c r="V57" s="63">
        <v>108.45</v>
      </c>
      <c r="W57" s="63">
        <v>115.4</v>
      </c>
      <c r="X57" s="21">
        <f>W57*1.05</f>
        <v>121.17000000000002</v>
      </c>
      <c r="Y57" s="21">
        <f>X57*1.05</f>
        <v>127.22850000000003</v>
      </c>
      <c r="Z57" s="69"/>
    </row>
    <row r="58" spans="1:26" ht="87" customHeight="1">
      <c r="A58" s="5" t="s">
        <v>222</v>
      </c>
      <c r="B58" s="11" t="s">
        <v>223</v>
      </c>
      <c r="C58" s="12" t="s">
        <v>224</v>
      </c>
      <c r="D58" s="8"/>
      <c r="E58" s="9"/>
      <c r="F58" s="9"/>
      <c r="G58" s="14"/>
      <c r="H58" s="14"/>
      <c r="I58" s="14"/>
      <c r="J58" s="14"/>
      <c r="K58" s="14"/>
      <c r="L58" s="14"/>
      <c r="M58" s="14"/>
      <c r="N58" s="9"/>
      <c r="O58" s="9"/>
      <c r="P58" s="9"/>
      <c r="Q58" s="9"/>
      <c r="R58" s="9"/>
      <c r="S58" s="9"/>
      <c r="T58" s="21">
        <f>T59</f>
        <v>61.41998</v>
      </c>
      <c r="U58" s="21">
        <f>U59</f>
        <v>61.41998</v>
      </c>
      <c r="V58" s="63"/>
      <c r="W58" s="63"/>
      <c r="X58" s="21"/>
      <c r="Y58" s="21"/>
      <c r="Z58" s="69"/>
    </row>
    <row r="59" spans="1:26" ht="60" customHeight="1">
      <c r="A59" s="25" t="s">
        <v>343</v>
      </c>
      <c r="B59" s="36" t="s">
        <v>340</v>
      </c>
      <c r="C59" s="55" t="s">
        <v>341</v>
      </c>
      <c r="D59" s="87" t="s">
        <v>342</v>
      </c>
      <c r="E59" s="9"/>
      <c r="F59" s="9"/>
      <c r="G59" s="24" t="s">
        <v>43</v>
      </c>
      <c r="H59" s="17" t="s">
        <v>219</v>
      </c>
      <c r="I59" s="18" t="s">
        <v>80</v>
      </c>
      <c r="J59" s="14"/>
      <c r="K59" s="19" t="s">
        <v>46</v>
      </c>
      <c r="L59" s="18" t="s">
        <v>47</v>
      </c>
      <c r="M59" s="18" t="s">
        <v>45</v>
      </c>
      <c r="N59" s="14"/>
      <c r="O59" s="83" t="s">
        <v>332</v>
      </c>
      <c r="P59" s="14"/>
      <c r="Q59" s="84" t="s">
        <v>318</v>
      </c>
      <c r="R59" s="9"/>
      <c r="S59" s="9"/>
      <c r="T59" s="21">
        <v>61.41998</v>
      </c>
      <c r="U59" s="21">
        <v>61.41998</v>
      </c>
      <c r="V59" s="63"/>
      <c r="W59" s="63"/>
      <c r="X59" s="21"/>
      <c r="Y59" s="21"/>
      <c r="Z59" s="69"/>
    </row>
    <row r="60" spans="1:26" ht="21" customHeight="1">
      <c r="A60" s="5"/>
      <c r="B60" s="6" t="s">
        <v>227</v>
      </c>
      <c r="C60" s="7"/>
      <c r="D60" s="8"/>
      <c r="E60" s="9"/>
      <c r="F60" s="9"/>
      <c r="G60" s="14"/>
      <c r="H60" s="14"/>
      <c r="I60" s="14"/>
      <c r="J60" s="14"/>
      <c r="K60" s="14"/>
      <c r="L60" s="14"/>
      <c r="M60" s="14"/>
      <c r="N60" s="9"/>
      <c r="O60" s="9"/>
      <c r="P60" s="9" t="s">
        <v>228</v>
      </c>
      <c r="Q60" s="33"/>
      <c r="R60" s="9"/>
      <c r="S60" s="9"/>
      <c r="T60" s="34">
        <f aca="true" t="shared" si="3" ref="T60:Y60">SUM(T8,T54,T56,T58)</f>
        <v>4205.99598</v>
      </c>
      <c r="U60" s="34">
        <f t="shared" si="3"/>
        <v>3866.9074600000004</v>
      </c>
      <c r="V60" s="34">
        <f t="shared" si="3"/>
        <v>3779.4839999999995</v>
      </c>
      <c r="W60" s="34">
        <f t="shared" si="3"/>
        <v>3328.8000000000006</v>
      </c>
      <c r="X60" s="34">
        <f t="shared" si="3"/>
        <v>3499.185</v>
      </c>
      <c r="Y60" s="34">
        <f t="shared" si="3"/>
        <v>3678.483750000001</v>
      </c>
      <c r="Z60" s="69"/>
    </row>
    <row r="61" spans="1:27" ht="33.75">
      <c r="A61" s="28"/>
      <c r="B61" s="36" t="s">
        <v>356</v>
      </c>
      <c r="C61" s="28"/>
      <c r="D61" s="67">
        <v>1003</v>
      </c>
      <c r="E61" s="28"/>
      <c r="F61" s="28"/>
      <c r="G61" s="36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98"/>
      <c r="U61" s="98"/>
      <c r="V61" s="98">
        <v>441</v>
      </c>
      <c r="W61" s="98"/>
      <c r="X61" s="98">
        <f>W61*1.1</f>
        <v>0</v>
      </c>
      <c r="Y61" s="98">
        <f>X61*1.1</f>
        <v>0</v>
      </c>
      <c r="Z61" s="98"/>
      <c r="AA61" s="150"/>
    </row>
    <row r="62" spans="1:27" ht="22.5">
      <c r="A62" s="28"/>
      <c r="B62" s="36" t="s">
        <v>415</v>
      </c>
      <c r="C62" s="28"/>
      <c r="D62" s="116" t="s">
        <v>118</v>
      </c>
      <c r="E62" s="28"/>
      <c r="F62" s="28"/>
      <c r="G62" s="36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98"/>
      <c r="U62" s="98"/>
      <c r="V62" s="98">
        <v>71.266</v>
      </c>
      <c r="W62" s="98"/>
      <c r="X62" s="98"/>
      <c r="Y62" s="98"/>
      <c r="Z62" s="98"/>
      <c r="AA62" s="150"/>
    </row>
    <row r="63" spans="1:27" ht="12.75">
      <c r="A63" s="28"/>
      <c r="B63" s="95" t="s">
        <v>357</v>
      </c>
      <c r="C63" s="28"/>
      <c r="D63" s="28"/>
      <c r="E63" s="28"/>
      <c r="F63" s="28"/>
      <c r="G63" s="36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100">
        <f>T60+T61</f>
        <v>4205.99598</v>
      </c>
      <c r="U63" s="100">
        <f>U60+U61</f>
        <v>3866.9074600000004</v>
      </c>
      <c r="V63" s="100">
        <f>V60+V61+V62</f>
        <v>4291.749999999999</v>
      </c>
      <c r="W63" s="100">
        <f>W60+W61</f>
        <v>3328.8000000000006</v>
      </c>
      <c r="X63" s="100">
        <f>X60+X61</f>
        <v>3499.185</v>
      </c>
      <c r="Y63" s="100">
        <f>Y60+Y61</f>
        <v>3678.483750000001</v>
      </c>
      <c r="Z63" s="100"/>
      <c r="AA63" s="152"/>
    </row>
    <row r="64" spans="1:25" ht="24.75" customHeight="1" hidden="1">
      <c r="A64" s="28"/>
      <c r="B64" s="36"/>
      <c r="C64" s="28"/>
      <c r="D64" s="32"/>
      <c r="E64" s="28"/>
      <c r="F64" s="28"/>
      <c r="G64" s="9"/>
      <c r="H64" s="9"/>
      <c r="I64" s="9"/>
      <c r="J64" s="9"/>
      <c r="K64" s="9"/>
      <c r="L64" s="9"/>
      <c r="M64" s="9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</row>
    <row r="65" spans="1:25" s="35" customFormat="1" ht="21" customHeight="1" hidden="1">
      <c r="A65" s="28"/>
      <c r="B65" s="37"/>
      <c r="C65" s="28"/>
      <c r="D65" s="32"/>
      <c r="E65" s="28"/>
      <c r="F65" s="28"/>
      <c r="G65" s="36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</row>
    <row r="66" spans="1:25" s="35" customFormat="1" ht="19.5" customHeight="1" hidden="1">
      <c r="A66" s="28"/>
      <c r="B66" s="37"/>
      <c r="C66" s="28"/>
      <c r="D66" s="32"/>
      <c r="E66" s="28"/>
      <c r="F66" s="28"/>
      <c r="G66" s="36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</row>
    <row r="67" spans="1:25" ht="15" customHeight="1" hidden="1">
      <c r="A67" s="196"/>
      <c r="B67" s="197"/>
      <c r="C67" s="198"/>
      <c r="D67" s="44"/>
      <c r="E67" s="45"/>
      <c r="F67" s="45"/>
      <c r="G67" s="129"/>
      <c r="H67" s="130"/>
      <c r="I67" s="130"/>
      <c r="J67" s="130"/>
      <c r="K67" s="130"/>
      <c r="L67" s="130"/>
      <c r="M67" s="130"/>
      <c r="N67" s="45"/>
      <c r="O67" s="45"/>
      <c r="P67" s="45"/>
      <c r="Q67" s="38"/>
      <c r="R67" s="38"/>
      <c r="S67" s="38"/>
      <c r="T67" s="38"/>
      <c r="U67" s="38"/>
      <c r="V67" s="38"/>
      <c r="W67" s="38"/>
      <c r="X67" s="38"/>
      <c r="Y67" s="38"/>
    </row>
    <row r="68" spans="7:13" ht="15" customHeight="1">
      <c r="G68" s="124"/>
      <c r="H68" s="120"/>
      <c r="I68" s="120"/>
      <c r="J68" s="120"/>
      <c r="K68" s="120"/>
      <c r="L68" s="120"/>
      <c r="M68" s="120"/>
    </row>
    <row r="69" spans="7:13" ht="13.5" customHeight="1">
      <c r="G69" s="121"/>
      <c r="H69" s="118"/>
      <c r="I69" s="118"/>
      <c r="J69" s="118"/>
      <c r="K69" s="118"/>
      <c r="L69" s="118"/>
      <c r="M69" s="118"/>
    </row>
    <row r="71" spans="1:25" ht="12.75">
      <c r="A71" s="35"/>
      <c r="B71" s="35"/>
      <c r="C71" s="35"/>
      <c r="D71" s="35"/>
      <c r="E71" s="35"/>
      <c r="F71" s="35"/>
      <c r="N71" s="35"/>
      <c r="O71" s="35"/>
      <c r="P71" s="35"/>
      <c r="Q71" s="179" t="s">
        <v>229</v>
      </c>
      <c r="R71" s="179"/>
      <c r="S71" s="179"/>
      <c r="T71" s="179"/>
      <c r="U71" s="179"/>
      <c r="V71" s="35"/>
      <c r="W71" s="35"/>
      <c r="X71" s="35" t="s">
        <v>228</v>
      </c>
      <c r="Y71" s="35"/>
    </row>
    <row r="72" spans="1:26" ht="12.75">
      <c r="A72" s="35"/>
      <c r="B72" s="179" t="s">
        <v>271</v>
      </c>
      <c r="C72" s="179"/>
      <c r="D72" s="179"/>
      <c r="E72" s="35"/>
      <c r="F72" s="35"/>
      <c r="G72" s="136" t="s">
        <v>377</v>
      </c>
      <c r="N72" s="35"/>
      <c r="O72" s="35"/>
      <c r="P72" s="35"/>
      <c r="Q72" s="41" t="s">
        <v>231</v>
      </c>
      <c r="R72" s="41"/>
      <c r="S72" s="41"/>
      <c r="T72" s="41"/>
      <c r="U72" s="41"/>
      <c r="V72" s="35"/>
      <c r="W72" s="35"/>
      <c r="X72" s="78"/>
      <c r="Y72" s="202" t="s">
        <v>372</v>
      </c>
      <c r="Z72" s="202"/>
    </row>
    <row r="73" spans="7:13" ht="12.75">
      <c r="G73" s="81"/>
      <c r="H73" s="35"/>
      <c r="I73" s="35"/>
      <c r="J73" s="35"/>
      <c r="K73" s="35"/>
      <c r="L73" s="35"/>
      <c r="M73" s="35"/>
    </row>
    <row r="74" spans="7:13" ht="12.75">
      <c r="G74" s="81"/>
      <c r="I74" s="35"/>
      <c r="J74" s="35"/>
      <c r="K74" s="35"/>
      <c r="L74" s="35"/>
      <c r="M74" s="35"/>
    </row>
  </sheetData>
  <sheetProtection/>
  <mergeCells count="30">
    <mergeCell ref="B9:B11"/>
    <mergeCell ref="C9:C11"/>
    <mergeCell ref="H9:H11"/>
    <mergeCell ref="Q9:Q11"/>
    <mergeCell ref="Z3:Z5"/>
    <mergeCell ref="X4:Y4"/>
    <mergeCell ref="R4:R5"/>
    <mergeCell ref="S4:U4"/>
    <mergeCell ref="V4:V5"/>
    <mergeCell ref="W4:W5"/>
    <mergeCell ref="F4:I4"/>
    <mergeCell ref="Q71:U71"/>
    <mergeCell ref="B72:D72"/>
    <mergeCell ref="G33:G35"/>
    <mergeCell ref="J4:M4"/>
    <mergeCell ref="H33:H35"/>
    <mergeCell ref="I33:I35"/>
    <mergeCell ref="A67:C67"/>
    <mergeCell ref="N4:Q4"/>
    <mergeCell ref="A9:A11"/>
    <mergeCell ref="A33:A34"/>
    <mergeCell ref="B33:B34"/>
    <mergeCell ref="C33:C34"/>
    <mergeCell ref="Y72:Z72"/>
    <mergeCell ref="A2:Y2"/>
    <mergeCell ref="A3:C5"/>
    <mergeCell ref="D3:D5"/>
    <mergeCell ref="E3:Q3"/>
    <mergeCell ref="E4:E5"/>
    <mergeCell ref="R3:Y3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53" r:id="rId1"/>
  <rowBreaks count="2" manualBreakCount="2">
    <brk id="40" max="25" man="1"/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ОЛЬГ@</cp:lastModifiedBy>
  <cp:lastPrinted>2011-01-31T13:50:42Z</cp:lastPrinted>
  <dcterms:created xsi:type="dcterms:W3CDTF">2009-05-29T06:07:57Z</dcterms:created>
  <dcterms:modified xsi:type="dcterms:W3CDTF">2011-01-31T14:01:09Z</dcterms:modified>
  <cp:category/>
  <cp:version/>
  <cp:contentType/>
  <cp:contentStatus/>
</cp:coreProperties>
</file>