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15" windowWidth="15360" windowHeight="5895"/>
  </bookViews>
  <sheets>
    <sheet name="Оперативная" sheetId="5" r:id="rId1"/>
  </sheets>
  <externalReferences>
    <externalReference r:id="rId2"/>
  </externalReferences>
  <definedNames>
    <definedName name="А2">#REF!</definedName>
    <definedName name="_xlnm.Print_Area" localSheetId="0">Оперативная!$A$2:$AA$235</definedName>
  </definedNames>
  <calcPr calcId="145621"/>
</workbook>
</file>

<file path=xl/calcChain.xml><?xml version="1.0" encoding="utf-8"?>
<calcChain xmlns="http://schemas.openxmlformats.org/spreadsheetml/2006/main">
  <c r="Z121" i="5" l="1"/>
  <c r="N121" i="5" l="1"/>
  <c r="M121" i="5"/>
  <c r="D175" i="5" l="1"/>
  <c r="C125" i="5" l="1"/>
  <c r="B117" i="5"/>
  <c r="B125" i="5"/>
  <c r="B108" i="5"/>
  <c r="B132" i="5" l="1"/>
  <c r="AA153" i="5"/>
  <c r="Y153" i="5"/>
  <c r="X153" i="5"/>
  <c r="G121" i="5"/>
  <c r="B197" i="5"/>
  <c r="E121" i="5" l="1"/>
  <c r="G102" i="5" l="1"/>
  <c r="S146" i="5" l="1"/>
  <c r="E175" i="5" l="1"/>
  <c r="F175" i="5"/>
  <c r="L175" i="5" l="1"/>
  <c r="L176" i="5" s="1"/>
  <c r="X112" i="5"/>
  <c r="Y112" i="5"/>
  <c r="Y102" i="5"/>
  <c r="V112" i="5"/>
  <c r="V102" i="5"/>
  <c r="O112" i="5"/>
  <c r="O102" i="5"/>
  <c r="M102" i="5"/>
  <c r="L112" i="5"/>
  <c r="L102" i="5"/>
  <c r="J102" i="5"/>
  <c r="I112" i="5"/>
  <c r="I102" i="5"/>
  <c r="H102" i="5"/>
  <c r="F112" i="5"/>
  <c r="F102" i="5"/>
  <c r="X146" i="5"/>
  <c r="D176" i="5"/>
  <c r="M112" i="5"/>
  <c r="Z102" i="5"/>
  <c r="R175" i="5"/>
  <c r="R176" i="5" s="1"/>
  <c r="I130" i="5"/>
  <c r="G175" i="5"/>
  <c r="D146" i="5"/>
  <c r="AA146" i="5"/>
  <c r="V146" i="5"/>
  <c r="P102" i="5"/>
  <c r="P103" i="5" s="1"/>
  <c r="AA113" i="5"/>
  <c r="AA103" i="5"/>
  <c r="D172" i="5"/>
  <c r="E172" i="5"/>
  <c r="F172" i="5"/>
  <c r="G171" i="5"/>
  <c r="G172" i="5" s="1"/>
  <c r="H171" i="5"/>
  <c r="H172" i="5" s="1"/>
  <c r="I171" i="5"/>
  <c r="I172" i="5" s="1"/>
  <c r="J171" i="5"/>
  <c r="J172" i="5" s="1"/>
  <c r="K171" i="5"/>
  <c r="K172" i="5" s="1"/>
  <c r="L172" i="5"/>
  <c r="M172" i="5"/>
  <c r="N171" i="5"/>
  <c r="N172" i="5" s="1"/>
  <c r="O172" i="5"/>
  <c r="P171" i="5"/>
  <c r="P172" i="5" s="1"/>
  <c r="Q172" i="5"/>
  <c r="R172" i="5"/>
  <c r="S171" i="5"/>
  <c r="S172" i="5" s="1"/>
  <c r="T171" i="5"/>
  <c r="T172" i="5" s="1"/>
  <c r="U171" i="5"/>
  <c r="U172" i="5" s="1"/>
  <c r="V171" i="5"/>
  <c r="V172" i="5" s="1"/>
  <c r="W171" i="5"/>
  <c r="W172" i="5" s="1"/>
  <c r="X171" i="5"/>
  <c r="X172" i="5" s="1"/>
  <c r="Y172" i="5"/>
  <c r="Z171" i="5"/>
  <c r="Z172" i="5" s="1"/>
  <c r="AA172" i="5"/>
  <c r="C176" i="5"/>
  <c r="K112" i="5"/>
  <c r="W112" i="5"/>
  <c r="W128" i="5" s="1"/>
  <c r="E176" i="5"/>
  <c r="F176" i="5"/>
  <c r="G176" i="5"/>
  <c r="H175" i="5"/>
  <c r="H176" i="5" s="1"/>
  <c r="I175" i="5"/>
  <c r="I176" i="5" s="1"/>
  <c r="J175" i="5"/>
  <c r="J176" i="5" s="1"/>
  <c r="K175" i="5"/>
  <c r="K176" i="5" s="1"/>
  <c r="M175" i="5"/>
  <c r="M176" i="5" s="1"/>
  <c r="N175" i="5"/>
  <c r="N176" i="5" s="1"/>
  <c r="O175" i="5"/>
  <c r="O176" i="5" s="1"/>
  <c r="P175" i="5"/>
  <c r="P176" i="5" s="1"/>
  <c r="Q175" i="5"/>
  <c r="Q176" i="5" s="1"/>
  <c r="S175" i="5"/>
  <c r="S176" i="5" s="1"/>
  <c r="T175" i="5"/>
  <c r="T176" i="5" s="1"/>
  <c r="U175" i="5"/>
  <c r="U176" i="5" s="1"/>
  <c r="V175" i="5"/>
  <c r="V176" i="5" s="1"/>
  <c r="W175" i="5"/>
  <c r="W176" i="5" s="1"/>
  <c r="X175" i="5"/>
  <c r="X176" i="5" s="1"/>
  <c r="Y175" i="5"/>
  <c r="Y176" i="5" s="1"/>
  <c r="Z175" i="5"/>
  <c r="Z176" i="5" s="1"/>
  <c r="AA175" i="5"/>
  <c r="AA176" i="5" s="1"/>
  <c r="D181" i="5"/>
  <c r="E181" i="5"/>
  <c r="F181" i="5"/>
  <c r="G181" i="5"/>
  <c r="H181" i="5"/>
  <c r="J181" i="5"/>
  <c r="K181" i="5"/>
  <c r="L181" i="5"/>
  <c r="M181" i="5"/>
  <c r="N181" i="5"/>
  <c r="O181" i="5"/>
  <c r="U181" i="5"/>
  <c r="V181" i="5"/>
  <c r="W181" i="5"/>
  <c r="X181" i="5"/>
  <c r="Y181" i="5"/>
  <c r="Z181" i="5"/>
  <c r="AA181" i="5"/>
  <c r="D185" i="5"/>
  <c r="E185" i="5"/>
  <c r="F185" i="5"/>
  <c r="G185" i="5"/>
  <c r="H185" i="5"/>
  <c r="J185" i="5"/>
  <c r="K185" i="5"/>
  <c r="L185" i="5"/>
  <c r="M185" i="5"/>
  <c r="N185" i="5"/>
  <c r="O185" i="5"/>
  <c r="U185" i="5"/>
  <c r="V185" i="5"/>
  <c r="W185" i="5"/>
  <c r="X185" i="5"/>
  <c r="Y185" i="5"/>
  <c r="Z185" i="5"/>
  <c r="AA185" i="5"/>
  <c r="D190" i="5"/>
  <c r="E190" i="5"/>
  <c r="F190" i="5"/>
  <c r="G190" i="5"/>
  <c r="H190" i="5"/>
  <c r="J190" i="5"/>
  <c r="L190" i="5"/>
  <c r="M190" i="5"/>
  <c r="N190" i="5"/>
  <c r="O190" i="5"/>
  <c r="U190" i="5"/>
  <c r="V190" i="5"/>
  <c r="W190" i="5"/>
  <c r="X190" i="5"/>
  <c r="Z190" i="5"/>
  <c r="AA190" i="5"/>
  <c r="D191" i="5"/>
  <c r="E191" i="5"/>
  <c r="F191" i="5"/>
  <c r="G191" i="5"/>
  <c r="H191" i="5"/>
  <c r="I191" i="5"/>
  <c r="J191" i="5"/>
  <c r="K191" i="5"/>
  <c r="L191" i="5"/>
  <c r="M191" i="5"/>
  <c r="N191" i="5"/>
  <c r="O191" i="5"/>
  <c r="U191" i="5"/>
  <c r="V191" i="5"/>
  <c r="W191" i="5"/>
  <c r="X191" i="5"/>
  <c r="Y191" i="5"/>
  <c r="Z191" i="5"/>
  <c r="AA191" i="5"/>
  <c r="D133" i="5"/>
  <c r="E133" i="5"/>
  <c r="F133" i="5"/>
  <c r="G133" i="5"/>
  <c r="H133" i="5"/>
  <c r="I133" i="5"/>
  <c r="J133" i="5"/>
  <c r="K133" i="5"/>
  <c r="L133" i="5"/>
  <c r="M133" i="5"/>
  <c r="N133" i="5"/>
  <c r="O133" i="5"/>
  <c r="P133" i="5"/>
  <c r="Q133" i="5"/>
  <c r="R133" i="5"/>
  <c r="S133" i="5"/>
  <c r="T133" i="5"/>
  <c r="U133" i="5"/>
  <c r="V133" i="5"/>
  <c r="W133" i="5"/>
  <c r="X133" i="5"/>
  <c r="Y133" i="5"/>
  <c r="Z133" i="5"/>
  <c r="AA133" i="5"/>
  <c r="B118" i="5"/>
  <c r="E134" i="5"/>
  <c r="F134" i="5"/>
  <c r="G134" i="5"/>
  <c r="H134" i="5"/>
  <c r="I134" i="5"/>
  <c r="J134" i="5"/>
  <c r="K134" i="5"/>
  <c r="L134" i="5"/>
  <c r="M134" i="5"/>
  <c r="N134" i="5"/>
  <c r="O134" i="5"/>
  <c r="P134" i="5"/>
  <c r="Q134" i="5"/>
  <c r="R134" i="5"/>
  <c r="S134" i="5"/>
  <c r="T134" i="5"/>
  <c r="U134" i="5"/>
  <c r="V134" i="5"/>
  <c r="W134" i="5"/>
  <c r="X134" i="5"/>
  <c r="Y134" i="5"/>
  <c r="Z134" i="5"/>
  <c r="AA134" i="5"/>
  <c r="D134" i="5"/>
  <c r="C134" i="5"/>
  <c r="D121" i="5"/>
  <c r="E112" i="5"/>
  <c r="D102" i="5"/>
  <c r="R129" i="5"/>
  <c r="B183" i="5"/>
  <c r="I212" i="5"/>
  <c r="P212" i="5"/>
  <c r="Q212" i="5"/>
  <c r="R212" i="5"/>
  <c r="S212" i="5"/>
  <c r="T212" i="5"/>
  <c r="C132" i="5"/>
  <c r="D132" i="5"/>
  <c r="E132" i="5"/>
  <c r="F132" i="5"/>
  <c r="G132" i="5"/>
  <c r="H132" i="5"/>
  <c r="I132" i="5"/>
  <c r="J132" i="5"/>
  <c r="K132" i="5"/>
  <c r="L132" i="5"/>
  <c r="M132" i="5"/>
  <c r="N132" i="5"/>
  <c r="O132" i="5"/>
  <c r="P132" i="5"/>
  <c r="Q132" i="5"/>
  <c r="R132" i="5"/>
  <c r="S132" i="5"/>
  <c r="T132" i="5"/>
  <c r="U132" i="5"/>
  <c r="V132" i="5"/>
  <c r="W132" i="5"/>
  <c r="X132" i="5"/>
  <c r="Y132" i="5"/>
  <c r="Z132" i="5"/>
  <c r="AA132" i="5"/>
  <c r="C131" i="5"/>
  <c r="D131" i="5"/>
  <c r="E131" i="5"/>
  <c r="F131" i="5"/>
  <c r="G131" i="5"/>
  <c r="H131" i="5"/>
  <c r="I131" i="5"/>
  <c r="J131" i="5"/>
  <c r="K131" i="5"/>
  <c r="L131" i="5"/>
  <c r="M131" i="5"/>
  <c r="N131" i="5"/>
  <c r="O131" i="5"/>
  <c r="P131" i="5"/>
  <c r="Q131" i="5"/>
  <c r="R131" i="5"/>
  <c r="S131" i="5"/>
  <c r="T131" i="5"/>
  <c r="U131" i="5"/>
  <c r="V131" i="5"/>
  <c r="W131" i="5"/>
  <c r="X131" i="5"/>
  <c r="Y131" i="5"/>
  <c r="Z131" i="5"/>
  <c r="AA131" i="5"/>
  <c r="D130" i="5"/>
  <c r="E130" i="5"/>
  <c r="F130" i="5"/>
  <c r="G130" i="5"/>
  <c r="H130" i="5"/>
  <c r="J130" i="5"/>
  <c r="K130" i="5"/>
  <c r="L130" i="5"/>
  <c r="M130" i="5"/>
  <c r="N130" i="5"/>
  <c r="O130" i="5"/>
  <c r="P130" i="5"/>
  <c r="Q130" i="5"/>
  <c r="R130" i="5"/>
  <c r="S130" i="5"/>
  <c r="T130" i="5"/>
  <c r="U130" i="5"/>
  <c r="V130" i="5"/>
  <c r="W130" i="5"/>
  <c r="X130" i="5"/>
  <c r="Y130" i="5"/>
  <c r="Z130" i="5"/>
  <c r="AA130" i="5"/>
  <c r="D129" i="5"/>
  <c r="E129" i="5"/>
  <c r="F129" i="5"/>
  <c r="G129" i="5"/>
  <c r="H129" i="5"/>
  <c r="I129" i="5"/>
  <c r="J129" i="5"/>
  <c r="K129" i="5"/>
  <c r="L129" i="5"/>
  <c r="M129" i="5"/>
  <c r="N129" i="5"/>
  <c r="O129" i="5"/>
  <c r="P129" i="5"/>
  <c r="Q129" i="5"/>
  <c r="S129" i="5"/>
  <c r="T129" i="5"/>
  <c r="U129" i="5"/>
  <c r="V129" i="5"/>
  <c r="W129" i="5"/>
  <c r="X129" i="5"/>
  <c r="Y129" i="5"/>
  <c r="Z129" i="5"/>
  <c r="AA129" i="5"/>
  <c r="F121" i="5"/>
  <c r="H121" i="5"/>
  <c r="I121" i="5"/>
  <c r="K121" i="5"/>
  <c r="K128" i="5" s="1"/>
  <c r="L121" i="5"/>
  <c r="O128" i="5"/>
  <c r="P121" i="5"/>
  <c r="Q121" i="5"/>
  <c r="R121" i="5"/>
  <c r="S121" i="5"/>
  <c r="T121" i="5"/>
  <c r="U121" i="5"/>
  <c r="V121" i="5"/>
  <c r="X121" i="5"/>
  <c r="X128" i="5" s="1"/>
  <c r="Y121" i="5"/>
  <c r="Y128" i="5" s="1"/>
  <c r="AA121" i="5"/>
  <c r="G112" i="5"/>
  <c r="G128" i="5" s="1"/>
  <c r="H112" i="5"/>
  <c r="J112" i="5"/>
  <c r="N112" i="5"/>
  <c r="P112" i="5"/>
  <c r="P113" i="5" s="1"/>
  <c r="Q112" i="5"/>
  <c r="R112" i="5"/>
  <c r="S112" i="5"/>
  <c r="T112" i="5"/>
  <c r="U112" i="5"/>
  <c r="Z112" i="5"/>
  <c r="D112" i="5"/>
  <c r="E102" i="5"/>
  <c r="K102" i="5"/>
  <c r="N102" i="5"/>
  <c r="Q102" i="5"/>
  <c r="R102" i="5"/>
  <c r="S102" i="5"/>
  <c r="T102" i="5"/>
  <c r="U102" i="5"/>
  <c r="W102" i="5"/>
  <c r="X102" i="5"/>
  <c r="E99" i="5"/>
  <c r="E101" i="5" s="1"/>
  <c r="F99" i="5"/>
  <c r="F101" i="5" s="1"/>
  <c r="G99" i="5"/>
  <c r="G101" i="5" s="1"/>
  <c r="H99" i="5"/>
  <c r="H101" i="5" s="1"/>
  <c r="I99" i="5"/>
  <c r="I101" i="5" s="1"/>
  <c r="J99" i="5"/>
  <c r="J101" i="5" s="1"/>
  <c r="K99" i="5"/>
  <c r="K101" i="5" s="1"/>
  <c r="L99" i="5"/>
  <c r="L101" i="5" s="1"/>
  <c r="M99" i="5"/>
  <c r="M101" i="5" s="1"/>
  <c r="N99" i="5"/>
  <c r="N101" i="5" s="1"/>
  <c r="O99" i="5"/>
  <c r="O101" i="5" s="1"/>
  <c r="P99" i="5"/>
  <c r="Q99" i="5"/>
  <c r="Q101" i="5" s="1"/>
  <c r="R99" i="5"/>
  <c r="R101" i="5" s="1"/>
  <c r="S99" i="5"/>
  <c r="S101" i="5" s="1"/>
  <c r="T99" i="5"/>
  <c r="T101" i="5" s="1"/>
  <c r="U99" i="5"/>
  <c r="U101" i="5" s="1"/>
  <c r="V99" i="5"/>
  <c r="V101" i="5" s="1"/>
  <c r="W99" i="5"/>
  <c r="W101" i="5" s="1"/>
  <c r="X99" i="5"/>
  <c r="X101" i="5" s="1"/>
  <c r="Y99" i="5"/>
  <c r="Y101" i="5" s="1"/>
  <c r="Z99" i="5"/>
  <c r="Z101" i="5" s="1"/>
  <c r="AA99" i="5"/>
  <c r="D99" i="5"/>
  <c r="D101" i="5" s="1"/>
  <c r="B150" i="5"/>
  <c r="I200" i="5"/>
  <c r="I196" i="5"/>
  <c r="I201" i="5"/>
  <c r="B77" i="5"/>
  <c r="C77" i="5" s="1"/>
  <c r="B199" i="5"/>
  <c r="B194" i="5"/>
  <c r="C194" i="5" s="1"/>
  <c r="B189" i="5"/>
  <c r="C189" i="5" s="1"/>
  <c r="B179" i="5"/>
  <c r="B68" i="5"/>
  <c r="C68" i="5" s="1"/>
  <c r="B69" i="5"/>
  <c r="B70" i="5"/>
  <c r="B71" i="5"/>
  <c r="C71" i="5" s="1"/>
  <c r="B72" i="5"/>
  <c r="C72" i="5" s="1"/>
  <c r="B73" i="5"/>
  <c r="C73" i="5" s="1"/>
  <c r="B74" i="5"/>
  <c r="D195" i="5"/>
  <c r="E195" i="5"/>
  <c r="F195" i="5"/>
  <c r="G195" i="5"/>
  <c r="H195" i="5"/>
  <c r="J195" i="5"/>
  <c r="K195" i="5"/>
  <c r="L195" i="5"/>
  <c r="M195" i="5"/>
  <c r="N195" i="5"/>
  <c r="O195" i="5"/>
  <c r="V195" i="5"/>
  <c r="W195" i="5"/>
  <c r="X195" i="5"/>
  <c r="Y195" i="5"/>
  <c r="Z195" i="5"/>
  <c r="AA195" i="5"/>
  <c r="B221" i="5"/>
  <c r="B76" i="5"/>
  <c r="B95" i="5"/>
  <c r="B89" i="5"/>
  <c r="C89" i="5" s="1"/>
  <c r="B81" i="5"/>
  <c r="B44" i="5"/>
  <c r="C44" i="5" s="1"/>
  <c r="B232" i="5"/>
  <c r="B231" i="5"/>
  <c r="B229" i="5"/>
  <c r="C229" i="5" s="1"/>
  <c r="B228" i="5"/>
  <c r="B227" i="5"/>
  <c r="B226" i="5"/>
  <c r="B222" i="5"/>
  <c r="B220" i="5"/>
  <c r="B214" i="5"/>
  <c r="C211" i="5"/>
  <c r="AA210" i="5"/>
  <c r="Z210" i="5"/>
  <c r="Y210" i="5"/>
  <c r="X210" i="5"/>
  <c r="W210" i="5"/>
  <c r="V210" i="5"/>
  <c r="U210" i="5"/>
  <c r="O210" i="5"/>
  <c r="N210" i="5"/>
  <c r="M210" i="5"/>
  <c r="L210" i="5"/>
  <c r="K210" i="5"/>
  <c r="J210" i="5"/>
  <c r="H210" i="5"/>
  <c r="G210" i="5"/>
  <c r="F210" i="5"/>
  <c r="E210" i="5"/>
  <c r="D210" i="5"/>
  <c r="C207" i="5"/>
  <c r="AA206" i="5"/>
  <c r="Z206" i="5"/>
  <c r="Y206" i="5"/>
  <c r="X206" i="5"/>
  <c r="W206" i="5"/>
  <c r="V206" i="5"/>
  <c r="U206" i="5"/>
  <c r="O206" i="5"/>
  <c r="N206" i="5"/>
  <c r="M206" i="5"/>
  <c r="L206" i="5"/>
  <c r="K206" i="5"/>
  <c r="J206" i="5"/>
  <c r="H206" i="5"/>
  <c r="G206" i="5"/>
  <c r="F206" i="5"/>
  <c r="E206" i="5"/>
  <c r="D206" i="5"/>
  <c r="B205" i="5"/>
  <c r="B206" i="5" s="1"/>
  <c r="C206" i="5" s="1"/>
  <c r="B204" i="5"/>
  <c r="AA203" i="5"/>
  <c r="Z203" i="5"/>
  <c r="Y203" i="5"/>
  <c r="X203" i="5"/>
  <c r="W203" i="5"/>
  <c r="V203" i="5"/>
  <c r="U203" i="5"/>
  <c r="O203" i="5"/>
  <c r="N203" i="5"/>
  <c r="M203" i="5"/>
  <c r="L203" i="5"/>
  <c r="K203" i="5"/>
  <c r="J203" i="5"/>
  <c r="H203" i="5"/>
  <c r="G203" i="5"/>
  <c r="F203" i="5"/>
  <c r="E203" i="5"/>
  <c r="D203" i="5"/>
  <c r="B202" i="5"/>
  <c r="B203" i="5" s="1"/>
  <c r="AA201" i="5"/>
  <c r="Z201" i="5"/>
  <c r="Y201" i="5"/>
  <c r="X201" i="5"/>
  <c r="W201" i="5"/>
  <c r="V201" i="5"/>
  <c r="U201" i="5"/>
  <c r="O201" i="5"/>
  <c r="N201" i="5"/>
  <c r="M201" i="5"/>
  <c r="L201" i="5"/>
  <c r="K201" i="5"/>
  <c r="J201" i="5"/>
  <c r="H201" i="5"/>
  <c r="G201" i="5"/>
  <c r="D201" i="5"/>
  <c r="C201" i="5"/>
  <c r="AA200" i="5"/>
  <c r="Z200" i="5"/>
  <c r="Y200" i="5"/>
  <c r="X200" i="5"/>
  <c r="W200" i="5"/>
  <c r="V200" i="5"/>
  <c r="U200" i="5"/>
  <c r="O200" i="5"/>
  <c r="N200" i="5"/>
  <c r="M200" i="5"/>
  <c r="L200" i="5"/>
  <c r="K200" i="5"/>
  <c r="J200" i="5"/>
  <c r="H200" i="5"/>
  <c r="G200" i="5"/>
  <c r="F200" i="5"/>
  <c r="E200" i="5"/>
  <c r="D200" i="5"/>
  <c r="B198" i="5"/>
  <c r="B200" i="5"/>
  <c r="AA196" i="5"/>
  <c r="Z196" i="5"/>
  <c r="Y196" i="5"/>
  <c r="X196" i="5"/>
  <c r="W196" i="5"/>
  <c r="V196" i="5"/>
  <c r="U196" i="5"/>
  <c r="O196" i="5"/>
  <c r="N196" i="5"/>
  <c r="M196" i="5"/>
  <c r="L196" i="5"/>
  <c r="K196" i="5"/>
  <c r="J196" i="5"/>
  <c r="H196" i="5"/>
  <c r="G196" i="5"/>
  <c r="F196" i="5"/>
  <c r="E196" i="5"/>
  <c r="D196" i="5"/>
  <c r="B193" i="5"/>
  <c r="B192" i="5"/>
  <c r="B195" i="5" s="1"/>
  <c r="C195" i="5" s="1"/>
  <c r="B188" i="5"/>
  <c r="B187" i="5"/>
  <c r="C187" i="5" s="1"/>
  <c r="C190" i="5" s="1"/>
  <c r="B184" i="5"/>
  <c r="C184" i="5" s="1"/>
  <c r="B182" i="5"/>
  <c r="C182" i="5" s="1"/>
  <c r="B180" i="5"/>
  <c r="C180" i="5" s="1"/>
  <c r="C181" i="5" s="1"/>
  <c r="B178" i="5"/>
  <c r="B177" i="5"/>
  <c r="B174" i="5"/>
  <c r="B173" i="5"/>
  <c r="C173" i="5" s="1"/>
  <c r="B168" i="5"/>
  <c r="C168" i="5" s="1"/>
  <c r="B166" i="5"/>
  <c r="C166" i="5" s="1"/>
  <c r="B165" i="5"/>
  <c r="C165" i="5" s="1"/>
  <c r="B163" i="5"/>
  <c r="C163" i="5" s="1"/>
  <c r="B162" i="5"/>
  <c r="C162" i="5" s="1"/>
  <c r="B160" i="5"/>
  <c r="C160" i="5" s="1"/>
  <c r="B159" i="5"/>
  <c r="C159" i="5" s="1"/>
  <c r="B157" i="5"/>
  <c r="C157" i="5" s="1"/>
  <c r="B155" i="5"/>
  <c r="C155" i="5" s="1"/>
  <c r="B154" i="5"/>
  <c r="C154" i="5" s="1"/>
  <c r="B152" i="5"/>
  <c r="C152" i="5" s="1"/>
  <c r="C150" i="5"/>
  <c r="C147" i="5"/>
  <c r="B145" i="5"/>
  <c r="C145" i="5" s="1"/>
  <c r="B142" i="5"/>
  <c r="B143" i="5" s="1"/>
  <c r="B140" i="5"/>
  <c r="B139" i="5"/>
  <c r="B137" i="5"/>
  <c r="C137" i="5" s="1"/>
  <c r="B135" i="5"/>
  <c r="C135" i="5" s="1"/>
  <c r="B127" i="5"/>
  <c r="B126" i="5"/>
  <c r="C126" i="5" s="1"/>
  <c r="C133" i="5" s="1"/>
  <c r="B124" i="5"/>
  <c r="B131" i="5" s="1"/>
  <c r="B123" i="5"/>
  <c r="C123" i="5" s="1"/>
  <c r="B122" i="5"/>
  <c r="C122" i="5" s="1"/>
  <c r="B120" i="5"/>
  <c r="B119" i="5"/>
  <c r="C119" i="5" s="1"/>
  <c r="B116" i="5"/>
  <c r="B115" i="5"/>
  <c r="C115" i="5" s="1"/>
  <c r="B114" i="5"/>
  <c r="C114" i="5" s="1"/>
  <c r="B110" i="5"/>
  <c r="B109" i="5"/>
  <c r="C109" i="5" s="1"/>
  <c r="B107" i="5"/>
  <c r="B106" i="5"/>
  <c r="C106" i="5" s="1"/>
  <c r="B105" i="5"/>
  <c r="C105" i="5" s="1"/>
  <c r="B100" i="5"/>
  <c r="B98" i="5"/>
  <c r="C98" i="5" s="1"/>
  <c r="B97" i="5"/>
  <c r="C97" i="5" s="1"/>
  <c r="B96" i="5"/>
  <c r="C96" i="5" s="1"/>
  <c r="B92" i="5"/>
  <c r="C92" i="5" s="1"/>
  <c r="B87" i="5"/>
  <c r="B86" i="5"/>
  <c r="B85" i="5"/>
  <c r="C85" i="5" s="1"/>
  <c r="B84" i="5"/>
  <c r="C84" i="5" s="1"/>
  <c r="B83" i="5"/>
  <c r="C83" i="5" s="1"/>
  <c r="B82" i="5"/>
  <c r="C82" i="5" s="1"/>
  <c r="B80" i="5"/>
  <c r="B79" i="5"/>
  <c r="B78" i="5"/>
  <c r="B35" i="5"/>
  <c r="C35" i="5" s="1"/>
  <c r="B23" i="5"/>
  <c r="C23" i="5" s="1"/>
  <c r="B20" i="5"/>
  <c r="C20" i="5" s="1"/>
  <c r="B18" i="5"/>
  <c r="C18" i="5" s="1"/>
  <c r="B17" i="5"/>
  <c r="C17" i="5" s="1"/>
  <c r="C27" i="5"/>
  <c r="C26" i="5"/>
  <c r="C28" i="5"/>
  <c r="C29" i="5"/>
  <c r="B24" i="5"/>
  <c r="C24" i="5" s="1"/>
  <c r="C25" i="5" s="1"/>
  <c r="B21" i="5"/>
  <c r="C21" i="5" s="1"/>
  <c r="C22" i="5" s="1"/>
  <c r="B58" i="5"/>
  <c r="B55" i="5"/>
  <c r="C55" i="5" s="1"/>
  <c r="B7" i="5"/>
  <c r="C7" i="5" s="1"/>
  <c r="B8" i="5"/>
  <c r="C8" i="5" s="1"/>
  <c r="B10" i="5"/>
  <c r="C10" i="5" s="1"/>
  <c r="B12" i="5"/>
  <c r="C12" i="5" s="1"/>
  <c r="C13" i="5" s="1"/>
  <c r="B14" i="5"/>
  <c r="C14" i="5" s="1"/>
  <c r="B15" i="5"/>
  <c r="C15" i="5" s="1"/>
  <c r="B30" i="5"/>
  <c r="C30" i="5" s="1"/>
  <c r="B31" i="5"/>
  <c r="B33" i="5"/>
  <c r="C34" i="5"/>
  <c r="B39" i="5"/>
  <c r="C39" i="5" s="1"/>
  <c r="B40" i="5"/>
  <c r="C40" i="5" s="1"/>
  <c r="B42" i="5"/>
  <c r="C42" i="5" s="1"/>
  <c r="B37" i="5"/>
  <c r="C37" i="5" s="1"/>
  <c r="B46" i="5"/>
  <c r="C46" i="5" s="1"/>
  <c r="B47" i="5"/>
  <c r="C47" i="5" s="1"/>
  <c r="B49" i="5"/>
  <c r="C49" i="5" s="1"/>
  <c r="B50" i="5"/>
  <c r="C50" i="5" s="1"/>
  <c r="B51" i="5"/>
  <c r="C51" i="5" s="1"/>
  <c r="B53" i="5"/>
  <c r="C53" i="5" s="1"/>
  <c r="B54" i="5"/>
  <c r="C54" i="5" s="1"/>
  <c r="B56" i="5"/>
  <c r="C56" i="5" s="1"/>
  <c r="B57" i="5"/>
  <c r="C57" i="5" s="1"/>
  <c r="B59" i="5"/>
  <c r="C59" i="5" s="1"/>
  <c r="B61" i="5"/>
  <c r="C61" i="5" s="1"/>
  <c r="B62" i="5"/>
  <c r="C62" i="5" s="1"/>
  <c r="B63" i="5"/>
  <c r="C63" i="5" s="1"/>
  <c r="B64" i="5"/>
  <c r="C64" i="5" s="1"/>
  <c r="B65" i="5"/>
  <c r="C65" i="5" s="1"/>
  <c r="B66" i="5"/>
  <c r="B67" i="5"/>
  <c r="C67" i="5" s="1"/>
  <c r="B75" i="5"/>
  <c r="C75" i="5" s="1"/>
  <c r="C141" i="5"/>
  <c r="B149" i="5"/>
  <c r="B151" i="5" s="1"/>
  <c r="K208" i="5"/>
  <c r="K212" i="5" s="1"/>
  <c r="B19" i="5"/>
  <c r="B167" i="5"/>
  <c r="C167" i="5" s="1"/>
  <c r="W208" i="5"/>
  <c r="W209" i="5" s="1"/>
  <c r="B133" i="5"/>
  <c r="B88" i="5"/>
  <c r="B156" i="5"/>
  <c r="C156" i="5" s="1"/>
  <c r="C192" i="5"/>
  <c r="B196" i="5"/>
  <c r="B158" i="5"/>
  <c r="C158" i="5" s="1"/>
  <c r="B130" i="5"/>
  <c r="Z128" i="5"/>
  <c r="V128" i="5"/>
  <c r="P128" i="5"/>
  <c r="L128" i="5"/>
  <c r="AA128" i="5"/>
  <c r="Q128" i="5"/>
  <c r="M128" i="5"/>
  <c r="I128" i="5"/>
  <c r="E128" i="5"/>
  <c r="J128" i="5"/>
  <c r="B185" i="5"/>
  <c r="C149" i="5"/>
  <c r="C151" i="5" s="1"/>
  <c r="B111" i="5"/>
  <c r="C111" i="5" s="1"/>
  <c r="E208" i="5"/>
  <c r="E212" i="5" s="1"/>
  <c r="B48" i="5" l="1"/>
  <c r="B9" i="5"/>
  <c r="B223" i="5"/>
  <c r="B41" i="5"/>
  <c r="B34" i="5"/>
  <c r="B210" i="5"/>
  <c r="G208" i="5"/>
  <c r="N208" i="5"/>
  <c r="U208" i="5"/>
  <c r="Y208" i="5"/>
  <c r="L208" i="5"/>
  <c r="L212" i="5" s="1"/>
  <c r="D208" i="5"/>
  <c r="D209" i="5" s="1"/>
  <c r="B101" i="5"/>
  <c r="B134" i="5"/>
  <c r="T128" i="5"/>
  <c r="N128" i="5"/>
  <c r="U128" i="5"/>
  <c r="B121" i="5"/>
  <c r="C121" i="5" s="1"/>
  <c r="K209" i="5"/>
  <c r="B138" i="5"/>
  <c r="F128" i="5"/>
  <c r="B146" i="5"/>
  <c r="C146" i="5" s="1"/>
  <c r="B45" i="5"/>
  <c r="B25" i="5"/>
  <c r="B161" i="5"/>
  <c r="C161" i="5" s="1"/>
  <c r="R128" i="5"/>
  <c r="J208" i="5"/>
  <c r="J212" i="5" s="1"/>
  <c r="AA208" i="5"/>
  <c r="V208" i="5"/>
  <c r="V212" i="5" s="1"/>
  <c r="Z208" i="5"/>
  <c r="Z212" i="5" s="1"/>
  <c r="B175" i="5"/>
  <c r="B176" i="5" s="1"/>
  <c r="B32" i="5"/>
  <c r="S128" i="5"/>
  <c r="H128" i="5"/>
  <c r="AA209" i="5"/>
  <c r="AA212" i="5"/>
  <c r="V209" i="5"/>
  <c r="B191" i="5"/>
  <c r="B38" i="5"/>
  <c r="D212" i="5"/>
  <c r="B164" i="5"/>
  <c r="C164" i="5" s="1"/>
  <c r="B153" i="5"/>
  <c r="B16" i="5"/>
  <c r="B22" i="5"/>
  <c r="B91" i="5"/>
  <c r="B36" i="5"/>
  <c r="B99" i="5"/>
  <c r="C202" i="5"/>
  <c r="B181" i="5"/>
  <c r="C19" i="5"/>
  <c r="X208" i="5"/>
  <c r="O208" i="5"/>
  <c r="O212" i="5" s="1"/>
  <c r="M208" i="5"/>
  <c r="M212" i="5" s="1"/>
  <c r="H208" i="5"/>
  <c r="H209" i="5" s="1"/>
  <c r="D128" i="5"/>
  <c r="B190" i="5"/>
  <c r="G209" i="5"/>
  <c r="G212" i="5"/>
  <c r="N212" i="5"/>
  <c r="N209" i="5"/>
  <c r="U209" i="5"/>
  <c r="U212" i="5"/>
  <c r="Y212" i="5"/>
  <c r="Y209" i="5"/>
  <c r="O209" i="5"/>
  <c r="M209" i="5"/>
  <c r="H212" i="5"/>
  <c r="L209" i="5"/>
  <c r="Z209" i="5"/>
  <c r="W212" i="5"/>
  <c r="F208" i="5"/>
  <c r="F212" i="5" s="1"/>
  <c r="B43" i="5"/>
  <c r="C153" i="5"/>
  <c r="B171" i="5"/>
  <c r="C171" i="5" s="1"/>
  <c r="C172" i="5" s="1"/>
  <c r="B102" i="5"/>
  <c r="C102" i="5" s="1"/>
  <c r="C104" i="5" s="1"/>
  <c r="X212" i="5"/>
  <c r="X209" i="5"/>
  <c r="C41" i="5"/>
  <c r="E209" i="5"/>
  <c r="B112" i="5"/>
  <c r="C112" i="5" s="1"/>
  <c r="C113" i="5" s="1"/>
  <c r="G113" i="5"/>
  <c r="G103" i="5"/>
  <c r="I113" i="5"/>
  <c r="I103" i="5"/>
  <c r="H113" i="5"/>
  <c r="H103" i="5"/>
  <c r="F103" i="5"/>
  <c r="F113" i="5"/>
  <c r="C185" i="5"/>
  <c r="O113" i="5"/>
  <c r="O103" i="5"/>
  <c r="Z113" i="5"/>
  <c r="Z103" i="5"/>
  <c r="T113" i="5"/>
  <c r="T103" i="5"/>
  <c r="M113" i="5"/>
  <c r="M103" i="5"/>
  <c r="W113" i="5"/>
  <c r="W103" i="5"/>
  <c r="S103" i="5"/>
  <c r="S113" i="5"/>
  <c r="B129" i="5"/>
  <c r="B144" i="5"/>
  <c r="C142" i="5"/>
  <c r="D103" i="5"/>
  <c r="D113" i="5"/>
  <c r="Q113" i="5"/>
  <c r="Q103" i="5"/>
  <c r="K113" i="5"/>
  <c r="K103" i="5"/>
  <c r="C129" i="5"/>
  <c r="C191" i="5"/>
  <c r="B13" i="5"/>
  <c r="C11" i="5"/>
  <c r="C91" i="5"/>
  <c r="C88" i="5"/>
  <c r="C196" i="5"/>
  <c r="C203" i="5"/>
  <c r="C208" i="5" s="1"/>
  <c r="B208" i="5"/>
  <c r="Y113" i="5"/>
  <c r="Y103" i="5"/>
  <c r="N113" i="5"/>
  <c r="N103" i="5"/>
  <c r="J113" i="5"/>
  <c r="J103" i="5"/>
  <c r="X113" i="5"/>
  <c r="X103" i="5"/>
  <c r="U103" i="5"/>
  <c r="U113" i="5"/>
  <c r="L113" i="5"/>
  <c r="L103" i="5"/>
  <c r="E113" i="5"/>
  <c r="E103" i="5"/>
  <c r="C16" i="5"/>
  <c r="C9" i="5"/>
  <c r="C130" i="5"/>
  <c r="V113" i="5"/>
  <c r="V103" i="5"/>
  <c r="R113" i="5"/>
  <c r="R103" i="5"/>
  <c r="J209" i="5" l="1"/>
  <c r="C103" i="5"/>
  <c r="F209" i="5"/>
  <c r="C136" i="5"/>
  <c r="C138" i="5" s="1"/>
  <c r="B128" i="5"/>
  <c r="B172" i="5"/>
  <c r="C128" i="5"/>
  <c r="C143" i="5"/>
  <c r="C144" i="5"/>
  <c r="B209" i="5"/>
  <c r="B113" i="5"/>
  <c r="B104" i="5"/>
  <c r="B103" i="5"/>
  <c r="C212" i="5"/>
  <c r="C209" i="5"/>
</calcChain>
</file>

<file path=xl/sharedStrings.xml><?xml version="1.0" encoding="utf-8"?>
<sst xmlns="http://schemas.openxmlformats.org/spreadsheetml/2006/main" count="257" uniqueCount="210">
  <si>
    <t xml:space="preserve"> П О К А З А Т Е Л И </t>
  </si>
  <si>
    <t>% к плану</t>
  </si>
  <si>
    <t xml:space="preserve">                                                                                                    </t>
  </si>
  <si>
    <t xml:space="preserve">  </t>
  </si>
  <si>
    <t xml:space="preserve">  в том числе:</t>
  </si>
  <si>
    <t>%</t>
  </si>
  <si>
    <t>Зябь, га</t>
  </si>
  <si>
    <t>Протравлено семян, факт, тонн</t>
  </si>
  <si>
    <t>Заложено картофеля,тонн</t>
  </si>
  <si>
    <t>в т.ч. погибло, га</t>
  </si>
  <si>
    <t>План посева яров.зерн. и з/боб, га</t>
  </si>
  <si>
    <t>% к посеву</t>
  </si>
  <si>
    <t>% к закладке</t>
  </si>
  <si>
    <t>% к засыпке</t>
  </si>
  <si>
    <t>Культивация зяби, га</t>
  </si>
  <si>
    <t>Пересев по погибшим озимым, га</t>
  </si>
  <si>
    <t>План посадки картофеля, га</t>
  </si>
  <si>
    <t>Посажено картофеля, га</t>
  </si>
  <si>
    <t>Посеяно сахарной свеклы, га</t>
  </si>
  <si>
    <t>План посева овощей, га</t>
  </si>
  <si>
    <t>Посеяно овощей, га</t>
  </si>
  <si>
    <t>Посеяно рапса, га</t>
  </si>
  <si>
    <t>Посеяно однолетних трав, га</t>
  </si>
  <si>
    <t xml:space="preserve"> </t>
  </si>
  <si>
    <t>Химпрополка зерновых и з/б культур, га</t>
  </si>
  <si>
    <t>Химзащита зерновых и з/б культур, га</t>
  </si>
  <si>
    <t>Химпрополка сахарной свеклы, га</t>
  </si>
  <si>
    <t>Химзащита сахарной свеклы, га</t>
  </si>
  <si>
    <t>Междурядная обработка картофеля, га</t>
  </si>
  <si>
    <t>в % к плану</t>
  </si>
  <si>
    <t>% обеспеченности</t>
  </si>
  <si>
    <t xml:space="preserve">                                 %</t>
  </si>
  <si>
    <t xml:space="preserve">         ячмень</t>
  </si>
  <si>
    <t xml:space="preserve">         яр. пшеница</t>
  </si>
  <si>
    <t xml:space="preserve">         гречиха</t>
  </si>
  <si>
    <t xml:space="preserve">         зернобобовые</t>
  </si>
  <si>
    <t>Подкормлено озимых, га</t>
  </si>
  <si>
    <t xml:space="preserve">Пробороновано озимых культур, га  </t>
  </si>
  <si>
    <t xml:space="preserve">Пробороновано многолетних трав, га      </t>
  </si>
  <si>
    <t>Боронование зяби, га</t>
  </si>
  <si>
    <t>в т.ч. озимых</t>
  </si>
  <si>
    <t>яровых</t>
  </si>
  <si>
    <t>в % от площади зерновых культур</t>
  </si>
  <si>
    <t>Подкормлено многолетних трав, га</t>
  </si>
  <si>
    <t>Площадь многолетних трав всего,  га</t>
  </si>
  <si>
    <t>Посеяно яр.зерн. и з/боб. (без учета площади пересева), га</t>
  </si>
  <si>
    <t>% к погибшим</t>
  </si>
  <si>
    <t>План засыпки семян яровых зерновых культур, тонн</t>
  </si>
  <si>
    <t>Необходимое количество минеральных удобрений, тонн д.в.</t>
  </si>
  <si>
    <t>в т.ч. кондиционных, тонн*</t>
  </si>
  <si>
    <t>Наличие минеральных удобрений, тонн д.в.**</t>
  </si>
  <si>
    <t>Наличие семян, тонн*</t>
  </si>
  <si>
    <t xml:space="preserve">Площадь посева озимых культур на зерно и з.к., га </t>
  </si>
  <si>
    <t>Посеяно горчицы, га</t>
  </si>
  <si>
    <t>2013 г. в % к 2012 г.</t>
  </si>
  <si>
    <t xml:space="preserve">         кукуруза на зерно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</si>
  <si>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</si>
  <si>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Необходимое количество дизельного топлива, тонн д.в.</t>
  </si>
  <si>
    <t>Наличие дизельного топлива, тонн д.в.</t>
  </si>
  <si>
    <t>Необходимое количество автобензина, тонн д.в.</t>
  </si>
  <si>
    <t>Наличие автобензина, тонн д.в.</t>
  </si>
  <si>
    <t>Готовность тракторов, %</t>
  </si>
  <si>
    <t>Готовность сеялок, %</t>
  </si>
  <si>
    <t>Готовность плугов, %</t>
  </si>
  <si>
    <t>Готовность культиваторов, %</t>
  </si>
  <si>
    <t>Всего период 2014 г.</t>
  </si>
  <si>
    <t>* по данным филиала ФГБУ "Россельхозцентр" по Чувашской Республике</t>
  </si>
  <si>
    <t>** по данным ФГБУ ГЦАС "Чувашский"</t>
  </si>
  <si>
    <t>Яровизация семян картофеля, тонн</t>
  </si>
  <si>
    <t>количество хозяйств (сев)</t>
  </si>
  <si>
    <t>Посеяно многолетних беспокровных трав, га</t>
  </si>
  <si>
    <t xml:space="preserve">            в т.ч. бобовых</t>
  </si>
  <si>
    <t>Посеяно сои, га</t>
  </si>
  <si>
    <t>Посеяно кормовой свеклы,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</si>
  <si>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</si>
  <si>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</si>
  <si>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</si>
  <si>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</si>
  <si>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Темп сева яровых зерновых культур, га/сут.</t>
  </si>
  <si>
    <t>Темп посадки картофеля, га/сут.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</si>
  <si>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</si>
  <si>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</si>
  <si>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</si>
  <si>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</si>
  <si>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</si>
  <si>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</si>
  <si>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</si>
  <si>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 xml:space="preserve">   в т.ч. кукурузы на зерно</t>
  </si>
  <si>
    <t>Ожидаемая уборочная площадь (без кукурузы), га</t>
  </si>
  <si>
    <t>% к  уборочной площади</t>
  </si>
  <si>
    <t>% к  уборочной площади (без кукурузы)</t>
  </si>
  <si>
    <t>в т.ч. пшеницы</t>
  </si>
  <si>
    <t xml:space="preserve">         ячменя</t>
  </si>
  <si>
    <t xml:space="preserve">         ржи</t>
  </si>
  <si>
    <t xml:space="preserve">         кукурузы на зерно</t>
  </si>
  <si>
    <t xml:space="preserve">         проса</t>
  </si>
  <si>
    <t>Осталось убирать, га</t>
  </si>
  <si>
    <t>Намолочено зерна, тонн</t>
  </si>
  <si>
    <t>Урожайность, ц/га</t>
  </si>
  <si>
    <t>Убрано соломы, 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</si>
  <si>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</si>
  <si>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</si>
  <si>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</si>
  <si>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</si>
  <si>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</si>
  <si>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</si>
  <si>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</si>
  <si>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Осталось убрать картофеля, га</t>
  </si>
  <si>
    <t>Валовой сбор картофеля, тонн</t>
  </si>
  <si>
    <t>План уборки овощей, га *</t>
  </si>
  <si>
    <t>Погибло овощей, га</t>
  </si>
  <si>
    <t>Уборочная площадь овощей, га</t>
  </si>
  <si>
    <t>Убрано овощей, га</t>
  </si>
  <si>
    <t>Валовой сбор овощей, тонн</t>
  </si>
  <si>
    <t>План уборки хмеля, га</t>
  </si>
  <si>
    <t>Убрано хмеля, га</t>
  </si>
  <si>
    <t>Валовой сбор хмеля, тонн</t>
  </si>
  <si>
    <t>Убрано рапса, га</t>
  </si>
  <si>
    <t>Валовой сбор рапса, тонн</t>
  </si>
  <si>
    <t>Убрано сахарной свеклы, га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</si>
  <si>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</si>
  <si>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</si>
  <si>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</si>
  <si>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кукуруры на силос, га</t>
  </si>
  <si>
    <t>Убрано кормовых корнеплодов, га</t>
  </si>
  <si>
    <t>Валовой сбор, тонн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</si>
  <si>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</si>
  <si>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</si>
  <si>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</si>
  <si>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</si>
  <si>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</si>
  <si>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>в т.ч.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</si>
  <si>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</si>
  <si>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</si>
  <si>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</si>
  <si>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</si>
  <si>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</si>
  <si>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</si>
  <si>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</si>
  <si>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</si>
  <si>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>в том числе завезено из других регионов</t>
  </si>
  <si>
    <t xml:space="preserve">        план заготовки </t>
  </si>
  <si>
    <t xml:space="preserve">        факт. к.ед.</t>
  </si>
  <si>
    <r>
      <t xml:space="preserve">        </t>
    </r>
    <r>
      <rPr>
        <i/>
        <sz val="17"/>
        <rFont val="Times New Roman"/>
        <family val="1"/>
        <charset val="204"/>
      </rPr>
      <t>в % к плану</t>
    </r>
  </si>
  <si>
    <t>сенажа,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</si>
  <si>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</si>
  <si>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</si>
  <si>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</si>
  <si>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</si>
  <si>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</si>
  <si>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</si>
  <si>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</si>
  <si>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</si>
  <si>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без зеленых кормов план, тонн заготовки к. ед.</t>
  </si>
  <si>
    <t>Всего кормов факт, тонн к. ед.</t>
  </si>
  <si>
    <t xml:space="preserve">            в том числе за счет завоза из других регионов</t>
  </si>
  <si>
    <t>Поголовье скота (без свиней птицы), усл.голов</t>
  </si>
  <si>
    <t>на 1 усл. голову к.р.с. (без свиней и птицы), ц. к.ед.</t>
  </si>
  <si>
    <t>* по данным отчетов 4-сх, представленных администрациями муниципальных районов</t>
  </si>
  <si>
    <t>Количество пострадавших хозяйств от ЧС</t>
  </si>
  <si>
    <t>Сумма фактических затрат, млн. руб</t>
  </si>
  <si>
    <t>260*</t>
  </si>
  <si>
    <t>Сумма материального ущерба, млн. руб</t>
  </si>
  <si>
    <t>700*</t>
  </si>
  <si>
    <t>* по  предварительным данным</t>
  </si>
  <si>
    <t>Сданы документы Комсомольским и Шемуршинским районами,  сегодня планируется представение документов Красноармейским и Яльчикским районами, Батыревский район документы на доработке</t>
  </si>
  <si>
    <t>* по данным филиала ФГБУ «Россельхозцентр» по Чувашской Республике (кроме Вурнарского, Ибресинского, Канашского, Комсомольского, Урмарского, Янтиковского  - по представленным актам)</t>
  </si>
  <si>
    <t>Количество поливной техники, ед.</t>
  </si>
  <si>
    <t>Убран подсолнечник (Алатырский, Батыревский районы)  с площади 1498 га, вал. сбор - 1793 тонн, урожайность - 12 ц/га.</t>
  </si>
  <si>
    <t>более 50%</t>
  </si>
  <si>
    <t>ЗУК, простаивающие из-за завершения уборки зерновых</t>
  </si>
  <si>
    <t>Обмолочено зерновых и зернобобовых культур на предыдущую дату, га</t>
  </si>
  <si>
    <t>сев</t>
  </si>
  <si>
    <t>завешили уборку</t>
  </si>
  <si>
    <t>Посеяно кукурузы на корм, га</t>
  </si>
  <si>
    <t>Посеяно льна масличного, га</t>
  </si>
  <si>
    <t>в т.ч.погибло, га</t>
  </si>
  <si>
    <t>Посеяно подсолнечника на зерно, га</t>
  </si>
  <si>
    <t>Площадь орошения, га</t>
  </si>
  <si>
    <t>Количество хозяйств, ед.</t>
  </si>
  <si>
    <t>СХПК Гигант</t>
  </si>
  <si>
    <t>КФХ Петрова В.Н.</t>
  </si>
  <si>
    <t>ООО Агрофирма Таябинка</t>
  </si>
  <si>
    <t>КФХ Николаева А.Н.</t>
  </si>
  <si>
    <t>КФХ Степанова В.Ю.</t>
  </si>
  <si>
    <t>КФХ Федоровой А.С.</t>
  </si>
  <si>
    <t>СХА Досаево</t>
  </si>
  <si>
    <t>ООО Колос</t>
  </si>
  <si>
    <t>СХПК Нива</t>
  </si>
  <si>
    <t>КФХ Степанова А.В.</t>
  </si>
  <si>
    <t>КФХ Шумилова В.Н.</t>
  </si>
  <si>
    <t>КФХ Васильевой В.А.</t>
  </si>
  <si>
    <t>ООО Красное Сормово</t>
  </si>
  <si>
    <t>ООО Караево</t>
  </si>
  <si>
    <t>ООО ВОЛИТ</t>
  </si>
  <si>
    <t>СХПК Рассвет</t>
  </si>
  <si>
    <t>КФХ Григорьева Я.М.</t>
  </si>
  <si>
    <t>ОАО Чувашский бройлер</t>
  </si>
  <si>
    <t>Другие организации и КФХ</t>
  </si>
  <si>
    <t>Укосная площадь многолетних трав (данные 4-сх районов), га</t>
  </si>
  <si>
    <t>ИП глава КФХ Платонов В.Н.</t>
  </si>
  <si>
    <t>ИП глава КФХ Игнатьев А.Н.</t>
  </si>
  <si>
    <t>ИП глава КФХ Васильев В.Г.</t>
  </si>
  <si>
    <t xml:space="preserve">         овса</t>
  </si>
  <si>
    <t>глава КФХ Васильева М.И.</t>
  </si>
  <si>
    <t>ИП глава КФХ Тимофеев В.В.</t>
  </si>
  <si>
    <t>Скошено многолетних трав вторым укосом, га</t>
  </si>
  <si>
    <t>Скошено зерновых и зернобобовых культур и кукурузы на зерно, га</t>
  </si>
  <si>
    <t>Обмолочено зерновых и зернобобовых культур и кукурузы на зерно, га</t>
  </si>
  <si>
    <t>Информация о сельскохозяйственных работах по состоянию на 15 октября 2014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</si>
</sst>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sz val="8"/>
      <name val="Arial Cyr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20"/>
      <name val="Times New Roman"/>
      <family val="1"/>
      <charset val="204"/>
    </font>
    <font>
      <sz val="10"/>
      <name val="Arial Cyr"/>
      <family val="2"/>
      <charset val="204"/>
    </font>
    <font>
      <b/>
      <sz val="15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5"/>
      <name val="Times New Roman"/>
      <family val="1"/>
      <charset val="204"/>
    </font>
    <font>
      <b/>
      <i/>
      <sz val="1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2" fillId="0" borderId="0"/>
    <xf numFmtId="9" fontId="1" fillId="0" borderId="0" applyFont="0" applyFill="0" applyBorder="0" applyAlignment="0" applyProtection="0"/>
    <xf numFmtId="9" fontId="12" fillId="0" borderId="0"/>
  </cellStyleXfs>
  <cellXfs count="147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2" fillId="0" borderId="1" xfId="0" applyFont="1" applyBorder="1"/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3" fillId="0" borderId="0" xfId="0" applyFont="1" applyFill="1" applyBorder="1"/>
    <xf numFmtId="0" fontId="4" fillId="0" borderId="2" xfId="0" applyFont="1" applyFill="1" applyBorder="1" applyAlignment="1">
      <alignment horizontal="left" vertic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center" vertical="center" wrapText="1"/>
    </xf>
    <xf numFmtId="3" fontId="7" fillId="0" borderId="4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164" fontId="5" fillId="0" borderId="3" xfId="2" applyNumberFormat="1" applyFont="1" applyFill="1" applyBorder="1" applyAlignment="1">
      <alignment horizontal="center" vertical="center"/>
    </xf>
    <xf numFmtId="164" fontId="6" fillId="0" borderId="3" xfId="2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 indent="2"/>
    </xf>
    <xf numFmtId="0" fontId="4" fillId="0" borderId="2" xfId="0" applyFont="1" applyFill="1" applyBorder="1" applyAlignment="1">
      <alignment horizontal="left" vertical="center" wrapText="1" indent="7"/>
    </xf>
    <xf numFmtId="0" fontId="4" fillId="0" borderId="2" xfId="0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horizontal="center" vertical="center" wrapText="1"/>
    </xf>
    <xf numFmtId="164" fontId="6" fillId="0" borderId="5" xfId="2" applyNumberFormat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/>
    </xf>
    <xf numFmtId="9" fontId="5" fillId="0" borderId="4" xfId="2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164" fontId="5" fillId="0" borderId="4" xfId="2" applyNumberFormat="1" applyFont="1" applyFill="1" applyBorder="1" applyAlignment="1">
      <alignment horizontal="center" vertical="center" wrapText="1"/>
    </xf>
    <xf numFmtId="164" fontId="6" fillId="0" borderId="4" xfId="2" applyNumberFormat="1" applyFont="1" applyFill="1" applyBorder="1" applyAlignment="1">
      <alignment horizontal="center" vertical="center" wrapText="1"/>
    </xf>
    <xf numFmtId="165" fontId="5" fillId="0" borderId="3" xfId="2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6" fillId="0" borderId="3" xfId="2" applyNumberFormat="1" applyFont="1" applyFill="1" applyBorder="1" applyAlignment="1">
      <alignment horizontal="center" vertical="center"/>
    </xf>
    <xf numFmtId="9" fontId="5" fillId="0" borderId="3" xfId="2" applyNumberFormat="1" applyFont="1" applyFill="1" applyBorder="1" applyAlignment="1">
      <alignment horizontal="center" vertical="center" wrapText="1"/>
    </xf>
    <xf numFmtId="9" fontId="6" fillId="0" borderId="3" xfId="2" applyNumberFormat="1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left" vertical="center" wrapText="1"/>
    </xf>
    <xf numFmtId="164" fontId="6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11" fillId="0" borderId="0" xfId="0" applyFont="1" applyFill="1" applyBorder="1"/>
    <xf numFmtId="165" fontId="5" fillId="0" borderId="4" xfId="0" applyNumberFormat="1" applyFont="1" applyFill="1" applyBorder="1" applyAlignment="1">
      <alignment horizontal="center" vertical="center" wrapText="1"/>
    </xf>
    <xf numFmtId="164" fontId="5" fillId="0" borderId="3" xfId="2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9" fontId="6" fillId="0" borderId="4" xfId="2" applyNumberFormat="1" applyFont="1" applyFill="1" applyBorder="1" applyAlignment="1">
      <alignment horizontal="center" vertical="center" wrapText="1"/>
    </xf>
    <xf numFmtId="0" fontId="4" fillId="0" borderId="3" xfId="2" applyNumberFormat="1" applyFont="1" applyFill="1" applyBorder="1" applyAlignment="1">
      <alignment horizontal="center" vertical="center"/>
    </xf>
    <xf numFmtId="9" fontId="5" fillId="0" borderId="4" xfId="2" applyFont="1" applyFill="1" applyBorder="1" applyAlignment="1">
      <alignment horizontal="center" vertical="center" wrapText="1"/>
    </xf>
    <xf numFmtId="9" fontId="5" fillId="0" borderId="3" xfId="2" applyFont="1" applyFill="1" applyBorder="1" applyAlignment="1">
      <alignment horizontal="center" vertical="center" wrapText="1"/>
    </xf>
    <xf numFmtId="9" fontId="4" fillId="0" borderId="4" xfId="2" applyFont="1" applyFill="1" applyBorder="1" applyAlignment="1">
      <alignment horizontal="center" vertical="center" wrapText="1"/>
    </xf>
    <xf numFmtId="1" fontId="4" fillId="0" borderId="4" xfId="2" applyNumberFormat="1" applyFont="1" applyFill="1" applyBorder="1" applyAlignment="1">
      <alignment horizontal="center" vertical="center" wrapText="1"/>
    </xf>
    <xf numFmtId="164" fontId="7" fillId="0" borderId="4" xfId="2" applyNumberFormat="1" applyFont="1" applyFill="1" applyBorder="1" applyAlignment="1">
      <alignment horizontal="center" vertical="center" wrapText="1"/>
    </xf>
    <xf numFmtId="164" fontId="5" fillId="0" borderId="0" xfId="2" applyNumberFormat="1" applyFont="1" applyFill="1" applyBorder="1" applyAlignment="1">
      <alignment horizontal="center" vertical="center" wrapText="1"/>
    </xf>
    <xf numFmtId="3" fontId="6" fillId="0" borderId="4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0" fontId="14" fillId="0" borderId="0" xfId="0" applyFont="1" applyFill="1" applyBorder="1"/>
    <xf numFmtId="0" fontId="14" fillId="0" borderId="0" xfId="0" applyFont="1" applyBorder="1"/>
    <xf numFmtId="0" fontId="6" fillId="0" borderId="4" xfId="0" applyFont="1" applyFill="1" applyBorder="1" applyAlignment="1">
      <alignment horizontal="left" vertical="center" wrapText="1"/>
    </xf>
    <xf numFmtId="165" fontId="6" fillId="0" borderId="4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1" fontId="4" fillId="0" borderId="4" xfId="2" applyNumberFormat="1" applyFont="1" applyFill="1" applyBorder="1" applyAlignment="1">
      <alignment horizontal="center" vertical="center"/>
    </xf>
    <xf numFmtId="1" fontId="6" fillId="0" borderId="3" xfId="2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" fontId="4" fillId="0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164" fontId="5" fillId="0" borderId="3" xfId="0" applyNumberFormat="1" applyFont="1" applyFill="1" applyBorder="1" applyAlignment="1">
      <alignment horizontal="center" vertical="center" wrapText="1"/>
    </xf>
    <xf numFmtId="164" fontId="4" fillId="0" borderId="3" xfId="2" applyNumberFormat="1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3" fontId="7" fillId="0" borderId="3" xfId="2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 wrapText="1"/>
    </xf>
    <xf numFmtId="166" fontId="6" fillId="0" borderId="3" xfId="0" applyNumberFormat="1" applyFont="1" applyFill="1" applyBorder="1" applyAlignment="1">
      <alignment horizontal="center" vertical="center"/>
    </xf>
    <xf numFmtId="166" fontId="4" fillId="0" borderId="3" xfId="2" applyNumberFormat="1" applyFont="1" applyFill="1" applyBorder="1" applyAlignment="1">
      <alignment horizontal="center" vertical="center"/>
    </xf>
    <xf numFmtId="1" fontId="5" fillId="0" borderId="4" xfId="0" applyNumberFormat="1" applyFon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 vertical="center"/>
    </xf>
    <xf numFmtId="166" fontId="5" fillId="0" borderId="3" xfId="0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 wrapText="1"/>
    </xf>
    <xf numFmtId="166" fontId="6" fillId="0" borderId="3" xfId="0" applyNumberFormat="1" applyFont="1" applyFill="1" applyBorder="1" applyAlignment="1">
      <alignment horizontal="center" vertical="center" wrapText="1"/>
    </xf>
    <xf numFmtId="166" fontId="6" fillId="0" borderId="3" xfId="2" applyNumberFormat="1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/>
    </xf>
    <xf numFmtId="0" fontId="6" fillId="0" borderId="4" xfId="2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0" fontId="5" fillId="0" borderId="3" xfId="2" applyNumberFormat="1" applyFont="1" applyFill="1" applyBorder="1" applyAlignment="1">
      <alignment horizontal="center" vertical="center"/>
    </xf>
    <xf numFmtId="1" fontId="6" fillId="0" borderId="5" xfId="2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0" fontId="4" fillId="0" borderId="0" xfId="0" applyFont="1" applyFill="1" applyBorder="1"/>
    <xf numFmtId="0" fontId="2" fillId="2" borderId="1" xfId="0" applyFont="1" applyFill="1" applyBorder="1"/>
    <xf numFmtId="3" fontId="3" fillId="2" borderId="0" xfId="0" applyNumberFormat="1" applyFont="1" applyFill="1" applyBorder="1"/>
    <xf numFmtId="0" fontId="3" fillId="2" borderId="0" xfId="0" applyFont="1" applyFill="1" applyBorder="1"/>
    <xf numFmtId="0" fontId="2" fillId="2" borderId="0" xfId="0" applyFont="1" applyFill="1" applyBorder="1"/>
    <xf numFmtId="0" fontId="6" fillId="0" borderId="0" xfId="0" applyFont="1" applyFill="1" applyBorder="1"/>
    <xf numFmtId="3" fontId="3" fillId="0" borderId="0" xfId="0" applyNumberFormat="1" applyFont="1" applyFill="1" applyBorder="1"/>
    <xf numFmtId="9" fontId="2" fillId="0" borderId="1" xfId="0" applyNumberFormat="1" applyFont="1" applyFill="1" applyBorder="1"/>
    <xf numFmtId="0" fontId="4" fillId="0" borderId="8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vertical="top" wrapText="1"/>
    </xf>
    <xf numFmtId="0" fontId="2" fillId="0" borderId="3" xfId="0" applyFont="1" applyFill="1" applyBorder="1"/>
    <xf numFmtId="0" fontId="3" fillId="0" borderId="3" xfId="0" applyFont="1" applyFill="1" applyBorder="1"/>
    <xf numFmtId="0" fontId="2" fillId="0" borderId="3" xfId="0" applyFont="1" applyBorder="1"/>
    <xf numFmtId="3" fontId="4" fillId="4" borderId="4" xfId="0" applyNumberFormat="1" applyFont="1" applyFill="1" applyBorder="1" applyAlignment="1">
      <alignment horizontal="center" vertical="center" wrapText="1"/>
    </xf>
    <xf numFmtId="3" fontId="4" fillId="3" borderId="4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/>
    <xf numFmtId="0" fontId="7" fillId="0" borderId="3" xfId="0" applyFont="1" applyFill="1" applyBorder="1"/>
    <xf numFmtId="0" fontId="4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/>
    </xf>
    <xf numFmtId="0" fontId="7" fillId="0" borderId="4" xfId="0" applyFont="1" applyFill="1" applyBorder="1"/>
    <xf numFmtId="0" fontId="5" fillId="0" borderId="4" xfId="0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65" fontId="17" fillId="0" borderId="3" xfId="0" applyNumberFormat="1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textRotation="90" wrapText="1"/>
    </xf>
    <xf numFmtId="0" fontId="13" fillId="0" borderId="11" xfId="0" applyFont="1" applyFill="1" applyBorder="1" applyAlignment="1">
      <alignment horizontal="center" textRotation="90" wrapText="1"/>
    </xf>
    <xf numFmtId="0" fontId="0" fillId="0" borderId="11" xfId="0" applyBorder="1" applyAlignment="1">
      <alignment horizontal="center" textRotation="90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wrapText="1"/>
    </xf>
    <xf numFmtId="0" fontId="10" fillId="0" borderId="16" xfId="0" applyFont="1" applyFill="1" applyBorder="1" applyAlignment="1">
      <alignment horizontal="center" wrapText="1"/>
    </xf>
    <xf numFmtId="0" fontId="10" fillId="0" borderId="17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6" fillId="0" borderId="18" xfId="0" applyFont="1" applyFill="1" applyBorder="1" applyAlignment="1">
      <alignment horizontal="left" wrapText="1"/>
    </xf>
    <xf numFmtId="0" fontId="16" fillId="0" borderId="19" xfId="0" applyFont="1" applyFill="1" applyBorder="1" applyAlignment="1">
      <alignment horizontal="left" wrapText="1"/>
    </xf>
    <xf numFmtId="0" fontId="16" fillId="0" borderId="7" xfId="0" applyFont="1" applyFill="1" applyBorder="1" applyAlignment="1">
      <alignment horizontal="left" wrapText="1"/>
    </xf>
    <xf numFmtId="0" fontId="6" fillId="0" borderId="20" xfId="0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2" xfId="1"/>
    <cellStyle name="Процентный" xfId="2" builtinId="5"/>
    <cellStyle name="Процент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4;&#1087;&#1077;&#1088;&#1072;&#1090;&#1080;&#1074;&#1085;&#1072;&#1103;%20&#1080;&#1085;&#1092;&#1086;&#1088;&#1084;&#1072;&#1094;&#1080;&#1103;\2014\&#1054;&#1087;&#1077;&#1088;.%20&#1080;&#1085;&#1092;&#1086;&#1088;&#1084;.%20&#1085;&#1072;%2015.08.2014%20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еративная"/>
    </sheetNames>
    <sheetDataSet>
      <sheetData sheetId="0">
        <row r="222">
          <cell r="G222">
            <v>250</v>
          </cell>
          <cell r="H222">
            <v>250</v>
          </cell>
          <cell r="I222">
            <v>150</v>
          </cell>
          <cell r="J222">
            <v>140</v>
          </cell>
          <cell r="K222">
            <v>10</v>
          </cell>
          <cell r="N222">
            <v>20</v>
          </cell>
          <cell r="P222">
            <v>0</v>
          </cell>
          <cell r="S222">
            <v>30</v>
          </cell>
          <cell r="T222">
            <v>0</v>
          </cell>
          <cell r="U222">
            <v>0</v>
          </cell>
          <cell r="V222">
            <v>0</v>
          </cell>
          <cell r="W222">
            <v>140</v>
          </cell>
          <cell r="X222">
            <v>30</v>
          </cell>
          <cell r="Z22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AN247"/>
  <sheetViews>
    <sheetView tabSelected="1" view="pageBreakPreview" zoomScale="55" zoomScaleNormal="50" zoomScaleSheetLayoutView="55" zoomScalePageLayoutView="82" workbookViewId="0">
      <pane xSplit="3" ySplit="6" topLeftCell="D7" activePane="bottomRight" state="frozen"/>
      <selection pane="topRight" activeCell="E1" sqref="E1"/>
      <selection pane="bottomLeft" activeCell="A7" sqref="A7"/>
      <selection pane="bottomRight" activeCell="L123" sqref="L123"/>
    </sheetView>
  </sheetViews>
  <sheetFormatPr defaultRowHeight="16.5" outlineLevelRow="1" x14ac:dyDescent="0.25"/>
  <cols>
    <col min="1" max="1" width="85" style="4" customWidth="1"/>
    <col min="2" max="2" width="15.5703125" style="3" customWidth="1"/>
    <col min="3" max="3" width="15.5703125" style="3" hidden="1" customWidth="1"/>
    <col min="4" max="7" width="13.7109375" style="40" customWidth="1"/>
    <col min="8" max="9" width="14" style="40" customWidth="1"/>
    <col min="10" max="14" width="13.7109375" style="40" customWidth="1"/>
    <col min="15" max="18" width="13.5703125" style="40" customWidth="1"/>
    <col min="19" max="20" width="12.28515625" style="40" customWidth="1"/>
    <col min="21" max="24" width="12.42578125" style="40" customWidth="1"/>
    <col min="25" max="25" width="11.85546875" style="40" customWidth="1"/>
    <col min="26" max="26" width="12.140625" style="40" customWidth="1"/>
    <col min="27" max="27" width="12.7109375" style="40" customWidth="1"/>
    <col min="28" max="40" width="9.140625" style="40"/>
    <col min="41" max="16384" width="9.140625" style="1"/>
  </cols>
  <sheetData>
    <row r="1" spans="1:40" ht="26.25" hidden="1" x14ac:dyDescent="0.4">
      <c r="A1" s="40"/>
      <c r="B1" s="9"/>
      <c r="C1" s="9"/>
      <c r="AA1" s="45"/>
    </row>
    <row r="2" spans="1:40" s="2" customFormat="1" ht="39" customHeight="1" x14ac:dyDescent="0.25">
      <c r="A2" s="127" t="s">
        <v>209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</row>
    <row r="3" spans="1:40" s="2" customFormat="1" ht="0.75" customHeight="1" thickBot="1" x14ac:dyDescent="0.3">
      <c r="A3" s="20" t="s">
        <v>23</v>
      </c>
      <c r="B3" s="20"/>
      <c r="C3" s="20"/>
      <c r="D3" s="20"/>
      <c r="E3" s="20"/>
      <c r="F3" s="20" t="s">
        <v>3</v>
      </c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1" t="s">
        <v>2</v>
      </c>
      <c r="AA3" s="2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</row>
    <row r="4" spans="1:40" s="3" customFormat="1" ht="21" customHeight="1" thickBot="1" x14ac:dyDescent="0.35">
      <c r="A4" s="128" t="s">
        <v>0</v>
      </c>
      <c r="B4" s="131" t="s">
        <v>65</v>
      </c>
      <c r="C4" s="139" t="s">
        <v>54</v>
      </c>
      <c r="D4" s="134" t="s">
        <v>4</v>
      </c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6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</row>
    <row r="5" spans="1:40" s="9" customFormat="1" ht="91.9" customHeight="1" x14ac:dyDescent="0.25">
      <c r="A5" s="129"/>
      <c r="B5" s="132"/>
      <c r="C5" s="140"/>
      <c r="D5" s="124" t="s">
        <v>182</v>
      </c>
      <c r="E5" s="124" t="s">
        <v>192</v>
      </c>
      <c r="F5" s="124" t="s">
        <v>193</v>
      </c>
      <c r="G5" s="124" t="s">
        <v>194</v>
      </c>
      <c r="H5" s="124" t="s">
        <v>187</v>
      </c>
      <c r="I5" s="124" t="s">
        <v>180</v>
      </c>
      <c r="J5" s="124" t="s">
        <v>188</v>
      </c>
      <c r="K5" s="124" t="s">
        <v>195</v>
      </c>
      <c r="L5" s="124" t="s">
        <v>186</v>
      </c>
      <c r="M5" s="124" t="s">
        <v>191</v>
      </c>
      <c r="N5" s="124" t="s">
        <v>202</v>
      </c>
      <c r="O5" s="124" t="s">
        <v>204</v>
      </c>
      <c r="P5" s="124" t="s">
        <v>196</v>
      </c>
      <c r="Q5" s="124" t="s">
        <v>201</v>
      </c>
      <c r="R5" s="124" t="s">
        <v>183</v>
      </c>
      <c r="S5" s="124" t="s">
        <v>181</v>
      </c>
      <c r="T5" s="124" t="s">
        <v>200</v>
      </c>
      <c r="U5" s="124" t="s">
        <v>189</v>
      </c>
      <c r="V5" s="124" t="s">
        <v>184</v>
      </c>
      <c r="W5" s="124" t="s">
        <v>205</v>
      </c>
      <c r="X5" s="124" t="s">
        <v>190</v>
      </c>
      <c r="Y5" s="124" t="s">
        <v>185</v>
      </c>
      <c r="Z5" s="124" t="s">
        <v>197</v>
      </c>
      <c r="AA5" s="124" t="s">
        <v>198</v>
      </c>
    </row>
    <row r="6" spans="1:40" s="9" customFormat="1" ht="49.5" customHeight="1" thickBot="1" x14ac:dyDescent="0.3">
      <c r="A6" s="130"/>
      <c r="B6" s="133"/>
      <c r="C6" s="141"/>
      <c r="D6" s="125"/>
      <c r="E6" s="125"/>
      <c r="F6" s="125"/>
      <c r="G6" s="125"/>
      <c r="H6" s="125"/>
      <c r="I6" s="126"/>
      <c r="J6" s="125"/>
      <c r="K6" s="125"/>
      <c r="L6" s="125"/>
      <c r="M6" s="125"/>
      <c r="N6" s="125"/>
      <c r="O6" s="125"/>
      <c r="P6" s="126"/>
      <c r="Q6" s="126"/>
      <c r="R6" s="126"/>
      <c r="S6" s="126"/>
      <c r="T6" s="126"/>
      <c r="U6" s="125"/>
      <c r="V6" s="125"/>
      <c r="W6" s="125"/>
      <c r="X6" s="125"/>
      <c r="Y6" s="125"/>
      <c r="Z6" s="125"/>
      <c r="AA6" s="125"/>
    </row>
    <row r="7" spans="1:40" s="9" customFormat="1" ht="1.5" customHeight="1" x14ac:dyDescent="0.25">
      <c r="A7" s="29" t="s">
        <v>47</v>
      </c>
      <c r="B7" s="13">
        <f>SUM(D7:AA7)</f>
        <v>0</v>
      </c>
      <c r="C7" s="47" t="e">
        <f>B7/#REF!</f>
        <v>#REF!</v>
      </c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</row>
    <row r="8" spans="1:40" s="22" customFormat="1" ht="25.15" hidden="1" customHeight="1" x14ac:dyDescent="0.2">
      <c r="A8" s="7" t="s">
        <v>51</v>
      </c>
      <c r="B8" s="13">
        <f>SUM(D8:AA8)</f>
        <v>0</v>
      </c>
      <c r="C8" s="47" t="e">
        <f>B8/#REF!</f>
        <v>#REF!</v>
      </c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</row>
    <row r="9" spans="1:40" s="22" customFormat="1" ht="25.15" hidden="1" customHeight="1" x14ac:dyDescent="0.2">
      <c r="A9" s="48" t="s">
        <v>29</v>
      </c>
      <c r="B9" s="28" t="e">
        <f>B8/B7</f>
        <v>#DIV/0!</v>
      </c>
      <c r="C9" s="30" t="e">
        <f>C8/C7</f>
        <v>#REF!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</row>
    <row r="10" spans="1:40" s="22" customFormat="1" ht="25.15" hidden="1" customHeight="1" x14ac:dyDescent="0.2">
      <c r="A10" s="7" t="s">
        <v>49</v>
      </c>
      <c r="B10" s="13">
        <f>SUM(D10:AA10)</f>
        <v>0</v>
      </c>
      <c r="C10" s="47" t="e">
        <f>B10/#REF!</f>
        <v>#REF!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</row>
    <row r="11" spans="1:40" s="22" customFormat="1" ht="25.15" hidden="1" customHeight="1" x14ac:dyDescent="0.2">
      <c r="A11" s="7" t="s">
        <v>31</v>
      </c>
      <c r="B11" s="28">
        <v>0.93</v>
      </c>
      <c r="C11" s="30" t="e">
        <f>C10/C8</f>
        <v>#REF!</v>
      </c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</row>
    <row r="12" spans="1:40" s="22" customFormat="1" ht="25.15" hidden="1" customHeight="1" x14ac:dyDescent="0.2">
      <c r="A12" s="48" t="s">
        <v>7</v>
      </c>
      <c r="B12" s="13">
        <f>SUM(D12:AA12)</f>
        <v>0</v>
      </c>
      <c r="C12" s="47" t="e">
        <f>B12/#REF!</f>
        <v>#REF!</v>
      </c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</row>
    <row r="13" spans="1:40" s="22" customFormat="1" ht="25.15" hidden="1" customHeight="1" x14ac:dyDescent="0.2">
      <c r="A13" s="48" t="s">
        <v>13</v>
      </c>
      <c r="B13" s="30" t="e">
        <f>B12/B8</f>
        <v>#DIV/0!</v>
      </c>
      <c r="C13" s="30" t="e">
        <f>C12/C8</f>
        <v>#REF!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</row>
    <row r="14" spans="1:40" s="22" customFormat="1" ht="25.15" hidden="1" customHeight="1" x14ac:dyDescent="0.2">
      <c r="A14" s="10" t="s">
        <v>8</v>
      </c>
      <c r="B14" s="13">
        <f>SUM(D14:AA14)</f>
        <v>0</v>
      </c>
      <c r="C14" s="47" t="e">
        <f>B14/#REF!</f>
        <v>#REF!</v>
      </c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</row>
    <row r="15" spans="1:40" s="22" customFormat="1" ht="25.15" hidden="1" customHeight="1" x14ac:dyDescent="0.2">
      <c r="A15" s="5" t="s">
        <v>68</v>
      </c>
      <c r="B15" s="13">
        <f>SUM(D15:AA15)</f>
        <v>0</v>
      </c>
      <c r="C15" s="47" t="e">
        <f>B15/#REF!</f>
        <v>#REF!</v>
      </c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</row>
    <row r="16" spans="1:40" s="22" customFormat="1" ht="25.15" hidden="1" customHeight="1" x14ac:dyDescent="0.2">
      <c r="A16" s="48" t="s">
        <v>12</v>
      </c>
      <c r="B16" s="56" t="e">
        <f>B15/B14</f>
        <v>#DIV/0!</v>
      </c>
      <c r="C16" s="56" t="e">
        <f>C15/C14</f>
        <v>#REF!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</row>
    <row r="17" spans="1:28" s="22" customFormat="1" ht="25.15" hidden="1" customHeight="1" x14ac:dyDescent="0.2">
      <c r="A17" s="7" t="s">
        <v>48</v>
      </c>
      <c r="B17" s="11">
        <f>SUM(D17:AA17)</f>
        <v>0</v>
      </c>
      <c r="C17" s="47" t="e">
        <f>B17/#REF!</f>
        <v>#REF!</v>
      </c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</row>
    <row r="18" spans="1:28" s="9" customFormat="1" ht="25.15" hidden="1" customHeight="1" x14ac:dyDescent="0.25">
      <c r="A18" s="7" t="s">
        <v>50</v>
      </c>
      <c r="B18" s="46">
        <f>SUM(D18:AA18)</f>
        <v>0</v>
      </c>
      <c r="C18" s="32" t="e">
        <f>B18/#REF!</f>
        <v>#REF!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42"/>
    </row>
    <row r="19" spans="1:28" s="9" customFormat="1" ht="25.15" hidden="1" customHeight="1" x14ac:dyDescent="0.25">
      <c r="A19" s="5" t="s">
        <v>30</v>
      </c>
      <c r="B19" s="30" t="e">
        <f>B18/B17</f>
        <v>#DIV/0!</v>
      </c>
      <c r="C19" s="30" t="e">
        <f>C18/C17</f>
        <v>#REF!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43"/>
    </row>
    <row r="20" spans="1:28" s="22" customFormat="1" ht="25.15" hidden="1" customHeight="1" x14ac:dyDescent="0.2">
      <c r="A20" s="7" t="s">
        <v>57</v>
      </c>
      <c r="B20" s="11">
        <f>SUM(D20:AA20)</f>
        <v>0</v>
      </c>
      <c r="C20" s="47" t="e">
        <f>B20/#REF!</f>
        <v>#REF!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</row>
    <row r="21" spans="1:28" s="9" customFormat="1" ht="25.15" hidden="1" customHeight="1" x14ac:dyDescent="0.25">
      <c r="A21" s="7" t="s">
        <v>58</v>
      </c>
      <c r="B21" s="46">
        <f>SUM(D21:AA21)</f>
        <v>0</v>
      </c>
      <c r="C21" s="32" t="e">
        <f>B21/#REF!</f>
        <v>#REF!</v>
      </c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42"/>
    </row>
    <row r="22" spans="1:28" s="9" customFormat="1" ht="25.15" hidden="1" customHeight="1" x14ac:dyDescent="0.25">
      <c r="A22" s="5" t="s">
        <v>30</v>
      </c>
      <c r="B22" s="30" t="e">
        <f>B21/B20</f>
        <v>#DIV/0!</v>
      </c>
      <c r="C22" s="30" t="e">
        <f>C21/C20</f>
        <v>#REF!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43"/>
    </row>
    <row r="23" spans="1:28" s="22" customFormat="1" ht="25.15" hidden="1" customHeight="1" x14ac:dyDescent="0.2">
      <c r="A23" s="7" t="s">
        <v>59</v>
      </c>
      <c r="B23" s="11">
        <f>SUM(D23:AA23)</f>
        <v>0</v>
      </c>
      <c r="C23" s="47" t="e">
        <f>B23/#REF!</f>
        <v>#REF!</v>
      </c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</row>
    <row r="24" spans="1:28" s="9" customFormat="1" ht="25.15" hidden="1" customHeight="1" x14ac:dyDescent="0.25">
      <c r="A24" s="7" t="s">
        <v>60</v>
      </c>
      <c r="B24" s="46">
        <f>SUM(D24:AA24)</f>
        <v>0</v>
      </c>
      <c r="C24" s="32" t="e">
        <f>B24/#REF!</f>
        <v>#REF!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42"/>
    </row>
    <row r="25" spans="1:28" s="9" customFormat="1" ht="25.15" hidden="1" customHeight="1" x14ac:dyDescent="0.25">
      <c r="A25" s="5" t="s">
        <v>30</v>
      </c>
      <c r="B25" s="30" t="e">
        <f>B24/B23</f>
        <v>#DIV/0!</v>
      </c>
      <c r="C25" s="30" t="e">
        <f>C24/C23</f>
        <v>#REF!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43"/>
    </row>
    <row r="26" spans="1:28" s="9" customFormat="1" ht="25.15" hidden="1" customHeight="1" x14ac:dyDescent="0.25">
      <c r="A26" s="7" t="s">
        <v>61</v>
      </c>
      <c r="B26" s="52">
        <v>0.92</v>
      </c>
      <c r="C26" s="53" t="e">
        <f>B26/#REF!</f>
        <v>#REF!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42"/>
    </row>
    <row r="27" spans="1:28" s="9" customFormat="1" ht="25.15" hidden="1" customHeight="1" x14ac:dyDescent="0.25">
      <c r="A27" s="7" t="s">
        <v>62</v>
      </c>
      <c r="B27" s="52">
        <v>0.94</v>
      </c>
      <c r="C27" s="53" t="e">
        <f>B27/#REF!</f>
        <v>#REF!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42"/>
    </row>
    <row r="28" spans="1:28" s="9" customFormat="1" ht="25.15" hidden="1" customHeight="1" x14ac:dyDescent="0.25">
      <c r="A28" s="7" t="s">
        <v>63</v>
      </c>
      <c r="B28" s="52">
        <v>0.93</v>
      </c>
      <c r="C28" s="53" t="e">
        <f>B28/#REF!</f>
        <v>#REF!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42"/>
    </row>
    <row r="29" spans="1:28" s="9" customFormat="1" ht="25.15" hidden="1" customHeight="1" x14ac:dyDescent="0.25">
      <c r="A29" s="7" t="s">
        <v>64</v>
      </c>
      <c r="B29" s="52">
        <v>0.93</v>
      </c>
      <c r="C29" s="53" t="e">
        <f>B29/#REF!</f>
        <v>#REF!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42"/>
    </row>
    <row r="30" spans="1:28" s="22" customFormat="1" ht="22.9" hidden="1" customHeight="1" x14ac:dyDescent="0.2">
      <c r="A30" s="33" t="s">
        <v>52</v>
      </c>
      <c r="B30" s="11">
        <f>SUM(D30:AA30)</f>
        <v>0</v>
      </c>
      <c r="C30" s="47" t="e">
        <f>B30/#REF!</f>
        <v>#REF!</v>
      </c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</row>
    <row r="31" spans="1:28" s="22" customFormat="1" ht="22.9" hidden="1" customHeight="1" x14ac:dyDescent="0.2">
      <c r="A31" s="6" t="s">
        <v>176</v>
      </c>
      <c r="B31" s="11">
        <f>SUM(D31:AA31)</f>
        <v>0</v>
      </c>
      <c r="C31" s="47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</row>
    <row r="32" spans="1:28" s="22" customFormat="1" ht="22.9" hidden="1" customHeight="1" x14ac:dyDescent="0.2">
      <c r="A32" s="6" t="s">
        <v>5</v>
      </c>
      <c r="B32" s="35" t="e">
        <f>B31/B30</f>
        <v>#DIV/0!</v>
      </c>
      <c r="C32" s="35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</row>
    <row r="33" spans="1:27" s="22" customFormat="1" ht="22.9" hidden="1" customHeight="1" x14ac:dyDescent="0.2">
      <c r="A33" s="6" t="s">
        <v>15</v>
      </c>
      <c r="B33" s="26">
        <f>SUM(D33:AA33)</f>
        <v>0</v>
      </c>
      <c r="C33" s="47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</row>
    <row r="34" spans="1:27" s="22" customFormat="1" ht="22.9" hidden="1" customHeight="1" x14ac:dyDescent="0.2">
      <c r="A34" s="6" t="s">
        <v>46</v>
      </c>
      <c r="B34" s="30" t="e">
        <f>B33/B31</f>
        <v>#DIV/0!</v>
      </c>
      <c r="C34" s="30" t="e">
        <f>C33/C31</f>
        <v>#DIV/0!</v>
      </c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</row>
    <row r="35" spans="1:27" s="22" customFormat="1" ht="22.9" hidden="1" customHeight="1" x14ac:dyDescent="0.2">
      <c r="A35" s="48" t="s">
        <v>36</v>
      </c>
      <c r="B35" s="11">
        <f>SUM(D35:AA35)</f>
        <v>0</v>
      </c>
      <c r="C35" s="47" t="e">
        <f>B35/#REF!</f>
        <v>#REF!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</row>
    <row r="36" spans="1:27" s="22" customFormat="1" ht="22.9" hidden="1" customHeight="1" x14ac:dyDescent="0.2">
      <c r="A36" s="5" t="s">
        <v>11</v>
      </c>
      <c r="B36" s="15" t="e">
        <f>B35/B30</f>
        <v>#DIV/0!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</row>
    <row r="37" spans="1:27" s="22" customFormat="1" ht="22.9" hidden="1" customHeight="1" x14ac:dyDescent="0.2">
      <c r="A37" s="6" t="s">
        <v>37</v>
      </c>
      <c r="B37" s="11">
        <f>SUM(D37:AA37)</f>
        <v>0</v>
      </c>
      <c r="C37" s="47" t="e">
        <f>B37/#REF!</f>
        <v>#REF!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</row>
    <row r="38" spans="1:27" s="22" customFormat="1" ht="22.9" hidden="1" customHeight="1" x14ac:dyDescent="0.2">
      <c r="A38" s="5" t="s">
        <v>11</v>
      </c>
      <c r="B38" s="47" t="e">
        <f>B37/B30</f>
        <v>#DIV/0!</v>
      </c>
      <c r="C38" s="4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</row>
    <row r="39" spans="1:27" s="22" customFormat="1" ht="22.9" hidden="1" customHeight="1" x14ac:dyDescent="0.2">
      <c r="A39" s="7" t="s">
        <v>44</v>
      </c>
      <c r="B39" s="11">
        <f>SUM(D39:AA39)</f>
        <v>0</v>
      </c>
      <c r="C39" s="47" t="e">
        <f>B39/#REF!</f>
        <v>#REF!</v>
      </c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</row>
    <row r="40" spans="1:27" s="22" customFormat="1" ht="22.9" hidden="1" customHeight="1" x14ac:dyDescent="0.2">
      <c r="A40" s="48" t="s">
        <v>9</v>
      </c>
      <c r="B40" s="11">
        <f>SUM(D40:AA40)</f>
        <v>0</v>
      </c>
      <c r="C40" s="47" t="e">
        <f>B40/#REF!</f>
        <v>#REF!</v>
      </c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</row>
    <row r="41" spans="1:27" s="22" customFormat="1" ht="22.9" hidden="1" customHeight="1" x14ac:dyDescent="0.2">
      <c r="A41" s="5" t="s">
        <v>5</v>
      </c>
      <c r="B41" s="47" t="e">
        <f>B40/B39</f>
        <v>#DIV/0!</v>
      </c>
      <c r="C41" s="47" t="e">
        <f>C40/C39</f>
        <v>#REF!</v>
      </c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</row>
    <row r="42" spans="1:27" s="22" customFormat="1" ht="22.9" hidden="1" customHeight="1" x14ac:dyDescent="0.2">
      <c r="A42" s="48" t="s">
        <v>43</v>
      </c>
      <c r="B42" s="11">
        <f>SUM(D42:AA42)</f>
        <v>0</v>
      </c>
      <c r="C42" s="47" t="e">
        <f>B42/#REF!</f>
        <v>#REF!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</row>
    <row r="43" spans="1:27" s="22" customFormat="1" ht="22.9" hidden="1" customHeight="1" x14ac:dyDescent="0.2">
      <c r="A43" s="48" t="s">
        <v>11</v>
      </c>
      <c r="B43" s="15" t="e">
        <f>B42/B39</f>
        <v>#DIV/0!</v>
      </c>
      <c r="C43" s="15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</row>
    <row r="44" spans="1:27" s="22" customFormat="1" ht="22.9" hidden="1" customHeight="1" x14ac:dyDescent="0.2">
      <c r="A44" s="6" t="s">
        <v>38</v>
      </c>
      <c r="B44" s="11">
        <f>SUM(D44:AA44)</f>
        <v>0</v>
      </c>
      <c r="C44" s="47" t="e">
        <f>B44/#REF!</f>
        <v>#REF!</v>
      </c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</row>
    <row r="45" spans="1:27" s="22" customFormat="1" ht="22.9" hidden="1" customHeight="1" x14ac:dyDescent="0.2">
      <c r="A45" s="5" t="s">
        <v>11</v>
      </c>
      <c r="B45" s="47" t="e">
        <f>B44/B39</f>
        <v>#DIV/0!</v>
      </c>
      <c r="C45" s="4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</row>
    <row r="46" spans="1:27" s="22" customFormat="1" ht="22.9" hidden="1" customHeight="1" x14ac:dyDescent="0.2">
      <c r="A46" s="33" t="s">
        <v>6</v>
      </c>
      <c r="B46" s="11">
        <f>SUM(D46:AA46)</f>
        <v>0</v>
      </c>
      <c r="C46" s="47" t="e">
        <f>B46/#REF!</f>
        <v>#REF!</v>
      </c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</row>
    <row r="47" spans="1:27" s="22" customFormat="1" ht="22.9" hidden="1" customHeight="1" x14ac:dyDescent="0.2">
      <c r="A47" s="6" t="s">
        <v>39</v>
      </c>
      <c r="B47" s="11">
        <f>SUM(D47:AA47)</f>
        <v>0</v>
      </c>
      <c r="C47" s="47" t="e">
        <f>B47/#REF!</f>
        <v>#REF!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</row>
    <row r="48" spans="1:27" s="22" customFormat="1" ht="22.9" hidden="1" customHeight="1" x14ac:dyDescent="0.2">
      <c r="A48" s="5" t="s">
        <v>1</v>
      </c>
      <c r="B48" s="47" t="e">
        <f>B47/B46</f>
        <v>#DIV/0!</v>
      </c>
      <c r="C48" s="4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</row>
    <row r="49" spans="1:28" s="22" customFormat="1" ht="22.9" hidden="1" customHeight="1" x14ac:dyDescent="0.2">
      <c r="A49" s="38" t="s">
        <v>14</v>
      </c>
      <c r="B49" s="11">
        <f>SUM(D49:AA49)</f>
        <v>0</v>
      </c>
      <c r="C49" s="47" t="e">
        <f>B49/#REF!</f>
        <v>#REF!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</row>
    <row r="50" spans="1:28" s="9" customFormat="1" ht="22.9" hidden="1" customHeight="1" x14ac:dyDescent="0.25">
      <c r="A50" s="7" t="s">
        <v>10</v>
      </c>
      <c r="B50" s="11">
        <f>SUM(D50:AA50)</f>
        <v>0</v>
      </c>
      <c r="C50" s="47" t="e">
        <f>B50/#REF!</f>
        <v>#REF!</v>
      </c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2"/>
    </row>
    <row r="51" spans="1:28" s="9" customFormat="1" ht="22.9" hidden="1" customHeight="1" x14ac:dyDescent="0.25">
      <c r="A51" s="8" t="s">
        <v>45</v>
      </c>
      <c r="B51" s="11">
        <f>SUM(D51:AA51)</f>
        <v>0</v>
      </c>
      <c r="C51" s="47" t="e">
        <f>B51/#REF!</f>
        <v>#REF!</v>
      </c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2"/>
    </row>
    <row r="52" spans="1:28" s="9" customFormat="1" ht="22.5" hidden="1" customHeight="1" x14ac:dyDescent="0.25">
      <c r="A52" s="5" t="s">
        <v>1</v>
      </c>
      <c r="B52" s="27">
        <v>1.105</v>
      </c>
      <c r="C52" s="27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43"/>
    </row>
    <row r="53" spans="1:28" s="9" customFormat="1" ht="22.9" hidden="1" customHeight="1" x14ac:dyDescent="0.25">
      <c r="A53" s="5" t="s">
        <v>33</v>
      </c>
      <c r="B53" s="11">
        <f t="shared" ref="B53:B59" si="0">SUM(D53:AA53)</f>
        <v>0</v>
      </c>
      <c r="C53" s="47" t="e">
        <f>B53/#REF!</f>
        <v>#REF!</v>
      </c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43"/>
    </row>
    <row r="54" spans="1:28" s="9" customFormat="1" ht="22.9" hidden="1" customHeight="1" x14ac:dyDescent="0.25">
      <c r="A54" s="5" t="s">
        <v>32</v>
      </c>
      <c r="B54" s="11">
        <f t="shared" si="0"/>
        <v>0</v>
      </c>
      <c r="C54" s="47" t="e">
        <f>B54/#REF!</f>
        <v>#REF!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43"/>
    </row>
    <row r="55" spans="1:28" s="9" customFormat="1" ht="22.9" hidden="1" customHeight="1" x14ac:dyDescent="0.25">
      <c r="A55" s="5" t="s">
        <v>55</v>
      </c>
      <c r="B55" s="11">
        <f t="shared" si="0"/>
        <v>0</v>
      </c>
      <c r="C55" s="47" t="e">
        <f>B55/#REF!</f>
        <v>#REF!</v>
      </c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43"/>
    </row>
    <row r="56" spans="1:28" s="9" customFormat="1" ht="24" hidden="1" customHeight="1" x14ac:dyDescent="0.25">
      <c r="A56" s="5" t="s">
        <v>34</v>
      </c>
      <c r="B56" s="11">
        <f t="shared" si="0"/>
        <v>0</v>
      </c>
      <c r="C56" s="47" t="e">
        <f>B56/#REF!</f>
        <v>#REF!</v>
      </c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43"/>
    </row>
    <row r="57" spans="1:28" s="9" customFormat="1" ht="22.9" hidden="1" customHeight="1" x14ac:dyDescent="0.25">
      <c r="A57" s="5" t="s">
        <v>35</v>
      </c>
      <c r="B57" s="11">
        <f t="shared" si="0"/>
        <v>0</v>
      </c>
      <c r="C57" s="47" t="e">
        <f>B57/#REF!</f>
        <v>#REF!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43"/>
    </row>
    <row r="58" spans="1:28" s="9" customFormat="1" ht="25.9" hidden="1" customHeight="1" x14ac:dyDescent="0.25">
      <c r="A58" s="10" t="s">
        <v>56</v>
      </c>
      <c r="B58" s="11">
        <f t="shared" si="0"/>
        <v>0</v>
      </c>
      <c r="C58" s="47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43"/>
    </row>
    <row r="59" spans="1:28" s="9" customFormat="1" ht="24.75" hidden="1" customHeight="1" outlineLevel="1" x14ac:dyDescent="0.25">
      <c r="A59" s="10" t="s">
        <v>24</v>
      </c>
      <c r="B59" s="11">
        <f t="shared" si="0"/>
        <v>0</v>
      </c>
      <c r="C59" s="47" t="e">
        <f>B59/#REF!</f>
        <v>#REF!</v>
      </c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43"/>
    </row>
    <row r="60" spans="1:28" s="9" customFormat="1" ht="21.6" hidden="1" customHeight="1" outlineLevel="1" x14ac:dyDescent="0.25">
      <c r="A60" s="19" t="s">
        <v>42</v>
      </c>
      <c r="B60" s="47"/>
      <c r="C60" s="47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43"/>
    </row>
    <row r="61" spans="1:28" s="9" customFormat="1" ht="20.45" hidden="1" customHeight="1" outlineLevel="1" x14ac:dyDescent="0.25">
      <c r="A61" s="17" t="s">
        <v>40</v>
      </c>
      <c r="B61" s="11">
        <f t="shared" ref="B61:B87" si="1">SUM(D61:AA61)</f>
        <v>0</v>
      </c>
      <c r="C61" s="47" t="e">
        <f>B61/#REF!</f>
        <v>#REF!</v>
      </c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43"/>
    </row>
    <row r="62" spans="1:28" s="9" customFormat="1" ht="21" hidden="1" customHeight="1" outlineLevel="1" x14ac:dyDescent="0.25">
      <c r="A62" s="18" t="s">
        <v>41</v>
      </c>
      <c r="B62" s="11">
        <f t="shared" si="1"/>
        <v>0</v>
      </c>
      <c r="C62" s="47" t="e">
        <f>B62/#REF!</f>
        <v>#REF!</v>
      </c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43"/>
    </row>
    <row r="63" spans="1:28" s="9" customFormat="1" ht="21.6" hidden="1" customHeight="1" outlineLevel="1" x14ac:dyDescent="0.25">
      <c r="A63" s="10" t="s">
        <v>25</v>
      </c>
      <c r="B63" s="11">
        <f t="shared" si="1"/>
        <v>0</v>
      </c>
      <c r="C63" s="47" t="e">
        <f>B63/#REF!</f>
        <v>#REF!</v>
      </c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43"/>
    </row>
    <row r="64" spans="1:28" s="9" customFormat="1" ht="22.9" hidden="1" customHeight="1" collapsed="1" x14ac:dyDescent="0.25">
      <c r="A64" s="7" t="s">
        <v>16</v>
      </c>
      <c r="B64" s="11">
        <f t="shared" si="1"/>
        <v>0</v>
      </c>
      <c r="C64" s="47" t="e">
        <f>B64/#REF!</f>
        <v>#REF!</v>
      </c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42"/>
    </row>
    <row r="65" spans="1:28" s="9" customFormat="1" ht="22.9" hidden="1" customHeight="1" x14ac:dyDescent="0.25">
      <c r="A65" s="8" t="s">
        <v>17</v>
      </c>
      <c r="B65" s="26">
        <f t="shared" si="1"/>
        <v>0</v>
      </c>
      <c r="C65" s="47" t="e">
        <f>B65/#REF!</f>
        <v>#REF!</v>
      </c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42"/>
    </row>
    <row r="66" spans="1:28" s="9" customFormat="1" ht="23.45" hidden="1" customHeight="1" outlineLevel="1" x14ac:dyDescent="0.25">
      <c r="A66" s="10" t="s">
        <v>28</v>
      </c>
      <c r="B66" s="11">
        <f t="shared" si="1"/>
        <v>0</v>
      </c>
      <c r="C66" s="47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43"/>
    </row>
    <row r="67" spans="1:28" s="9" customFormat="1" ht="18.600000000000001" hidden="1" customHeight="1" x14ac:dyDescent="0.25">
      <c r="A67" s="7" t="s">
        <v>19</v>
      </c>
      <c r="B67" s="11">
        <f t="shared" si="1"/>
        <v>0</v>
      </c>
      <c r="C67" s="47" t="e">
        <f>B67/#REF!</f>
        <v>#REF!</v>
      </c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42"/>
    </row>
    <row r="68" spans="1:28" s="9" customFormat="1" ht="21.6" hidden="1" customHeight="1" x14ac:dyDescent="0.25">
      <c r="A68" s="8" t="s">
        <v>20</v>
      </c>
      <c r="B68" s="11">
        <f t="shared" si="1"/>
        <v>0</v>
      </c>
      <c r="C68" s="47" t="e">
        <f>B68/#REF!</f>
        <v>#REF!</v>
      </c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42"/>
    </row>
    <row r="69" spans="1:28" s="9" customFormat="1" ht="21.6" hidden="1" customHeight="1" x14ac:dyDescent="0.25">
      <c r="A69" s="5" t="s">
        <v>1</v>
      </c>
      <c r="B69" s="11">
        <f t="shared" si="1"/>
        <v>0</v>
      </c>
      <c r="C69" s="47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43"/>
    </row>
    <row r="70" spans="1:28" s="9" customFormat="1" ht="22.9" hidden="1" customHeight="1" x14ac:dyDescent="0.25">
      <c r="A70" s="5" t="s">
        <v>18</v>
      </c>
      <c r="B70" s="11">
        <f t="shared" si="1"/>
        <v>0</v>
      </c>
      <c r="C70" s="47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42"/>
    </row>
    <row r="71" spans="1:28" s="9" customFormat="1" ht="22.9" hidden="1" customHeight="1" outlineLevel="1" x14ac:dyDescent="0.25">
      <c r="A71" s="10" t="s">
        <v>26</v>
      </c>
      <c r="B71" s="11">
        <f t="shared" si="1"/>
        <v>0</v>
      </c>
      <c r="C71" s="47" t="e">
        <f>B71/#REF!</f>
        <v>#REF!</v>
      </c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43"/>
    </row>
    <row r="72" spans="1:28" s="9" customFormat="1" ht="22.9" hidden="1" customHeight="1" outlineLevel="1" x14ac:dyDescent="0.25">
      <c r="A72" s="10" t="s">
        <v>27</v>
      </c>
      <c r="B72" s="11">
        <f t="shared" si="1"/>
        <v>0</v>
      </c>
      <c r="C72" s="47" t="e">
        <f>B72/#REF!</f>
        <v>#REF!</v>
      </c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43"/>
    </row>
    <row r="73" spans="1:28" s="9" customFormat="1" ht="22.9" hidden="1" customHeight="1" x14ac:dyDescent="0.25">
      <c r="A73" s="5" t="s">
        <v>21</v>
      </c>
      <c r="B73" s="11">
        <f t="shared" si="1"/>
        <v>0</v>
      </c>
      <c r="C73" s="47" t="e">
        <f>B73/#REF!</f>
        <v>#REF!</v>
      </c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43"/>
    </row>
    <row r="74" spans="1:28" s="9" customFormat="1" ht="22.9" hidden="1" customHeight="1" x14ac:dyDescent="0.25">
      <c r="A74" s="5" t="s">
        <v>53</v>
      </c>
      <c r="B74" s="11">
        <f t="shared" si="1"/>
        <v>0</v>
      </c>
      <c r="C74" s="47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43"/>
    </row>
    <row r="75" spans="1:28" s="9" customFormat="1" ht="22.9" hidden="1" customHeight="1" x14ac:dyDescent="0.25">
      <c r="A75" s="5" t="s">
        <v>174</v>
      </c>
      <c r="B75" s="11">
        <f t="shared" si="1"/>
        <v>0</v>
      </c>
      <c r="C75" s="47" t="e">
        <f>B75/#REF!</f>
        <v>#REF!</v>
      </c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43"/>
    </row>
    <row r="76" spans="1:28" s="9" customFormat="1" ht="20.45" hidden="1" customHeight="1" x14ac:dyDescent="0.25">
      <c r="A76" s="5" t="s">
        <v>177</v>
      </c>
      <c r="B76" s="11">
        <f t="shared" si="1"/>
        <v>0</v>
      </c>
      <c r="C76" s="47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43"/>
    </row>
    <row r="77" spans="1:28" s="9" customFormat="1" ht="22.9" hidden="1" customHeight="1" x14ac:dyDescent="0.25">
      <c r="A77" s="5" t="s">
        <v>22</v>
      </c>
      <c r="B77" s="11">
        <f t="shared" si="1"/>
        <v>0</v>
      </c>
      <c r="C77" s="47" t="e">
        <f>B77/#REF!</f>
        <v>#REF!</v>
      </c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43"/>
    </row>
    <row r="78" spans="1:28" s="9" customFormat="1" ht="22.9" hidden="1" customHeight="1" x14ac:dyDescent="0.25">
      <c r="A78" s="5" t="s">
        <v>70</v>
      </c>
      <c r="B78" s="11">
        <f t="shared" si="1"/>
        <v>0</v>
      </c>
      <c r="C78" s="47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43"/>
    </row>
    <row r="79" spans="1:28" s="9" customFormat="1" ht="22.9" hidden="1" customHeight="1" x14ac:dyDescent="0.25">
      <c r="A79" s="5" t="s">
        <v>71</v>
      </c>
      <c r="B79" s="11">
        <f t="shared" si="1"/>
        <v>0</v>
      </c>
      <c r="C79" s="47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43"/>
    </row>
    <row r="80" spans="1:28" s="9" customFormat="1" ht="25.9" hidden="1" customHeight="1" x14ac:dyDescent="0.25">
      <c r="A80" s="5" t="s">
        <v>72</v>
      </c>
      <c r="B80" s="11">
        <f t="shared" si="1"/>
        <v>0</v>
      </c>
      <c r="C80" s="47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43"/>
    </row>
    <row r="81" spans="1:40" s="9" customFormat="1" ht="24" hidden="1" customHeight="1" x14ac:dyDescent="0.25">
      <c r="A81" s="5" t="s">
        <v>175</v>
      </c>
      <c r="B81" s="11">
        <f t="shared" si="1"/>
        <v>0</v>
      </c>
      <c r="C81" s="47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43"/>
    </row>
    <row r="82" spans="1:40" s="9" customFormat="1" ht="23.45" hidden="1" customHeight="1" x14ac:dyDescent="0.25">
      <c r="A82" s="5" t="s">
        <v>73</v>
      </c>
      <c r="B82" s="11">
        <f t="shared" si="1"/>
        <v>0</v>
      </c>
      <c r="C82" s="47" t="e">
        <f>B82/#REF!</f>
        <v>#REF!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43"/>
    </row>
    <row r="83" spans="1:40" s="9" customFormat="1" ht="22.9" hidden="1" customHeight="1" x14ac:dyDescent="0.25">
      <c r="A83" s="5" t="s">
        <v>74</v>
      </c>
      <c r="B83" s="11">
        <f t="shared" si="1"/>
        <v>0</v>
      </c>
      <c r="C83" s="47" t="e">
        <f>B83/#REF!</f>
        <v>#REF!</v>
      </c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43"/>
    </row>
    <row r="84" spans="1:40" ht="22.9" hidden="1" customHeight="1" x14ac:dyDescent="0.25">
      <c r="A84" s="7" t="s">
        <v>75</v>
      </c>
      <c r="B84" s="11">
        <f t="shared" si="1"/>
        <v>0</v>
      </c>
      <c r="C84" s="47" t="e">
        <f>B84/#REF!</f>
        <v>#REF!</v>
      </c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</row>
    <row r="85" spans="1:40" ht="22.9" hidden="1" customHeight="1" x14ac:dyDescent="0.25">
      <c r="A85" s="8" t="s">
        <v>76</v>
      </c>
      <c r="B85" s="11">
        <f t="shared" si="1"/>
        <v>0</v>
      </c>
      <c r="C85" s="47" t="e">
        <f>B85/#REF!</f>
        <v>#REF!</v>
      </c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</row>
    <row r="86" spans="1:40" ht="22.9" hidden="1" customHeight="1" x14ac:dyDescent="0.25">
      <c r="A86" s="48" t="s">
        <v>1</v>
      </c>
      <c r="B86" s="11">
        <f t="shared" si="1"/>
        <v>0</v>
      </c>
      <c r="C86" s="47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</row>
    <row r="87" spans="1:40" ht="22.9" hidden="1" customHeight="1" x14ac:dyDescent="0.25">
      <c r="A87" s="48" t="s">
        <v>77</v>
      </c>
      <c r="B87" s="58">
        <f t="shared" si="1"/>
        <v>0</v>
      </c>
      <c r="C87" s="47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</row>
    <row r="88" spans="1:40" s="62" customFormat="1" ht="21" hidden="1" customHeight="1" x14ac:dyDescent="0.25">
      <c r="A88" s="48" t="s">
        <v>78</v>
      </c>
      <c r="B88" s="60">
        <f>(B51-B89)</f>
        <v>0</v>
      </c>
      <c r="C88" s="60" t="e">
        <f>(C51-C89)</f>
        <v>#REF!</v>
      </c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1"/>
      <c r="AC88" s="61"/>
      <c r="AD88" s="61"/>
      <c r="AE88" s="61"/>
      <c r="AF88" s="61"/>
      <c r="AG88" s="61"/>
      <c r="AH88" s="61"/>
      <c r="AI88" s="61"/>
      <c r="AJ88" s="61"/>
      <c r="AK88" s="61"/>
      <c r="AL88" s="61"/>
      <c r="AM88" s="61"/>
      <c r="AN88" s="61"/>
    </row>
    <row r="89" spans="1:40" ht="24.6" hidden="1" customHeight="1" x14ac:dyDescent="0.25">
      <c r="A89" s="48"/>
      <c r="B89" s="11">
        <f>SUM(D89:AA89)</f>
        <v>0</v>
      </c>
      <c r="C89" s="47" t="e">
        <f>B89/#REF!</f>
        <v>#REF!</v>
      </c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3"/>
      <c r="X89" s="113"/>
      <c r="Y89" s="113"/>
      <c r="Z89" s="113"/>
      <c r="AA89" s="113"/>
    </row>
    <row r="90" spans="1:40" ht="21.6" hidden="1" customHeight="1" x14ac:dyDescent="0.25">
      <c r="A90" s="48"/>
      <c r="B90" s="11"/>
      <c r="C90" s="47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</row>
    <row r="91" spans="1:40" s="62" customFormat="1" ht="22.9" hidden="1" customHeight="1" x14ac:dyDescent="0.25">
      <c r="A91" s="48" t="s">
        <v>79</v>
      </c>
      <c r="B91" s="60">
        <f>(B65-B92)</f>
        <v>0</v>
      </c>
      <c r="C91" s="60" t="e">
        <f>(C65-C92)</f>
        <v>#REF!</v>
      </c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61"/>
    </row>
    <row r="92" spans="1:40" ht="24.6" hidden="1" customHeight="1" x14ac:dyDescent="0.25">
      <c r="A92" s="48"/>
      <c r="B92" s="26">
        <f>SUM(D92:AA92)</f>
        <v>0</v>
      </c>
      <c r="C92" s="47" t="e">
        <f>B92/#REF!</f>
        <v>#REF!</v>
      </c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</row>
    <row r="93" spans="1:40" ht="26.25" hidden="1" customHeight="1" x14ac:dyDescent="0.25">
      <c r="A93" s="63" t="s">
        <v>80</v>
      </c>
      <c r="B93" s="64"/>
      <c r="C93" s="57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</row>
    <row r="94" spans="1:40" ht="26.25" hidden="1" customHeight="1" x14ac:dyDescent="0.25">
      <c r="A94" s="48" t="s">
        <v>81</v>
      </c>
      <c r="B94" s="66"/>
      <c r="C94" s="57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</row>
    <row r="95" spans="1:40" ht="24.75" hidden="1" customHeight="1" x14ac:dyDescent="0.25">
      <c r="A95" s="48" t="s">
        <v>82</v>
      </c>
      <c r="B95" s="16" t="e">
        <f>B94/B93</f>
        <v>#DIV/0!</v>
      </c>
      <c r="C95" s="57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</row>
    <row r="96" spans="1:40" s="22" customFormat="1" ht="21.75" hidden="1" customHeight="1" x14ac:dyDescent="0.2">
      <c r="A96" s="67" t="s">
        <v>83</v>
      </c>
      <c r="B96" s="13">
        <f t="shared" ref="B96:B100" si="2">SUM(D96:AA96)</f>
        <v>12949</v>
      </c>
      <c r="C96" s="30" t="e">
        <f>B96/#REF!</f>
        <v>#REF!</v>
      </c>
      <c r="D96" s="68">
        <v>3360</v>
      </c>
      <c r="E96" s="68">
        <v>1346</v>
      </c>
      <c r="F96" s="68">
        <v>975</v>
      </c>
      <c r="G96" s="68">
        <v>753</v>
      </c>
      <c r="H96" s="68">
        <v>550</v>
      </c>
      <c r="I96" s="68">
        <v>600</v>
      </c>
      <c r="J96" s="68">
        <v>566</v>
      </c>
      <c r="K96" s="68">
        <v>58</v>
      </c>
      <c r="L96" s="68">
        <v>540</v>
      </c>
      <c r="M96" s="68">
        <v>514</v>
      </c>
      <c r="N96" s="68">
        <v>285</v>
      </c>
      <c r="O96" s="68">
        <v>230</v>
      </c>
      <c r="P96" s="68">
        <v>110</v>
      </c>
      <c r="Q96" s="68">
        <v>170</v>
      </c>
      <c r="R96" s="68">
        <v>147</v>
      </c>
      <c r="S96" s="68">
        <v>230</v>
      </c>
      <c r="T96" s="68">
        <v>208</v>
      </c>
      <c r="U96" s="68">
        <v>70</v>
      </c>
      <c r="V96" s="68">
        <v>200</v>
      </c>
      <c r="W96" s="68">
        <v>320</v>
      </c>
      <c r="X96" s="68">
        <v>70</v>
      </c>
      <c r="Y96" s="68">
        <v>1015</v>
      </c>
      <c r="Z96" s="68">
        <v>368</v>
      </c>
      <c r="AA96" s="68">
        <v>264</v>
      </c>
    </row>
    <row r="97" spans="1:28" s="70" customFormat="1" ht="23.25" hidden="1" customHeight="1" x14ac:dyDescent="0.2">
      <c r="A97" s="48" t="s">
        <v>84</v>
      </c>
      <c r="B97" s="26">
        <f t="shared" si="2"/>
        <v>0</v>
      </c>
      <c r="C97" s="47" t="e">
        <f>B97/#REF!</f>
        <v>#REF!</v>
      </c>
      <c r="D97" s="34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</row>
    <row r="98" spans="1:28" s="70" customFormat="1" ht="20.25" hidden="1" customHeight="1" x14ac:dyDescent="0.2">
      <c r="A98" s="48" t="s">
        <v>85</v>
      </c>
      <c r="B98" s="26">
        <f t="shared" si="2"/>
        <v>316</v>
      </c>
      <c r="C98" s="47" t="e">
        <f>B98/#REF!</f>
        <v>#REF!</v>
      </c>
      <c r="D98" s="34"/>
      <c r="E98" s="69">
        <v>55</v>
      </c>
      <c r="F98" s="69"/>
      <c r="G98" s="69"/>
      <c r="H98" s="69"/>
      <c r="I98" s="69"/>
      <c r="J98" s="69">
        <v>120</v>
      </c>
      <c r="K98" s="69"/>
      <c r="L98" s="69"/>
      <c r="M98" s="69">
        <v>81</v>
      </c>
      <c r="N98" s="69">
        <v>60</v>
      </c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</row>
    <row r="99" spans="1:28" s="22" customFormat="1" ht="21.75" hidden="1" customHeight="1" x14ac:dyDescent="0.2">
      <c r="A99" s="7" t="s">
        <v>86</v>
      </c>
      <c r="B99" s="26">
        <f t="shared" si="2"/>
        <v>12633</v>
      </c>
      <c r="C99" s="47"/>
      <c r="D99" s="71">
        <f>D96-D97-D98</f>
        <v>3360</v>
      </c>
      <c r="E99" s="71">
        <f t="shared" ref="E99:AA99" si="3">E96-E97-E98</f>
        <v>1291</v>
      </c>
      <c r="F99" s="71">
        <f t="shared" si="3"/>
        <v>975</v>
      </c>
      <c r="G99" s="71">
        <f t="shared" si="3"/>
        <v>753</v>
      </c>
      <c r="H99" s="71">
        <f t="shared" si="3"/>
        <v>550</v>
      </c>
      <c r="I99" s="71">
        <f t="shared" si="3"/>
        <v>600</v>
      </c>
      <c r="J99" s="71">
        <f t="shared" si="3"/>
        <v>446</v>
      </c>
      <c r="K99" s="71">
        <f t="shared" si="3"/>
        <v>58</v>
      </c>
      <c r="L99" s="71">
        <f t="shared" si="3"/>
        <v>540</v>
      </c>
      <c r="M99" s="71">
        <f t="shared" si="3"/>
        <v>433</v>
      </c>
      <c r="N99" s="71">
        <f t="shared" si="3"/>
        <v>225</v>
      </c>
      <c r="O99" s="71">
        <f t="shared" si="3"/>
        <v>230</v>
      </c>
      <c r="P99" s="71">
        <f t="shared" si="3"/>
        <v>110</v>
      </c>
      <c r="Q99" s="71">
        <f t="shared" si="3"/>
        <v>170</v>
      </c>
      <c r="R99" s="71">
        <f t="shared" si="3"/>
        <v>147</v>
      </c>
      <c r="S99" s="71">
        <f t="shared" si="3"/>
        <v>230</v>
      </c>
      <c r="T99" s="71">
        <f t="shared" si="3"/>
        <v>208</v>
      </c>
      <c r="U99" s="71">
        <f t="shared" si="3"/>
        <v>70</v>
      </c>
      <c r="V99" s="71">
        <f t="shared" si="3"/>
        <v>200</v>
      </c>
      <c r="W99" s="71">
        <f t="shared" si="3"/>
        <v>320</v>
      </c>
      <c r="X99" s="71">
        <f t="shared" si="3"/>
        <v>70</v>
      </c>
      <c r="Y99" s="71">
        <f t="shared" si="3"/>
        <v>1015</v>
      </c>
      <c r="Z99" s="71">
        <f t="shared" si="3"/>
        <v>368</v>
      </c>
      <c r="AA99" s="71">
        <f t="shared" si="3"/>
        <v>264</v>
      </c>
    </row>
    <row r="100" spans="1:28" s="22" customFormat="1" ht="21.75" hidden="1" customHeight="1" x14ac:dyDescent="0.2">
      <c r="A100" s="7" t="s">
        <v>87</v>
      </c>
      <c r="B100" s="26">
        <f t="shared" si="2"/>
        <v>653</v>
      </c>
      <c r="C100" s="47"/>
      <c r="D100" s="71">
        <v>503</v>
      </c>
      <c r="E100" s="71">
        <v>150</v>
      </c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</row>
    <row r="101" spans="1:28" s="22" customFormat="1" ht="23.25" hidden="1" customHeight="1" x14ac:dyDescent="0.2">
      <c r="A101" s="48" t="s">
        <v>88</v>
      </c>
      <c r="B101" s="26">
        <f>SUM(D101:AA101)</f>
        <v>12076</v>
      </c>
      <c r="C101" s="47"/>
      <c r="D101" s="69">
        <f>D99-D100</f>
        <v>2857</v>
      </c>
      <c r="E101" s="69">
        <f t="shared" ref="E101:Z101" si="4">E99-E100</f>
        <v>1141</v>
      </c>
      <c r="F101" s="69">
        <f t="shared" si="4"/>
        <v>975</v>
      </c>
      <c r="G101" s="69">
        <f t="shared" si="4"/>
        <v>753</v>
      </c>
      <c r="H101" s="69">
        <f t="shared" si="4"/>
        <v>550</v>
      </c>
      <c r="I101" s="69">
        <f t="shared" si="4"/>
        <v>600</v>
      </c>
      <c r="J101" s="69">
        <f t="shared" si="4"/>
        <v>446</v>
      </c>
      <c r="K101" s="69">
        <f t="shared" si="4"/>
        <v>58</v>
      </c>
      <c r="L101" s="69">
        <f t="shared" si="4"/>
        <v>540</v>
      </c>
      <c r="M101" s="69">
        <f t="shared" si="4"/>
        <v>433</v>
      </c>
      <c r="N101" s="69">
        <f t="shared" si="4"/>
        <v>225</v>
      </c>
      <c r="O101" s="69">
        <f t="shared" si="4"/>
        <v>230</v>
      </c>
      <c r="P101" s="69">
        <v>150</v>
      </c>
      <c r="Q101" s="69">
        <f t="shared" si="4"/>
        <v>170</v>
      </c>
      <c r="R101" s="69">
        <f t="shared" si="4"/>
        <v>147</v>
      </c>
      <c r="S101" s="69">
        <f t="shared" si="4"/>
        <v>230</v>
      </c>
      <c r="T101" s="69">
        <f t="shared" si="4"/>
        <v>208</v>
      </c>
      <c r="U101" s="69">
        <f t="shared" si="4"/>
        <v>70</v>
      </c>
      <c r="V101" s="69">
        <f t="shared" si="4"/>
        <v>200</v>
      </c>
      <c r="W101" s="69">
        <f t="shared" si="4"/>
        <v>320</v>
      </c>
      <c r="X101" s="69">
        <f t="shared" si="4"/>
        <v>70</v>
      </c>
      <c r="Y101" s="69">
        <f t="shared" si="4"/>
        <v>1015</v>
      </c>
      <c r="Z101" s="69">
        <f t="shared" si="4"/>
        <v>368</v>
      </c>
      <c r="AA101" s="69">
        <v>320</v>
      </c>
    </row>
    <row r="102" spans="1:28" s="72" customFormat="1" ht="45" customHeight="1" x14ac:dyDescent="0.2">
      <c r="A102" s="8" t="s">
        <v>207</v>
      </c>
      <c r="B102" s="26">
        <f>SUM(D102:AA102)</f>
        <v>12596</v>
      </c>
      <c r="C102" s="47" t="e">
        <f>B102/#REF!</f>
        <v>#REF!</v>
      </c>
      <c r="D102" s="51">
        <f>D105+D106+D107+D108+D109+D110</f>
        <v>3327</v>
      </c>
      <c r="E102" s="51">
        <f t="shared" ref="E102:Z102" si="5">E105+E106+E107+E108+E109+E110</f>
        <v>1191</v>
      </c>
      <c r="F102" s="51">
        <f t="shared" si="5"/>
        <v>975</v>
      </c>
      <c r="G102" s="51">
        <f t="shared" si="5"/>
        <v>753</v>
      </c>
      <c r="H102" s="51">
        <f t="shared" si="5"/>
        <v>550</v>
      </c>
      <c r="I102" s="51">
        <f t="shared" si="5"/>
        <v>600</v>
      </c>
      <c r="J102" s="51">
        <f t="shared" si="5"/>
        <v>446</v>
      </c>
      <c r="K102" s="51">
        <f t="shared" si="5"/>
        <v>58</v>
      </c>
      <c r="L102" s="51">
        <f t="shared" si="5"/>
        <v>540</v>
      </c>
      <c r="M102" s="51">
        <f t="shared" si="5"/>
        <v>433</v>
      </c>
      <c r="N102" s="51">
        <f t="shared" si="5"/>
        <v>225</v>
      </c>
      <c r="O102" s="51">
        <f t="shared" si="5"/>
        <v>230</v>
      </c>
      <c r="P102" s="51">
        <f t="shared" si="5"/>
        <v>150</v>
      </c>
      <c r="Q102" s="51">
        <f t="shared" si="5"/>
        <v>170</v>
      </c>
      <c r="R102" s="51">
        <f t="shared" si="5"/>
        <v>147</v>
      </c>
      <c r="S102" s="51">
        <f t="shared" si="5"/>
        <v>230</v>
      </c>
      <c r="T102" s="51">
        <f t="shared" si="5"/>
        <v>208</v>
      </c>
      <c r="U102" s="51">
        <f t="shared" si="5"/>
        <v>70</v>
      </c>
      <c r="V102" s="51">
        <f t="shared" si="5"/>
        <v>200</v>
      </c>
      <c r="W102" s="51">
        <f t="shared" si="5"/>
        <v>320</v>
      </c>
      <c r="X102" s="51">
        <f t="shared" si="5"/>
        <v>70</v>
      </c>
      <c r="Y102" s="51">
        <f t="shared" si="5"/>
        <v>1015</v>
      </c>
      <c r="Z102" s="51">
        <f t="shared" si="5"/>
        <v>368</v>
      </c>
      <c r="AA102" s="51">
        <v>320</v>
      </c>
      <c r="AB102" s="22"/>
    </row>
    <row r="103" spans="1:28" s="22" customFormat="1" ht="0.75" hidden="1" customHeight="1" x14ac:dyDescent="0.2">
      <c r="A103" s="48" t="s">
        <v>89</v>
      </c>
      <c r="B103" s="73">
        <f>B102/B101</f>
        <v>1.0430606160980458</v>
      </c>
      <c r="C103" s="121" t="e">
        <f t="shared" ref="C103:AA103" si="6">C102/C101</f>
        <v>#REF!</v>
      </c>
      <c r="D103" s="121">
        <f t="shared" si="6"/>
        <v>1.1645082254112706</v>
      </c>
      <c r="E103" s="121">
        <f t="shared" si="6"/>
        <v>1.0438212094653812</v>
      </c>
      <c r="F103" s="121">
        <f t="shared" si="6"/>
        <v>1</v>
      </c>
      <c r="G103" s="121">
        <f t="shared" si="6"/>
        <v>1</v>
      </c>
      <c r="H103" s="121">
        <f t="shared" si="6"/>
        <v>1</v>
      </c>
      <c r="I103" s="121">
        <f t="shared" si="6"/>
        <v>1</v>
      </c>
      <c r="J103" s="121">
        <f t="shared" si="6"/>
        <v>1</v>
      </c>
      <c r="K103" s="121">
        <f t="shared" si="6"/>
        <v>1</v>
      </c>
      <c r="L103" s="121">
        <f t="shared" si="6"/>
        <v>1</v>
      </c>
      <c r="M103" s="121">
        <f t="shared" si="6"/>
        <v>1</v>
      </c>
      <c r="N103" s="121">
        <f t="shared" si="6"/>
        <v>1</v>
      </c>
      <c r="O103" s="121">
        <f t="shared" si="6"/>
        <v>1</v>
      </c>
      <c r="P103" s="121">
        <f t="shared" si="6"/>
        <v>1</v>
      </c>
      <c r="Q103" s="121">
        <f t="shared" si="6"/>
        <v>1</v>
      </c>
      <c r="R103" s="121">
        <f t="shared" si="6"/>
        <v>1</v>
      </c>
      <c r="S103" s="121">
        <f t="shared" si="6"/>
        <v>1</v>
      </c>
      <c r="T103" s="121">
        <f t="shared" si="6"/>
        <v>1</v>
      </c>
      <c r="U103" s="121">
        <f t="shared" si="6"/>
        <v>1</v>
      </c>
      <c r="V103" s="121">
        <f t="shared" si="6"/>
        <v>1</v>
      </c>
      <c r="W103" s="121">
        <f t="shared" si="6"/>
        <v>1</v>
      </c>
      <c r="X103" s="121">
        <f t="shared" si="6"/>
        <v>1</v>
      </c>
      <c r="Y103" s="121">
        <f t="shared" si="6"/>
        <v>1</v>
      </c>
      <c r="Z103" s="121">
        <f t="shared" si="6"/>
        <v>1</v>
      </c>
      <c r="AA103" s="121">
        <f t="shared" si="6"/>
        <v>1</v>
      </c>
    </row>
    <row r="104" spans="1:28" s="22" customFormat="1" ht="1.5" hidden="1" customHeight="1" x14ac:dyDescent="0.2">
      <c r="A104" s="48" t="s">
        <v>90</v>
      </c>
      <c r="B104" s="15">
        <f>B102/B101</f>
        <v>1.0430606160980458</v>
      </c>
      <c r="C104" s="74" t="e">
        <f>C102/C101</f>
        <v>#REF!</v>
      </c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</row>
    <row r="105" spans="1:28" s="22" customFormat="1" ht="27" hidden="1" customHeight="1" x14ac:dyDescent="0.2">
      <c r="A105" s="7" t="s">
        <v>91</v>
      </c>
      <c r="B105" s="14">
        <f t="shared" ref="B105:B112" si="7">SUM(D105:AA105)</f>
        <v>6022</v>
      </c>
      <c r="C105" s="47" t="e">
        <f>B105/#REF!</f>
        <v>#REF!</v>
      </c>
      <c r="D105" s="51">
        <v>1497</v>
      </c>
      <c r="E105" s="51">
        <v>705</v>
      </c>
      <c r="F105" s="51">
        <v>635</v>
      </c>
      <c r="G105" s="51">
        <v>253</v>
      </c>
      <c r="H105" s="51">
        <v>170</v>
      </c>
      <c r="I105" s="51">
        <v>240</v>
      </c>
      <c r="J105" s="51">
        <v>213</v>
      </c>
      <c r="K105" s="51">
        <v>17</v>
      </c>
      <c r="L105" s="51">
        <v>192</v>
      </c>
      <c r="M105" s="51">
        <v>85</v>
      </c>
      <c r="N105" s="51">
        <v>130</v>
      </c>
      <c r="O105" s="51">
        <v>100</v>
      </c>
      <c r="P105" s="51">
        <v>75</v>
      </c>
      <c r="Q105" s="51">
        <v>50</v>
      </c>
      <c r="R105" s="51">
        <v>72</v>
      </c>
      <c r="S105" s="51">
        <v>190</v>
      </c>
      <c r="T105" s="51">
        <v>120</v>
      </c>
      <c r="U105" s="51">
        <v>20</v>
      </c>
      <c r="V105" s="51">
        <v>90</v>
      </c>
      <c r="W105" s="51">
        <v>105</v>
      </c>
      <c r="X105" s="51">
        <v>30</v>
      </c>
      <c r="Y105" s="51">
        <v>525</v>
      </c>
      <c r="Z105" s="51">
        <v>368</v>
      </c>
      <c r="AA105" s="51">
        <v>140</v>
      </c>
    </row>
    <row r="106" spans="1:28" s="22" customFormat="1" ht="28.5" hidden="1" customHeight="1" x14ac:dyDescent="0.2">
      <c r="A106" s="7" t="s">
        <v>92</v>
      </c>
      <c r="B106" s="14">
        <f t="shared" si="7"/>
        <v>4944</v>
      </c>
      <c r="C106" s="47" t="e">
        <f>B106/#REF!</f>
        <v>#REF!</v>
      </c>
      <c r="D106" s="51">
        <v>1300</v>
      </c>
      <c r="E106" s="51">
        <v>386</v>
      </c>
      <c r="F106" s="51">
        <v>320</v>
      </c>
      <c r="G106" s="51">
        <v>500</v>
      </c>
      <c r="H106" s="51">
        <v>160</v>
      </c>
      <c r="I106" s="51">
        <v>310</v>
      </c>
      <c r="J106" s="51">
        <v>198</v>
      </c>
      <c r="K106" s="51">
        <v>3</v>
      </c>
      <c r="L106" s="51">
        <v>312</v>
      </c>
      <c r="M106" s="51">
        <v>267</v>
      </c>
      <c r="N106" s="51">
        <v>95</v>
      </c>
      <c r="O106" s="51">
        <v>100</v>
      </c>
      <c r="P106" s="51">
        <v>75</v>
      </c>
      <c r="Q106" s="51">
        <v>80</v>
      </c>
      <c r="R106" s="51">
        <v>50</v>
      </c>
      <c r="S106" s="51">
        <v>40</v>
      </c>
      <c r="T106" s="51">
        <v>88</v>
      </c>
      <c r="U106" s="51">
        <v>50</v>
      </c>
      <c r="V106" s="51">
        <v>100</v>
      </c>
      <c r="W106" s="51">
        <v>70</v>
      </c>
      <c r="X106" s="51">
        <v>35</v>
      </c>
      <c r="Y106" s="51">
        <v>260</v>
      </c>
      <c r="Z106" s="51"/>
      <c r="AA106" s="51">
        <v>145</v>
      </c>
    </row>
    <row r="107" spans="1:28" s="22" customFormat="1" ht="27" hidden="1" customHeight="1" x14ac:dyDescent="0.2">
      <c r="A107" s="7" t="s">
        <v>93</v>
      </c>
      <c r="B107" s="14">
        <f t="shared" si="7"/>
        <v>731</v>
      </c>
      <c r="C107" s="47"/>
      <c r="D107" s="51"/>
      <c r="E107" s="51"/>
      <c r="F107" s="51"/>
      <c r="G107" s="51"/>
      <c r="H107" s="51">
        <v>220</v>
      </c>
      <c r="I107" s="51">
        <v>50</v>
      </c>
      <c r="J107" s="51">
        <v>35</v>
      </c>
      <c r="K107" s="51"/>
      <c r="L107" s="51">
        <v>36</v>
      </c>
      <c r="M107" s="51"/>
      <c r="N107" s="51"/>
      <c r="O107" s="51"/>
      <c r="P107" s="51"/>
      <c r="Q107" s="51">
        <v>40</v>
      </c>
      <c r="R107" s="51">
        <v>25</v>
      </c>
      <c r="S107" s="51"/>
      <c r="T107" s="51"/>
      <c r="U107" s="51"/>
      <c r="V107" s="51">
        <v>10</v>
      </c>
      <c r="W107" s="51">
        <v>115</v>
      </c>
      <c r="X107" s="51">
        <v>5</v>
      </c>
      <c r="Y107" s="51">
        <v>180</v>
      </c>
      <c r="Z107" s="51"/>
      <c r="AA107" s="51">
        <v>15</v>
      </c>
    </row>
    <row r="108" spans="1:28" s="22" customFormat="1" ht="25.5" customHeight="1" x14ac:dyDescent="0.2">
      <c r="A108" s="7" t="s">
        <v>94</v>
      </c>
      <c r="B108" s="14">
        <f t="shared" si="7"/>
        <v>520</v>
      </c>
      <c r="C108" s="47"/>
      <c r="D108" s="51">
        <v>470</v>
      </c>
      <c r="E108" s="51">
        <v>50</v>
      </c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</row>
    <row r="109" spans="1:28" s="22" customFormat="1" ht="28.5" hidden="1" customHeight="1" x14ac:dyDescent="0.2">
      <c r="A109" s="7" t="s">
        <v>203</v>
      </c>
      <c r="B109" s="14">
        <f t="shared" si="7"/>
        <v>239</v>
      </c>
      <c r="C109" s="47" t="e">
        <f>B109/#REF!</f>
        <v>#REF!</v>
      </c>
      <c r="D109" s="51"/>
      <c r="E109" s="51"/>
      <c r="F109" s="51">
        <v>20</v>
      </c>
      <c r="G109" s="51"/>
      <c r="H109" s="51"/>
      <c r="I109" s="51"/>
      <c r="J109" s="51"/>
      <c r="K109" s="51">
        <v>38</v>
      </c>
      <c r="L109" s="51"/>
      <c r="M109" s="51">
        <v>81</v>
      </c>
      <c r="N109" s="51"/>
      <c r="O109" s="51"/>
      <c r="P109" s="51"/>
      <c r="Q109" s="51"/>
      <c r="R109" s="51"/>
      <c r="S109" s="51"/>
      <c r="T109" s="51"/>
      <c r="U109" s="51"/>
      <c r="V109" s="51"/>
      <c r="W109" s="51">
        <v>30</v>
      </c>
      <c r="X109" s="51"/>
      <c r="Y109" s="51">
        <v>50</v>
      </c>
      <c r="Z109" s="51"/>
      <c r="AA109" s="51">
        <v>20</v>
      </c>
    </row>
    <row r="110" spans="1:28" s="22" customFormat="1" ht="27" hidden="1" customHeight="1" x14ac:dyDescent="0.2">
      <c r="A110" s="7" t="s">
        <v>35</v>
      </c>
      <c r="B110" s="14">
        <f t="shared" si="7"/>
        <v>140</v>
      </c>
      <c r="C110" s="47"/>
      <c r="D110" s="51">
        <v>60</v>
      </c>
      <c r="E110" s="51">
        <v>50</v>
      </c>
      <c r="F110" s="51"/>
      <c r="G110" s="51"/>
      <c r="H110" s="51"/>
      <c r="I110" s="51"/>
      <c r="J110" s="51"/>
      <c r="K110" s="51"/>
      <c r="L110" s="51"/>
      <c r="M110" s="51"/>
      <c r="N110" s="51"/>
      <c r="O110" s="51">
        <v>30</v>
      </c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</row>
    <row r="111" spans="1:28" s="70" customFormat="1" ht="27" hidden="1" customHeight="1" x14ac:dyDescent="0.2">
      <c r="A111" s="48" t="s">
        <v>96</v>
      </c>
      <c r="B111" s="26">
        <f t="shared" si="7"/>
        <v>0</v>
      </c>
      <c r="C111" s="47" t="e">
        <f>B111/#REF!</f>
        <v>#REF!</v>
      </c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</row>
    <row r="112" spans="1:28" s="22" customFormat="1" ht="41.25" customHeight="1" x14ac:dyDescent="0.2">
      <c r="A112" s="8" t="s">
        <v>208</v>
      </c>
      <c r="B112" s="26">
        <f t="shared" si="7"/>
        <v>12596</v>
      </c>
      <c r="C112" s="47" t="e">
        <f>B112/#REF!</f>
        <v>#REF!</v>
      </c>
      <c r="D112" s="34">
        <f>D114+D115+D116+D117+D119</f>
        <v>3327</v>
      </c>
      <c r="E112" s="34">
        <f t="shared" ref="E112:Z112" si="8">E114+E115+E116+E117+E119</f>
        <v>1191</v>
      </c>
      <c r="F112" s="34">
        <f>F114+F115+F118</f>
        <v>975</v>
      </c>
      <c r="G112" s="34">
        <f t="shared" si="8"/>
        <v>753</v>
      </c>
      <c r="H112" s="34">
        <f t="shared" si="8"/>
        <v>550</v>
      </c>
      <c r="I112" s="34">
        <f t="shared" si="8"/>
        <v>600</v>
      </c>
      <c r="J112" s="34">
        <f t="shared" si="8"/>
        <v>446</v>
      </c>
      <c r="K112" s="34">
        <f>K114+K115+K116+K117+K118+K119</f>
        <v>58</v>
      </c>
      <c r="L112" s="34">
        <f>L114+L115+L116+L117+L118+L119</f>
        <v>540</v>
      </c>
      <c r="M112" s="34">
        <f>M114+M115+M118+M119</f>
        <v>433</v>
      </c>
      <c r="N112" s="34">
        <f t="shared" si="8"/>
        <v>225</v>
      </c>
      <c r="O112" s="34">
        <f t="shared" si="8"/>
        <v>230</v>
      </c>
      <c r="P112" s="34">
        <f t="shared" si="8"/>
        <v>150</v>
      </c>
      <c r="Q112" s="34">
        <f t="shared" si="8"/>
        <v>170</v>
      </c>
      <c r="R112" s="34">
        <f t="shared" si="8"/>
        <v>147</v>
      </c>
      <c r="S112" s="34">
        <f t="shared" si="8"/>
        <v>230</v>
      </c>
      <c r="T112" s="34">
        <f t="shared" si="8"/>
        <v>208</v>
      </c>
      <c r="U112" s="34">
        <f t="shared" si="8"/>
        <v>70</v>
      </c>
      <c r="V112" s="34">
        <f t="shared" si="8"/>
        <v>200</v>
      </c>
      <c r="W112" s="34">
        <f>W114+W115+W116+W117+W118+W119</f>
        <v>320</v>
      </c>
      <c r="X112" s="34">
        <f t="shared" ref="X112:Y112" si="9">X114+X115+X116+X117+X118+X119</f>
        <v>70</v>
      </c>
      <c r="Y112" s="34">
        <f t="shared" si="9"/>
        <v>1015</v>
      </c>
      <c r="Z112" s="34">
        <f t="shared" si="8"/>
        <v>368</v>
      </c>
      <c r="AA112" s="34">
        <v>320</v>
      </c>
    </row>
    <row r="113" spans="1:27" s="22" customFormat="1" ht="26.25" hidden="1" customHeight="1" x14ac:dyDescent="0.2">
      <c r="A113" s="48" t="s">
        <v>89</v>
      </c>
      <c r="B113" s="27">
        <f>B112/B101</f>
        <v>1.0430606160980458</v>
      </c>
      <c r="C113" s="39" t="e">
        <f t="shared" ref="C113:AA113" si="10">C112/C101</f>
        <v>#REF!</v>
      </c>
      <c r="D113" s="39">
        <f t="shared" si="10"/>
        <v>1.1645082254112706</v>
      </c>
      <c r="E113" s="39">
        <f t="shared" si="10"/>
        <v>1.0438212094653812</v>
      </c>
      <c r="F113" s="39">
        <f t="shared" si="10"/>
        <v>1</v>
      </c>
      <c r="G113" s="39">
        <f t="shared" si="10"/>
        <v>1</v>
      </c>
      <c r="H113" s="39">
        <f t="shared" si="10"/>
        <v>1</v>
      </c>
      <c r="I113" s="39">
        <f t="shared" si="10"/>
        <v>1</v>
      </c>
      <c r="J113" s="39">
        <f t="shared" si="10"/>
        <v>1</v>
      </c>
      <c r="K113" s="39">
        <f t="shared" si="10"/>
        <v>1</v>
      </c>
      <c r="L113" s="39">
        <f t="shared" si="10"/>
        <v>1</v>
      </c>
      <c r="M113" s="39">
        <f t="shared" si="10"/>
        <v>1</v>
      </c>
      <c r="N113" s="39">
        <f t="shared" si="10"/>
        <v>1</v>
      </c>
      <c r="O113" s="39">
        <f t="shared" si="10"/>
        <v>1</v>
      </c>
      <c r="P113" s="39">
        <f t="shared" si="10"/>
        <v>1</v>
      </c>
      <c r="Q113" s="39">
        <f t="shared" si="10"/>
        <v>1</v>
      </c>
      <c r="R113" s="39">
        <f t="shared" si="10"/>
        <v>1</v>
      </c>
      <c r="S113" s="39">
        <f t="shared" si="10"/>
        <v>1</v>
      </c>
      <c r="T113" s="39">
        <f t="shared" si="10"/>
        <v>1</v>
      </c>
      <c r="U113" s="39">
        <f t="shared" si="10"/>
        <v>1</v>
      </c>
      <c r="V113" s="39">
        <f t="shared" si="10"/>
        <v>1</v>
      </c>
      <c r="W113" s="39">
        <f t="shared" si="10"/>
        <v>1</v>
      </c>
      <c r="X113" s="39">
        <f t="shared" si="10"/>
        <v>1</v>
      </c>
      <c r="Y113" s="39">
        <f t="shared" si="10"/>
        <v>1</v>
      </c>
      <c r="Z113" s="39">
        <f t="shared" si="10"/>
        <v>1</v>
      </c>
      <c r="AA113" s="39">
        <f t="shared" si="10"/>
        <v>1</v>
      </c>
    </row>
    <row r="114" spans="1:27" s="22" customFormat="1" ht="27" hidden="1" customHeight="1" x14ac:dyDescent="0.2">
      <c r="A114" s="7" t="s">
        <v>91</v>
      </c>
      <c r="B114" s="14">
        <f t="shared" ref="B114:B127" si="11">SUM(D114:AA114)</f>
        <v>6022</v>
      </c>
      <c r="C114" s="47" t="e">
        <f>B114/#REF!</f>
        <v>#REF!</v>
      </c>
      <c r="D114" s="51">
        <v>1497</v>
      </c>
      <c r="E114" s="51">
        <v>705</v>
      </c>
      <c r="F114" s="51">
        <v>635</v>
      </c>
      <c r="G114" s="51">
        <v>253</v>
      </c>
      <c r="H114" s="51">
        <v>170</v>
      </c>
      <c r="I114" s="51">
        <v>240</v>
      </c>
      <c r="J114" s="51">
        <v>213</v>
      </c>
      <c r="K114" s="51">
        <v>17</v>
      </c>
      <c r="L114" s="51">
        <v>192</v>
      </c>
      <c r="M114" s="51">
        <v>85</v>
      </c>
      <c r="N114" s="51">
        <v>130</v>
      </c>
      <c r="O114" s="51">
        <v>100</v>
      </c>
      <c r="P114" s="51">
        <v>75</v>
      </c>
      <c r="Q114" s="51">
        <v>50</v>
      </c>
      <c r="R114" s="51">
        <v>72</v>
      </c>
      <c r="S114" s="51">
        <v>190</v>
      </c>
      <c r="T114" s="51">
        <v>120</v>
      </c>
      <c r="U114" s="51">
        <v>20</v>
      </c>
      <c r="V114" s="51">
        <v>90</v>
      </c>
      <c r="W114" s="51">
        <v>105</v>
      </c>
      <c r="X114" s="51">
        <v>30</v>
      </c>
      <c r="Y114" s="51">
        <v>525</v>
      </c>
      <c r="Z114" s="51">
        <v>368</v>
      </c>
      <c r="AA114" s="51">
        <v>140</v>
      </c>
    </row>
    <row r="115" spans="1:27" s="22" customFormat="1" ht="26.25" hidden="1" customHeight="1" x14ac:dyDescent="0.2">
      <c r="A115" s="7" t="s">
        <v>92</v>
      </c>
      <c r="B115" s="14">
        <f t="shared" si="11"/>
        <v>4944</v>
      </c>
      <c r="C115" s="47" t="e">
        <f>B115/#REF!</f>
        <v>#REF!</v>
      </c>
      <c r="D115" s="51">
        <v>1300</v>
      </c>
      <c r="E115" s="51">
        <v>386</v>
      </c>
      <c r="F115" s="51">
        <v>320</v>
      </c>
      <c r="G115" s="51">
        <v>500</v>
      </c>
      <c r="H115" s="51">
        <v>160</v>
      </c>
      <c r="I115" s="51">
        <v>310</v>
      </c>
      <c r="J115" s="51">
        <v>198</v>
      </c>
      <c r="K115" s="51">
        <v>3</v>
      </c>
      <c r="L115" s="51">
        <v>312</v>
      </c>
      <c r="M115" s="51">
        <v>267</v>
      </c>
      <c r="N115" s="51">
        <v>95</v>
      </c>
      <c r="O115" s="51">
        <v>100</v>
      </c>
      <c r="P115" s="51">
        <v>75</v>
      </c>
      <c r="Q115" s="51">
        <v>80</v>
      </c>
      <c r="R115" s="51">
        <v>50</v>
      </c>
      <c r="S115" s="51">
        <v>40</v>
      </c>
      <c r="T115" s="51">
        <v>88</v>
      </c>
      <c r="U115" s="51">
        <v>50</v>
      </c>
      <c r="V115" s="51">
        <v>100</v>
      </c>
      <c r="W115" s="51">
        <v>70</v>
      </c>
      <c r="X115" s="51">
        <v>35</v>
      </c>
      <c r="Y115" s="51">
        <v>260</v>
      </c>
      <c r="Z115" s="51"/>
      <c r="AA115" s="51">
        <v>145</v>
      </c>
    </row>
    <row r="116" spans="1:27" s="22" customFormat="1" ht="33" hidden="1" customHeight="1" x14ac:dyDescent="0.2">
      <c r="A116" s="7" t="s">
        <v>93</v>
      </c>
      <c r="B116" s="14">
        <f t="shared" si="11"/>
        <v>731</v>
      </c>
      <c r="C116" s="47"/>
      <c r="D116" s="51"/>
      <c r="E116" s="51"/>
      <c r="F116" s="51"/>
      <c r="G116" s="51"/>
      <c r="H116" s="51">
        <v>220</v>
      </c>
      <c r="I116" s="51">
        <v>50</v>
      </c>
      <c r="J116" s="51">
        <v>35</v>
      </c>
      <c r="K116" s="51"/>
      <c r="L116" s="51">
        <v>36</v>
      </c>
      <c r="M116" s="51"/>
      <c r="N116" s="51"/>
      <c r="O116" s="51"/>
      <c r="P116" s="51"/>
      <c r="Q116" s="51">
        <v>40</v>
      </c>
      <c r="R116" s="51">
        <v>25</v>
      </c>
      <c r="S116" s="51"/>
      <c r="T116" s="51"/>
      <c r="U116" s="51"/>
      <c r="V116" s="51">
        <v>10</v>
      </c>
      <c r="W116" s="51">
        <v>115</v>
      </c>
      <c r="X116" s="51">
        <v>5</v>
      </c>
      <c r="Y116" s="51">
        <v>180</v>
      </c>
      <c r="Z116" s="51"/>
      <c r="AA116" s="51">
        <v>15</v>
      </c>
    </row>
    <row r="117" spans="1:27" s="22" customFormat="1" ht="31.5" customHeight="1" x14ac:dyDescent="0.2">
      <c r="A117" s="7" t="s">
        <v>94</v>
      </c>
      <c r="B117" s="14">
        <f t="shared" ref="B117" si="12">SUM(D117:AA117)</f>
        <v>520</v>
      </c>
      <c r="C117" s="47"/>
      <c r="D117" s="51">
        <v>470</v>
      </c>
      <c r="E117" s="51">
        <v>50</v>
      </c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</row>
    <row r="118" spans="1:27" s="22" customFormat="1" ht="30" hidden="1" customHeight="1" x14ac:dyDescent="0.2">
      <c r="A118" s="7" t="s">
        <v>203</v>
      </c>
      <c r="B118" s="14">
        <f t="shared" si="11"/>
        <v>239</v>
      </c>
      <c r="C118" s="47"/>
      <c r="D118" s="51"/>
      <c r="E118" s="51"/>
      <c r="F118" s="51">
        <v>20</v>
      </c>
      <c r="G118" s="51"/>
      <c r="H118" s="51"/>
      <c r="I118" s="51"/>
      <c r="J118" s="51"/>
      <c r="K118" s="51">
        <v>38</v>
      </c>
      <c r="L118" s="51"/>
      <c r="M118" s="51">
        <v>81</v>
      </c>
      <c r="N118" s="51"/>
      <c r="O118" s="51"/>
      <c r="P118" s="51"/>
      <c r="Q118" s="51"/>
      <c r="R118" s="51"/>
      <c r="S118" s="51"/>
      <c r="T118" s="51"/>
      <c r="U118" s="51"/>
      <c r="V118" s="51"/>
      <c r="W118" s="51">
        <v>30</v>
      </c>
      <c r="X118" s="51"/>
      <c r="Y118" s="51">
        <v>50</v>
      </c>
      <c r="Z118" s="51"/>
      <c r="AA118" s="51">
        <v>20</v>
      </c>
    </row>
    <row r="119" spans="1:27" s="22" customFormat="1" ht="34.5" hidden="1" customHeight="1" x14ac:dyDescent="0.2">
      <c r="A119" s="122" t="s">
        <v>35</v>
      </c>
      <c r="B119" s="14">
        <f t="shared" si="11"/>
        <v>140</v>
      </c>
      <c r="C119" s="47" t="e">
        <f>B119/#REF!</f>
        <v>#REF!</v>
      </c>
      <c r="D119" s="51">
        <v>60</v>
      </c>
      <c r="E119" s="51">
        <v>50</v>
      </c>
      <c r="F119" s="51"/>
      <c r="G119" s="51"/>
      <c r="H119" s="51"/>
      <c r="I119" s="51"/>
      <c r="J119" s="51"/>
      <c r="K119" s="51"/>
      <c r="L119" s="51"/>
      <c r="M119" s="51"/>
      <c r="N119" s="51"/>
      <c r="O119" s="51">
        <v>30</v>
      </c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</row>
    <row r="120" spans="1:27" s="22" customFormat="1" ht="1.5" customHeight="1" x14ac:dyDescent="0.2">
      <c r="A120" s="7" t="s">
        <v>95</v>
      </c>
      <c r="B120" s="14">
        <f t="shared" si="11"/>
        <v>0</v>
      </c>
      <c r="C120" s="47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</row>
    <row r="121" spans="1:27" s="22" customFormat="1" ht="25.5" customHeight="1" x14ac:dyDescent="0.2">
      <c r="A121" s="8" t="s">
        <v>97</v>
      </c>
      <c r="B121" s="26">
        <f t="shared" si="11"/>
        <v>33616.6</v>
      </c>
      <c r="C121" s="47" t="e">
        <f>B121/#REF!</f>
        <v>#REF!</v>
      </c>
      <c r="D121" s="34">
        <f>D122+D123+D124+D125+D126+D127</f>
        <v>11577</v>
      </c>
      <c r="E121" s="34">
        <f>E122+E123+E124+E125+E126+E127</f>
        <v>3717</v>
      </c>
      <c r="F121" s="34">
        <f>F122+F123+F124+F125+F126</f>
        <v>2651.6000000000004</v>
      </c>
      <c r="G121" s="34">
        <f>G122+G123+G124+G125+G126</f>
        <v>2206.3000000000002</v>
      </c>
      <c r="H121" s="34">
        <f>H122+H123+H124+H125+H126</f>
        <v>1391.5</v>
      </c>
      <c r="I121" s="34">
        <f>I122+I123+I124+I125+I126</f>
        <v>881</v>
      </c>
      <c r="J121" s="34">
        <v>832</v>
      </c>
      <c r="K121" s="34">
        <f>K122+K123+K124+K125+K126</f>
        <v>152</v>
      </c>
      <c r="L121" s="34">
        <f>L122+L123+L124+L125+L126</f>
        <v>1016</v>
      </c>
      <c r="M121" s="34">
        <f>M122+M123+M124+M125+M126</f>
        <v>1251.3999999999999</v>
      </c>
      <c r="N121" s="34">
        <f>N122+N123+N124+N125+N126</f>
        <v>654.79999999999995</v>
      </c>
      <c r="O121" s="34">
        <v>569</v>
      </c>
      <c r="P121" s="34">
        <f t="shared" ref="P121:V121" si="13">P122+P123+P124+P125+P126</f>
        <v>413</v>
      </c>
      <c r="Q121" s="34">
        <f t="shared" si="13"/>
        <v>450</v>
      </c>
      <c r="R121" s="34">
        <f t="shared" si="13"/>
        <v>355</v>
      </c>
      <c r="S121" s="34">
        <f t="shared" si="13"/>
        <v>560</v>
      </c>
      <c r="T121" s="34">
        <f t="shared" si="13"/>
        <v>545</v>
      </c>
      <c r="U121" s="34">
        <f t="shared" si="13"/>
        <v>200</v>
      </c>
      <c r="V121" s="34">
        <f t="shared" si="13"/>
        <v>325</v>
      </c>
      <c r="W121" s="34">
        <v>640</v>
      </c>
      <c r="X121" s="34">
        <f>X122+X123+X124+X125+X126</f>
        <v>154</v>
      </c>
      <c r="Y121" s="34">
        <f>Y122+Y123+Y124+Y125+Y126</f>
        <v>1605</v>
      </c>
      <c r="Z121" s="34">
        <f>Z122+Z123+Z124+Z125+Z126</f>
        <v>900</v>
      </c>
      <c r="AA121" s="34">
        <f>AA122+AA123+AA124+AA125+AA126</f>
        <v>570</v>
      </c>
    </row>
    <row r="122" spans="1:27" s="22" customFormat="1" ht="24.75" customHeight="1" x14ac:dyDescent="0.2">
      <c r="A122" s="7" t="s">
        <v>91</v>
      </c>
      <c r="B122" s="14">
        <f t="shared" si="11"/>
        <v>14393.300000000001</v>
      </c>
      <c r="C122" s="47" t="e">
        <f>B122/#REF!</f>
        <v>#REF!</v>
      </c>
      <c r="D122" s="51">
        <v>4634</v>
      </c>
      <c r="E122" s="51">
        <v>1805</v>
      </c>
      <c r="F122" s="51">
        <v>1395</v>
      </c>
      <c r="G122" s="51">
        <v>508.5</v>
      </c>
      <c r="H122" s="51">
        <v>568.5</v>
      </c>
      <c r="I122" s="51">
        <v>280</v>
      </c>
      <c r="J122" s="51">
        <v>300</v>
      </c>
      <c r="K122" s="51">
        <v>42</v>
      </c>
      <c r="L122" s="51">
        <v>358</v>
      </c>
      <c r="M122" s="51">
        <v>241.2</v>
      </c>
      <c r="N122" s="51">
        <v>364.1</v>
      </c>
      <c r="O122" s="51">
        <v>180</v>
      </c>
      <c r="P122" s="51">
        <v>205</v>
      </c>
      <c r="Q122" s="51">
        <v>150</v>
      </c>
      <c r="R122" s="51">
        <v>180</v>
      </c>
      <c r="S122" s="51">
        <v>456</v>
      </c>
      <c r="T122" s="51">
        <v>315</v>
      </c>
      <c r="U122" s="51">
        <v>56</v>
      </c>
      <c r="V122" s="51">
        <v>150</v>
      </c>
      <c r="W122" s="51">
        <v>160</v>
      </c>
      <c r="X122" s="51">
        <v>75</v>
      </c>
      <c r="Y122" s="51">
        <v>820</v>
      </c>
      <c r="Z122" s="71">
        <v>900</v>
      </c>
      <c r="AA122" s="51">
        <v>250</v>
      </c>
    </row>
    <row r="123" spans="1:27" s="22" customFormat="1" ht="25.5" customHeight="1" x14ac:dyDescent="0.2">
      <c r="A123" s="7" t="s">
        <v>92</v>
      </c>
      <c r="B123" s="14">
        <f t="shared" si="11"/>
        <v>15018.7</v>
      </c>
      <c r="C123" s="47" t="e">
        <f>B123/#REF!</f>
        <v>#REF!</v>
      </c>
      <c r="D123" s="51">
        <v>5170</v>
      </c>
      <c r="E123" s="51">
        <v>1550</v>
      </c>
      <c r="F123" s="51">
        <v>1194.8</v>
      </c>
      <c r="G123" s="51">
        <v>1697.8</v>
      </c>
      <c r="H123" s="51">
        <v>399</v>
      </c>
      <c r="I123" s="51">
        <v>550</v>
      </c>
      <c r="J123" s="51">
        <v>310</v>
      </c>
      <c r="K123" s="51">
        <v>7</v>
      </c>
      <c r="L123" s="51">
        <v>608.79999999999995</v>
      </c>
      <c r="M123" s="51">
        <v>850.6</v>
      </c>
      <c r="N123" s="51">
        <v>290.7</v>
      </c>
      <c r="O123" s="51">
        <v>230</v>
      </c>
      <c r="P123" s="51">
        <v>208</v>
      </c>
      <c r="Q123" s="51">
        <v>240</v>
      </c>
      <c r="R123" s="51">
        <v>150</v>
      </c>
      <c r="S123" s="51">
        <v>104</v>
      </c>
      <c r="T123" s="51">
        <v>230</v>
      </c>
      <c r="U123" s="51">
        <v>144</v>
      </c>
      <c r="V123" s="51">
        <v>160</v>
      </c>
      <c r="W123" s="51">
        <v>110</v>
      </c>
      <c r="X123" s="51">
        <v>74</v>
      </c>
      <c r="Y123" s="51">
        <v>480</v>
      </c>
      <c r="Z123" s="71"/>
      <c r="AA123" s="51">
        <v>260</v>
      </c>
    </row>
    <row r="124" spans="1:27" s="22" customFormat="1" ht="33.75" customHeight="1" x14ac:dyDescent="0.2">
      <c r="A124" s="7" t="s">
        <v>93</v>
      </c>
      <c r="B124" s="14">
        <f t="shared" si="11"/>
        <v>1079.2</v>
      </c>
      <c r="C124" s="47"/>
      <c r="D124" s="51"/>
      <c r="E124" s="51"/>
      <c r="F124" s="51"/>
      <c r="G124" s="51"/>
      <c r="H124" s="51">
        <v>424</v>
      </c>
      <c r="I124" s="51">
        <v>51</v>
      </c>
      <c r="J124" s="51">
        <v>60</v>
      </c>
      <c r="K124" s="51"/>
      <c r="L124" s="51">
        <v>49.2</v>
      </c>
      <c r="M124" s="51"/>
      <c r="N124" s="51"/>
      <c r="O124" s="51"/>
      <c r="P124" s="51"/>
      <c r="Q124" s="51">
        <v>60</v>
      </c>
      <c r="R124" s="51">
        <v>25</v>
      </c>
      <c r="S124" s="51"/>
      <c r="T124" s="51"/>
      <c r="U124" s="51"/>
      <c r="V124" s="51">
        <v>15</v>
      </c>
      <c r="W124" s="51">
        <v>185</v>
      </c>
      <c r="X124" s="51">
        <v>5</v>
      </c>
      <c r="Y124" s="51">
        <v>180</v>
      </c>
      <c r="Z124" s="51"/>
      <c r="AA124" s="51">
        <v>25</v>
      </c>
    </row>
    <row r="125" spans="1:27" s="22" customFormat="1" ht="33.75" customHeight="1" x14ac:dyDescent="0.2">
      <c r="A125" s="7" t="s">
        <v>94</v>
      </c>
      <c r="B125" s="14">
        <f t="shared" ref="B125" si="14">SUM(D125:AA125)</f>
        <v>1900</v>
      </c>
      <c r="C125" s="14">
        <f t="shared" ref="C125" si="15">SUM(E125:AB125)</f>
        <v>250</v>
      </c>
      <c r="D125" s="14">
        <v>1650</v>
      </c>
      <c r="E125" s="14">
        <v>250</v>
      </c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</row>
    <row r="126" spans="1:27" s="22" customFormat="1" ht="24.75" customHeight="1" x14ac:dyDescent="0.2">
      <c r="A126" s="7" t="s">
        <v>203</v>
      </c>
      <c r="B126" s="14">
        <f t="shared" si="11"/>
        <v>532.4</v>
      </c>
      <c r="C126" s="47" t="e">
        <f>B126/#REF!</f>
        <v>#REF!</v>
      </c>
      <c r="D126" s="51"/>
      <c r="E126" s="51"/>
      <c r="F126" s="51">
        <v>61.8</v>
      </c>
      <c r="G126" s="51"/>
      <c r="H126" s="51"/>
      <c r="I126" s="51"/>
      <c r="J126" s="51"/>
      <c r="K126" s="51">
        <v>103</v>
      </c>
      <c r="L126" s="51"/>
      <c r="M126" s="51">
        <v>159.6</v>
      </c>
      <c r="N126" s="51"/>
      <c r="O126" s="51"/>
      <c r="P126" s="51"/>
      <c r="Q126" s="51"/>
      <c r="R126" s="51"/>
      <c r="S126" s="51"/>
      <c r="T126" s="51"/>
      <c r="U126" s="51"/>
      <c r="V126" s="51"/>
      <c r="W126" s="51">
        <v>48</v>
      </c>
      <c r="X126" s="51"/>
      <c r="Y126" s="51">
        <v>125</v>
      </c>
      <c r="Z126" s="51"/>
      <c r="AA126" s="51">
        <v>35</v>
      </c>
    </row>
    <row r="127" spans="1:27" s="22" customFormat="1" ht="27" customHeight="1" x14ac:dyDescent="0.2">
      <c r="A127" s="7" t="s">
        <v>35</v>
      </c>
      <c r="B127" s="14">
        <f t="shared" si="11"/>
        <v>283</v>
      </c>
      <c r="C127" s="47"/>
      <c r="D127" s="51">
        <v>123</v>
      </c>
      <c r="E127" s="51">
        <v>112</v>
      </c>
      <c r="F127" s="51"/>
      <c r="G127" s="51"/>
      <c r="H127" s="51"/>
      <c r="I127" s="51"/>
      <c r="J127" s="51"/>
      <c r="K127" s="51"/>
      <c r="L127" s="51"/>
      <c r="M127" s="51"/>
      <c r="N127" s="51"/>
      <c r="O127" s="51">
        <v>48</v>
      </c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</row>
    <row r="128" spans="1:27" s="22" customFormat="1" ht="25.5" customHeight="1" x14ac:dyDescent="0.2">
      <c r="A128" s="8" t="s">
        <v>98</v>
      </c>
      <c r="B128" s="123">
        <f t="shared" ref="B128:AA128" si="16">B121/B112*10</f>
        <v>26.688313750396947</v>
      </c>
      <c r="C128" s="75" t="e">
        <f t="shared" si="16"/>
        <v>#REF!</v>
      </c>
      <c r="D128" s="76">
        <f t="shared" si="16"/>
        <v>34.79711451758341</v>
      </c>
      <c r="E128" s="76">
        <f t="shared" si="16"/>
        <v>31.209068010075566</v>
      </c>
      <c r="F128" s="76">
        <f t="shared" si="16"/>
        <v>27.195897435897439</v>
      </c>
      <c r="G128" s="76">
        <f t="shared" si="16"/>
        <v>29.300132802124836</v>
      </c>
      <c r="H128" s="76">
        <f t="shared" si="16"/>
        <v>25.299999999999997</v>
      </c>
      <c r="I128" s="76">
        <f t="shared" si="16"/>
        <v>14.683333333333334</v>
      </c>
      <c r="J128" s="76">
        <f t="shared" si="16"/>
        <v>18.654708520179373</v>
      </c>
      <c r="K128" s="76">
        <f t="shared" si="16"/>
        <v>26.206896551724135</v>
      </c>
      <c r="L128" s="76">
        <f t="shared" si="16"/>
        <v>18.814814814814817</v>
      </c>
      <c r="M128" s="76">
        <f t="shared" si="16"/>
        <v>28.900692840646649</v>
      </c>
      <c r="N128" s="76">
        <f t="shared" si="16"/>
        <v>29.10222222222222</v>
      </c>
      <c r="O128" s="76">
        <f t="shared" si="16"/>
        <v>24.739130434782609</v>
      </c>
      <c r="P128" s="76">
        <f t="shared" si="16"/>
        <v>27.533333333333335</v>
      </c>
      <c r="Q128" s="76">
        <f t="shared" si="16"/>
        <v>26.470588235294116</v>
      </c>
      <c r="R128" s="76">
        <f t="shared" si="16"/>
        <v>24.149659863945576</v>
      </c>
      <c r="S128" s="76">
        <f t="shared" si="16"/>
        <v>24.347826086956523</v>
      </c>
      <c r="T128" s="76">
        <f t="shared" si="16"/>
        <v>26.201923076923073</v>
      </c>
      <c r="U128" s="76">
        <f t="shared" si="16"/>
        <v>28.571428571428573</v>
      </c>
      <c r="V128" s="76">
        <f t="shared" si="16"/>
        <v>16.25</v>
      </c>
      <c r="W128" s="76">
        <f t="shared" si="16"/>
        <v>20</v>
      </c>
      <c r="X128" s="76">
        <f t="shared" si="16"/>
        <v>22</v>
      </c>
      <c r="Y128" s="76">
        <f t="shared" si="16"/>
        <v>15.812807881773399</v>
      </c>
      <c r="Z128" s="76">
        <f t="shared" si="16"/>
        <v>24.456521739130434</v>
      </c>
      <c r="AA128" s="76">
        <f t="shared" si="16"/>
        <v>17.8125</v>
      </c>
    </row>
    <row r="129" spans="1:27" s="22" customFormat="1" ht="25.5" hidden="1" customHeight="1" x14ac:dyDescent="0.2">
      <c r="A129" s="7" t="s">
        <v>91</v>
      </c>
      <c r="B129" s="76">
        <f t="shared" ref="B129:AA129" si="17">B122/B114*10</f>
        <v>23.901195616074396</v>
      </c>
      <c r="C129" s="76" t="e">
        <f t="shared" si="17"/>
        <v>#REF!</v>
      </c>
      <c r="D129" s="76">
        <f t="shared" si="17"/>
        <v>30.955243820975284</v>
      </c>
      <c r="E129" s="76">
        <f t="shared" si="17"/>
        <v>25.602836879432623</v>
      </c>
      <c r="F129" s="76">
        <f t="shared" si="17"/>
        <v>21.968503937007874</v>
      </c>
      <c r="G129" s="76">
        <f t="shared" si="17"/>
        <v>20.098814229249015</v>
      </c>
      <c r="H129" s="76">
        <f t="shared" si="17"/>
        <v>33.441176470588239</v>
      </c>
      <c r="I129" s="76">
        <f t="shared" si="17"/>
        <v>11.666666666666668</v>
      </c>
      <c r="J129" s="76">
        <f t="shared" si="17"/>
        <v>14.08450704225352</v>
      </c>
      <c r="K129" s="76">
        <f t="shared" si="17"/>
        <v>24.705882352941178</v>
      </c>
      <c r="L129" s="76">
        <f t="shared" si="17"/>
        <v>18.645833333333332</v>
      </c>
      <c r="M129" s="76">
        <f t="shared" si="17"/>
        <v>28.376470588235293</v>
      </c>
      <c r="N129" s="76">
        <f t="shared" si="17"/>
        <v>28.007692307692309</v>
      </c>
      <c r="O129" s="76">
        <f t="shared" si="17"/>
        <v>18</v>
      </c>
      <c r="P129" s="76">
        <f t="shared" si="17"/>
        <v>27.333333333333336</v>
      </c>
      <c r="Q129" s="76">
        <f t="shared" si="17"/>
        <v>30</v>
      </c>
      <c r="R129" s="76">
        <f t="shared" si="17"/>
        <v>25</v>
      </c>
      <c r="S129" s="76">
        <f t="shared" si="17"/>
        <v>24</v>
      </c>
      <c r="T129" s="76">
        <f t="shared" si="17"/>
        <v>26.25</v>
      </c>
      <c r="U129" s="76">
        <f t="shared" si="17"/>
        <v>28</v>
      </c>
      <c r="V129" s="76">
        <f t="shared" si="17"/>
        <v>16.666666666666668</v>
      </c>
      <c r="W129" s="76">
        <f t="shared" si="17"/>
        <v>15.238095238095237</v>
      </c>
      <c r="X129" s="76">
        <f t="shared" si="17"/>
        <v>25</v>
      </c>
      <c r="Y129" s="76">
        <f t="shared" si="17"/>
        <v>15.619047619047619</v>
      </c>
      <c r="Z129" s="76">
        <f t="shared" si="17"/>
        <v>24.456521739130434</v>
      </c>
      <c r="AA129" s="76">
        <f t="shared" si="17"/>
        <v>17.857142857142858</v>
      </c>
    </row>
    <row r="130" spans="1:27" s="22" customFormat="1" ht="25.5" hidden="1" customHeight="1" x14ac:dyDescent="0.2">
      <c r="A130" s="7" t="s">
        <v>92</v>
      </c>
      <c r="B130" s="76">
        <f t="shared" ref="B130:AA130" si="18">B123/B115*10</f>
        <v>30.377629449838189</v>
      </c>
      <c r="C130" s="76" t="e">
        <f t="shared" si="18"/>
        <v>#REF!</v>
      </c>
      <c r="D130" s="76">
        <f t="shared" si="18"/>
        <v>39.769230769230774</v>
      </c>
      <c r="E130" s="76">
        <f t="shared" si="18"/>
        <v>40.155440414507773</v>
      </c>
      <c r="F130" s="76">
        <f t="shared" si="18"/>
        <v>37.337499999999999</v>
      </c>
      <c r="G130" s="76">
        <f t="shared" si="18"/>
        <v>33.956000000000003</v>
      </c>
      <c r="H130" s="76">
        <f t="shared" si="18"/>
        <v>24.9375</v>
      </c>
      <c r="I130" s="76">
        <f t="shared" si="18"/>
        <v>17.741935483870968</v>
      </c>
      <c r="J130" s="76">
        <f t="shared" si="18"/>
        <v>15.656565656565657</v>
      </c>
      <c r="K130" s="76">
        <f t="shared" si="18"/>
        <v>23.333333333333336</v>
      </c>
      <c r="L130" s="76">
        <f t="shared" si="18"/>
        <v>19.512820512820511</v>
      </c>
      <c r="M130" s="76">
        <f t="shared" si="18"/>
        <v>31.857677902621724</v>
      </c>
      <c r="N130" s="76">
        <f t="shared" si="18"/>
        <v>30.6</v>
      </c>
      <c r="O130" s="76">
        <f t="shared" si="18"/>
        <v>23</v>
      </c>
      <c r="P130" s="76">
        <f t="shared" si="18"/>
        <v>27.733333333333334</v>
      </c>
      <c r="Q130" s="76">
        <f t="shared" si="18"/>
        <v>30</v>
      </c>
      <c r="R130" s="76">
        <f t="shared" si="18"/>
        <v>30</v>
      </c>
      <c r="S130" s="76">
        <f t="shared" si="18"/>
        <v>26</v>
      </c>
      <c r="T130" s="76">
        <f t="shared" si="18"/>
        <v>26.136363636363637</v>
      </c>
      <c r="U130" s="76">
        <f t="shared" si="18"/>
        <v>28.799999999999997</v>
      </c>
      <c r="V130" s="76">
        <f t="shared" si="18"/>
        <v>16</v>
      </c>
      <c r="W130" s="76">
        <f t="shared" si="18"/>
        <v>15.714285714285714</v>
      </c>
      <c r="X130" s="76">
        <f t="shared" si="18"/>
        <v>21.142857142857142</v>
      </c>
      <c r="Y130" s="76">
        <f t="shared" si="18"/>
        <v>18.461538461538463</v>
      </c>
      <c r="Z130" s="76" t="e">
        <f t="shared" si="18"/>
        <v>#DIV/0!</v>
      </c>
      <c r="AA130" s="76">
        <f t="shared" si="18"/>
        <v>17.931034482758619</v>
      </c>
    </row>
    <row r="131" spans="1:27" s="22" customFormat="1" ht="36.75" hidden="1" customHeight="1" x14ac:dyDescent="0.2">
      <c r="A131" s="7" t="s">
        <v>93</v>
      </c>
      <c r="B131" s="76">
        <f t="shared" ref="B131:AA131" si="19">B124/B116*10</f>
        <v>14.763337893296855</v>
      </c>
      <c r="C131" s="76" t="e">
        <f t="shared" si="19"/>
        <v>#DIV/0!</v>
      </c>
      <c r="D131" s="76" t="e">
        <f t="shared" si="19"/>
        <v>#DIV/0!</v>
      </c>
      <c r="E131" s="76" t="e">
        <f t="shared" si="19"/>
        <v>#DIV/0!</v>
      </c>
      <c r="F131" s="76" t="e">
        <f t="shared" si="19"/>
        <v>#DIV/0!</v>
      </c>
      <c r="G131" s="76" t="e">
        <f t="shared" si="19"/>
        <v>#DIV/0!</v>
      </c>
      <c r="H131" s="76">
        <f t="shared" si="19"/>
        <v>19.272727272727273</v>
      </c>
      <c r="I131" s="76">
        <f t="shared" si="19"/>
        <v>10.199999999999999</v>
      </c>
      <c r="J131" s="76">
        <f t="shared" si="19"/>
        <v>17.142857142857142</v>
      </c>
      <c r="K131" s="76" t="e">
        <f t="shared" si="19"/>
        <v>#DIV/0!</v>
      </c>
      <c r="L131" s="76">
        <f t="shared" si="19"/>
        <v>13.666666666666668</v>
      </c>
      <c r="M131" s="76" t="e">
        <f t="shared" si="19"/>
        <v>#DIV/0!</v>
      </c>
      <c r="N131" s="76" t="e">
        <f t="shared" si="19"/>
        <v>#DIV/0!</v>
      </c>
      <c r="O131" s="76" t="e">
        <f t="shared" si="19"/>
        <v>#DIV/0!</v>
      </c>
      <c r="P131" s="76" t="e">
        <f t="shared" si="19"/>
        <v>#DIV/0!</v>
      </c>
      <c r="Q131" s="76">
        <f t="shared" si="19"/>
        <v>15</v>
      </c>
      <c r="R131" s="76">
        <f t="shared" si="19"/>
        <v>10</v>
      </c>
      <c r="S131" s="76" t="e">
        <f t="shared" si="19"/>
        <v>#DIV/0!</v>
      </c>
      <c r="T131" s="76" t="e">
        <f t="shared" si="19"/>
        <v>#DIV/0!</v>
      </c>
      <c r="U131" s="76" t="e">
        <f t="shared" si="19"/>
        <v>#DIV/0!</v>
      </c>
      <c r="V131" s="76">
        <f t="shared" si="19"/>
        <v>15</v>
      </c>
      <c r="W131" s="76">
        <f t="shared" si="19"/>
        <v>16.086956521739133</v>
      </c>
      <c r="X131" s="76">
        <f t="shared" si="19"/>
        <v>10</v>
      </c>
      <c r="Y131" s="76">
        <f t="shared" si="19"/>
        <v>10</v>
      </c>
      <c r="Z131" s="76" t="e">
        <f t="shared" si="19"/>
        <v>#DIV/0!</v>
      </c>
      <c r="AA131" s="76">
        <f t="shared" si="19"/>
        <v>16.666666666666668</v>
      </c>
    </row>
    <row r="132" spans="1:27" s="22" customFormat="1" ht="35.25" customHeight="1" x14ac:dyDescent="0.2">
      <c r="A132" s="7" t="s">
        <v>94</v>
      </c>
      <c r="B132" s="75">
        <f t="shared" ref="B132:AA132" si="20">B125/B117*10</f>
        <v>36.53846153846154</v>
      </c>
      <c r="C132" s="75" t="e">
        <f t="shared" si="20"/>
        <v>#DIV/0!</v>
      </c>
      <c r="D132" s="76">
        <f t="shared" si="20"/>
        <v>35.106382978723403</v>
      </c>
      <c r="E132" s="76">
        <f t="shared" si="20"/>
        <v>50</v>
      </c>
      <c r="F132" s="76" t="e">
        <f t="shared" si="20"/>
        <v>#DIV/0!</v>
      </c>
      <c r="G132" s="76" t="e">
        <f t="shared" si="20"/>
        <v>#DIV/0!</v>
      </c>
      <c r="H132" s="76" t="e">
        <f t="shared" si="20"/>
        <v>#DIV/0!</v>
      </c>
      <c r="I132" s="76" t="e">
        <f t="shared" si="20"/>
        <v>#DIV/0!</v>
      </c>
      <c r="J132" s="76" t="e">
        <f t="shared" si="20"/>
        <v>#DIV/0!</v>
      </c>
      <c r="K132" s="76" t="e">
        <f t="shared" si="20"/>
        <v>#DIV/0!</v>
      </c>
      <c r="L132" s="76" t="e">
        <f t="shared" si="20"/>
        <v>#DIV/0!</v>
      </c>
      <c r="M132" s="76" t="e">
        <f t="shared" si="20"/>
        <v>#DIV/0!</v>
      </c>
      <c r="N132" s="76" t="e">
        <f t="shared" si="20"/>
        <v>#DIV/0!</v>
      </c>
      <c r="O132" s="76" t="e">
        <f t="shared" si="20"/>
        <v>#DIV/0!</v>
      </c>
      <c r="P132" s="76" t="e">
        <f t="shared" si="20"/>
        <v>#DIV/0!</v>
      </c>
      <c r="Q132" s="76" t="e">
        <f t="shared" si="20"/>
        <v>#DIV/0!</v>
      </c>
      <c r="R132" s="76" t="e">
        <f t="shared" si="20"/>
        <v>#DIV/0!</v>
      </c>
      <c r="S132" s="76" t="e">
        <f t="shared" si="20"/>
        <v>#DIV/0!</v>
      </c>
      <c r="T132" s="76" t="e">
        <f t="shared" si="20"/>
        <v>#DIV/0!</v>
      </c>
      <c r="U132" s="76" t="e">
        <f t="shared" si="20"/>
        <v>#DIV/0!</v>
      </c>
      <c r="V132" s="76" t="e">
        <f t="shared" si="20"/>
        <v>#DIV/0!</v>
      </c>
      <c r="W132" s="76" t="e">
        <f t="shared" si="20"/>
        <v>#DIV/0!</v>
      </c>
      <c r="X132" s="76" t="e">
        <f t="shared" si="20"/>
        <v>#DIV/0!</v>
      </c>
      <c r="Y132" s="76" t="e">
        <f t="shared" si="20"/>
        <v>#DIV/0!</v>
      </c>
      <c r="Z132" s="76" t="e">
        <f t="shared" si="20"/>
        <v>#DIV/0!</v>
      </c>
      <c r="AA132" s="76" t="e">
        <f t="shared" si="20"/>
        <v>#DIV/0!</v>
      </c>
    </row>
    <row r="133" spans="1:27" s="22" customFormat="1" ht="25.5" hidden="1" customHeight="1" x14ac:dyDescent="0.2">
      <c r="A133" s="7" t="s">
        <v>203</v>
      </c>
      <c r="B133" s="76">
        <f t="shared" ref="B133:AA133" si="21">B126/B118*10</f>
        <v>22.276150627615063</v>
      </c>
      <c r="C133" s="76" t="e">
        <f t="shared" si="21"/>
        <v>#REF!</v>
      </c>
      <c r="D133" s="76" t="e">
        <f t="shared" si="21"/>
        <v>#DIV/0!</v>
      </c>
      <c r="E133" s="76" t="e">
        <f t="shared" si="21"/>
        <v>#DIV/0!</v>
      </c>
      <c r="F133" s="76">
        <f t="shared" si="21"/>
        <v>30.9</v>
      </c>
      <c r="G133" s="76" t="e">
        <f t="shared" si="21"/>
        <v>#DIV/0!</v>
      </c>
      <c r="H133" s="76" t="e">
        <f t="shared" si="21"/>
        <v>#DIV/0!</v>
      </c>
      <c r="I133" s="76" t="e">
        <f t="shared" si="21"/>
        <v>#DIV/0!</v>
      </c>
      <c r="J133" s="76" t="e">
        <f t="shared" si="21"/>
        <v>#DIV/0!</v>
      </c>
      <c r="K133" s="76">
        <f t="shared" si="21"/>
        <v>27.10526315789474</v>
      </c>
      <c r="L133" s="76" t="e">
        <f t="shared" si="21"/>
        <v>#DIV/0!</v>
      </c>
      <c r="M133" s="76">
        <f t="shared" si="21"/>
        <v>19.703703703703702</v>
      </c>
      <c r="N133" s="76" t="e">
        <f t="shared" si="21"/>
        <v>#DIV/0!</v>
      </c>
      <c r="O133" s="76" t="e">
        <f t="shared" si="21"/>
        <v>#DIV/0!</v>
      </c>
      <c r="P133" s="76" t="e">
        <f t="shared" si="21"/>
        <v>#DIV/0!</v>
      </c>
      <c r="Q133" s="76" t="e">
        <f t="shared" si="21"/>
        <v>#DIV/0!</v>
      </c>
      <c r="R133" s="76" t="e">
        <f t="shared" si="21"/>
        <v>#DIV/0!</v>
      </c>
      <c r="S133" s="76" t="e">
        <f t="shared" si="21"/>
        <v>#DIV/0!</v>
      </c>
      <c r="T133" s="76" t="e">
        <f t="shared" si="21"/>
        <v>#DIV/0!</v>
      </c>
      <c r="U133" s="76" t="e">
        <f t="shared" si="21"/>
        <v>#DIV/0!</v>
      </c>
      <c r="V133" s="76" t="e">
        <f t="shared" si="21"/>
        <v>#DIV/0!</v>
      </c>
      <c r="W133" s="76">
        <f t="shared" si="21"/>
        <v>16</v>
      </c>
      <c r="X133" s="76" t="e">
        <f t="shared" si="21"/>
        <v>#DIV/0!</v>
      </c>
      <c r="Y133" s="76">
        <f t="shared" si="21"/>
        <v>25</v>
      </c>
      <c r="Z133" s="76" t="e">
        <f t="shared" si="21"/>
        <v>#DIV/0!</v>
      </c>
      <c r="AA133" s="76">
        <f t="shared" si="21"/>
        <v>17.5</v>
      </c>
    </row>
    <row r="134" spans="1:27" s="22" customFormat="1" ht="26.25" hidden="1" customHeight="1" x14ac:dyDescent="0.2">
      <c r="A134" s="7" t="s">
        <v>35</v>
      </c>
      <c r="B134" s="76">
        <f>B127/B119*10</f>
        <v>20.214285714285715</v>
      </c>
      <c r="C134" s="76" t="e">
        <f>C127/C120*10</f>
        <v>#DIV/0!</v>
      </c>
      <c r="D134" s="76">
        <f t="shared" ref="D134:AA134" si="22">D127/D119*10</f>
        <v>20.5</v>
      </c>
      <c r="E134" s="76">
        <f t="shared" si="22"/>
        <v>22.400000000000002</v>
      </c>
      <c r="F134" s="76" t="e">
        <f t="shared" si="22"/>
        <v>#DIV/0!</v>
      </c>
      <c r="G134" s="76" t="e">
        <f t="shared" si="22"/>
        <v>#DIV/0!</v>
      </c>
      <c r="H134" s="76" t="e">
        <f t="shared" si="22"/>
        <v>#DIV/0!</v>
      </c>
      <c r="I134" s="76" t="e">
        <f t="shared" si="22"/>
        <v>#DIV/0!</v>
      </c>
      <c r="J134" s="76" t="e">
        <f t="shared" si="22"/>
        <v>#DIV/0!</v>
      </c>
      <c r="K134" s="76" t="e">
        <f t="shared" si="22"/>
        <v>#DIV/0!</v>
      </c>
      <c r="L134" s="76" t="e">
        <f t="shared" si="22"/>
        <v>#DIV/0!</v>
      </c>
      <c r="M134" s="76" t="e">
        <f t="shared" si="22"/>
        <v>#DIV/0!</v>
      </c>
      <c r="N134" s="76" t="e">
        <f t="shared" si="22"/>
        <v>#DIV/0!</v>
      </c>
      <c r="O134" s="76">
        <f t="shared" si="22"/>
        <v>16</v>
      </c>
      <c r="P134" s="76" t="e">
        <f t="shared" si="22"/>
        <v>#DIV/0!</v>
      </c>
      <c r="Q134" s="76" t="e">
        <f t="shared" si="22"/>
        <v>#DIV/0!</v>
      </c>
      <c r="R134" s="76" t="e">
        <f t="shared" si="22"/>
        <v>#DIV/0!</v>
      </c>
      <c r="S134" s="76" t="e">
        <f t="shared" si="22"/>
        <v>#DIV/0!</v>
      </c>
      <c r="T134" s="76" t="e">
        <f t="shared" si="22"/>
        <v>#DIV/0!</v>
      </c>
      <c r="U134" s="76" t="e">
        <f t="shared" si="22"/>
        <v>#DIV/0!</v>
      </c>
      <c r="V134" s="76" t="e">
        <f t="shared" si="22"/>
        <v>#DIV/0!</v>
      </c>
      <c r="W134" s="76" t="e">
        <f t="shared" si="22"/>
        <v>#DIV/0!</v>
      </c>
      <c r="X134" s="76" t="e">
        <f t="shared" si="22"/>
        <v>#DIV/0!</v>
      </c>
      <c r="Y134" s="76" t="e">
        <f t="shared" si="22"/>
        <v>#DIV/0!</v>
      </c>
      <c r="Z134" s="76" t="e">
        <f t="shared" si="22"/>
        <v>#DIV/0!</v>
      </c>
      <c r="AA134" s="76" t="e">
        <f t="shared" si="22"/>
        <v>#DIV/0!</v>
      </c>
    </row>
    <row r="135" spans="1:27" s="22" customFormat="1" ht="33" hidden="1" customHeight="1" x14ac:dyDescent="0.2">
      <c r="A135" s="77" t="s">
        <v>99</v>
      </c>
      <c r="B135" s="26">
        <f>SUM(D135:AA135)</f>
        <v>0</v>
      </c>
      <c r="C135" s="47" t="e">
        <f>B135/#REF!</f>
        <v>#REF!</v>
      </c>
      <c r="D135" s="51"/>
      <c r="E135" s="51"/>
      <c r="F135" s="76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</row>
    <row r="136" spans="1:27" s="22" customFormat="1" ht="24.75" hidden="1" customHeight="1" x14ac:dyDescent="0.2">
      <c r="A136" s="77" t="s">
        <v>100</v>
      </c>
      <c r="B136" s="78"/>
      <c r="C136" s="51" t="e">
        <f>C112-C229</f>
        <v>#REF!</v>
      </c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/>
    </row>
    <row r="137" spans="1:27" s="22" customFormat="1" ht="24.75" customHeight="1" x14ac:dyDescent="0.2">
      <c r="A137" s="8" t="s">
        <v>101</v>
      </c>
      <c r="B137" s="26">
        <f>SUM(D137:AA137)</f>
        <v>3</v>
      </c>
      <c r="C137" s="47" t="e">
        <f>B137/#REF!</f>
        <v>#REF!</v>
      </c>
      <c r="D137" s="51">
        <v>2</v>
      </c>
      <c r="E137" s="51">
        <v>1</v>
      </c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</row>
    <row r="138" spans="1:27" s="22" customFormat="1" ht="23.25" hidden="1" customHeight="1" x14ac:dyDescent="0.2">
      <c r="A138" s="8" t="s">
        <v>102</v>
      </c>
      <c r="B138" s="75">
        <f>B136/B137</f>
        <v>0</v>
      </c>
      <c r="C138" s="76" t="e">
        <f>C136/C137</f>
        <v>#REF!</v>
      </c>
      <c r="D138" s="76"/>
      <c r="E138" s="76"/>
      <c r="F138" s="76"/>
      <c r="G138" s="76"/>
      <c r="H138" s="76"/>
      <c r="I138" s="76"/>
      <c r="J138" s="76"/>
      <c r="K138" s="76"/>
      <c r="L138" s="76"/>
      <c r="M138" s="76"/>
      <c r="N138" s="76"/>
      <c r="O138" s="76"/>
      <c r="P138" s="76"/>
      <c r="Q138" s="76"/>
      <c r="R138" s="76"/>
      <c r="S138" s="76"/>
      <c r="T138" s="76"/>
      <c r="U138" s="76"/>
      <c r="V138" s="76"/>
      <c r="W138" s="76"/>
      <c r="X138" s="76"/>
      <c r="Y138" s="76"/>
      <c r="Z138" s="76"/>
      <c r="AA138" s="76"/>
    </row>
    <row r="139" spans="1:27" s="22" customFormat="1" ht="23.25" hidden="1" customHeight="1" x14ac:dyDescent="0.2">
      <c r="A139" s="7" t="s">
        <v>103</v>
      </c>
      <c r="B139" s="26">
        <f>SUM(D139:AA139)</f>
        <v>0</v>
      </c>
      <c r="C139" s="37"/>
      <c r="D139" s="79"/>
      <c r="E139" s="79"/>
      <c r="F139" s="80"/>
      <c r="G139" s="79"/>
      <c r="H139" s="79"/>
      <c r="I139" s="79"/>
      <c r="J139" s="79"/>
      <c r="K139" s="79"/>
      <c r="L139" s="81"/>
      <c r="M139" s="79"/>
      <c r="N139" s="79"/>
      <c r="O139" s="79"/>
      <c r="P139" s="79"/>
      <c r="Q139" s="79"/>
      <c r="R139" s="79"/>
      <c r="S139" s="79"/>
      <c r="T139" s="79"/>
      <c r="U139" s="79"/>
      <c r="V139" s="79"/>
      <c r="W139" s="79"/>
      <c r="X139" s="79"/>
      <c r="Y139" s="79"/>
      <c r="Z139" s="79"/>
      <c r="AA139" s="79"/>
    </row>
    <row r="140" spans="1:27" s="22" customFormat="1" ht="26.25" hidden="1" customHeight="1" x14ac:dyDescent="0.2">
      <c r="A140" s="7" t="s">
        <v>104</v>
      </c>
      <c r="B140" s="11">
        <f>SUM(D140:AA140)</f>
        <v>0</v>
      </c>
      <c r="C140" s="47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  <c r="AA140" s="71"/>
    </row>
    <row r="141" spans="1:27" s="22" customFormat="1" ht="24.75" hidden="1" customHeight="1" outlineLevel="1" x14ac:dyDescent="0.2">
      <c r="A141" s="7" t="s">
        <v>105</v>
      </c>
      <c r="B141" s="26"/>
      <c r="C141" s="47" t="e">
        <f>B141/#REF!</f>
        <v>#REF!</v>
      </c>
      <c r="D141" s="71"/>
      <c r="E141" s="71"/>
      <c r="F141" s="71"/>
      <c r="G141" s="71"/>
      <c r="H141" s="71"/>
      <c r="I141" s="71"/>
      <c r="J141" s="71"/>
      <c r="K141" s="71"/>
      <c r="L141" s="82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  <c r="AA141" s="71"/>
    </row>
    <row r="142" spans="1:27" s="22" customFormat="1" ht="31.5" customHeight="1" outlineLevel="1" x14ac:dyDescent="0.2">
      <c r="A142" s="77" t="s">
        <v>106</v>
      </c>
      <c r="B142" s="75">
        <f>SUM(D142:AA142)</f>
        <v>219</v>
      </c>
      <c r="C142" s="47" t="e">
        <f>B142/#REF!</f>
        <v>#REF!</v>
      </c>
      <c r="D142" s="69">
        <v>191</v>
      </c>
      <c r="E142" s="34"/>
      <c r="F142" s="34"/>
      <c r="G142" s="34"/>
      <c r="H142" s="34"/>
      <c r="I142" s="34"/>
      <c r="J142" s="34"/>
      <c r="K142" s="34"/>
      <c r="L142" s="34"/>
      <c r="M142" s="69"/>
      <c r="N142" s="34"/>
      <c r="O142" s="69"/>
      <c r="P142" s="69"/>
      <c r="Q142" s="69"/>
      <c r="R142" s="69"/>
      <c r="S142" s="88">
        <v>2.5</v>
      </c>
      <c r="T142" s="69"/>
      <c r="U142" s="34"/>
      <c r="V142" s="34">
        <v>5</v>
      </c>
      <c r="W142" s="69"/>
      <c r="X142" s="69">
        <v>8</v>
      </c>
      <c r="Y142" s="34"/>
      <c r="Z142" s="34"/>
      <c r="AA142" s="34">
        <v>12.5</v>
      </c>
    </row>
    <row r="143" spans="1:27" s="22" customFormat="1" ht="30" hidden="1" customHeight="1" x14ac:dyDescent="0.2">
      <c r="A143" s="48" t="s">
        <v>1</v>
      </c>
      <c r="B143" s="27" t="e">
        <f>B142/B141</f>
        <v>#DIV/0!</v>
      </c>
      <c r="C143" s="27" t="e">
        <f>C142/C141</f>
        <v>#REF!</v>
      </c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</row>
    <row r="144" spans="1:27" s="22" customFormat="1" ht="30" hidden="1" customHeight="1" x14ac:dyDescent="0.2">
      <c r="A144" s="48" t="s">
        <v>107</v>
      </c>
      <c r="B144" s="83">
        <f>B141-B142</f>
        <v>-219</v>
      </c>
      <c r="C144" s="84" t="e">
        <f>C141-C142</f>
        <v>#REF!</v>
      </c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</row>
    <row r="145" spans="1:27" s="22" customFormat="1" ht="30" customHeight="1" x14ac:dyDescent="0.2">
      <c r="A145" s="8" t="s">
        <v>108</v>
      </c>
      <c r="B145" s="26">
        <f>SUM(D145:AA145)</f>
        <v>3820</v>
      </c>
      <c r="C145" s="47" t="e">
        <f>B145/#REF!</f>
        <v>#REF!</v>
      </c>
      <c r="D145" s="69">
        <v>3450</v>
      </c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>
        <v>25</v>
      </c>
      <c r="T145" s="69"/>
      <c r="U145" s="69"/>
      <c r="V145" s="69">
        <v>45</v>
      </c>
      <c r="W145" s="69"/>
      <c r="X145" s="69">
        <v>160</v>
      </c>
      <c r="Y145" s="69"/>
      <c r="Z145" s="69"/>
      <c r="AA145" s="69">
        <v>140</v>
      </c>
    </row>
    <row r="146" spans="1:27" s="22" customFormat="1" ht="30" customHeight="1" x14ac:dyDescent="0.2">
      <c r="A146" s="8" t="s">
        <v>98</v>
      </c>
      <c r="B146" s="85">
        <f>B145/B142*10</f>
        <v>174.42922374429224</v>
      </c>
      <c r="C146" s="47" t="e">
        <f>B146/#REF!</f>
        <v>#REF!</v>
      </c>
      <c r="D146" s="81">
        <f>D145/D142*10</f>
        <v>180.62827225130889</v>
      </c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  <c r="R146" s="81"/>
      <c r="S146" s="81">
        <f>S145/S142*10</f>
        <v>100</v>
      </c>
      <c r="T146" s="81"/>
      <c r="U146" s="81"/>
      <c r="V146" s="81">
        <f>V145/V142*10</f>
        <v>90</v>
      </c>
      <c r="W146" s="81"/>
      <c r="X146" s="81">
        <f>X145/X142*10</f>
        <v>200</v>
      </c>
      <c r="Y146" s="81"/>
      <c r="Z146" s="81"/>
      <c r="AA146" s="81">
        <f>AA145/AA142*10</f>
        <v>112</v>
      </c>
    </row>
    <row r="147" spans="1:27" s="22" customFormat="1" ht="28.5" hidden="1" customHeight="1" outlineLevel="1" x14ac:dyDescent="0.2">
      <c r="A147" s="7" t="s">
        <v>109</v>
      </c>
      <c r="B147" s="86"/>
      <c r="C147" s="47" t="e">
        <f>B147/#REF!</f>
        <v>#REF!</v>
      </c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34"/>
      <c r="AA147" s="51"/>
    </row>
    <row r="148" spans="1:27" s="22" customFormat="1" ht="28.5" hidden="1" customHeight="1" x14ac:dyDescent="0.2">
      <c r="A148" s="7" t="s">
        <v>110</v>
      </c>
      <c r="B148" s="86"/>
      <c r="C148" s="37"/>
      <c r="D148" s="81"/>
      <c r="E148" s="81"/>
      <c r="F148" s="87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81"/>
      <c r="U148" s="81"/>
      <c r="V148" s="81"/>
      <c r="W148" s="81"/>
      <c r="X148" s="81"/>
      <c r="Y148" s="81"/>
      <c r="Z148" s="81"/>
      <c r="AA148" s="81"/>
    </row>
    <row r="149" spans="1:27" s="22" customFormat="1" ht="27" hidden="1" customHeight="1" outlineLevel="1" x14ac:dyDescent="0.2">
      <c r="A149" s="7" t="s">
        <v>111</v>
      </c>
      <c r="B149" s="26">
        <f>SUM(D149:AA149)</f>
        <v>0</v>
      </c>
      <c r="C149" s="47" t="e">
        <f>B149/#REF!</f>
        <v>#REF!</v>
      </c>
      <c r="D149" s="82"/>
      <c r="E149" s="82"/>
      <c r="F149" s="82"/>
      <c r="G149" s="82"/>
      <c r="H149" s="82"/>
      <c r="I149" s="82"/>
      <c r="J149" s="82"/>
      <c r="K149" s="82"/>
      <c r="L149" s="82"/>
      <c r="M149" s="82"/>
      <c r="N149" s="82"/>
      <c r="O149" s="82"/>
      <c r="P149" s="82"/>
      <c r="Q149" s="82"/>
      <c r="R149" s="82"/>
      <c r="S149" s="82"/>
      <c r="T149" s="82"/>
      <c r="U149" s="82"/>
      <c r="V149" s="82"/>
      <c r="W149" s="82"/>
      <c r="X149" s="82"/>
      <c r="Y149" s="82"/>
      <c r="Z149" s="82"/>
      <c r="AA149" s="82"/>
    </row>
    <row r="150" spans="1:27" s="22" customFormat="1" ht="26.25" customHeight="1" outlineLevel="1" x14ac:dyDescent="0.2">
      <c r="A150" s="77" t="s">
        <v>112</v>
      </c>
      <c r="B150" s="75">
        <f>SUM(D150:AA150)</f>
        <v>7</v>
      </c>
      <c r="C150" s="47" t="e">
        <f>B150/#REF!</f>
        <v>#REF!</v>
      </c>
      <c r="D150" s="34">
        <v>0.5</v>
      </c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81"/>
      <c r="X150" s="34">
        <v>1</v>
      </c>
      <c r="Y150" s="34">
        <v>5</v>
      </c>
      <c r="Z150" s="34"/>
      <c r="AA150" s="34">
        <v>0.5</v>
      </c>
    </row>
    <row r="151" spans="1:27" s="22" customFormat="1" ht="26.25" hidden="1" customHeight="1" x14ac:dyDescent="0.2">
      <c r="A151" s="48" t="s">
        <v>1</v>
      </c>
      <c r="B151" s="27" t="e">
        <f>B150/B149</f>
        <v>#DIV/0!</v>
      </c>
      <c r="C151" s="39" t="e">
        <f>C150/C149</f>
        <v>#REF!</v>
      </c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</row>
    <row r="152" spans="1:27" s="22" customFormat="1" ht="23.25" customHeight="1" x14ac:dyDescent="0.2">
      <c r="A152" s="8" t="s">
        <v>113</v>
      </c>
      <c r="B152" s="26">
        <f>SUM(D152:AA152)</f>
        <v>100</v>
      </c>
      <c r="C152" s="47" t="e">
        <f>B152/#REF!</f>
        <v>#REF!</v>
      </c>
      <c r="D152" s="34">
        <v>5</v>
      </c>
      <c r="E152" s="34"/>
      <c r="F152" s="34"/>
      <c r="G152" s="34"/>
      <c r="H152" s="34"/>
      <c r="I152" s="34"/>
      <c r="J152" s="34"/>
      <c r="K152" s="34"/>
      <c r="L152" s="88"/>
      <c r="M152" s="69"/>
      <c r="N152" s="34"/>
      <c r="O152" s="34"/>
      <c r="P152" s="34"/>
      <c r="Q152" s="34"/>
      <c r="R152" s="34"/>
      <c r="S152" s="34"/>
      <c r="T152" s="34"/>
      <c r="U152" s="34"/>
      <c r="V152" s="34"/>
      <c r="W152" s="69"/>
      <c r="X152" s="34">
        <v>30</v>
      </c>
      <c r="Y152" s="34">
        <v>50</v>
      </c>
      <c r="Z152" s="34"/>
      <c r="AA152" s="34">
        <v>15</v>
      </c>
    </row>
    <row r="153" spans="1:27" s="22" customFormat="1" ht="23.25" customHeight="1" x14ac:dyDescent="0.2">
      <c r="A153" s="8" t="s">
        <v>98</v>
      </c>
      <c r="B153" s="85">
        <f>B152/B150*10</f>
        <v>142.85714285714286</v>
      </c>
      <c r="C153" s="85" t="e">
        <f t="shared" ref="C153" si="23">C152/C150*10</f>
        <v>#REF!</v>
      </c>
      <c r="D153" s="81">
        <v>80</v>
      </c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81"/>
      <c r="U153" s="81"/>
      <c r="V153" s="81"/>
      <c r="W153" s="81"/>
      <c r="X153" s="81">
        <f>X152/X150*10</f>
        <v>300</v>
      </c>
      <c r="Y153" s="81">
        <f t="shared" ref="Y153" si="24">Y152/Y150*10</f>
        <v>100</v>
      </c>
      <c r="Z153" s="81"/>
      <c r="AA153" s="81">
        <f>AA152/AA150*10</f>
        <v>300</v>
      </c>
    </row>
    <row r="154" spans="1:27" s="22" customFormat="1" ht="31.5" hidden="1" customHeight="1" outlineLevel="1" x14ac:dyDescent="0.2">
      <c r="A154" s="7" t="s">
        <v>114</v>
      </c>
      <c r="B154" s="86">
        <f>SUM(D154:AA154)</f>
        <v>0</v>
      </c>
      <c r="C154" s="47" t="e">
        <f>B154/#REF!</f>
        <v>#REF!</v>
      </c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</row>
    <row r="155" spans="1:27" s="22" customFormat="1" ht="33.75" hidden="1" customHeight="1" outlineLevel="1" x14ac:dyDescent="0.2">
      <c r="A155" s="77" t="s">
        <v>115</v>
      </c>
      <c r="B155" s="75">
        <f>SUM(D155:AA155)</f>
        <v>0</v>
      </c>
      <c r="C155" s="47" t="e">
        <f>B155/#REF!</f>
        <v>#REF!</v>
      </c>
      <c r="D155" s="59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88"/>
      <c r="W155" s="34"/>
      <c r="X155" s="34"/>
      <c r="Y155" s="34"/>
      <c r="Z155" s="34"/>
      <c r="AA155" s="34"/>
    </row>
    <row r="156" spans="1:27" s="22" customFormat="1" ht="38.25" hidden="1" customHeight="1" x14ac:dyDescent="0.2">
      <c r="A156" s="48" t="s">
        <v>1</v>
      </c>
      <c r="B156" s="89" t="e">
        <f>B155/B154</f>
        <v>#DIV/0!</v>
      </c>
      <c r="C156" s="47" t="e">
        <f>B156/#REF!</f>
        <v>#DIV/0!</v>
      </c>
      <c r="D156" s="5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</row>
    <row r="157" spans="1:27" s="22" customFormat="1" ht="36.75" hidden="1" customHeight="1" x14ac:dyDescent="0.2">
      <c r="A157" s="8" t="s">
        <v>116</v>
      </c>
      <c r="B157" s="75">
        <f>SUM(D157:AA157)</f>
        <v>0</v>
      </c>
      <c r="C157" s="47" t="e">
        <f>B157/#REF!</f>
        <v>#REF!</v>
      </c>
      <c r="D157" s="59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88"/>
      <c r="W157" s="34"/>
      <c r="X157" s="34"/>
      <c r="Y157" s="34"/>
      <c r="Z157" s="34"/>
      <c r="AA157" s="34"/>
    </row>
    <row r="158" spans="1:27" s="22" customFormat="1" ht="38.25" hidden="1" customHeight="1" x14ac:dyDescent="0.2">
      <c r="A158" s="8" t="s">
        <v>98</v>
      </c>
      <c r="B158" s="85" t="e">
        <f>B157/B155*10</f>
        <v>#DIV/0!</v>
      </c>
      <c r="C158" s="47" t="e">
        <f>B158/#REF!</f>
        <v>#DIV/0!</v>
      </c>
      <c r="D158" s="59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1"/>
      <c r="W158" s="81"/>
      <c r="X158" s="59"/>
      <c r="Y158" s="81"/>
      <c r="Z158" s="59"/>
      <c r="AA158" s="59"/>
    </row>
    <row r="159" spans="1:27" s="22" customFormat="1" ht="35.25" hidden="1" customHeight="1" x14ac:dyDescent="0.2">
      <c r="A159" s="77" t="s">
        <v>117</v>
      </c>
      <c r="B159" s="26">
        <f>SUM(D159:AA159)</f>
        <v>0</v>
      </c>
      <c r="C159" s="47" t="e">
        <f>B159/#REF!</f>
        <v>#REF!</v>
      </c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</row>
    <row r="160" spans="1:27" s="22" customFormat="1" ht="35.25" hidden="1" customHeight="1" x14ac:dyDescent="0.2">
      <c r="A160" s="8" t="s">
        <v>118</v>
      </c>
      <c r="B160" s="26">
        <f>SUM(D160:AA160)</f>
        <v>0</v>
      </c>
      <c r="C160" s="47" t="e">
        <f>B160/#REF!</f>
        <v>#REF!</v>
      </c>
      <c r="D160" s="39"/>
      <c r="E160" s="39"/>
      <c r="F160" s="59"/>
      <c r="G160" s="39"/>
      <c r="H160" s="39"/>
      <c r="I160" s="39"/>
      <c r="J160" s="59"/>
      <c r="K160" s="39"/>
      <c r="L160" s="39"/>
      <c r="M160" s="39"/>
      <c r="N160" s="39"/>
      <c r="O160" s="59"/>
      <c r="P160" s="59"/>
      <c r="Q160" s="59"/>
      <c r="R160" s="59"/>
      <c r="S160" s="59"/>
      <c r="T160" s="59"/>
      <c r="U160" s="59"/>
      <c r="V160" s="59"/>
      <c r="W160" s="39"/>
      <c r="X160" s="39"/>
      <c r="Y160" s="39"/>
      <c r="Z160" s="59"/>
      <c r="AA160" s="39"/>
    </row>
    <row r="161" spans="1:27" s="22" customFormat="1" ht="33.75" hidden="1" customHeight="1" x14ac:dyDescent="0.2">
      <c r="A161" s="8" t="s">
        <v>98</v>
      </c>
      <c r="B161" s="75" t="e">
        <f>B160/B159*10</f>
        <v>#DIV/0!</v>
      </c>
      <c r="C161" s="47" t="e">
        <f>B161/#REF!</f>
        <v>#DIV/0!</v>
      </c>
      <c r="D161" s="14"/>
      <c r="E161" s="14"/>
      <c r="F161" s="76"/>
      <c r="G161" s="14"/>
      <c r="H161" s="14"/>
      <c r="I161" s="14"/>
      <c r="J161" s="76"/>
      <c r="K161" s="14"/>
      <c r="L161" s="14"/>
      <c r="M161" s="14"/>
      <c r="N161" s="14"/>
      <c r="O161" s="76"/>
      <c r="P161" s="76"/>
      <c r="Q161" s="76"/>
      <c r="R161" s="76"/>
      <c r="S161" s="76"/>
      <c r="T161" s="76"/>
      <c r="U161" s="76"/>
      <c r="V161" s="76"/>
      <c r="W161" s="14"/>
      <c r="X161" s="14"/>
      <c r="Y161" s="14"/>
      <c r="Z161" s="76"/>
      <c r="AA161" s="14"/>
    </row>
    <row r="162" spans="1:27" s="22" customFormat="1" ht="33.75" hidden="1" customHeight="1" outlineLevel="1" x14ac:dyDescent="0.2">
      <c r="A162" s="77" t="s">
        <v>119</v>
      </c>
      <c r="B162" s="26">
        <f>SUM(D162:AA162)</f>
        <v>0</v>
      </c>
      <c r="C162" s="47" t="e">
        <f>B162/#REF!</f>
        <v>#REF!</v>
      </c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</row>
    <row r="163" spans="1:27" s="22" customFormat="1" ht="33" hidden="1" customHeight="1" outlineLevel="1" x14ac:dyDescent="0.2">
      <c r="A163" s="8" t="s">
        <v>120</v>
      </c>
      <c r="B163" s="26">
        <f>SUM(D163:AA163)</f>
        <v>0</v>
      </c>
      <c r="C163" s="47" t="e">
        <f>B163/#REF!</f>
        <v>#REF!</v>
      </c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</row>
    <row r="164" spans="1:27" s="22" customFormat="1" ht="33" hidden="1" customHeight="1" x14ac:dyDescent="0.2">
      <c r="A164" s="8" t="s">
        <v>98</v>
      </c>
      <c r="B164" s="85" t="e">
        <f>B163/B162*10</f>
        <v>#DIV/0!</v>
      </c>
      <c r="C164" s="47" t="e">
        <f>B164/#REF!</f>
        <v>#DIV/0!</v>
      </c>
      <c r="D164" s="81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  <c r="R164" s="81"/>
      <c r="S164" s="81"/>
      <c r="T164" s="81"/>
      <c r="U164" s="81"/>
      <c r="V164" s="81"/>
      <c r="W164" s="81"/>
      <c r="X164" s="81"/>
      <c r="Y164" s="81"/>
      <c r="Z164" s="81"/>
      <c r="AA164" s="81"/>
    </row>
    <row r="165" spans="1:27" s="22" customFormat="1" ht="33" hidden="1" customHeight="1" outlineLevel="1" x14ac:dyDescent="0.2">
      <c r="A165" s="77" t="s">
        <v>121</v>
      </c>
      <c r="B165" s="26">
        <f>SUM(D165:AA165)</f>
        <v>0</v>
      </c>
      <c r="C165" s="47" t="e">
        <f>B165/#REF!</f>
        <v>#REF!</v>
      </c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</row>
    <row r="166" spans="1:27" s="22" customFormat="1" ht="33" hidden="1" customHeight="1" outlineLevel="1" x14ac:dyDescent="0.2">
      <c r="A166" s="8" t="s">
        <v>122</v>
      </c>
      <c r="B166" s="26">
        <f>SUM(D166:AA166)</f>
        <v>0</v>
      </c>
      <c r="C166" s="47" t="e">
        <f>B166/#REF!</f>
        <v>#REF!</v>
      </c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</row>
    <row r="167" spans="1:27" s="22" customFormat="1" ht="33" hidden="1" customHeight="1" x14ac:dyDescent="0.2">
      <c r="A167" s="8" t="s">
        <v>98</v>
      </c>
      <c r="B167" s="85" t="e">
        <f>B166/B165*10</f>
        <v>#DIV/0!</v>
      </c>
      <c r="C167" s="47" t="e">
        <f>B167/#REF!</f>
        <v>#DIV/0!</v>
      </c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81"/>
      <c r="U167" s="81"/>
      <c r="V167" s="81"/>
      <c r="W167" s="81"/>
      <c r="X167" s="81"/>
      <c r="Y167" s="81"/>
      <c r="Z167" s="81"/>
      <c r="AA167" s="81"/>
    </row>
    <row r="168" spans="1:27" s="22" customFormat="1" ht="31.5" customHeight="1" x14ac:dyDescent="0.2">
      <c r="A168" s="77" t="s">
        <v>123</v>
      </c>
      <c r="B168" s="26">
        <f>SUM(D168:AA168)</f>
        <v>162</v>
      </c>
      <c r="C168" s="47" t="e">
        <f>B168/#REF!</f>
        <v>#REF!</v>
      </c>
      <c r="D168" s="34"/>
      <c r="E168" s="34">
        <v>51</v>
      </c>
      <c r="F168" s="34">
        <v>51</v>
      </c>
      <c r="G168" s="34">
        <v>60</v>
      </c>
      <c r="H168" s="34"/>
      <c r="I168" s="34"/>
      <c r="J168" s="34"/>
      <c r="K168" s="34"/>
      <c r="L168" s="34"/>
      <c r="M168" s="34"/>
      <c r="N168" s="79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</row>
    <row r="169" spans="1:27" s="22" customFormat="1" ht="33" hidden="1" customHeight="1" x14ac:dyDescent="0.2">
      <c r="A169" s="77" t="s">
        <v>124</v>
      </c>
      <c r="B169" s="26"/>
      <c r="C169" s="47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</row>
    <row r="170" spans="1:27" s="22" customFormat="1" ht="31.5" hidden="1" customHeight="1" x14ac:dyDescent="0.2">
      <c r="A170" s="77" t="s">
        <v>125</v>
      </c>
      <c r="B170" s="26"/>
      <c r="C170" s="47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</row>
    <row r="171" spans="1:27" s="70" customFormat="1" ht="30" customHeight="1" x14ac:dyDescent="0.2">
      <c r="A171" s="8" t="s">
        <v>126</v>
      </c>
      <c r="B171" s="26">
        <f>SUM(D171:AA171)</f>
        <v>4000</v>
      </c>
      <c r="C171" s="47" t="e">
        <f>B171/#REF!</f>
        <v>#REF!</v>
      </c>
      <c r="D171" s="34">
        <v>1500</v>
      </c>
      <c r="E171" s="34">
        <v>586</v>
      </c>
      <c r="F171" s="34">
        <v>189</v>
      </c>
      <c r="G171" s="34">
        <f>[1]Оперативная!G222</f>
        <v>250</v>
      </c>
      <c r="H171" s="34">
        <f>[1]Оперативная!H222</f>
        <v>250</v>
      </c>
      <c r="I171" s="34">
        <f>[1]Оперативная!I222</f>
        <v>150</v>
      </c>
      <c r="J171" s="34">
        <f>[1]Оперативная!J222</f>
        <v>140</v>
      </c>
      <c r="K171" s="34">
        <f>[1]Оперативная!K222</f>
        <v>10</v>
      </c>
      <c r="L171" s="34">
        <v>90</v>
      </c>
      <c r="M171" s="34">
        <v>45</v>
      </c>
      <c r="N171" s="34">
        <f>[1]Оперативная!N222</f>
        <v>20</v>
      </c>
      <c r="O171" s="34">
        <v>50</v>
      </c>
      <c r="P171" s="34">
        <f>[1]Оперативная!P222</f>
        <v>0</v>
      </c>
      <c r="Q171" s="34">
        <v>50</v>
      </c>
      <c r="R171" s="34">
        <v>70</v>
      </c>
      <c r="S171" s="34">
        <f>[1]Оперативная!S222</f>
        <v>30</v>
      </c>
      <c r="T171" s="34">
        <f>[1]Оперативная!T222</f>
        <v>0</v>
      </c>
      <c r="U171" s="34">
        <f>[1]Оперативная!U222</f>
        <v>0</v>
      </c>
      <c r="V171" s="34">
        <f>[1]Оперативная!V222</f>
        <v>0</v>
      </c>
      <c r="W171" s="34">
        <f>[1]Оперативная!W222</f>
        <v>140</v>
      </c>
      <c r="X171" s="34">
        <f>[1]Оперативная!X222</f>
        <v>30</v>
      </c>
      <c r="Y171" s="34">
        <v>350</v>
      </c>
      <c r="Z171" s="34">
        <f>[1]Оперативная!Z222</f>
        <v>0</v>
      </c>
      <c r="AA171" s="34">
        <v>50</v>
      </c>
    </row>
    <row r="172" spans="1:27" s="70" customFormat="1" ht="30" customHeight="1" x14ac:dyDescent="0.2">
      <c r="A172" s="48" t="s">
        <v>127</v>
      </c>
      <c r="B172" s="47">
        <f>B171/B174</f>
        <v>1</v>
      </c>
      <c r="C172" s="37" t="e">
        <f t="shared" ref="C172:AA172" si="25">C171/C174</f>
        <v>#REF!</v>
      </c>
      <c r="D172" s="37">
        <f t="shared" si="25"/>
        <v>1</v>
      </c>
      <c r="E172" s="37">
        <f t="shared" si="25"/>
        <v>1.4650000000000001</v>
      </c>
      <c r="F172" s="37">
        <f t="shared" si="25"/>
        <v>0.94499999999999995</v>
      </c>
      <c r="G172" s="37">
        <f t="shared" si="25"/>
        <v>1</v>
      </c>
      <c r="H172" s="37">
        <f t="shared" si="25"/>
        <v>1.0869565217391304</v>
      </c>
      <c r="I172" s="37">
        <f t="shared" si="25"/>
        <v>0.75</v>
      </c>
      <c r="J172" s="37">
        <f t="shared" si="25"/>
        <v>1</v>
      </c>
      <c r="K172" s="37" t="e">
        <f t="shared" si="25"/>
        <v>#DIV/0!</v>
      </c>
      <c r="L172" s="37">
        <f t="shared" si="25"/>
        <v>0.69230769230769229</v>
      </c>
      <c r="M172" s="37">
        <f t="shared" si="25"/>
        <v>0.45</v>
      </c>
      <c r="N172" s="37">
        <f t="shared" si="25"/>
        <v>0.2</v>
      </c>
      <c r="O172" s="37" t="e">
        <f t="shared" si="25"/>
        <v>#DIV/0!</v>
      </c>
      <c r="P172" s="37" t="e">
        <f t="shared" si="25"/>
        <v>#DIV/0!</v>
      </c>
      <c r="Q172" s="37">
        <f t="shared" si="25"/>
        <v>1.25</v>
      </c>
      <c r="R172" s="37">
        <f t="shared" si="25"/>
        <v>1</v>
      </c>
      <c r="S172" s="37">
        <f t="shared" si="25"/>
        <v>1</v>
      </c>
      <c r="T172" s="37" t="e">
        <f t="shared" si="25"/>
        <v>#DIV/0!</v>
      </c>
      <c r="U172" s="37">
        <f t="shared" si="25"/>
        <v>0</v>
      </c>
      <c r="V172" s="37">
        <f t="shared" si="25"/>
        <v>0</v>
      </c>
      <c r="W172" s="37">
        <f t="shared" si="25"/>
        <v>1.6470588235294117</v>
      </c>
      <c r="X172" s="37">
        <f>X171/X174</f>
        <v>1.2</v>
      </c>
      <c r="Y172" s="37">
        <f t="shared" si="25"/>
        <v>0.74468085106382975</v>
      </c>
      <c r="Z172" s="37" t="e">
        <f t="shared" si="25"/>
        <v>#DIV/0!</v>
      </c>
      <c r="AA172" s="37">
        <f t="shared" si="25"/>
        <v>5</v>
      </c>
    </row>
    <row r="173" spans="1:27" s="22" customFormat="1" ht="27" customHeight="1" x14ac:dyDescent="0.2">
      <c r="A173" s="8" t="s">
        <v>128</v>
      </c>
      <c r="B173" s="26">
        <f>SUM(D173:AA173)</f>
        <v>7804</v>
      </c>
      <c r="C173" s="47" t="e">
        <f>B173/#REF!</f>
        <v>#REF!</v>
      </c>
      <c r="D173" s="51">
        <v>2250</v>
      </c>
      <c r="E173" s="51">
        <v>760</v>
      </c>
      <c r="F173" s="51">
        <v>860</v>
      </c>
      <c r="G173" s="51">
        <v>600</v>
      </c>
      <c r="H173" s="51">
        <v>180</v>
      </c>
      <c r="I173" s="51">
        <v>380</v>
      </c>
      <c r="J173" s="51">
        <v>200</v>
      </c>
      <c r="K173" s="51">
        <v>46</v>
      </c>
      <c r="L173" s="51">
        <v>250</v>
      </c>
      <c r="M173" s="51">
        <v>12</v>
      </c>
      <c r="N173" s="51"/>
      <c r="O173" s="51">
        <v>150</v>
      </c>
      <c r="P173" s="51">
        <v>70</v>
      </c>
      <c r="Q173" s="51">
        <v>170</v>
      </c>
      <c r="R173" s="51">
        <v>100</v>
      </c>
      <c r="S173" s="51">
        <v>50</v>
      </c>
      <c r="T173" s="51">
        <v>208</v>
      </c>
      <c r="U173" s="51">
        <v>70</v>
      </c>
      <c r="V173" s="51">
        <v>320</v>
      </c>
      <c r="W173" s="51">
        <v>220</v>
      </c>
      <c r="X173" s="51">
        <v>40</v>
      </c>
      <c r="Y173" s="51">
        <v>450</v>
      </c>
      <c r="Z173" s="51">
        <v>368</v>
      </c>
      <c r="AA173" s="51">
        <v>50</v>
      </c>
    </row>
    <row r="174" spans="1:27" s="22" customFormat="1" ht="1.5" hidden="1" customHeight="1" outlineLevel="1" x14ac:dyDescent="0.2">
      <c r="A174" s="8" t="s">
        <v>129</v>
      </c>
      <c r="B174" s="26">
        <f>SUM(D174:AA174)</f>
        <v>4000</v>
      </c>
      <c r="C174" s="47"/>
      <c r="D174" s="51">
        <v>1500</v>
      </c>
      <c r="E174" s="51">
        <v>400</v>
      </c>
      <c r="F174" s="51">
        <v>200</v>
      </c>
      <c r="G174" s="51">
        <v>250</v>
      </c>
      <c r="H174" s="51">
        <v>230</v>
      </c>
      <c r="I174" s="51">
        <v>200</v>
      </c>
      <c r="J174" s="51">
        <v>140</v>
      </c>
      <c r="K174" s="51"/>
      <c r="L174" s="51">
        <v>130</v>
      </c>
      <c r="M174" s="51">
        <v>100</v>
      </c>
      <c r="N174" s="51">
        <v>100</v>
      </c>
      <c r="O174" s="51"/>
      <c r="P174" s="51"/>
      <c r="Q174" s="51">
        <v>40</v>
      </c>
      <c r="R174" s="51">
        <v>70</v>
      </c>
      <c r="S174" s="51">
        <v>30</v>
      </c>
      <c r="T174" s="51"/>
      <c r="U174" s="51">
        <v>10</v>
      </c>
      <c r="V174" s="51">
        <v>10</v>
      </c>
      <c r="W174" s="51">
        <v>85</v>
      </c>
      <c r="X174" s="51">
        <v>25</v>
      </c>
      <c r="Y174" s="51">
        <v>470</v>
      </c>
      <c r="Z174" s="51"/>
      <c r="AA174" s="51">
        <v>10</v>
      </c>
    </row>
    <row r="175" spans="1:27" s="22" customFormat="1" ht="24.75" customHeight="1" outlineLevel="1" x14ac:dyDescent="0.2">
      <c r="A175" s="8" t="s">
        <v>130</v>
      </c>
      <c r="B175" s="26">
        <f>SUM(D175:AA175)</f>
        <v>3288</v>
      </c>
      <c r="C175" s="47"/>
      <c r="D175" s="51">
        <f t="shared" ref="D175:AA175" si="26">D177+D178</f>
        <v>1240</v>
      </c>
      <c r="E175" s="51">
        <f t="shared" si="26"/>
        <v>547</v>
      </c>
      <c r="F175" s="51">
        <f t="shared" si="26"/>
        <v>189</v>
      </c>
      <c r="G175" s="51">
        <f t="shared" si="26"/>
        <v>230</v>
      </c>
      <c r="H175" s="51">
        <f t="shared" si="26"/>
        <v>110</v>
      </c>
      <c r="I175" s="51">
        <f t="shared" si="26"/>
        <v>125</v>
      </c>
      <c r="J175" s="51">
        <f t="shared" si="26"/>
        <v>100</v>
      </c>
      <c r="K175" s="51">
        <f t="shared" si="26"/>
        <v>0</v>
      </c>
      <c r="L175" s="51">
        <f t="shared" si="26"/>
        <v>130</v>
      </c>
      <c r="M175" s="51">
        <f t="shared" si="26"/>
        <v>50</v>
      </c>
      <c r="N175" s="51">
        <f t="shared" si="26"/>
        <v>0</v>
      </c>
      <c r="O175" s="51">
        <f t="shared" si="26"/>
        <v>0</v>
      </c>
      <c r="P175" s="51">
        <f t="shared" si="26"/>
        <v>0</v>
      </c>
      <c r="Q175" s="51">
        <f t="shared" si="26"/>
        <v>20</v>
      </c>
      <c r="R175" s="51">
        <f t="shared" si="26"/>
        <v>60</v>
      </c>
      <c r="S175" s="51">
        <f t="shared" si="26"/>
        <v>0</v>
      </c>
      <c r="T175" s="51">
        <f t="shared" si="26"/>
        <v>0</v>
      </c>
      <c r="U175" s="51">
        <f t="shared" si="26"/>
        <v>7</v>
      </c>
      <c r="V175" s="51">
        <f t="shared" si="26"/>
        <v>0</v>
      </c>
      <c r="W175" s="51">
        <f t="shared" si="26"/>
        <v>100</v>
      </c>
      <c r="X175" s="51">
        <f t="shared" si="26"/>
        <v>25</v>
      </c>
      <c r="Y175" s="51">
        <f t="shared" si="26"/>
        <v>310</v>
      </c>
      <c r="Z175" s="51">
        <f t="shared" si="26"/>
        <v>0</v>
      </c>
      <c r="AA175" s="51">
        <f t="shared" si="26"/>
        <v>45</v>
      </c>
    </row>
    <row r="176" spans="1:27" s="22" customFormat="1" ht="24.75" customHeight="1" x14ac:dyDescent="0.2">
      <c r="A176" s="48" t="s">
        <v>1</v>
      </c>
      <c r="B176" s="30">
        <f>B175/B174</f>
        <v>0.82199999999999995</v>
      </c>
      <c r="C176" s="31" t="e">
        <f t="shared" ref="C176:AA176" si="27">C175/C174</f>
        <v>#DIV/0!</v>
      </c>
      <c r="D176" s="31">
        <f t="shared" si="27"/>
        <v>0.82666666666666666</v>
      </c>
      <c r="E176" s="31">
        <f t="shared" si="27"/>
        <v>1.3674999999999999</v>
      </c>
      <c r="F176" s="31">
        <f t="shared" si="27"/>
        <v>0.94499999999999995</v>
      </c>
      <c r="G176" s="31">
        <f t="shared" si="27"/>
        <v>0.92</v>
      </c>
      <c r="H176" s="31">
        <f t="shared" si="27"/>
        <v>0.47826086956521741</v>
      </c>
      <c r="I176" s="31">
        <f t="shared" si="27"/>
        <v>0.625</v>
      </c>
      <c r="J176" s="31">
        <f t="shared" si="27"/>
        <v>0.7142857142857143</v>
      </c>
      <c r="K176" s="31" t="e">
        <f t="shared" si="27"/>
        <v>#DIV/0!</v>
      </c>
      <c r="L176" s="31">
        <f t="shared" si="27"/>
        <v>1</v>
      </c>
      <c r="M176" s="31">
        <f t="shared" si="27"/>
        <v>0.5</v>
      </c>
      <c r="N176" s="31">
        <f t="shared" si="27"/>
        <v>0</v>
      </c>
      <c r="O176" s="31" t="e">
        <f t="shared" si="27"/>
        <v>#DIV/0!</v>
      </c>
      <c r="P176" s="31" t="e">
        <f t="shared" si="27"/>
        <v>#DIV/0!</v>
      </c>
      <c r="Q176" s="31">
        <f t="shared" si="27"/>
        <v>0.5</v>
      </c>
      <c r="R176" s="31">
        <f t="shared" si="27"/>
        <v>0.8571428571428571</v>
      </c>
      <c r="S176" s="31">
        <f t="shared" si="27"/>
        <v>0</v>
      </c>
      <c r="T176" s="31" t="e">
        <f t="shared" si="27"/>
        <v>#DIV/0!</v>
      </c>
      <c r="U176" s="31">
        <f t="shared" si="27"/>
        <v>0.7</v>
      </c>
      <c r="V176" s="31">
        <f t="shared" si="27"/>
        <v>0</v>
      </c>
      <c r="W176" s="31">
        <f t="shared" si="27"/>
        <v>1.1764705882352942</v>
      </c>
      <c r="X176" s="31">
        <f t="shared" si="27"/>
        <v>1</v>
      </c>
      <c r="Y176" s="31">
        <f t="shared" si="27"/>
        <v>0.65957446808510634</v>
      </c>
      <c r="Z176" s="31" t="e">
        <f t="shared" si="27"/>
        <v>#DIV/0!</v>
      </c>
      <c r="AA176" s="31">
        <f t="shared" si="27"/>
        <v>4.5</v>
      </c>
    </row>
    <row r="177" spans="1:37" s="22" customFormat="1" ht="24.75" customHeight="1" x14ac:dyDescent="0.2">
      <c r="A177" s="7" t="s">
        <v>131</v>
      </c>
      <c r="B177" s="26">
        <f>SUM(D177:AA177)</f>
        <v>2643</v>
      </c>
      <c r="C177" s="30"/>
      <c r="D177" s="90">
        <v>1240</v>
      </c>
      <c r="E177" s="90">
        <v>547</v>
      </c>
      <c r="F177" s="90">
        <v>189</v>
      </c>
      <c r="G177" s="90">
        <v>230</v>
      </c>
      <c r="H177" s="90"/>
      <c r="I177" s="90">
        <v>35</v>
      </c>
      <c r="J177" s="90"/>
      <c r="K177" s="90"/>
      <c r="L177" s="90"/>
      <c r="M177" s="90"/>
      <c r="N177" s="90"/>
      <c r="O177" s="90"/>
      <c r="P177" s="90"/>
      <c r="Q177" s="90"/>
      <c r="R177" s="90">
        <v>60</v>
      </c>
      <c r="S177" s="90"/>
      <c r="T177" s="90"/>
      <c r="U177" s="90">
        <v>7</v>
      </c>
      <c r="V177" s="90"/>
      <c r="W177" s="90">
        <v>80</v>
      </c>
      <c r="X177" s="90">
        <v>20</v>
      </c>
      <c r="Y177" s="90">
        <v>190</v>
      </c>
      <c r="Z177" s="90"/>
      <c r="AA177" s="90">
        <v>45</v>
      </c>
    </row>
    <row r="178" spans="1:37" s="22" customFormat="1" ht="24.75" customHeight="1" x14ac:dyDescent="0.2">
      <c r="A178" s="7" t="s">
        <v>132</v>
      </c>
      <c r="B178" s="26">
        <f>SUM(D178:AA178)</f>
        <v>645</v>
      </c>
      <c r="C178" s="30"/>
      <c r="D178" s="90"/>
      <c r="E178" s="90"/>
      <c r="F178" s="90"/>
      <c r="G178" s="90"/>
      <c r="H178" s="90">
        <v>110</v>
      </c>
      <c r="I178" s="90">
        <v>90</v>
      </c>
      <c r="J178" s="90">
        <v>100</v>
      </c>
      <c r="K178" s="90"/>
      <c r="L178" s="90">
        <v>130</v>
      </c>
      <c r="M178" s="90">
        <v>50</v>
      </c>
      <c r="N178" s="90"/>
      <c r="O178" s="90"/>
      <c r="P178" s="90"/>
      <c r="Q178" s="90">
        <v>20</v>
      </c>
      <c r="R178" s="90"/>
      <c r="S178" s="90"/>
      <c r="T178" s="90"/>
      <c r="U178" s="90"/>
      <c r="V178" s="90"/>
      <c r="W178" s="90">
        <v>20</v>
      </c>
      <c r="X178" s="90">
        <v>5</v>
      </c>
      <c r="Y178" s="90">
        <v>120</v>
      </c>
      <c r="Z178" s="90"/>
      <c r="AA178" s="90"/>
    </row>
    <row r="179" spans="1:37" s="70" customFormat="1" ht="45" hidden="1" customHeight="1" outlineLevel="1" x14ac:dyDescent="0.2">
      <c r="A179" s="77" t="s">
        <v>199</v>
      </c>
      <c r="B179" s="26">
        <f>SUM(D179:AA179)</f>
        <v>4881</v>
      </c>
      <c r="C179" s="47"/>
      <c r="D179" s="23"/>
      <c r="E179" s="23">
        <v>391</v>
      </c>
      <c r="F179" s="23">
        <v>606</v>
      </c>
      <c r="G179" s="23">
        <v>237</v>
      </c>
      <c r="H179" s="23">
        <v>125</v>
      </c>
      <c r="I179" s="23">
        <v>600</v>
      </c>
      <c r="J179" s="23">
        <v>833</v>
      </c>
      <c r="K179" s="23">
        <v>137</v>
      </c>
      <c r="L179" s="23">
        <v>315</v>
      </c>
      <c r="M179" s="23">
        <v>247</v>
      </c>
      <c r="N179" s="23">
        <v>175</v>
      </c>
      <c r="O179" s="23">
        <v>120</v>
      </c>
      <c r="P179" s="23">
        <v>20</v>
      </c>
      <c r="Q179" s="23">
        <v>25</v>
      </c>
      <c r="R179" s="23">
        <v>35</v>
      </c>
      <c r="S179" s="23"/>
      <c r="T179" s="23">
        <v>25</v>
      </c>
      <c r="U179" s="23">
        <v>75</v>
      </c>
      <c r="V179" s="23"/>
      <c r="W179" s="23">
        <v>170</v>
      </c>
      <c r="X179" s="23">
        <v>93</v>
      </c>
      <c r="Y179" s="23">
        <v>90</v>
      </c>
      <c r="Z179" s="23"/>
      <c r="AA179" s="23">
        <v>562</v>
      </c>
    </row>
    <row r="180" spans="1:37" s="91" customFormat="1" ht="23.25" hidden="1" customHeight="1" outlineLevel="1" x14ac:dyDescent="0.2">
      <c r="A180" s="8" t="s">
        <v>133</v>
      </c>
      <c r="B180" s="26">
        <f>SUM(D180:AA180)</f>
        <v>4761</v>
      </c>
      <c r="C180" s="47" t="e">
        <f>B180/#REF!</f>
        <v>#REF!</v>
      </c>
      <c r="D180" s="34"/>
      <c r="E180" s="34">
        <v>372</v>
      </c>
      <c r="F180" s="34">
        <v>580</v>
      </c>
      <c r="G180" s="34">
        <v>237</v>
      </c>
      <c r="H180" s="34">
        <v>125</v>
      </c>
      <c r="I180" s="34">
        <v>570</v>
      </c>
      <c r="J180" s="34">
        <v>810</v>
      </c>
      <c r="K180" s="34">
        <v>137</v>
      </c>
      <c r="L180" s="34">
        <v>300</v>
      </c>
      <c r="M180" s="34">
        <v>240</v>
      </c>
      <c r="N180" s="34">
        <v>175</v>
      </c>
      <c r="O180" s="34">
        <v>120</v>
      </c>
      <c r="P180" s="34">
        <v>20</v>
      </c>
      <c r="Q180" s="34">
        <v>25</v>
      </c>
      <c r="R180" s="34">
        <v>35</v>
      </c>
      <c r="S180" s="34"/>
      <c r="T180" s="34">
        <v>25</v>
      </c>
      <c r="U180" s="34">
        <v>75</v>
      </c>
      <c r="V180" s="34"/>
      <c r="W180" s="34">
        <v>170</v>
      </c>
      <c r="X180" s="34">
        <v>93</v>
      </c>
      <c r="Y180" s="34">
        <v>90</v>
      </c>
      <c r="Z180" s="34"/>
      <c r="AA180" s="34">
        <v>562</v>
      </c>
    </row>
    <row r="181" spans="1:37" s="70" customFormat="1" ht="27" hidden="1" customHeight="1" x14ac:dyDescent="0.2">
      <c r="A181" s="7" t="s">
        <v>134</v>
      </c>
      <c r="B181" s="28" t="e">
        <f>B180/#REF!</f>
        <v>#REF!</v>
      </c>
      <c r="C181" s="28" t="e">
        <f>C180/#REF!</f>
        <v>#REF!</v>
      </c>
      <c r="D181" s="50" t="e">
        <f>D180/#REF!</f>
        <v>#REF!</v>
      </c>
      <c r="E181" s="50" t="e">
        <f>E180/#REF!</f>
        <v>#REF!</v>
      </c>
      <c r="F181" s="50" t="e">
        <f>F180/#REF!</f>
        <v>#REF!</v>
      </c>
      <c r="G181" s="50" t="e">
        <f>G180/#REF!</f>
        <v>#REF!</v>
      </c>
      <c r="H181" s="50" t="e">
        <f>H180/#REF!</f>
        <v>#REF!</v>
      </c>
      <c r="I181" s="50"/>
      <c r="J181" s="50" t="e">
        <f>J180/#REF!</f>
        <v>#REF!</v>
      </c>
      <c r="K181" s="50" t="e">
        <f>K180/#REF!</f>
        <v>#REF!</v>
      </c>
      <c r="L181" s="50" t="e">
        <f>L180/#REF!</f>
        <v>#REF!</v>
      </c>
      <c r="M181" s="50" t="e">
        <f>M180/#REF!</f>
        <v>#REF!</v>
      </c>
      <c r="N181" s="50" t="e">
        <f>N180/#REF!</f>
        <v>#REF!</v>
      </c>
      <c r="O181" s="50" t="e">
        <f>O180/#REF!</f>
        <v>#REF!</v>
      </c>
      <c r="P181" s="50"/>
      <c r="Q181" s="50"/>
      <c r="R181" s="50"/>
      <c r="S181" s="50"/>
      <c r="T181" s="50"/>
      <c r="U181" s="50" t="e">
        <f>U180/#REF!</f>
        <v>#REF!</v>
      </c>
      <c r="V181" s="50" t="e">
        <f>V180/#REF!</f>
        <v>#REF!</v>
      </c>
      <c r="W181" s="50" t="e">
        <f>W180/#REF!</f>
        <v>#REF!</v>
      </c>
      <c r="X181" s="50" t="e">
        <f>X180/#REF!</f>
        <v>#REF!</v>
      </c>
      <c r="Y181" s="50" t="e">
        <f>Y180/#REF!</f>
        <v>#REF!</v>
      </c>
      <c r="Z181" s="50" t="e">
        <f>Z180/#REF!</f>
        <v>#REF!</v>
      </c>
      <c r="AA181" s="50" t="e">
        <f>AA180/#REF!</f>
        <v>#REF!</v>
      </c>
    </row>
    <row r="182" spans="1:37" s="70" customFormat="1" ht="27" hidden="1" customHeight="1" outlineLevel="1" x14ac:dyDescent="0.2">
      <c r="A182" s="7" t="s">
        <v>135</v>
      </c>
      <c r="B182" s="26">
        <f>SUM(D182:AA182)</f>
        <v>0</v>
      </c>
      <c r="C182" s="47" t="e">
        <f>B182/#REF!</f>
        <v>#REF!</v>
      </c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</row>
    <row r="183" spans="1:37" s="70" customFormat="1" ht="26.25" hidden="1" customHeight="1" outlineLevel="1" x14ac:dyDescent="0.2">
      <c r="A183" s="8" t="s">
        <v>206</v>
      </c>
      <c r="B183" s="26">
        <f>SUM(D183:AA183)</f>
        <v>705</v>
      </c>
      <c r="C183" s="47"/>
      <c r="D183" s="34"/>
      <c r="E183" s="34">
        <v>300</v>
      </c>
      <c r="F183" s="34">
        <v>110</v>
      </c>
      <c r="G183" s="34">
        <v>50</v>
      </c>
      <c r="H183" s="34"/>
      <c r="I183" s="34"/>
      <c r="J183" s="34"/>
      <c r="K183" s="34"/>
      <c r="L183" s="34"/>
      <c r="M183" s="34"/>
      <c r="N183" s="34"/>
      <c r="O183" s="34">
        <v>30</v>
      </c>
      <c r="P183" s="34">
        <v>20</v>
      </c>
      <c r="Q183" s="34"/>
      <c r="R183" s="34"/>
      <c r="S183" s="34"/>
      <c r="T183" s="34"/>
      <c r="U183" s="34"/>
      <c r="V183" s="34"/>
      <c r="W183" s="34">
        <v>170</v>
      </c>
      <c r="X183" s="34"/>
      <c r="Y183" s="34">
        <v>25</v>
      </c>
      <c r="Z183" s="34"/>
      <c r="AA183" s="34"/>
    </row>
    <row r="184" spans="1:37" s="91" customFormat="1" ht="29.25" hidden="1" customHeight="1" outlineLevel="1" x14ac:dyDescent="0.2">
      <c r="A184" s="8" t="s">
        <v>136</v>
      </c>
      <c r="B184" s="26">
        <f>SUM(D184:AA184)</f>
        <v>872</v>
      </c>
      <c r="C184" s="47" t="e">
        <f>B184/#REF!</f>
        <v>#REF!</v>
      </c>
      <c r="D184" s="34">
        <v>400</v>
      </c>
      <c r="E184" s="34">
        <v>170</v>
      </c>
      <c r="F184" s="34"/>
      <c r="G184" s="34">
        <v>30</v>
      </c>
      <c r="H184" s="34"/>
      <c r="I184" s="34">
        <v>50</v>
      </c>
      <c r="J184" s="34"/>
      <c r="K184" s="34"/>
      <c r="L184" s="34"/>
      <c r="M184" s="34">
        <v>83</v>
      </c>
      <c r="N184" s="34">
        <v>135</v>
      </c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>
        <v>4</v>
      </c>
    </row>
    <row r="185" spans="1:37" s="70" customFormat="1" ht="26.25" hidden="1" customHeight="1" x14ac:dyDescent="0.2">
      <c r="A185" s="7" t="s">
        <v>137</v>
      </c>
      <c r="B185" s="28" t="e">
        <f t="shared" ref="B185:AA185" si="28">B184/B182</f>
        <v>#DIV/0!</v>
      </c>
      <c r="C185" s="28" t="e">
        <f t="shared" si="28"/>
        <v>#REF!</v>
      </c>
      <c r="D185" s="50" t="e">
        <f t="shared" si="28"/>
        <v>#DIV/0!</v>
      </c>
      <c r="E185" s="50" t="e">
        <f t="shared" si="28"/>
        <v>#DIV/0!</v>
      </c>
      <c r="F185" s="50" t="e">
        <f t="shared" si="28"/>
        <v>#DIV/0!</v>
      </c>
      <c r="G185" s="50" t="e">
        <f t="shared" si="28"/>
        <v>#DIV/0!</v>
      </c>
      <c r="H185" s="50" t="e">
        <f t="shared" si="28"/>
        <v>#DIV/0!</v>
      </c>
      <c r="I185" s="50"/>
      <c r="J185" s="50" t="e">
        <f t="shared" si="28"/>
        <v>#DIV/0!</v>
      </c>
      <c r="K185" s="50" t="e">
        <f t="shared" si="28"/>
        <v>#DIV/0!</v>
      </c>
      <c r="L185" s="50" t="e">
        <f t="shared" si="28"/>
        <v>#DIV/0!</v>
      </c>
      <c r="M185" s="50" t="e">
        <f t="shared" si="28"/>
        <v>#DIV/0!</v>
      </c>
      <c r="N185" s="50" t="e">
        <f t="shared" si="28"/>
        <v>#DIV/0!</v>
      </c>
      <c r="O185" s="50" t="e">
        <f t="shared" si="28"/>
        <v>#DIV/0!</v>
      </c>
      <c r="P185" s="50"/>
      <c r="Q185" s="50"/>
      <c r="R185" s="50"/>
      <c r="S185" s="50"/>
      <c r="T185" s="50"/>
      <c r="U185" s="50" t="e">
        <f t="shared" si="28"/>
        <v>#DIV/0!</v>
      </c>
      <c r="V185" s="50" t="e">
        <f t="shared" si="28"/>
        <v>#DIV/0!</v>
      </c>
      <c r="W185" s="50" t="e">
        <f t="shared" si="28"/>
        <v>#DIV/0!</v>
      </c>
      <c r="X185" s="50" t="e">
        <f t="shared" si="28"/>
        <v>#DIV/0!</v>
      </c>
      <c r="Y185" s="50" t="e">
        <f t="shared" si="28"/>
        <v>#DIV/0!</v>
      </c>
      <c r="Z185" s="50" t="e">
        <f t="shared" si="28"/>
        <v>#DIV/0!</v>
      </c>
      <c r="AA185" s="50" t="e">
        <f t="shared" si="28"/>
        <v>#DIV/0!</v>
      </c>
    </row>
    <row r="186" spans="1:37" s="70" customFormat="1" ht="25.9" customHeight="1" x14ac:dyDescent="0.2">
      <c r="A186" s="48" t="s">
        <v>138</v>
      </c>
      <c r="B186" s="26"/>
      <c r="C186" s="47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34"/>
    </row>
    <row r="187" spans="1:37" s="91" customFormat="1" ht="27" customHeight="1" outlineLevel="1" x14ac:dyDescent="0.2">
      <c r="A187" s="77" t="s">
        <v>139</v>
      </c>
      <c r="B187" s="26">
        <f>SUM(D187:AA187)</f>
        <v>3165</v>
      </c>
      <c r="C187" s="47" t="e">
        <f>B187/#REF!</f>
        <v>#REF!</v>
      </c>
      <c r="D187" s="34"/>
      <c r="E187" s="34">
        <v>500</v>
      </c>
      <c r="F187" s="34">
        <v>195</v>
      </c>
      <c r="G187" s="34">
        <v>350</v>
      </c>
      <c r="H187" s="34">
        <v>90</v>
      </c>
      <c r="I187" s="34">
        <v>90</v>
      </c>
      <c r="J187" s="34">
        <v>195</v>
      </c>
      <c r="K187" s="34">
        <v>60</v>
      </c>
      <c r="L187" s="34">
        <v>100</v>
      </c>
      <c r="M187" s="34">
        <v>480</v>
      </c>
      <c r="N187" s="34">
        <v>200</v>
      </c>
      <c r="O187" s="34">
        <v>95</v>
      </c>
      <c r="P187" s="34">
        <v>50</v>
      </c>
      <c r="Q187" s="34">
        <v>60</v>
      </c>
      <c r="R187" s="34">
        <v>60</v>
      </c>
      <c r="S187" s="34"/>
      <c r="T187" s="34">
        <v>55</v>
      </c>
      <c r="U187" s="34">
        <v>70</v>
      </c>
      <c r="V187" s="34"/>
      <c r="W187" s="34">
        <v>40</v>
      </c>
      <c r="X187" s="34">
        <v>100</v>
      </c>
      <c r="Y187" s="34">
        <v>160</v>
      </c>
      <c r="Z187" s="34"/>
      <c r="AA187" s="34">
        <v>215</v>
      </c>
    </row>
    <row r="188" spans="1:37" s="91" customFormat="1" ht="29.25" hidden="1" customHeight="1" outlineLevel="1" x14ac:dyDescent="0.2">
      <c r="A188" s="48" t="s">
        <v>140</v>
      </c>
      <c r="B188" s="26">
        <f>SUM(D188:AA188)</f>
        <v>0</v>
      </c>
      <c r="C188" s="47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  <c r="AA188" s="34"/>
    </row>
    <row r="189" spans="1:37" s="70" customFormat="1" ht="1.5" hidden="1" customHeight="1" outlineLevel="1" x14ac:dyDescent="0.2">
      <c r="A189" s="48" t="s">
        <v>141</v>
      </c>
      <c r="B189" s="26">
        <f>SUM(D189:AA189)</f>
        <v>3048</v>
      </c>
      <c r="C189" s="47" t="e">
        <f>B189/#REF!</f>
        <v>#REF!</v>
      </c>
      <c r="D189" s="34"/>
      <c r="E189" s="34">
        <v>715</v>
      </c>
      <c r="F189" s="34">
        <v>590</v>
      </c>
      <c r="G189" s="34">
        <v>275</v>
      </c>
      <c r="H189" s="34"/>
      <c r="I189" s="34">
        <v>80</v>
      </c>
      <c r="J189" s="34">
        <v>495</v>
      </c>
      <c r="K189" s="34"/>
      <c r="L189" s="34">
        <v>240</v>
      </c>
      <c r="M189" s="34">
        <v>305</v>
      </c>
      <c r="N189" s="34">
        <v>140</v>
      </c>
      <c r="O189" s="34">
        <v>50</v>
      </c>
      <c r="P189" s="34"/>
      <c r="Q189" s="34"/>
      <c r="R189" s="34"/>
      <c r="S189" s="34"/>
      <c r="T189" s="34"/>
      <c r="U189" s="34">
        <v>100</v>
      </c>
      <c r="V189" s="34"/>
      <c r="W189" s="34">
        <v>29</v>
      </c>
      <c r="X189" s="34"/>
      <c r="Y189" s="34"/>
      <c r="Z189" s="34"/>
      <c r="AA189" s="34">
        <v>29</v>
      </c>
      <c r="AK189" s="70" t="s">
        <v>23</v>
      </c>
    </row>
    <row r="190" spans="1:37" s="70" customFormat="1" ht="0.75" hidden="1" customHeight="1" outlineLevel="1" x14ac:dyDescent="0.2">
      <c r="A190" s="48" t="s">
        <v>142</v>
      </c>
      <c r="B190" s="26">
        <f>B187*0.45</f>
        <v>1424.25</v>
      </c>
      <c r="C190" s="26" t="e">
        <f>C187*0.45</f>
        <v>#REF!</v>
      </c>
      <c r="D190" s="14">
        <f t="shared" ref="D190:AA190" si="29">D187*0.45</f>
        <v>0</v>
      </c>
      <c r="E190" s="14">
        <f t="shared" si="29"/>
        <v>225</v>
      </c>
      <c r="F190" s="14">
        <f t="shared" si="29"/>
        <v>87.75</v>
      </c>
      <c r="G190" s="14">
        <f t="shared" si="29"/>
        <v>157.5</v>
      </c>
      <c r="H190" s="14">
        <f t="shared" si="29"/>
        <v>40.5</v>
      </c>
      <c r="I190" s="14"/>
      <c r="J190" s="14">
        <f t="shared" si="29"/>
        <v>87.75</v>
      </c>
      <c r="K190" s="14">
        <v>15</v>
      </c>
      <c r="L190" s="14">
        <f t="shared" si="29"/>
        <v>45</v>
      </c>
      <c r="M190" s="14">
        <f t="shared" si="29"/>
        <v>216</v>
      </c>
      <c r="N190" s="14">
        <f t="shared" si="29"/>
        <v>90</v>
      </c>
      <c r="O190" s="14">
        <f t="shared" si="29"/>
        <v>42.75</v>
      </c>
      <c r="P190" s="14"/>
      <c r="Q190" s="14"/>
      <c r="R190" s="14"/>
      <c r="S190" s="14"/>
      <c r="T190" s="14"/>
      <c r="U190" s="14">
        <f t="shared" si="29"/>
        <v>31.5</v>
      </c>
      <c r="V190" s="14">
        <f t="shared" si="29"/>
        <v>0</v>
      </c>
      <c r="W190" s="14">
        <f t="shared" si="29"/>
        <v>18</v>
      </c>
      <c r="X190" s="14">
        <f t="shared" si="29"/>
        <v>45</v>
      </c>
      <c r="Y190" s="14">
        <v>60</v>
      </c>
      <c r="Z190" s="14">
        <f t="shared" si="29"/>
        <v>0</v>
      </c>
      <c r="AA190" s="14">
        <f t="shared" si="29"/>
        <v>96.75</v>
      </c>
      <c r="AB190" s="92"/>
    </row>
    <row r="191" spans="1:37" s="70" customFormat="1" ht="24.6" customHeight="1" collapsed="1" x14ac:dyDescent="0.2">
      <c r="A191" s="77" t="s">
        <v>143</v>
      </c>
      <c r="B191" s="47">
        <f t="shared" ref="B191:AA191" si="30">B187/B189</f>
        <v>1.0383858267716535</v>
      </c>
      <c r="C191" s="47" t="e">
        <f t="shared" si="30"/>
        <v>#REF!</v>
      </c>
      <c r="D191" s="37" t="e">
        <f t="shared" si="30"/>
        <v>#DIV/0!</v>
      </c>
      <c r="E191" s="37">
        <f t="shared" si="30"/>
        <v>0.69930069930069927</v>
      </c>
      <c r="F191" s="37">
        <f t="shared" si="30"/>
        <v>0.33050847457627119</v>
      </c>
      <c r="G191" s="37">
        <f t="shared" si="30"/>
        <v>1.2727272727272727</v>
      </c>
      <c r="H191" s="37" t="e">
        <f t="shared" si="30"/>
        <v>#DIV/0!</v>
      </c>
      <c r="I191" s="37">
        <f t="shared" si="30"/>
        <v>1.125</v>
      </c>
      <c r="J191" s="37">
        <f t="shared" si="30"/>
        <v>0.39393939393939392</v>
      </c>
      <c r="K191" s="37" t="e">
        <f t="shared" si="30"/>
        <v>#DIV/0!</v>
      </c>
      <c r="L191" s="37">
        <f t="shared" si="30"/>
        <v>0.41666666666666669</v>
      </c>
      <c r="M191" s="37">
        <f t="shared" si="30"/>
        <v>1.5737704918032787</v>
      </c>
      <c r="N191" s="37">
        <f t="shared" si="30"/>
        <v>1.4285714285714286</v>
      </c>
      <c r="O191" s="37">
        <f t="shared" si="30"/>
        <v>1.9</v>
      </c>
      <c r="P191" s="37"/>
      <c r="Q191" s="37"/>
      <c r="R191" s="37"/>
      <c r="S191" s="37"/>
      <c r="T191" s="37"/>
      <c r="U191" s="37">
        <f t="shared" si="30"/>
        <v>0.7</v>
      </c>
      <c r="V191" s="37" t="e">
        <f t="shared" si="30"/>
        <v>#DIV/0!</v>
      </c>
      <c r="W191" s="37">
        <f t="shared" si="30"/>
        <v>1.3793103448275863</v>
      </c>
      <c r="X191" s="37" t="e">
        <f t="shared" si="30"/>
        <v>#DIV/0!</v>
      </c>
      <c r="Y191" s="37" t="e">
        <f t="shared" si="30"/>
        <v>#DIV/0!</v>
      </c>
      <c r="Z191" s="37" t="e">
        <f t="shared" si="30"/>
        <v>#DIV/0!</v>
      </c>
      <c r="AA191" s="37">
        <f t="shared" si="30"/>
        <v>7.4137931034482758</v>
      </c>
    </row>
    <row r="192" spans="1:37" s="91" customFormat="1" ht="24" customHeight="1" outlineLevel="1" x14ac:dyDescent="0.2">
      <c r="A192" s="77" t="s">
        <v>144</v>
      </c>
      <c r="B192" s="26">
        <f>SUM(D192:AA192)</f>
        <v>5850</v>
      </c>
      <c r="C192" s="47" t="e">
        <f>B192/#REF!</f>
        <v>#REF!</v>
      </c>
      <c r="D192" s="34"/>
      <c r="E192" s="34">
        <v>2800</v>
      </c>
      <c r="F192" s="34"/>
      <c r="G192" s="34">
        <v>1000</v>
      </c>
      <c r="H192" s="34"/>
      <c r="I192" s="34"/>
      <c r="J192" s="34">
        <v>1000</v>
      </c>
      <c r="K192" s="34"/>
      <c r="L192" s="34">
        <v>750</v>
      </c>
      <c r="M192" s="34"/>
      <c r="N192" s="34"/>
      <c r="O192" s="34"/>
      <c r="P192" s="34"/>
      <c r="Q192" s="34"/>
      <c r="R192" s="34"/>
      <c r="S192" s="34"/>
      <c r="T192" s="34"/>
      <c r="U192" s="34">
        <v>300</v>
      </c>
      <c r="V192" s="34"/>
      <c r="W192" s="34"/>
      <c r="X192" s="34"/>
      <c r="Y192" s="34"/>
      <c r="Z192" s="34"/>
      <c r="AA192" s="34"/>
    </row>
    <row r="193" spans="1:27" s="91" customFormat="1" ht="0.75" hidden="1" customHeight="1" outlineLevel="1" x14ac:dyDescent="0.2">
      <c r="A193" s="48" t="s">
        <v>140</v>
      </c>
      <c r="B193" s="26">
        <f>SUM(D193:AA193)</f>
        <v>0</v>
      </c>
      <c r="C193" s="47"/>
      <c r="D193" s="93"/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93"/>
      <c r="P193" s="93"/>
      <c r="Q193" s="93"/>
      <c r="R193" s="93"/>
      <c r="S193" s="93"/>
      <c r="T193" s="93"/>
      <c r="U193" s="93"/>
      <c r="V193" s="93"/>
      <c r="W193" s="93"/>
      <c r="X193" s="93"/>
      <c r="Y193" s="93"/>
      <c r="Z193" s="93"/>
      <c r="AA193" s="93"/>
    </row>
    <row r="194" spans="1:27" s="70" customFormat="1" ht="1.5" hidden="1" customHeight="1" outlineLevel="1" x14ac:dyDescent="0.2">
      <c r="A194" s="48" t="s">
        <v>145</v>
      </c>
      <c r="B194" s="26">
        <f>SUM(D194:AA194)</f>
        <v>8230</v>
      </c>
      <c r="C194" s="47" t="e">
        <f>B194/#REF!</f>
        <v>#REF!</v>
      </c>
      <c r="D194" s="34"/>
      <c r="E194" s="34">
        <v>2000</v>
      </c>
      <c r="F194" s="34">
        <v>1600</v>
      </c>
      <c r="G194" s="34">
        <v>900</v>
      </c>
      <c r="H194" s="34"/>
      <c r="I194" s="34">
        <v>200</v>
      </c>
      <c r="J194" s="34">
        <v>1300</v>
      </c>
      <c r="K194" s="34"/>
      <c r="L194" s="34">
        <v>650</v>
      </c>
      <c r="M194" s="34">
        <v>800</v>
      </c>
      <c r="N194" s="34">
        <v>340</v>
      </c>
      <c r="O194" s="34">
        <v>100</v>
      </c>
      <c r="P194" s="34"/>
      <c r="Q194" s="34"/>
      <c r="R194" s="34"/>
      <c r="S194" s="34"/>
      <c r="T194" s="34"/>
      <c r="U194" s="34">
        <v>300</v>
      </c>
      <c r="V194" s="34"/>
      <c r="W194" s="34">
        <v>40</v>
      </c>
      <c r="X194" s="34"/>
      <c r="Y194" s="34"/>
      <c r="Z194" s="34"/>
      <c r="AA194" s="34"/>
    </row>
    <row r="195" spans="1:27" s="70" customFormat="1" ht="0.75" hidden="1" customHeight="1" outlineLevel="1" x14ac:dyDescent="0.2">
      <c r="A195" s="48" t="s">
        <v>146</v>
      </c>
      <c r="B195" s="26">
        <f>B192*0.3</f>
        <v>1755</v>
      </c>
      <c r="C195" s="47" t="e">
        <f>B195/#REF!</f>
        <v>#REF!</v>
      </c>
      <c r="D195" s="58">
        <f t="shared" ref="D195:AA195" si="31">D192*0.3</f>
        <v>0</v>
      </c>
      <c r="E195" s="58">
        <f t="shared" si="31"/>
        <v>840</v>
      </c>
      <c r="F195" s="58">
        <f t="shared" si="31"/>
        <v>0</v>
      </c>
      <c r="G195" s="58">
        <f t="shared" si="31"/>
        <v>300</v>
      </c>
      <c r="H195" s="58">
        <f t="shared" si="31"/>
        <v>0</v>
      </c>
      <c r="I195" s="58"/>
      <c r="J195" s="58">
        <f t="shared" si="31"/>
        <v>300</v>
      </c>
      <c r="K195" s="58">
        <f t="shared" si="31"/>
        <v>0</v>
      </c>
      <c r="L195" s="58">
        <f t="shared" si="31"/>
        <v>225</v>
      </c>
      <c r="M195" s="58">
        <f t="shared" si="31"/>
        <v>0</v>
      </c>
      <c r="N195" s="58">
        <f t="shared" si="31"/>
        <v>0</v>
      </c>
      <c r="O195" s="58">
        <f t="shared" si="31"/>
        <v>0</v>
      </c>
      <c r="P195" s="58"/>
      <c r="Q195" s="58"/>
      <c r="R195" s="58"/>
      <c r="S195" s="58"/>
      <c r="T195" s="58"/>
      <c r="U195" s="58">
        <v>20</v>
      </c>
      <c r="V195" s="58">
        <f t="shared" si="31"/>
        <v>0</v>
      </c>
      <c r="W195" s="58">
        <f t="shared" si="31"/>
        <v>0</v>
      </c>
      <c r="X195" s="58">
        <f t="shared" si="31"/>
        <v>0</v>
      </c>
      <c r="Y195" s="58">
        <f t="shared" si="31"/>
        <v>0</v>
      </c>
      <c r="Z195" s="58">
        <f t="shared" si="31"/>
        <v>0</v>
      </c>
      <c r="AA195" s="58">
        <f t="shared" si="31"/>
        <v>0</v>
      </c>
    </row>
    <row r="196" spans="1:27" s="91" customFormat="1" ht="24.6" customHeight="1" collapsed="1" x14ac:dyDescent="0.2">
      <c r="A196" s="48" t="s">
        <v>147</v>
      </c>
      <c r="B196" s="47">
        <f>B192/B194</f>
        <v>0.71081409477521262</v>
      </c>
      <c r="C196" s="47" t="e">
        <f t="shared" ref="C196:AA196" si="32">C192/C194</f>
        <v>#REF!</v>
      </c>
      <c r="D196" s="37" t="e">
        <f t="shared" si="32"/>
        <v>#DIV/0!</v>
      </c>
      <c r="E196" s="37">
        <f t="shared" si="32"/>
        <v>1.4</v>
      </c>
      <c r="F196" s="37">
        <f t="shared" si="32"/>
        <v>0</v>
      </c>
      <c r="G196" s="37">
        <f t="shared" si="32"/>
        <v>1.1111111111111112</v>
      </c>
      <c r="H196" s="37" t="e">
        <f t="shared" si="32"/>
        <v>#DIV/0!</v>
      </c>
      <c r="I196" s="37">
        <f t="shared" si="32"/>
        <v>0</v>
      </c>
      <c r="J196" s="37">
        <f t="shared" si="32"/>
        <v>0.76923076923076927</v>
      </c>
      <c r="K196" s="37" t="e">
        <f t="shared" si="32"/>
        <v>#DIV/0!</v>
      </c>
      <c r="L196" s="37">
        <f t="shared" si="32"/>
        <v>1.1538461538461537</v>
      </c>
      <c r="M196" s="37">
        <f t="shared" si="32"/>
        <v>0</v>
      </c>
      <c r="N196" s="37">
        <f t="shared" si="32"/>
        <v>0</v>
      </c>
      <c r="O196" s="37">
        <f t="shared" si="32"/>
        <v>0</v>
      </c>
      <c r="P196" s="37"/>
      <c r="Q196" s="37"/>
      <c r="R196" s="37"/>
      <c r="S196" s="37"/>
      <c r="T196" s="37"/>
      <c r="U196" s="37">
        <f t="shared" si="32"/>
        <v>1</v>
      </c>
      <c r="V196" s="37" t="e">
        <f t="shared" si="32"/>
        <v>#DIV/0!</v>
      </c>
      <c r="W196" s="37">
        <f t="shared" si="32"/>
        <v>0</v>
      </c>
      <c r="X196" s="37" t="e">
        <f t="shared" si="32"/>
        <v>#DIV/0!</v>
      </c>
      <c r="Y196" s="37" t="e">
        <f t="shared" si="32"/>
        <v>#DIV/0!</v>
      </c>
      <c r="Z196" s="37" t="e">
        <f t="shared" si="32"/>
        <v>#DIV/0!</v>
      </c>
      <c r="AA196" s="37" t="e">
        <f t="shared" si="32"/>
        <v>#DIV/0!</v>
      </c>
    </row>
    <row r="197" spans="1:27" s="91" customFormat="1" ht="29.25" customHeight="1" outlineLevel="1" x14ac:dyDescent="0.2">
      <c r="A197" s="77" t="s">
        <v>148</v>
      </c>
      <c r="B197" s="26">
        <f>D197+E197+F197+G197+H197++J197+I197+K197+L197+M197+N197+O197+P197+Q197+R197+S197+T197++U197++V197+W197+X197+Y197++Z197</f>
        <v>8219</v>
      </c>
      <c r="C197" s="47"/>
      <c r="D197" s="34"/>
      <c r="E197" s="34">
        <v>3600</v>
      </c>
      <c r="F197" s="34">
        <v>2744</v>
      </c>
      <c r="G197" s="34">
        <v>1270</v>
      </c>
      <c r="H197" s="34"/>
      <c r="I197" s="34">
        <v>500</v>
      </c>
      <c r="J197" s="34"/>
      <c r="K197" s="34"/>
      <c r="L197" s="34"/>
      <c r="M197" s="34">
        <v>105</v>
      </c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</row>
    <row r="198" spans="1:27" s="91" customFormat="1" ht="29.25" hidden="1" customHeight="1" outlineLevel="1" x14ac:dyDescent="0.2">
      <c r="A198" s="48" t="s">
        <v>140</v>
      </c>
      <c r="B198" s="26">
        <f>SUM(D198:AA198)</f>
        <v>0</v>
      </c>
      <c r="C198" s="47"/>
      <c r="D198" s="93"/>
      <c r="E198" s="93"/>
      <c r="F198" s="93"/>
      <c r="G198" s="93"/>
      <c r="H198" s="93"/>
      <c r="I198" s="93"/>
      <c r="J198" s="93"/>
      <c r="K198" s="93"/>
      <c r="L198" s="93"/>
      <c r="M198" s="93"/>
      <c r="N198" s="93"/>
      <c r="O198" s="93"/>
      <c r="P198" s="93"/>
      <c r="Q198" s="93"/>
      <c r="R198" s="93"/>
      <c r="S198" s="93"/>
      <c r="T198" s="93"/>
      <c r="U198" s="93"/>
      <c r="V198" s="93"/>
      <c r="W198" s="93"/>
      <c r="X198" s="93"/>
      <c r="Y198" s="93"/>
      <c r="Z198" s="93"/>
      <c r="AA198" s="93"/>
    </row>
    <row r="199" spans="1:27" s="70" customFormat="1" ht="24.75" hidden="1" customHeight="1" outlineLevel="1" x14ac:dyDescent="0.2">
      <c r="A199" s="48" t="s">
        <v>145</v>
      </c>
      <c r="B199" s="26">
        <f>SUM(D199:AA199)</f>
        <v>13337</v>
      </c>
      <c r="C199" s="47"/>
      <c r="D199" s="34"/>
      <c r="E199" s="34">
        <v>3200</v>
      </c>
      <c r="F199" s="34">
        <v>2650</v>
      </c>
      <c r="G199" s="34">
        <v>1200</v>
      </c>
      <c r="H199" s="34"/>
      <c r="I199" s="34">
        <v>357</v>
      </c>
      <c r="J199" s="34">
        <v>2200</v>
      </c>
      <c r="K199" s="34"/>
      <c r="L199" s="34">
        <v>1100</v>
      </c>
      <c r="M199" s="34">
        <v>1400</v>
      </c>
      <c r="N199" s="34">
        <v>500</v>
      </c>
      <c r="O199" s="34">
        <v>150</v>
      </c>
      <c r="P199" s="34"/>
      <c r="Q199" s="34"/>
      <c r="R199" s="34"/>
      <c r="S199" s="34"/>
      <c r="T199" s="34"/>
      <c r="U199" s="34">
        <v>450</v>
      </c>
      <c r="V199" s="34"/>
      <c r="W199" s="34">
        <v>130</v>
      </c>
      <c r="X199" s="34"/>
      <c r="Y199" s="34"/>
      <c r="Z199" s="34"/>
      <c r="AA199" s="34"/>
    </row>
    <row r="200" spans="1:27" s="70" customFormat="1" ht="21.75" hidden="1" customHeight="1" outlineLevel="1" x14ac:dyDescent="0.2">
      <c r="A200" s="48" t="s">
        <v>149</v>
      </c>
      <c r="B200" s="26">
        <f>B197*0.19</f>
        <v>1561.6100000000001</v>
      </c>
      <c r="C200" s="47"/>
      <c r="D200" s="58">
        <f t="shared" ref="D200:AA200" si="33">D197*0.19</f>
        <v>0</v>
      </c>
      <c r="E200" s="58">
        <f t="shared" si="33"/>
        <v>684</v>
      </c>
      <c r="F200" s="58">
        <f t="shared" si="33"/>
        <v>521.36</v>
      </c>
      <c r="G200" s="58">
        <f t="shared" si="33"/>
        <v>241.3</v>
      </c>
      <c r="H200" s="58">
        <f t="shared" si="33"/>
        <v>0</v>
      </c>
      <c r="I200" s="58">
        <f t="shared" si="33"/>
        <v>95</v>
      </c>
      <c r="J200" s="58">
        <f t="shared" si="33"/>
        <v>0</v>
      </c>
      <c r="K200" s="58">
        <f t="shared" si="33"/>
        <v>0</v>
      </c>
      <c r="L200" s="58">
        <f t="shared" si="33"/>
        <v>0</v>
      </c>
      <c r="M200" s="58">
        <f t="shared" si="33"/>
        <v>19.95</v>
      </c>
      <c r="N200" s="58">
        <f t="shared" si="33"/>
        <v>0</v>
      </c>
      <c r="O200" s="58">
        <f t="shared" si="33"/>
        <v>0</v>
      </c>
      <c r="P200" s="58"/>
      <c r="Q200" s="58"/>
      <c r="R200" s="58"/>
      <c r="S200" s="58"/>
      <c r="T200" s="58"/>
      <c r="U200" s="58">
        <f t="shared" si="33"/>
        <v>0</v>
      </c>
      <c r="V200" s="58">
        <f t="shared" si="33"/>
        <v>0</v>
      </c>
      <c r="W200" s="58">
        <f t="shared" si="33"/>
        <v>0</v>
      </c>
      <c r="X200" s="58">
        <f t="shared" si="33"/>
        <v>0</v>
      </c>
      <c r="Y200" s="58">
        <f t="shared" si="33"/>
        <v>0</v>
      </c>
      <c r="Z200" s="58">
        <f t="shared" si="33"/>
        <v>0</v>
      </c>
      <c r="AA200" s="58">
        <f t="shared" si="33"/>
        <v>0</v>
      </c>
    </row>
    <row r="201" spans="1:27" s="91" customFormat="1" ht="24.6" customHeight="1" collapsed="1" x14ac:dyDescent="0.2">
      <c r="A201" s="48" t="s">
        <v>150</v>
      </c>
      <c r="B201" s="47">
        <v>0.60799999999999998</v>
      </c>
      <c r="C201" s="47" t="e">
        <f t="shared" ref="C201:AA201" si="34">C197/C199</f>
        <v>#DIV/0!</v>
      </c>
      <c r="D201" s="37" t="e">
        <f t="shared" si="34"/>
        <v>#DIV/0!</v>
      </c>
      <c r="E201" s="37">
        <v>18</v>
      </c>
      <c r="F201" s="37">
        <v>1.1319999999999999</v>
      </c>
      <c r="G201" s="37">
        <f t="shared" si="34"/>
        <v>1.0583333333333333</v>
      </c>
      <c r="H201" s="37" t="e">
        <f t="shared" si="34"/>
        <v>#DIV/0!</v>
      </c>
      <c r="I201" s="37">
        <f t="shared" si="34"/>
        <v>1.4005602240896358</v>
      </c>
      <c r="J201" s="37">
        <f t="shared" si="34"/>
        <v>0</v>
      </c>
      <c r="K201" s="37" t="e">
        <f t="shared" si="34"/>
        <v>#DIV/0!</v>
      </c>
      <c r="L201" s="37">
        <f t="shared" si="34"/>
        <v>0</v>
      </c>
      <c r="M201" s="37">
        <f t="shared" si="34"/>
        <v>7.4999999999999997E-2</v>
      </c>
      <c r="N201" s="37">
        <f t="shared" si="34"/>
        <v>0</v>
      </c>
      <c r="O201" s="37">
        <f t="shared" si="34"/>
        <v>0</v>
      </c>
      <c r="P201" s="37"/>
      <c r="Q201" s="37"/>
      <c r="R201" s="37"/>
      <c r="S201" s="37"/>
      <c r="T201" s="37"/>
      <c r="U201" s="37">
        <f t="shared" si="34"/>
        <v>0</v>
      </c>
      <c r="V201" s="37" t="e">
        <f t="shared" si="34"/>
        <v>#DIV/0!</v>
      </c>
      <c r="W201" s="37">
        <f t="shared" si="34"/>
        <v>0</v>
      </c>
      <c r="X201" s="37" t="e">
        <f t="shared" si="34"/>
        <v>#DIV/0!</v>
      </c>
      <c r="Y201" s="37" t="e">
        <f t="shared" si="34"/>
        <v>#DIV/0!</v>
      </c>
      <c r="Z201" s="37" t="e">
        <f t="shared" si="34"/>
        <v>#DIV/0!</v>
      </c>
      <c r="AA201" s="37" t="e">
        <f t="shared" si="34"/>
        <v>#DIV/0!</v>
      </c>
    </row>
    <row r="202" spans="1:27" s="70" customFormat="1" ht="29.25" hidden="1" customHeight="1" x14ac:dyDescent="0.2">
      <c r="A202" s="77" t="s">
        <v>151</v>
      </c>
      <c r="B202" s="26">
        <f>SUM(D202:AA202)</f>
        <v>0</v>
      </c>
      <c r="C202" s="47" t="e">
        <f>B202/#REF!</f>
        <v>#REF!</v>
      </c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  <c r="AA202" s="34"/>
    </row>
    <row r="203" spans="1:27" s="70" customFormat="1" ht="29.25" hidden="1" customHeight="1" x14ac:dyDescent="0.2">
      <c r="A203" s="48" t="s">
        <v>149</v>
      </c>
      <c r="B203" s="26">
        <f>B202*0.7</f>
        <v>0</v>
      </c>
      <c r="C203" s="47" t="e">
        <f>B203/#REF!</f>
        <v>#REF!</v>
      </c>
      <c r="D203" s="14">
        <f t="shared" ref="D203:AA203" si="35">D202*0.7</f>
        <v>0</v>
      </c>
      <c r="E203" s="14">
        <f t="shared" si="35"/>
        <v>0</v>
      </c>
      <c r="F203" s="14">
        <f t="shared" si="35"/>
        <v>0</v>
      </c>
      <c r="G203" s="14">
        <f t="shared" si="35"/>
        <v>0</v>
      </c>
      <c r="H203" s="14">
        <f t="shared" si="35"/>
        <v>0</v>
      </c>
      <c r="I203" s="14"/>
      <c r="J203" s="14">
        <f t="shared" si="35"/>
        <v>0</v>
      </c>
      <c r="K203" s="14">
        <f t="shared" si="35"/>
        <v>0</v>
      </c>
      <c r="L203" s="14">
        <f t="shared" si="35"/>
        <v>0</v>
      </c>
      <c r="M203" s="14">
        <f t="shared" si="35"/>
        <v>0</v>
      </c>
      <c r="N203" s="14">
        <f t="shared" si="35"/>
        <v>0</v>
      </c>
      <c r="O203" s="14">
        <f t="shared" si="35"/>
        <v>0</v>
      </c>
      <c r="P203" s="14"/>
      <c r="Q203" s="14"/>
      <c r="R203" s="14"/>
      <c r="S203" s="14"/>
      <c r="T203" s="14"/>
      <c r="U203" s="14">
        <f t="shared" si="35"/>
        <v>0</v>
      </c>
      <c r="V203" s="14">
        <f t="shared" si="35"/>
        <v>0</v>
      </c>
      <c r="W203" s="14">
        <f t="shared" si="35"/>
        <v>0</v>
      </c>
      <c r="X203" s="14">
        <f t="shared" si="35"/>
        <v>0</v>
      </c>
      <c r="Y203" s="14">
        <f t="shared" si="35"/>
        <v>0</v>
      </c>
      <c r="Z203" s="14">
        <f t="shared" si="35"/>
        <v>0</v>
      </c>
      <c r="AA203" s="14">
        <f t="shared" si="35"/>
        <v>0</v>
      </c>
    </row>
    <row r="204" spans="1:27" s="70" customFormat="1" ht="28.5" hidden="1" customHeight="1" x14ac:dyDescent="0.2">
      <c r="A204" s="8" t="s">
        <v>152</v>
      </c>
      <c r="B204" s="26">
        <f>SUM(D204:AA204)</f>
        <v>0</v>
      </c>
      <c r="C204" s="47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</row>
    <row r="205" spans="1:27" s="70" customFormat="1" ht="25.5" hidden="1" customHeight="1" x14ac:dyDescent="0.2">
      <c r="A205" s="48" t="s">
        <v>140</v>
      </c>
      <c r="B205" s="26">
        <f>SUM(D205:AA205)</f>
        <v>0</v>
      </c>
      <c r="C205" s="47"/>
      <c r="D205" s="69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69"/>
      <c r="X205" s="69"/>
      <c r="Y205" s="69"/>
      <c r="Z205" s="69"/>
      <c r="AA205" s="69"/>
    </row>
    <row r="206" spans="1:27" s="70" customFormat="1" ht="29.25" hidden="1" customHeight="1" x14ac:dyDescent="0.2">
      <c r="A206" s="48" t="s">
        <v>149</v>
      </c>
      <c r="B206" s="26">
        <f>B205*0.2</f>
        <v>0</v>
      </c>
      <c r="C206" s="47" t="e">
        <f>B206/#REF!</f>
        <v>#REF!</v>
      </c>
      <c r="D206" s="14">
        <f t="shared" ref="D206:AA206" si="36">D205*0.2</f>
        <v>0</v>
      </c>
      <c r="E206" s="14">
        <f t="shared" si="36"/>
        <v>0</v>
      </c>
      <c r="F206" s="14">
        <f t="shared" si="36"/>
        <v>0</v>
      </c>
      <c r="G206" s="14">
        <f t="shared" si="36"/>
        <v>0</v>
      </c>
      <c r="H206" s="14">
        <f t="shared" si="36"/>
        <v>0</v>
      </c>
      <c r="I206" s="14"/>
      <c r="J206" s="14">
        <f t="shared" si="36"/>
        <v>0</v>
      </c>
      <c r="K206" s="14">
        <f t="shared" si="36"/>
        <v>0</v>
      </c>
      <c r="L206" s="14">
        <f t="shared" si="36"/>
        <v>0</v>
      </c>
      <c r="M206" s="14">
        <f t="shared" si="36"/>
        <v>0</v>
      </c>
      <c r="N206" s="14">
        <f t="shared" si="36"/>
        <v>0</v>
      </c>
      <c r="O206" s="14">
        <f t="shared" si="36"/>
        <v>0</v>
      </c>
      <c r="P206" s="14"/>
      <c r="Q206" s="14"/>
      <c r="R206" s="14"/>
      <c r="S206" s="14"/>
      <c r="T206" s="14"/>
      <c r="U206" s="14">
        <f t="shared" si="36"/>
        <v>0</v>
      </c>
      <c r="V206" s="14">
        <f t="shared" si="36"/>
        <v>0</v>
      </c>
      <c r="W206" s="14">
        <f t="shared" si="36"/>
        <v>0</v>
      </c>
      <c r="X206" s="14">
        <f t="shared" si="36"/>
        <v>0</v>
      </c>
      <c r="Y206" s="14">
        <f t="shared" si="36"/>
        <v>0</v>
      </c>
      <c r="Z206" s="14">
        <f t="shared" si="36"/>
        <v>0</v>
      </c>
      <c r="AA206" s="14">
        <f t="shared" si="36"/>
        <v>0</v>
      </c>
    </row>
    <row r="207" spans="1:27" s="70" customFormat="1" ht="46.15" customHeight="1" x14ac:dyDescent="0.2">
      <c r="A207" s="8" t="s">
        <v>153</v>
      </c>
      <c r="B207" s="26">
        <v>6556</v>
      </c>
      <c r="C207" s="47" t="e">
        <f>B207/#REF!</f>
        <v>#REF!</v>
      </c>
      <c r="D207" s="69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69"/>
      <c r="X207" s="69"/>
      <c r="Y207" s="69"/>
      <c r="Z207" s="69"/>
      <c r="AA207" s="69"/>
    </row>
    <row r="208" spans="1:27" s="70" customFormat="1" ht="29.25" customHeight="1" x14ac:dyDescent="0.2">
      <c r="A208" s="8" t="s">
        <v>154</v>
      </c>
      <c r="B208" s="26">
        <f t="shared" ref="B208:AA208" si="37">B206+B203+B200+B195+B190</f>
        <v>4740.8600000000006</v>
      </c>
      <c r="C208" s="26" t="e">
        <f t="shared" si="37"/>
        <v>#REF!</v>
      </c>
      <c r="D208" s="14">
        <f t="shared" si="37"/>
        <v>0</v>
      </c>
      <c r="E208" s="14">
        <f t="shared" si="37"/>
        <v>1749</v>
      </c>
      <c r="F208" s="14">
        <f t="shared" si="37"/>
        <v>609.11</v>
      </c>
      <c r="G208" s="14">
        <f t="shared" si="37"/>
        <v>698.8</v>
      </c>
      <c r="H208" s="14">
        <f t="shared" si="37"/>
        <v>40.5</v>
      </c>
      <c r="I208" s="14"/>
      <c r="J208" s="14">
        <f t="shared" si="37"/>
        <v>387.75</v>
      </c>
      <c r="K208" s="14">
        <f>K206+K203+K200+K195+K190</f>
        <v>15</v>
      </c>
      <c r="L208" s="14">
        <f t="shared" si="37"/>
        <v>270</v>
      </c>
      <c r="M208" s="14">
        <f t="shared" si="37"/>
        <v>235.95</v>
      </c>
      <c r="N208" s="14">
        <f t="shared" si="37"/>
        <v>90</v>
      </c>
      <c r="O208" s="14">
        <f t="shared" si="37"/>
        <v>42.75</v>
      </c>
      <c r="P208" s="14"/>
      <c r="Q208" s="14"/>
      <c r="R208" s="14"/>
      <c r="S208" s="14"/>
      <c r="T208" s="14"/>
      <c r="U208" s="14">
        <f t="shared" si="37"/>
        <v>51.5</v>
      </c>
      <c r="V208" s="14">
        <f t="shared" si="37"/>
        <v>0</v>
      </c>
      <c r="W208" s="14">
        <f t="shared" si="37"/>
        <v>18</v>
      </c>
      <c r="X208" s="14">
        <f t="shared" si="37"/>
        <v>45</v>
      </c>
      <c r="Y208" s="14">
        <f t="shared" si="37"/>
        <v>60</v>
      </c>
      <c r="Z208" s="14">
        <f t="shared" si="37"/>
        <v>0</v>
      </c>
      <c r="AA208" s="14">
        <f t="shared" si="37"/>
        <v>96.75</v>
      </c>
    </row>
    <row r="209" spans="1:28" s="70" customFormat="1" ht="29.25" customHeight="1" x14ac:dyDescent="0.2">
      <c r="A209" s="8" t="s">
        <v>29</v>
      </c>
      <c r="B209" s="47">
        <f t="shared" ref="B209:AA209" si="38">B208/B207</f>
        <v>0.72313300793166568</v>
      </c>
      <c r="C209" s="37" t="e">
        <f t="shared" si="38"/>
        <v>#REF!</v>
      </c>
      <c r="D209" s="37" t="e">
        <f t="shared" si="38"/>
        <v>#DIV/0!</v>
      </c>
      <c r="E209" s="37" t="e">
        <f t="shared" si="38"/>
        <v>#DIV/0!</v>
      </c>
      <c r="F209" s="37" t="e">
        <f t="shared" si="38"/>
        <v>#DIV/0!</v>
      </c>
      <c r="G209" s="37" t="e">
        <f t="shared" si="38"/>
        <v>#DIV/0!</v>
      </c>
      <c r="H209" s="37" t="e">
        <f t="shared" si="38"/>
        <v>#DIV/0!</v>
      </c>
      <c r="I209" s="37"/>
      <c r="J209" s="37" t="e">
        <f t="shared" si="38"/>
        <v>#DIV/0!</v>
      </c>
      <c r="K209" s="37" t="e">
        <f t="shared" si="38"/>
        <v>#DIV/0!</v>
      </c>
      <c r="L209" s="37" t="e">
        <f t="shared" si="38"/>
        <v>#DIV/0!</v>
      </c>
      <c r="M209" s="37" t="e">
        <f t="shared" si="38"/>
        <v>#DIV/0!</v>
      </c>
      <c r="N209" s="37" t="e">
        <f t="shared" si="38"/>
        <v>#DIV/0!</v>
      </c>
      <c r="O209" s="37" t="e">
        <f t="shared" si="38"/>
        <v>#DIV/0!</v>
      </c>
      <c r="P209" s="37"/>
      <c r="Q209" s="37"/>
      <c r="R209" s="37"/>
      <c r="S209" s="37"/>
      <c r="T209" s="37"/>
      <c r="U209" s="37" t="e">
        <f t="shared" si="38"/>
        <v>#DIV/0!</v>
      </c>
      <c r="V209" s="37" t="e">
        <f t="shared" si="38"/>
        <v>#DIV/0!</v>
      </c>
      <c r="W209" s="37" t="e">
        <f t="shared" si="38"/>
        <v>#DIV/0!</v>
      </c>
      <c r="X209" s="37" t="e">
        <f t="shared" si="38"/>
        <v>#DIV/0!</v>
      </c>
      <c r="Y209" s="37" t="e">
        <f t="shared" si="38"/>
        <v>#DIV/0!</v>
      </c>
      <c r="Z209" s="37" t="e">
        <f t="shared" si="38"/>
        <v>#DIV/0!</v>
      </c>
      <c r="AA209" s="37" t="e">
        <f t="shared" si="38"/>
        <v>#DIV/0!</v>
      </c>
    </row>
    <row r="210" spans="1:28" s="70" customFormat="1" ht="33" hidden="1" customHeight="1" x14ac:dyDescent="0.2">
      <c r="A210" s="48" t="s">
        <v>155</v>
      </c>
      <c r="B210" s="26">
        <f>B188*0.45+B193*0.3+B198*0.19+B205*0.2</f>
        <v>0</v>
      </c>
      <c r="C210" s="24"/>
      <c r="D210" s="94">
        <f>D188*0.45+D193*0.3+D198*0.19+D205*0.2</f>
        <v>0</v>
      </c>
      <c r="E210" s="94">
        <f t="shared" ref="E210:AA210" si="39">E188*0.45+E193*0.3+E198*0.19+E205*0.2</f>
        <v>0</v>
      </c>
      <c r="F210" s="94">
        <f t="shared" si="39"/>
        <v>0</v>
      </c>
      <c r="G210" s="94">
        <f t="shared" si="39"/>
        <v>0</v>
      </c>
      <c r="H210" s="94">
        <f t="shared" si="39"/>
        <v>0</v>
      </c>
      <c r="I210" s="94"/>
      <c r="J210" s="94">
        <f t="shared" si="39"/>
        <v>0</v>
      </c>
      <c r="K210" s="94">
        <f t="shared" si="39"/>
        <v>0</v>
      </c>
      <c r="L210" s="94">
        <f t="shared" si="39"/>
        <v>0</v>
      </c>
      <c r="M210" s="94">
        <f t="shared" si="39"/>
        <v>0</v>
      </c>
      <c r="N210" s="94">
        <f t="shared" si="39"/>
        <v>0</v>
      </c>
      <c r="O210" s="94">
        <f t="shared" si="39"/>
        <v>0</v>
      </c>
      <c r="P210" s="94"/>
      <c r="Q210" s="94"/>
      <c r="R210" s="94"/>
      <c r="S210" s="94"/>
      <c r="T210" s="94"/>
      <c r="U210" s="94">
        <f t="shared" si="39"/>
        <v>0</v>
      </c>
      <c r="V210" s="94">
        <f t="shared" si="39"/>
        <v>0</v>
      </c>
      <c r="W210" s="94">
        <f t="shared" si="39"/>
        <v>0</v>
      </c>
      <c r="X210" s="94">
        <f t="shared" si="39"/>
        <v>0</v>
      </c>
      <c r="Y210" s="94">
        <f t="shared" si="39"/>
        <v>0</v>
      </c>
      <c r="Z210" s="94">
        <f t="shared" si="39"/>
        <v>0</v>
      </c>
      <c r="AA210" s="94">
        <f t="shared" si="39"/>
        <v>0</v>
      </c>
    </row>
    <row r="211" spans="1:28" s="70" customFormat="1" ht="24" customHeight="1" x14ac:dyDescent="0.2">
      <c r="A211" s="48" t="s">
        <v>156</v>
      </c>
      <c r="B211" s="14">
        <v>1820</v>
      </c>
      <c r="C211" s="37" t="e">
        <f>B211/#REF!</f>
        <v>#REF!</v>
      </c>
      <c r="D211" s="69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  <c r="U211" s="69"/>
      <c r="V211" s="69"/>
      <c r="W211" s="69"/>
      <c r="X211" s="69"/>
      <c r="Y211" s="69"/>
      <c r="Z211" s="69"/>
      <c r="AA211" s="69"/>
    </row>
    <row r="212" spans="1:28" s="70" customFormat="1" ht="27.75" customHeight="1" x14ac:dyDescent="0.2">
      <c r="A212" s="77" t="s">
        <v>157</v>
      </c>
      <c r="B212" s="75">
        <v>24.5</v>
      </c>
      <c r="C212" s="75" t="e">
        <f t="shared" ref="C212:AA212" si="40">C208*10/C211</f>
        <v>#REF!</v>
      </c>
      <c r="D212" s="75" t="e">
        <f t="shared" si="40"/>
        <v>#DIV/0!</v>
      </c>
      <c r="E212" s="75" t="e">
        <f t="shared" si="40"/>
        <v>#DIV/0!</v>
      </c>
      <c r="F212" s="75" t="e">
        <f t="shared" si="40"/>
        <v>#DIV/0!</v>
      </c>
      <c r="G212" s="75" t="e">
        <f t="shared" si="40"/>
        <v>#DIV/0!</v>
      </c>
      <c r="H212" s="75" t="e">
        <f t="shared" si="40"/>
        <v>#DIV/0!</v>
      </c>
      <c r="I212" s="75" t="e">
        <f t="shared" si="40"/>
        <v>#DIV/0!</v>
      </c>
      <c r="J212" s="75" t="e">
        <f t="shared" si="40"/>
        <v>#DIV/0!</v>
      </c>
      <c r="K212" s="75" t="e">
        <f t="shared" si="40"/>
        <v>#DIV/0!</v>
      </c>
      <c r="L212" s="75" t="e">
        <f t="shared" si="40"/>
        <v>#DIV/0!</v>
      </c>
      <c r="M212" s="75" t="e">
        <f t="shared" si="40"/>
        <v>#DIV/0!</v>
      </c>
      <c r="N212" s="75" t="e">
        <f t="shared" si="40"/>
        <v>#DIV/0!</v>
      </c>
      <c r="O212" s="75" t="e">
        <f t="shared" si="40"/>
        <v>#DIV/0!</v>
      </c>
      <c r="P212" s="75" t="e">
        <f t="shared" si="40"/>
        <v>#DIV/0!</v>
      </c>
      <c r="Q212" s="75" t="e">
        <f t="shared" si="40"/>
        <v>#DIV/0!</v>
      </c>
      <c r="R212" s="75" t="e">
        <f t="shared" si="40"/>
        <v>#DIV/0!</v>
      </c>
      <c r="S212" s="75" t="e">
        <f t="shared" si="40"/>
        <v>#DIV/0!</v>
      </c>
      <c r="T212" s="75" t="e">
        <f t="shared" si="40"/>
        <v>#DIV/0!</v>
      </c>
      <c r="U212" s="75" t="e">
        <f t="shared" si="40"/>
        <v>#DIV/0!</v>
      </c>
      <c r="V212" s="75" t="e">
        <f t="shared" si="40"/>
        <v>#DIV/0!</v>
      </c>
      <c r="W212" s="75" t="e">
        <f t="shared" si="40"/>
        <v>#DIV/0!</v>
      </c>
      <c r="X212" s="75" t="e">
        <f t="shared" si="40"/>
        <v>#DIV/0!</v>
      </c>
      <c r="Y212" s="75" t="e">
        <f t="shared" si="40"/>
        <v>#DIV/0!</v>
      </c>
      <c r="Z212" s="75" t="e">
        <f t="shared" si="40"/>
        <v>#DIV/0!</v>
      </c>
      <c r="AA212" s="75" t="e">
        <f t="shared" si="40"/>
        <v>#DIV/0!</v>
      </c>
    </row>
    <row r="213" spans="1:28" s="95" customFormat="1" ht="20.45" hidden="1" customHeight="1" x14ac:dyDescent="0.3">
      <c r="A213" s="143" t="s">
        <v>158</v>
      </c>
      <c r="B213" s="144"/>
      <c r="C213" s="144"/>
      <c r="D213" s="144"/>
      <c r="E213" s="144"/>
      <c r="F213" s="144"/>
      <c r="G213" s="144"/>
      <c r="H213" s="144"/>
      <c r="I213" s="144"/>
      <c r="J213" s="144"/>
      <c r="K213" s="144"/>
      <c r="L213" s="144"/>
      <c r="M213" s="144"/>
      <c r="N213" s="144"/>
      <c r="O213" s="144"/>
      <c r="P213" s="144"/>
      <c r="Q213" s="144"/>
      <c r="R213" s="144"/>
      <c r="S213" s="144"/>
      <c r="T213" s="144"/>
      <c r="U213" s="144"/>
      <c r="V213" s="144"/>
      <c r="W213" s="144"/>
      <c r="X213" s="144"/>
      <c r="Y213" s="144"/>
      <c r="Z213" s="144"/>
      <c r="AA213" s="145"/>
    </row>
    <row r="214" spans="1:28" s="95" customFormat="1" ht="28.15" hidden="1" customHeight="1" x14ac:dyDescent="0.2">
      <c r="A214" s="77" t="s">
        <v>159</v>
      </c>
      <c r="B214" s="75">
        <f>SUM(D214:AA214)</f>
        <v>160</v>
      </c>
      <c r="C214" s="75"/>
      <c r="D214" s="76"/>
      <c r="E214" s="76"/>
      <c r="F214" s="76">
        <v>56</v>
      </c>
      <c r="G214" s="76"/>
      <c r="H214" s="76"/>
      <c r="I214" s="76"/>
      <c r="J214" s="76">
        <v>27</v>
      </c>
      <c r="K214" s="76">
        <v>20</v>
      </c>
      <c r="L214" s="76"/>
      <c r="M214" s="76"/>
      <c r="N214" s="76"/>
      <c r="O214" s="76"/>
      <c r="P214" s="76"/>
      <c r="Q214" s="76"/>
      <c r="R214" s="76"/>
      <c r="S214" s="76"/>
      <c r="T214" s="76"/>
      <c r="U214" s="76"/>
      <c r="V214" s="76"/>
      <c r="W214" s="76">
        <v>13</v>
      </c>
      <c r="X214" s="76"/>
      <c r="Y214" s="76"/>
      <c r="Z214" s="76">
        <v>44</v>
      </c>
      <c r="AA214" s="76"/>
    </row>
    <row r="215" spans="1:28" s="95" customFormat="1" ht="28.5" hidden="1" customHeight="1" x14ac:dyDescent="0.2">
      <c r="A215" s="77" t="s">
        <v>160</v>
      </c>
      <c r="B215" s="75" t="s">
        <v>161</v>
      </c>
      <c r="C215" s="75"/>
      <c r="D215" s="76"/>
      <c r="E215" s="76"/>
      <c r="F215" s="76"/>
      <c r="G215" s="76"/>
      <c r="H215" s="76"/>
      <c r="I215" s="76"/>
      <c r="J215" s="76">
        <v>34.9</v>
      </c>
      <c r="K215" s="76"/>
      <c r="L215" s="76"/>
      <c r="M215" s="76"/>
      <c r="N215" s="76"/>
      <c r="O215" s="76"/>
      <c r="P215" s="76"/>
      <c r="Q215" s="76"/>
      <c r="R215" s="76"/>
      <c r="S215" s="76"/>
      <c r="T215" s="76"/>
      <c r="U215" s="76"/>
      <c r="V215" s="76"/>
      <c r="W215" s="76">
        <v>18</v>
      </c>
      <c r="X215" s="76"/>
      <c r="Y215" s="76"/>
      <c r="Z215" s="76"/>
      <c r="AA215" s="76"/>
    </row>
    <row r="216" spans="1:28" s="95" customFormat="1" ht="27" hidden="1" customHeight="1" x14ac:dyDescent="0.2">
      <c r="A216" s="77" t="s">
        <v>162</v>
      </c>
      <c r="B216" s="75" t="s">
        <v>163</v>
      </c>
      <c r="C216" s="75"/>
      <c r="D216" s="76"/>
      <c r="E216" s="76"/>
      <c r="F216" s="76"/>
      <c r="G216" s="76"/>
      <c r="H216" s="76"/>
      <c r="I216" s="76"/>
      <c r="J216" s="76">
        <v>83.3</v>
      </c>
      <c r="K216" s="76"/>
      <c r="L216" s="76"/>
      <c r="M216" s="76"/>
      <c r="N216" s="76"/>
      <c r="O216" s="76"/>
      <c r="P216" s="76"/>
      <c r="Q216" s="76"/>
      <c r="R216" s="76"/>
      <c r="S216" s="76"/>
      <c r="T216" s="76"/>
      <c r="U216" s="76"/>
      <c r="V216" s="76"/>
      <c r="W216" s="76">
        <v>42</v>
      </c>
      <c r="X216" s="76"/>
      <c r="Y216" s="76"/>
      <c r="Z216" s="76"/>
      <c r="AA216" s="76"/>
    </row>
    <row r="217" spans="1:28" s="95" customFormat="1" ht="26.25" hidden="1" customHeight="1" x14ac:dyDescent="0.2">
      <c r="A217" s="146" t="s">
        <v>164</v>
      </c>
      <c r="B217" s="146"/>
      <c r="C217" s="146"/>
      <c r="D217" s="146"/>
      <c r="E217" s="146"/>
      <c r="F217" s="146"/>
      <c r="G217" s="146"/>
      <c r="H217" s="146"/>
      <c r="I217" s="146"/>
      <c r="J217" s="146"/>
      <c r="K217" s="146"/>
      <c r="L217" s="146"/>
      <c r="M217" s="146"/>
      <c r="N217" s="146"/>
      <c r="O217" s="146"/>
      <c r="P217" s="146"/>
      <c r="Q217" s="146"/>
      <c r="R217" s="146"/>
      <c r="S217" s="146"/>
      <c r="T217" s="146"/>
      <c r="U217" s="146"/>
      <c r="V217" s="146"/>
      <c r="W217" s="146"/>
      <c r="X217" s="146"/>
      <c r="Y217" s="146"/>
      <c r="Z217" s="146"/>
      <c r="AA217" s="146"/>
      <c r="AB217" s="96"/>
    </row>
    <row r="218" spans="1:28" s="95" customFormat="1" ht="23.25" hidden="1" customHeight="1" x14ac:dyDescent="0.2">
      <c r="A218" s="142" t="s">
        <v>165</v>
      </c>
      <c r="B218" s="142"/>
      <c r="C218" s="142"/>
      <c r="D218" s="142"/>
      <c r="E218" s="142"/>
      <c r="F218" s="142"/>
      <c r="G218" s="142"/>
      <c r="H218" s="142"/>
      <c r="I218" s="142"/>
      <c r="J218" s="142"/>
      <c r="K218" s="142"/>
      <c r="L218" s="142"/>
      <c r="M218" s="142"/>
      <c r="N218" s="142"/>
      <c r="O218" s="142"/>
      <c r="P218" s="142"/>
      <c r="Q218" s="142"/>
      <c r="R218" s="142"/>
      <c r="S218" s="142"/>
      <c r="T218" s="142"/>
      <c r="U218" s="142"/>
      <c r="V218" s="142"/>
      <c r="W218" s="142"/>
      <c r="X218" s="142"/>
      <c r="Y218" s="142"/>
      <c r="Z218" s="142"/>
      <c r="AA218" s="142"/>
      <c r="AB218" s="96"/>
    </row>
    <row r="219" spans="1:28" ht="23.25" hidden="1" customHeight="1" x14ac:dyDescent="0.25">
      <c r="A219" s="142" t="s">
        <v>166</v>
      </c>
      <c r="B219" s="142"/>
      <c r="C219" s="142"/>
      <c r="D219" s="142"/>
      <c r="E219" s="142"/>
      <c r="F219" s="142"/>
      <c r="G219" s="142"/>
      <c r="H219" s="142"/>
      <c r="I219" s="142"/>
      <c r="J219" s="142"/>
      <c r="K219" s="142"/>
      <c r="L219" s="142"/>
      <c r="M219" s="142"/>
      <c r="N219" s="142"/>
      <c r="O219" s="142"/>
      <c r="P219" s="142"/>
      <c r="Q219" s="142"/>
      <c r="R219" s="142"/>
      <c r="S219" s="142"/>
      <c r="T219" s="142"/>
      <c r="U219" s="142"/>
      <c r="V219" s="142"/>
      <c r="W219" s="142"/>
      <c r="X219" s="142"/>
      <c r="Y219" s="142"/>
      <c r="Z219" s="142"/>
      <c r="AA219" s="142"/>
    </row>
    <row r="220" spans="1:28" ht="24.6" customHeight="1" x14ac:dyDescent="0.3">
      <c r="A220" s="119" t="s">
        <v>178</v>
      </c>
      <c r="B220" s="120">
        <f>SUM(D220:AA220)</f>
        <v>90</v>
      </c>
      <c r="C220" s="117"/>
      <c r="D220" s="117">
        <v>90</v>
      </c>
      <c r="E220" s="117"/>
      <c r="F220" s="117"/>
      <c r="G220" s="117"/>
      <c r="H220" s="117"/>
      <c r="I220" s="117"/>
      <c r="J220" s="117"/>
      <c r="K220" s="117"/>
      <c r="L220" s="117"/>
      <c r="M220" s="117"/>
      <c r="N220" s="117"/>
      <c r="O220" s="117"/>
      <c r="P220" s="117"/>
      <c r="Q220" s="117"/>
      <c r="R220" s="117"/>
      <c r="S220" s="117"/>
      <c r="T220" s="117"/>
      <c r="U220" s="117"/>
      <c r="V220" s="117"/>
      <c r="W220" s="117"/>
      <c r="X220" s="117"/>
      <c r="Y220" s="117"/>
      <c r="Z220" s="117"/>
      <c r="AA220" s="117"/>
    </row>
    <row r="221" spans="1:28" s="97" customFormat="1" ht="21.6" customHeight="1" x14ac:dyDescent="0.35">
      <c r="A221" s="114" t="s">
        <v>167</v>
      </c>
      <c r="B221" s="116">
        <f>SUM(D221:AA221)</f>
        <v>4</v>
      </c>
      <c r="C221" s="115"/>
      <c r="D221" s="116">
        <v>2</v>
      </c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>
        <v>1</v>
      </c>
      <c r="Y221" s="116"/>
      <c r="Z221" s="116"/>
      <c r="AA221" s="116">
        <v>1</v>
      </c>
    </row>
    <row r="222" spans="1:28" s="97" customFormat="1" ht="21.6" customHeight="1" x14ac:dyDescent="0.35">
      <c r="A222" s="114" t="s">
        <v>179</v>
      </c>
      <c r="B222" s="116">
        <f>SUM(D222:AA222)</f>
        <v>3</v>
      </c>
      <c r="C222" s="115"/>
      <c r="D222" s="116">
        <v>1</v>
      </c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>
        <v>1</v>
      </c>
      <c r="Y222" s="116"/>
      <c r="Z222" s="116"/>
      <c r="AA222" s="116">
        <v>1</v>
      </c>
    </row>
    <row r="223" spans="1:28" s="101" customFormat="1" hidden="1" x14ac:dyDescent="0.25">
      <c r="A223" s="98"/>
      <c r="B223" s="99">
        <f>B51+B65+B68+B70+B73+B74+B75+B76+B77+B78+B80+200+100</f>
        <v>300</v>
      </c>
      <c r="C223" s="100"/>
    </row>
    <row r="224" spans="1:28" ht="21.6" hidden="1" customHeight="1" x14ac:dyDescent="0.35">
      <c r="A224" s="102"/>
      <c r="B224" s="103"/>
      <c r="C224" s="9"/>
    </row>
    <row r="225" spans="1:40" s="40" customFormat="1" ht="20.45" hidden="1" customHeight="1" x14ac:dyDescent="0.25">
      <c r="A225" s="137" t="s">
        <v>168</v>
      </c>
      <c r="B225" s="138"/>
      <c r="C225" s="138"/>
      <c r="D225" s="138"/>
      <c r="E225" s="138"/>
      <c r="F225" s="138"/>
      <c r="G225" s="138"/>
      <c r="H225" s="138"/>
      <c r="I225" s="118"/>
    </row>
    <row r="226" spans="1:40" hidden="1" x14ac:dyDescent="0.25">
      <c r="A226" s="104">
        <v>1</v>
      </c>
      <c r="B226" s="9">
        <f>SUM(D226:AA226)</f>
        <v>9</v>
      </c>
      <c r="C226" s="9"/>
      <c r="E226" s="40">
        <v>1</v>
      </c>
      <c r="G226" s="40">
        <v>3</v>
      </c>
      <c r="K226" s="40">
        <v>1</v>
      </c>
      <c r="Y226" s="40">
        <v>1</v>
      </c>
      <c r="Z226" s="40">
        <v>3</v>
      </c>
    </row>
    <row r="227" spans="1:40" ht="66" hidden="1" customHeight="1" x14ac:dyDescent="0.25">
      <c r="A227" s="105" t="s">
        <v>169</v>
      </c>
      <c r="B227" s="106">
        <f>SUM(D227:AA227)</f>
        <v>119</v>
      </c>
      <c r="C227" s="106"/>
      <c r="D227" s="106">
        <v>2</v>
      </c>
      <c r="E227" s="106">
        <v>5</v>
      </c>
      <c r="F227" s="106">
        <v>3</v>
      </c>
      <c r="G227" s="106">
        <v>17</v>
      </c>
      <c r="H227" s="106">
        <v>4</v>
      </c>
      <c r="I227" s="106"/>
      <c r="J227" s="106">
        <v>21</v>
      </c>
      <c r="K227" s="106">
        <v>9</v>
      </c>
      <c r="L227" s="106">
        <v>5</v>
      </c>
      <c r="M227" s="106">
        <v>2</v>
      </c>
      <c r="N227" s="106">
        <v>8</v>
      </c>
      <c r="O227" s="106">
        <v>4</v>
      </c>
      <c r="P227" s="106"/>
      <c r="Q227" s="106"/>
      <c r="R227" s="106"/>
      <c r="S227" s="106"/>
      <c r="T227" s="106"/>
      <c r="U227" s="106">
        <v>7</v>
      </c>
      <c r="V227" s="106">
        <v>7</v>
      </c>
      <c r="W227" s="106">
        <v>3</v>
      </c>
      <c r="X227" s="106">
        <v>5</v>
      </c>
      <c r="Y227" s="106">
        <v>4</v>
      </c>
      <c r="Z227" s="106">
        <v>10</v>
      </c>
      <c r="AA227" s="106">
        <v>3</v>
      </c>
    </row>
    <row r="228" spans="1:40" ht="49.15" hidden="1" customHeight="1" x14ac:dyDescent="0.25">
      <c r="A228" s="107" t="s">
        <v>170</v>
      </c>
      <c r="B228" s="26">
        <f>SUM(D228:AA228)</f>
        <v>33</v>
      </c>
      <c r="C228" s="107"/>
      <c r="D228" s="107"/>
      <c r="E228" s="107"/>
      <c r="F228" s="107"/>
      <c r="G228" s="107">
        <v>3</v>
      </c>
      <c r="H228" s="107"/>
      <c r="I228" s="107"/>
      <c r="J228" s="107">
        <v>5</v>
      </c>
      <c r="K228" s="107"/>
      <c r="L228" s="107">
        <v>5</v>
      </c>
      <c r="M228" s="107"/>
      <c r="N228" s="107"/>
      <c r="O228" s="108">
        <v>0</v>
      </c>
      <c r="P228" s="108"/>
      <c r="Q228" s="108"/>
      <c r="R228" s="108"/>
      <c r="S228" s="108"/>
      <c r="T228" s="108"/>
      <c r="U228" s="107"/>
      <c r="V228" s="107"/>
      <c r="W228" s="107"/>
      <c r="X228" s="107"/>
      <c r="Y228" s="107"/>
      <c r="Z228" s="107">
        <v>20</v>
      </c>
      <c r="AA228" s="107"/>
    </row>
    <row r="229" spans="1:40" s="22" customFormat="1" ht="51.6" hidden="1" customHeight="1" x14ac:dyDescent="0.2">
      <c r="A229" s="8" t="s">
        <v>171</v>
      </c>
      <c r="B229" s="26">
        <f>SUM(D229:AA229)</f>
        <v>190822</v>
      </c>
      <c r="C229" s="47" t="e">
        <f>B229/#REF!</f>
        <v>#REF!</v>
      </c>
      <c r="D229" s="34">
        <v>9530</v>
      </c>
      <c r="E229" s="34">
        <v>6996</v>
      </c>
      <c r="F229" s="34">
        <v>12799</v>
      </c>
      <c r="G229" s="34">
        <v>13942</v>
      </c>
      <c r="H229" s="34">
        <v>7063</v>
      </c>
      <c r="I229" s="34"/>
      <c r="J229" s="34">
        <v>12590</v>
      </c>
      <c r="K229" s="34">
        <v>9502</v>
      </c>
      <c r="L229" s="34">
        <v>4296</v>
      </c>
      <c r="M229" s="34">
        <v>5460</v>
      </c>
      <c r="N229" s="34">
        <v>13285</v>
      </c>
      <c r="O229" s="34">
        <v>15609</v>
      </c>
      <c r="P229" s="34"/>
      <c r="Q229" s="34"/>
      <c r="R229" s="34"/>
      <c r="S229" s="34"/>
      <c r="T229" s="34"/>
      <c r="U229" s="34">
        <v>15400</v>
      </c>
      <c r="V229" s="34">
        <v>17173</v>
      </c>
      <c r="W229" s="34">
        <v>9305</v>
      </c>
      <c r="X229" s="34">
        <v>1945</v>
      </c>
      <c r="Y229" s="34">
        <v>10617</v>
      </c>
      <c r="Z229" s="34">
        <v>14565</v>
      </c>
      <c r="AA229" s="34">
        <v>10745</v>
      </c>
    </row>
    <row r="230" spans="1:40" hidden="1" x14ac:dyDescent="0.25">
      <c r="A230" s="44"/>
      <c r="B230" s="9"/>
      <c r="C230" s="9"/>
    </row>
    <row r="231" spans="1:40" s="111" customFormat="1" hidden="1" x14ac:dyDescent="0.25">
      <c r="A231" s="109" t="s">
        <v>172</v>
      </c>
      <c r="B231" s="110">
        <f>SUM(D231:AA231)</f>
        <v>36</v>
      </c>
      <c r="C231" s="110"/>
      <c r="D231" s="109">
        <v>3</v>
      </c>
      <c r="E231" s="109"/>
      <c r="F231" s="109"/>
      <c r="G231" s="109">
        <v>9</v>
      </c>
      <c r="H231" s="109">
        <v>5</v>
      </c>
      <c r="I231" s="109"/>
      <c r="J231" s="109">
        <v>3</v>
      </c>
      <c r="K231" s="109"/>
      <c r="L231" s="109">
        <v>1</v>
      </c>
      <c r="M231" s="109">
        <v>3</v>
      </c>
      <c r="N231" s="109">
        <v>3</v>
      </c>
      <c r="O231" s="109"/>
      <c r="P231" s="109"/>
      <c r="Q231" s="109"/>
      <c r="R231" s="109"/>
      <c r="S231" s="109"/>
      <c r="T231" s="109"/>
      <c r="U231" s="109">
        <v>5</v>
      </c>
      <c r="V231" s="109">
        <v>4</v>
      </c>
      <c r="W231" s="109"/>
      <c r="X231" s="109"/>
      <c r="Y231" s="109"/>
      <c r="Z231" s="109"/>
      <c r="AA231" s="109"/>
      <c r="AB231" s="109"/>
      <c r="AC231" s="109"/>
      <c r="AD231" s="109"/>
      <c r="AE231" s="109"/>
      <c r="AF231" s="109"/>
      <c r="AG231" s="109"/>
      <c r="AH231" s="109"/>
      <c r="AI231" s="109"/>
      <c r="AJ231" s="109"/>
      <c r="AK231" s="109"/>
      <c r="AL231" s="109"/>
      <c r="AM231" s="109"/>
      <c r="AN231" s="109"/>
    </row>
    <row r="232" spans="1:40" s="111" customFormat="1" hidden="1" x14ac:dyDescent="0.25">
      <c r="A232" s="109" t="s">
        <v>173</v>
      </c>
      <c r="B232" s="110">
        <f>SUM(D232:AA232)</f>
        <v>42</v>
      </c>
      <c r="C232" s="110"/>
      <c r="D232" s="109"/>
      <c r="E232" s="109"/>
      <c r="F232" s="109"/>
      <c r="G232" s="109">
        <v>11</v>
      </c>
      <c r="H232" s="109">
        <v>1</v>
      </c>
      <c r="I232" s="109"/>
      <c r="J232" s="109">
        <v>10</v>
      </c>
      <c r="K232" s="109"/>
      <c r="L232" s="109">
        <v>2</v>
      </c>
      <c r="M232" s="109">
        <v>3</v>
      </c>
      <c r="N232" s="109">
        <v>2</v>
      </c>
      <c r="O232" s="109"/>
      <c r="P232" s="109"/>
      <c r="Q232" s="109"/>
      <c r="R232" s="109"/>
      <c r="S232" s="109"/>
      <c r="T232" s="109"/>
      <c r="U232" s="109">
        <v>2</v>
      </c>
      <c r="V232" s="109">
        <v>4</v>
      </c>
      <c r="W232" s="109"/>
      <c r="X232" s="109">
        <v>2</v>
      </c>
      <c r="Y232" s="109"/>
      <c r="Z232" s="109"/>
      <c r="AA232" s="109">
        <v>5</v>
      </c>
      <c r="AB232" s="109"/>
      <c r="AC232" s="109"/>
      <c r="AD232" s="109"/>
      <c r="AE232" s="109"/>
      <c r="AF232" s="109"/>
      <c r="AG232" s="109"/>
      <c r="AH232" s="109"/>
      <c r="AI232" s="109"/>
      <c r="AJ232" s="109"/>
      <c r="AK232" s="109"/>
      <c r="AL232" s="109"/>
      <c r="AM232" s="109"/>
      <c r="AN232" s="109"/>
    </row>
    <row r="233" spans="1:40" hidden="1" x14ac:dyDescent="0.25">
      <c r="A233" s="44"/>
      <c r="B233" s="9"/>
      <c r="C233" s="9"/>
    </row>
    <row r="234" spans="1:40" hidden="1" x14ac:dyDescent="0.25">
      <c r="A234" s="44" t="s">
        <v>66</v>
      </c>
      <c r="B234" s="9"/>
      <c r="C234" s="9"/>
    </row>
    <row r="235" spans="1:40" hidden="1" x14ac:dyDescent="0.25">
      <c r="A235" s="44" t="s">
        <v>67</v>
      </c>
      <c r="B235" s="9"/>
      <c r="C235" s="9"/>
    </row>
    <row r="236" spans="1:40" ht="14.45" hidden="1" customHeight="1" x14ac:dyDescent="0.25">
      <c r="A236" s="44" t="s">
        <v>69</v>
      </c>
      <c r="B236" s="9"/>
      <c r="C236" s="9"/>
      <c r="H236" s="40">
        <v>1</v>
      </c>
      <c r="J236" s="40">
        <v>26</v>
      </c>
      <c r="O236" s="40">
        <v>5</v>
      </c>
      <c r="U236" s="40">
        <v>1</v>
      </c>
    </row>
    <row r="237" spans="1:40" hidden="1" x14ac:dyDescent="0.25">
      <c r="A237" s="44"/>
      <c r="B237" s="9"/>
      <c r="C237" s="9"/>
    </row>
    <row r="238" spans="1:40" x14ac:dyDescent="0.25">
      <c r="A238" s="44"/>
      <c r="B238" s="9"/>
      <c r="C238" s="9"/>
    </row>
    <row r="239" spans="1:40" x14ac:dyDescent="0.25">
      <c r="A239" s="44"/>
      <c r="B239" s="9"/>
      <c r="C239" s="9"/>
    </row>
    <row r="240" spans="1:40" x14ac:dyDescent="0.25">
      <c r="A240" s="44"/>
      <c r="B240" s="9"/>
      <c r="C240" s="9"/>
    </row>
    <row r="241" spans="1:3" x14ac:dyDescent="0.25">
      <c r="A241" s="44"/>
      <c r="B241" s="9"/>
      <c r="C241" s="9"/>
    </row>
    <row r="242" spans="1:3" x14ac:dyDescent="0.25">
      <c r="A242" s="44"/>
      <c r="B242" s="9"/>
      <c r="C242" s="9"/>
    </row>
    <row r="243" spans="1:3" x14ac:dyDescent="0.25">
      <c r="A243" s="44"/>
      <c r="B243" s="9"/>
      <c r="C243" s="9"/>
    </row>
    <row r="244" spans="1:3" x14ac:dyDescent="0.25">
      <c r="A244" s="44"/>
      <c r="B244" s="9"/>
      <c r="C244" s="9"/>
    </row>
    <row r="245" spans="1:3" x14ac:dyDescent="0.25">
      <c r="A245" s="44"/>
      <c r="B245" s="9"/>
      <c r="C245" s="9"/>
    </row>
    <row r="246" spans="1:3" x14ac:dyDescent="0.25">
      <c r="A246" s="44"/>
      <c r="B246" s="9"/>
      <c r="C246" s="9"/>
    </row>
    <row r="247" spans="1:3" x14ac:dyDescent="0.25">
      <c r="A247" s="44"/>
      <c r="B247" s="9"/>
      <c r="C247" s="9"/>
    </row>
  </sheetData>
  <dataConsolidate/>
  <mergeCells count="34">
    <mergeCell ref="G5:G6"/>
    <mergeCell ref="N5:N6"/>
    <mergeCell ref="X5:X6"/>
    <mergeCell ref="O5:O6"/>
    <mergeCell ref="A225:H225"/>
    <mergeCell ref="D5:D6"/>
    <mergeCell ref="C4:C6"/>
    <mergeCell ref="A219:AA219"/>
    <mergeCell ref="A218:AA218"/>
    <mergeCell ref="A213:AA213"/>
    <mergeCell ref="A217:AA217"/>
    <mergeCell ref="L5:L6"/>
    <mergeCell ref="J5:J6"/>
    <mergeCell ref="V5:V6"/>
    <mergeCell ref="R5:R6"/>
    <mergeCell ref="K5:K6"/>
    <mergeCell ref="F5:F6"/>
    <mergeCell ref="U5:U6"/>
    <mergeCell ref="Z5:Z6"/>
    <mergeCell ref="P5:P6"/>
    <mergeCell ref="A2:AA2"/>
    <mergeCell ref="A4:A6"/>
    <mergeCell ref="B4:B6"/>
    <mergeCell ref="D4:AA4"/>
    <mergeCell ref="AA5:AA6"/>
    <mergeCell ref="T5:T6"/>
    <mergeCell ref="E5:E6"/>
    <mergeCell ref="H5:H6"/>
    <mergeCell ref="Y5:Y6"/>
    <mergeCell ref="Q5:Q6"/>
    <mergeCell ref="I5:I6"/>
    <mergeCell ref="S5:S6"/>
    <mergeCell ref="M5:M6"/>
    <mergeCell ref="W5:W6"/>
  </mergeCells>
  <phoneticPr fontId="8" type="noConversion"/>
  <printOptions horizontalCentered="1" verticalCentered="1"/>
  <pageMargins left="0.19685039370078741" right="0.19685039370078741" top="0.19685039370078741" bottom="0.19685039370078741" header="0.39370078740157483" footer="0.39370078740157483"/>
  <pageSetup paperSize="9" scale="30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Оперативная</vt:lpstr>
      <vt:lpstr>Оперативная!Область_печати</vt:lpstr>
    </vt:vector>
  </TitlesOfParts>
  <Company>aris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Владилен Васильев</cp:lastModifiedBy>
  <cp:lastPrinted>2014-10-13T10:10:09Z</cp:lastPrinted>
  <dcterms:created xsi:type="dcterms:W3CDTF">2001-05-07T11:51:26Z</dcterms:created>
  <dcterms:modified xsi:type="dcterms:W3CDTF">2014-10-15T12:48:10Z</dcterms:modified>
</cp:coreProperties>
</file>