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<sst xmlns="http://schemas.openxmlformats.org/spreadsheetml/2006/main" count="584" uniqueCount="216">
  <si>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</si>
  <si>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</si>
  <si>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</si>
  <si>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</si>
  <si>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</si>
  <si>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</si>
  <si>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</si>
  <si>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</si>
  <si>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</si>
  <si>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</si>
  <si>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</si>
  <si>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</si>
  <si>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</si>
  <si>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</si>
  <si>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</si>
  <si>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</si>
  <si>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</si>
  <si>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</si>
  <si>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</si>
  <si>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</si>
  <si>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</si>
  <si>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</si>
  <si>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</si>
  <si>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</si>
  <si>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</si>
  <si>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</si>
  <si>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</si>
  <si>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</si>
  <si>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</si>
  <si>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</si>
  <si>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</si>
  <si>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</si>
  <si>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</si>
  <si>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</si>
  <si>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</si>
  <si>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</si>
  <si>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</si>
  <si>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</si>
  <si>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</si>
  <si>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</si>
  <si>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</si>
  <si>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</si>
  <si>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</si>
  <si>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</si>
  <si>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</si>
  <si>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</si>
  <si>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</si>
  <si>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</si>
  <si>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</si>
  <si>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</si>
  <si>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</si>
  <si>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</si>
  <si>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</si>
  <si>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</si>
  <si>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</si>
  <si>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</si>
  <si>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</si>
  <si>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</si>
  <si>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</si>
  <si>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</si>
  <si>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</si>
  <si>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</si>
  <si>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</si>
  <si>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</si>
  <si>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</si>
  <si>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</si>
  <si>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</si>
  <si>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</si>
  <si>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</si>
  <si>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</si>
  <si>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</si>
  <si>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</si>
  <si>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</si>
  <si>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</si>
  <si>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</si>
  <si>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</si>
  <si>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</si>
  <si>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</si>
  <si>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</si>
  <si>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</si>
  <si>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</si>
  <si>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</si>
  <si>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</si>
  <si>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</si>
  <si>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</si>
  <si>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</si>
  <si>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</si>
  <si>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</si>
  <si>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</si>
  <si>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</si>
  <si>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</si>
  <si>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</si>
  <si>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</si>
  <si>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</si>
  <si>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</si>
  <si>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</si>
  <si>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</si>
  <si>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</si>
  <si>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</si>
  <si>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</si>
  <si>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</si>
  <si>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</si>
  <si>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</si>
  <si>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</si>
  <si>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</si>
  <si>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</si>
  <si>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</si>
  <si>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</si>
  <si>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</si>
  <si>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</si>
  <si>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</si>
  <si>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</si>
  <si>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</si>
  <si>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</si>
  <si>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</si>
  <si>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</si>
  <si>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</si>
  <si>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</si>
  <si>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</si>
  <si>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</si>
  <si>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</si>
  <si>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</si>
  <si>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</si>
  <si>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</si>
  <si>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</si>
  <si>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</si>
  <si>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</si>
  <si>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</si>
  <si>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</si>
  <si>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</si>
  <si>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</si>
  <si>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</si>
  <si>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</si>
  <si>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</si>
  <si>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</si>
  <si>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</si>
  <si>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</si>
  <si>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</si>
  <si>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</si>
  <si>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</si>
  <si>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</si>
  <si>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</si>
  <si>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</si>
  <si>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</si>
  <si>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</si>
  <si>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</si>
  <si>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</si>
  <si>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</si>
  <si>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</si>
  <si>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</si>
  <si>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</si>
  <si>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</si>
  <si>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</si>
  <si>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</si>
  <si>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</si>
  <si>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</si>
  <si>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</si>
  <si>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</si>
  <si>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</si>
  <si>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</si>
  <si>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</si>
  <si>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</si>
  <si>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</si>
  <si>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</si>
  <si>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</si>
  <si>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</si>
  <si>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</si>
  <si>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</si>
  <si>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</si>
  <si>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</si>
  <si>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</si>
  <si>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</si>
  <si>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</si>
  <si>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</si>
  <si>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</si>
  <si>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</si>
  <si>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</si>
  <si>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</si>
  <si>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</si>
  <si>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</si>
  <si>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</si>
  <si>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</si>
  <si>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</si>
  <si>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</si>
  <si>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</si>
  <si>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</si>
  <si>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</si>
  <si>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</si>
  <si>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</si>
  <si>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</si>
  <si>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</si>
  <si>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</si>
  <si>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</si>
  <si>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</si>
  <si>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</si>
  <si>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</si>
  <si>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</si>
  <si>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</si>
  <si>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</si>
  <si>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</si>
  <si>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</si>
  <si>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</si>
  <si>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</si>
  <si>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</si>
  <si>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</si>
  <si>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</si>
  <si>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</si>
  <si>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</si>
  <si>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</si>
  <si>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</si>
  <si>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01.01.2011</t>
  </si>
  <si>
    <t>Недоимка по местным налогам на 01.01.2011</t>
  </si>
  <si>
    <t xml:space="preserve"> Результаты оценки качества управления финансами и платежеспособности поселений Красноармейского района по состоянию на 01.03.2011 г. </t>
  </si>
  <si>
    <t>Кредиторская задолженность на 01.03.2011</t>
  </si>
  <si>
    <t>Недоимка по местным налогам на 01.03.2011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</si>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</sst>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69" fontId="20" fillId="2" borderId="2" xfId="18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S29"/>
  <sheetViews>
    <sheetView workbookViewId="0" topLeftCell="A1">
      <pane xSplit="2" ySplit="5" topLeftCell="F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B4" sqref="B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34" t="s">
        <v>212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19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0.05261676582706897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0.75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0</v>
      </c>
      <c r="R6" s="51">
        <f>'О16'!L6</f>
        <v>1</v>
      </c>
      <c r="S6" s="51">
        <f aca="true" t="shared" si="0" ref="S6:S14">SUM(C6:R6)</f>
        <v>9.90261676582707</v>
      </c>
    </row>
    <row r="7" spans="1:19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0.01946997620491743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0.75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0</v>
      </c>
      <c r="R7" s="51">
        <f>'О16'!L7</f>
        <v>1</v>
      </c>
      <c r="S7" s="51">
        <f t="shared" si="0"/>
        <v>9.869469976204918</v>
      </c>
    </row>
    <row r="8" spans="1:19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0.004233491059838599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0</v>
      </c>
      <c r="R8" s="51">
        <f>'О16'!L8</f>
        <v>1</v>
      </c>
      <c r="S8" s="51">
        <f t="shared" si="0"/>
        <v>9.854233491059839</v>
      </c>
    </row>
    <row r="9" spans="1:19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0</v>
      </c>
      <c r="R9" s="51">
        <f>'О16'!L9</f>
        <v>1</v>
      </c>
      <c r="S9" s="51">
        <f t="shared" si="0"/>
        <v>9.85</v>
      </c>
    </row>
    <row r="10" spans="1:19" ht="12.75">
      <c r="A10" s="49">
        <v>5</v>
      </c>
      <c r="B10" s="14" t="s">
        <v>149</v>
      </c>
      <c r="C10" s="50">
        <f>'о1 '!J12</f>
        <v>1.1018119711812167</v>
      </c>
      <c r="D10" s="51">
        <f>'о2'!L10</f>
        <v>0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0</v>
      </c>
      <c r="R10" s="51">
        <f>'О16'!L10</f>
        <v>1</v>
      </c>
      <c r="S10" s="51">
        <f t="shared" si="0"/>
        <v>10.951811971181217</v>
      </c>
    </row>
    <row r="11" spans="1:19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0.7633255526568721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0.75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0</v>
      </c>
      <c r="R11" s="51">
        <f>'О16'!L11</f>
        <v>1</v>
      </c>
      <c r="S11" s="51">
        <f t="shared" si="0"/>
        <v>10.613325552656871</v>
      </c>
    </row>
    <row r="12" spans="1:19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0.75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0</v>
      </c>
      <c r="R12" s="51">
        <f>'О16'!L12</f>
        <v>1</v>
      </c>
      <c r="S12" s="51">
        <f t="shared" si="0"/>
        <v>9.85</v>
      </c>
    </row>
    <row r="13" spans="1:19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0.5197064056939504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0.75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0</v>
      </c>
      <c r="R13" s="51">
        <f>'О16'!L13</f>
        <v>1</v>
      </c>
      <c r="S13" s="51">
        <f t="shared" si="0"/>
        <v>10.36970640569395</v>
      </c>
    </row>
    <row r="14" spans="1:19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0.4147951406531479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0.75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0</v>
      </c>
      <c r="R14" s="51">
        <f>'О16'!L14</f>
        <v>1</v>
      </c>
      <c r="S14" s="51">
        <f t="shared" si="0"/>
        <v>10.264795140653149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1.1018119711812167</v>
      </c>
      <c r="D29" s="51">
        <f>SUM(D6:D14)</f>
        <v>0</v>
      </c>
      <c r="E29" s="51">
        <f>SUM(E6:E14)</f>
        <v>1.7741473320957952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6.75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0</v>
      </c>
      <c r="R29" s="51">
        <f t="shared" si="1"/>
        <v>9</v>
      </c>
      <c r="S29" s="51">
        <f t="shared" si="1"/>
        <v>91.525959303277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A1">
      <selection activeCell="K10" sqref="K1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43" t="s">
        <v>1</v>
      </c>
      <c r="B3" s="241" t="s">
        <v>99</v>
      </c>
      <c r="C3" s="81" t="s">
        <v>168</v>
      </c>
      <c r="D3" s="67" t="s">
        <v>190</v>
      </c>
      <c r="E3" s="67" t="s">
        <v>188</v>
      </c>
      <c r="F3" s="67" t="s">
        <v>189</v>
      </c>
      <c r="G3" s="79" t="s">
        <v>167</v>
      </c>
      <c r="H3" s="5" t="s">
        <v>22</v>
      </c>
      <c r="I3" s="235" t="s">
        <v>2</v>
      </c>
      <c r="J3" s="235" t="s">
        <v>3</v>
      </c>
      <c r="K3" s="5" t="s">
        <v>4</v>
      </c>
    </row>
    <row r="4" spans="1:11" s="9" customFormat="1" ht="37.5" customHeight="1">
      <c r="A4" s="243"/>
      <c r="B4" s="241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6"/>
      <c r="J4" s="236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3670.3</v>
      </c>
      <c r="E6" s="74">
        <f>'о7'!G6</f>
        <v>121.5</v>
      </c>
      <c r="F6" s="11">
        <f>'о7'!H6</f>
        <v>683.1</v>
      </c>
      <c r="G6" s="12">
        <f>D6-E6-F6</f>
        <v>2865.7000000000003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2789.8</v>
      </c>
      <c r="E7" s="74">
        <f>'о7'!G7</f>
        <v>119.2</v>
      </c>
      <c r="F7" s="11">
        <f>'о7'!H7</f>
        <v>482.4</v>
      </c>
      <c r="G7" s="12">
        <f aca="true" t="shared" si="2" ref="G7:G29">D7-E7-F7</f>
        <v>2188.2000000000003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6224.8</v>
      </c>
      <c r="E8" s="74">
        <f>'о7'!G8</f>
        <v>2945</v>
      </c>
      <c r="F8" s="11">
        <f>'о7'!H8</f>
        <v>841.7</v>
      </c>
      <c r="G8" s="12">
        <f t="shared" si="2"/>
        <v>2438.1000000000004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3038.3</v>
      </c>
      <c r="E9" s="74">
        <f>'о7'!G9</f>
        <v>785.4</v>
      </c>
      <c r="F9" s="11">
        <f>'о7'!H9</f>
        <v>726.5</v>
      </c>
      <c r="G9" s="12">
        <f t="shared" si="2"/>
        <v>1526.4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12458.3</v>
      </c>
      <c r="E10" s="74">
        <f>'о7'!G10</f>
        <v>1713.5</v>
      </c>
      <c r="F10" s="11">
        <f>'о7'!H10</f>
        <v>2012.4</v>
      </c>
      <c r="G10" s="12">
        <f t="shared" si="2"/>
        <v>8732.4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1657.9</v>
      </c>
      <c r="E11" s="74">
        <f>'о7'!G11</f>
        <v>43.9</v>
      </c>
      <c r="F11" s="11">
        <f>'о7'!H11</f>
        <v>126.9</v>
      </c>
      <c r="G11" s="12">
        <f t="shared" si="2"/>
        <v>1487.1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4855.8</v>
      </c>
      <c r="E12" s="74">
        <f>'о7'!G12</f>
        <v>1535.4</v>
      </c>
      <c r="F12" s="11">
        <f>'о7'!H12</f>
        <v>838.2</v>
      </c>
      <c r="G12" s="12">
        <f t="shared" si="2"/>
        <v>2482.2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1538.2</v>
      </c>
      <c r="E13" s="74">
        <f>'о7'!G13</f>
        <v>43.6</v>
      </c>
      <c r="F13" s="11">
        <f>'о7'!H13</f>
        <v>117.5</v>
      </c>
      <c r="G13" s="12">
        <f t="shared" si="2"/>
        <v>1377.1000000000001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2668.6</v>
      </c>
      <c r="E14" s="74">
        <f>'о7'!G14</f>
        <v>43.1</v>
      </c>
      <c r="F14" s="11">
        <f>'о7'!H14</f>
        <v>415.2</v>
      </c>
      <c r="G14" s="12">
        <f t="shared" si="2"/>
        <v>2210.3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41" t="s">
        <v>36</v>
      </c>
      <c r="B30" s="242"/>
      <c r="C30" s="16">
        <f>SUM(C6:C29)</f>
        <v>0</v>
      </c>
      <c r="D30" s="91">
        <f>SUM(D6:D29)</f>
        <v>38902</v>
      </c>
      <c r="E30" s="91">
        <f>SUM(E6:E29)</f>
        <v>7350.6</v>
      </c>
      <c r="F30" s="91">
        <f>SUM(F6:F29)</f>
        <v>6243.9</v>
      </c>
      <c r="G30" s="163">
        <f>SUM(G6:G29)</f>
        <v>25307.5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A1">
      <selection activeCell="J12" sqref="J1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5" t="s">
        <v>121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43" t="s">
        <v>7</v>
      </c>
      <c r="B3" s="241" t="s">
        <v>99</v>
      </c>
      <c r="C3" s="81" t="s">
        <v>169</v>
      </c>
      <c r="D3" s="67" t="s">
        <v>192</v>
      </c>
      <c r="E3" s="67" t="s">
        <v>193</v>
      </c>
      <c r="F3" s="82" t="s">
        <v>170</v>
      </c>
      <c r="G3" s="5" t="s">
        <v>22</v>
      </c>
      <c r="H3" s="235" t="s">
        <v>2</v>
      </c>
      <c r="I3" s="235" t="s">
        <v>3</v>
      </c>
      <c r="J3" s="6" t="s">
        <v>4</v>
      </c>
    </row>
    <row r="4" spans="1:10" s="9" customFormat="1" ht="45" customHeight="1">
      <c r="A4" s="243"/>
      <c r="B4" s="241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6"/>
      <c r="I4" s="236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862.8</v>
      </c>
      <c r="E6" s="143">
        <f>'о1 '!E8</f>
        <v>0</v>
      </c>
      <c r="F6" s="12">
        <f>D6+E6</f>
        <v>862.8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379.3</v>
      </c>
      <c r="E7" s="143">
        <f>'о1 '!E9</f>
        <v>0</v>
      </c>
      <c r="F7" s="12">
        <f aca="true" t="shared" si="1" ref="F7:F29">D7+E7</f>
        <v>379.3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721.6</v>
      </c>
      <c r="E8" s="143">
        <f>'о1 '!E10</f>
        <v>0</v>
      </c>
      <c r="F8" s="12">
        <f t="shared" si="1"/>
        <v>721.6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522.6</v>
      </c>
      <c r="E9" s="143">
        <f>'о1 '!E11</f>
        <v>0</v>
      </c>
      <c r="F9" s="12">
        <f t="shared" si="1"/>
        <v>522.6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8045.7</v>
      </c>
      <c r="E10" s="143">
        <f>'о1 '!E12</f>
        <v>0</v>
      </c>
      <c r="F10" s="12">
        <f t="shared" si="1"/>
        <v>8045.7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410.9</v>
      </c>
      <c r="E11" s="143">
        <f>'о1 '!E13</f>
        <v>0</v>
      </c>
      <c r="F11" s="12">
        <f t="shared" si="1"/>
        <v>410.9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720.9</v>
      </c>
      <c r="E12" s="143">
        <f>'о1 '!E14</f>
        <v>0</v>
      </c>
      <c r="F12" s="12">
        <f t="shared" si="1"/>
        <v>720.9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321.4</v>
      </c>
      <c r="E13" s="143">
        <f>'о1 '!E15</f>
        <v>0</v>
      </c>
      <c r="F13" s="12">
        <f t="shared" si="1"/>
        <v>321.4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685.4</v>
      </c>
      <c r="E14" s="143">
        <f>'о1 '!E16</f>
        <v>0</v>
      </c>
      <c r="F14" s="12">
        <f t="shared" si="1"/>
        <v>685.4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41" t="s">
        <v>36</v>
      </c>
      <c r="B30" s="242"/>
      <c r="C30" s="16">
        <f>SUM(C6:C29)</f>
        <v>0</v>
      </c>
      <c r="D30" s="24">
        <f>SUM(D6:D29)</f>
        <v>12670.599999999999</v>
      </c>
      <c r="E30" s="16">
        <f>SUM(E6:E29)</f>
        <v>0</v>
      </c>
      <c r="F30" s="16">
        <f>SUM(F6:F29)</f>
        <v>12670.599999999999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A1">
      <selection activeCell="A11" sqref="A1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6" t="s">
        <v>122</v>
      </c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43" t="s">
        <v>7</v>
      </c>
      <c r="B4" s="241" t="s">
        <v>99</v>
      </c>
      <c r="C4" s="5" t="s">
        <v>210</v>
      </c>
      <c r="D4" s="5" t="s">
        <v>213</v>
      </c>
      <c r="E4" s="67" t="s">
        <v>29</v>
      </c>
      <c r="F4" s="67" t="s">
        <v>185</v>
      </c>
      <c r="G4" s="67" t="s">
        <v>194</v>
      </c>
      <c r="H4" s="100" t="s">
        <v>114</v>
      </c>
      <c r="I4" s="67" t="s">
        <v>195</v>
      </c>
      <c r="J4" s="67" t="s">
        <v>196</v>
      </c>
      <c r="K4" s="5" t="s">
        <v>197</v>
      </c>
      <c r="L4" s="6" t="s">
        <v>171</v>
      </c>
      <c r="M4" s="67" t="s">
        <v>190</v>
      </c>
      <c r="N4" s="67" t="s">
        <v>198</v>
      </c>
      <c r="O4" s="67" t="s">
        <v>199</v>
      </c>
      <c r="P4" s="82" t="s">
        <v>172</v>
      </c>
      <c r="Q4" s="5" t="s">
        <v>57</v>
      </c>
      <c r="R4" s="235" t="s">
        <v>2</v>
      </c>
      <c r="S4" s="235" t="s">
        <v>8</v>
      </c>
      <c r="T4" s="6" t="s">
        <v>4</v>
      </c>
    </row>
    <row r="5" spans="1:20" s="9" customFormat="1" ht="45.75" customHeight="1">
      <c r="A5" s="243"/>
      <c r="B5" s="241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6"/>
      <c r="S5" s="236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3611.5</v>
      </c>
      <c r="G7" s="74">
        <f>'о2'!G6</f>
        <v>804.6</v>
      </c>
      <c r="H7" s="86">
        <f>F7-G7</f>
        <v>2806.9</v>
      </c>
      <c r="I7" s="27">
        <f>'о2'!C6</f>
        <v>10</v>
      </c>
      <c r="J7" s="27">
        <f>'о2'!D6</f>
        <v>0</v>
      </c>
      <c r="K7" s="74">
        <f>I7-J7</f>
        <v>10</v>
      </c>
      <c r="L7" s="11">
        <f>H7-K7</f>
        <v>2796.9</v>
      </c>
      <c r="M7" s="143">
        <f>'о7'!F6</f>
        <v>3670.3</v>
      </c>
      <c r="N7" s="74">
        <f>'о7'!G6</f>
        <v>121.5</v>
      </c>
      <c r="O7" s="11">
        <f>'о7'!H6</f>
        <v>683.1</v>
      </c>
      <c r="P7" s="12">
        <f>M7-N7-O7</f>
        <v>2865.7000000000003</v>
      </c>
      <c r="Q7" s="72">
        <f>L7/P7*100</f>
        <v>97.59919042467808</v>
      </c>
      <c r="R7" s="9">
        <v>1</v>
      </c>
      <c r="S7" s="13">
        <v>0.75</v>
      </c>
      <c r="T7" s="13">
        <f aca="true" t="shared" si="0" ref="T7:T30">R7*S7</f>
        <v>0.75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2744.9</v>
      </c>
      <c r="G8" s="74">
        <f>'о2'!G7</f>
        <v>601.6</v>
      </c>
      <c r="H8" s="86">
        <f aca="true" t="shared" si="2" ref="H8:H30">F8-G8</f>
        <v>2143.3</v>
      </c>
      <c r="I8" s="27">
        <f>'о2'!C7</f>
        <v>13.2</v>
      </c>
      <c r="J8" s="27">
        <f>'о2'!D7</f>
        <v>0</v>
      </c>
      <c r="K8" s="74">
        <f aca="true" t="shared" si="3" ref="K8:K30">I8-J8</f>
        <v>13.2</v>
      </c>
      <c r="L8" s="11">
        <f aca="true" t="shared" si="4" ref="L8:L30">H8-K8</f>
        <v>2130.1000000000004</v>
      </c>
      <c r="M8" s="143">
        <f>'о7'!F7</f>
        <v>2789.8</v>
      </c>
      <c r="N8" s="74">
        <f>'о7'!G7</f>
        <v>119.2</v>
      </c>
      <c r="O8" s="11">
        <f>'о7'!H7</f>
        <v>482.4</v>
      </c>
      <c r="P8" s="12">
        <f aca="true" t="shared" si="5" ref="P8:P30">M8-N8-O8</f>
        <v>2188.2000000000003</v>
      </c>
      <c r="Q8" s="72">
        <f aca="true" t="shared" si="6" ref="Q8:Q30">L8/P8*100</f>
        <v>97.34484964811261</v>
      </c>
      <c r="R8" s="9">
        <v>1</v>
      </c>
      <c r="S8" s="13">
        <v>0.75</v>
      </c>
      <c r="T8" s="13">
        <f t="shared" si="0"/>
        <v>0.75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6174.8</v>
      </c>
      <c r="G9" s="74">
        <f>'о2'!G8</f>
        <v>3786.7</v>
      </c>
      <c r="H9" s="86">
        <f t="shared" si="2"/>
        <v>2388.1000000000004</v>
      </c>
      <c r="I9" s="27">
        <f>'о2'!C8</f>
        <v>2916.3</v>
      </c>
      <c r="J9" s="27">
        <f>'о2'!D8</f>
        <v>2902.3</v>
      </c>
      <c r="K9" s="74">
        <f t="shared" si="3"/>
        <v>14</v>
      </c>
      <c r="L9" s="11">
        <f t="shared" si="4"/>
        <v>2374.1000000000004</v>
      </c>
      <c r="M9" s="143">
        <f>'о7'!F8</f>
        <v>6224.8</v>
      </c>
      <c r="N9" s="74">
        <f>'о7'!G8</f>
        <v>2945</v>
      </c>
      <c r="O9" s="11">
        <f>'о7'!H8</f>
        <v>841.7</v>
      </c>
      <c r="P9" s="12">
        <f t="shared" si="5"/>
        <v>2438.1000000000004</v>
      </c>
      <c r="Q9" s="72">
        <f t="shared" si="6"/>
        <v>97.37500512694311</v>
      </c>
      <c r="R9" s="9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3007</v>
      </c>
      <c r="G10" s="74">
        <f>'о2'!G9</f>
        <v>1511.9</v>
      </c>
      <c r="H10" s="86">
        <f t="shared" si="2"/>
        <v>1495.1</v>
      </c>
      <c r="I10" s="27">
        <f>'о2'!C9</f>
        <v>752.5</v>
      </c>
      <c r="J10" s="27">
        <f>'о2'!D9</f>
        <v>742.5</v>
      </c>
      <c r="K10" s="74">
        <f t="shared" si="3"/>
        <v>10</v>
      </c>
      <c r="L10" s="11">
        <f t="shared" si="4"/>
        <v>1485.1</v>
      </c>
      <c r="M10" s="143">
        <f>'о7'!F9</f>
        <v>3038.3</v>
      </c>
      <c r="N10" s="74">
        <f>'о7'!G9</f>
        <v>785.4</v>
      </c>
      <c r="O10" s="11">
        <f>'о7'!H9</f>
        <v>726.5</v>
      </c>
      <c r="P10" s="12">
        <f t="shared" si="5"/>
        <v>1526.4</v>
      </c>
      <c r="Q10" s="72">
        <f t="shared" si="6"/>
        <v>97.29428721174003</v>
      </c>
      <c r="R10" s="9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12279.1</v>
      </c>
      <c r="G11" s="74">
        <f>'о2'!G10</f>
        <v>3725.9</v>
      </c>
      <c r="H11" s="86">
        <f t="shared" si="2"/>
        <v>8553.2</v>
      </c>
      <c r="I11" s="27">
        <f>'о2'!C10</f>
        <v>1844.9</v>
      </c>
      <c r="J11" s="27">
        <f>'о2'!D10</f>
        <v>1485</v>
      </c>
      <c r="K11" s="74">
        <f t="shared" si="3"/>
        <v>359.9000000000001</v>
      </c>
      <c r="L11" s="11">
        <f t="shared" si="4"/>
        <v>8193.300000000001</v>
      </c>
      <c r="M11" s="143">
        <f>'о7'!F10</f>
        <v>12458.3</v>
      </c>
      <c r="N11" s="74">
        <f>'о7'!G10</f>
        <v>1713.5</v>
      </c>
      <c r="O11" s="11">
        <f>'о7'!H10</f>
        <v>2012.4</v>
      </c>
      <c r="P11" s="12">
        <f t="shared" si="5"/>
        <v>8732.4</v>
      </c>
      <c r="Q11" s="72">
        <f t="shared" si="6"/>
        <v>93.82643946681326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1627.4</v>
      </c>
      <c r="G12" s="74">
        <f>'о2'!G11</f>
        <v>170.8</v>
      </c>
      <c r="H12" s="86">
        <f t="shared" si="2"/>
        <v>1456.6000000000001</v>
      </c>
      <c r="I12" s="27">
        <f>'о2'!C11</f>
        <v>1.4</v>
      </c>
      <c r="J12" s="27">
        <f>'о2'!D11</f>
        <v>0</v>
      </c>
      <c r="K12" s="74">
        <f t="shared" si="3"/>
        <v>1.4</v>
      </c>
      <c r="L12" s="11">
        <f t="shared" si="4"/>
        <v>1455.2</v>
      </c>
      <c r="M12" s="143">
        <f>'о7'!F11</f>
        <v>1657.9</v>
      </c>
      <c r="N12" s="74">
        <f>'о7'!G11</f>
        <v>43.9</v>
      </c>
      <c r="O12" s="11">
        <f>'о7'!H11</f>
        <v>126.9</v>
      </c>
      <c r="P12" s="12">
        <f t="shared" si="5"/>
        <v>1487.1</v>
      </c>
      <c r="Q12" s="72">
        <f t="shared" si="6"/>
        <v>97.85488534732029</v>
      </c>
      <c r="R12" s="9">
        <v>1</v>
      </c>
      <c r="S12" s="13">
        <v>0.75</v>
      </c>
      <c r="T12" s="13">
        <f t="shared" si="0"/>
        <v>0.75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4821.8</v>
      </c>
      <c r="G13" s="74">
        <f>'о2'!G12</f>
        <v>2373.6</v>
      </c>
      <c r="H13" s="86">
        <f t="shared" si="2"/>
        <v>2448.2000000000003</v>
      </c>
      <c r="I13" s="27">
        <f>'о2'!C12</f>
        <v>1418.9</v>
      </c>
      <c r="J13" s="27">
        <f>'о2'!D12</f>
        <v>1417.4</v>
      </c>
      <c r="K13" s="74">
        <f t="shared" si="3"/>
        <v>1.5</v>
      </c>
      <c r="L13" s="11">
        <f t="shared" si="4"/>
        <v>2446.7000000000003</v>
      </c>
      <c r="M13" s="143">
        <f>'о7'!F12</f>
        <v>4855.8</v>
      </c>
      <c r="N13" s="74">
        <f>'о7'!G12</f>
        <v>1535.4</v>
      </c>
      <c r="O13" s="11">
        <f>'о7'!H12</f>
        <v>838.2</v>
      </c>
      <c r="P13" s="12">
        <f t="shared" si="5"/>
        <v>2482.2</v>
      </c>
      <c r="Q13" s="72">
        <f t="shared" si="6"/>
        <v>98.5698170977359</v>
      </c>
      <c r="R13" s="9">
        <v>1</v>
      </c>
      <c r="S13" s="13">
        <v>0.75</v>
      </c>
      <c r="T13" s="13">
        <f t="shared" si="0"/>
        <v>0.75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1509.9</v>
      </c>
      <c r="G14" s="74">
        <f>'о2'!G13</f>
        <v>161.1</v>
      </c>
      <c r="H14" s="86">
        <f t="shared" si="2"/>
        <v>1348.8000000000002</v>
      </c>
      <c r="I14" s="27">
        <f>'о2'!C13</f>
        <v>10.2</v>
      </c>
      <c r="J14" s="27">
        <f>'о2'!D13</f>
        <v>0</v>
      </c>
      <c r="K14" s="74">
        <f t="shared" si="3"/>
        <v>10.2</v>
      </c>
      <c r="L14" s="11">
        <f t="shared" si="4"/>
        <v>1338.6000000000001</v>
      </c>
      <c r="M14" s="143">
        <f>'о7'!F13</f>
        <v>1538.2</v>
      </c>
      <c r="N14" s="74">
        <f>'о7'!G13</f>
        <v>43.6</v>
      </c>
      <c r="O14" s="11">
        <f>'о7'!H13</f>
        <v>117.5</v>
      </c>
      <c r="P14" s="12">
        <f t="shared" si="5"/>
        <v>1377.1000000000001</v>
      </c>
      <c r="Q14" s="72">
        <f t="shared" si="6"/>
        <v>97.20426984242249</v>
      </c>
      <c r="R14" s="9">
        <v>1</v>
      </c>
      <c r="S14" s="13">
        <v>0.75</v>
      </c>
      <c r="T14" s="13">
        <f t="shared" si="0"/>
        <v>0.75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2623.2</v>
      </c>
      <c r="G15" s="74">
        <f>'о2'!G14</f>
        <v>458.3</v>
      </c>
      <c r="H15" s="86">
        <f t="shared" si="2"/>
        <v>2164.8999999999996</v>
      </c>
      <c r="I15" s="27">
        <f>'о2'!C14</f>
        <v>12.2</v>
      </c>
      <c r="J15" s="27">
        <f>'о2'!D14</f>
        <v>0</v>
      </c>
      <c r="K15" s="74">
        <f t="shared" si="3"/>
        <v>12.2</v>
      </c>
      <c r="L15" s="11">
        <f t="shared" si="4"/>
        <v>2152.7</v>
      </c>
      <c r="M15" s="143">
        <f>'о7'!F14</f>
        <v>2668.6</v>
      </c>
      <c r="N15" s="74">
        <f>'о7'!G14</f>
        <v>43.1</v>
      </c>
      <c r="O15" s="11">
        <f>'о7'!H14</f>
        <v>415.2</v>
      </c>
      <c r="P15" s="12">
        <f t="shared" si="5"/>
        <v>2210.3</v>
      </c>
      <c r="Q15" s="72">
        <f t="shared" si="6"/>
        <v>97.39401891145997</v>
      </c>
      <c r="R15" s="9">
        <v>1</v>
      </c>
      <c r="S15" s="13">
        <v>0.75</v>
      </c>
      <c r="T15" s="13">
        <f t="shared" si="0"/>
        <v>0.75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41" t="s">
        <v>36</v>
      </c>
      <c r="B31" s="242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38399.600000000006</v>
      </c>
      <c r="G31" s="90">
        <f>SUM(G7:G30)</f>
        <v>13594.499999999998</v>
      </c>
      <c r="H31" s="91">
        <f t="shared" si="7"/>
        <v>24805.1</v>
      </c>
      <c r="I31" s="24">
        <f>SUM(I7:I30)</f>
        <v>6979.5999999999985</v>
      </c>
      <c r="J31" s="24">
        <f>SUM(J7:J30)</f>
        <v>6547.200000000001</v>
      </c>
      <c r="K31" s="24">
        <f t="shared" si="7"/>
        <v>432.40000000000003</v>
      </c>
      <c r="L31" s="16">
        <f t="shared" si="7"/>
        <v>24372.7</v>
      </c>
      <c r="M31" s="91">
        <f>SUM(M7:M30)</f>
        <v>38902</v>
      </c>
      <c r="N31" s="91">
        <f>SUM(N7:N30)</f>
        <v>7350.6</v>
      </c>
      <c r="O31" s="91">
        <f>SUM(O7:O30)</f>
        <v>6243.9</v>
      </c>
      <c r="P31" s="163">
        <f t="shared" si="7"/>
        <v>25307.5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C4">
      <selection activeCell="C2" sqref="C1:C1638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43" t="s">
        <v>11</v>
      </c>
      <c r="B3" s="241" t="s">
        <v>99</v>
      </c>
      <c r="C3" s="81" t="s">
        <v>215</v>
      </c>
      <c r="D3" s="148"/>
      <c r="E3" s="148"/>
      <c r="F3" s="67" t="s">
        <v>200</v>
      </c>
      <c r="G3" s="67" t="s">
        <v>201</v>
      </c>
      <c r="H3" s="82" t="s">
        <v>173</v>
      </c>
      <c r="I3" s="5" t="s">
        <v>22</v>
      </c>
      <c r="J3" s="235" t="s">
        <v>9</v>
      </c>
      <c r="K3" s="235" t="s">
        <v>10</v>
      </c>
      <c r="L3" s="6" t="s">
        <v>4</v>
      </c>
    </row>
    <row r="4" spans="1:12" s="9" customFormat="1" ht="42.75" customHeight="1">
      <c r="A4" s="243"/>
      <c r="B4" s="241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6"/>
      <c r="K4" s="236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58.8</v>
      </c>
      <c r="D6" s="12"/>
      <c r="E6" s="12"/>
      <c r="F6" s="20">
        <f>'о1 '!D8</f>
        <v>862.8</v>
      </c>
      <c r="G6" s="143">
        <f>'о1 '!E8</f>
        <v>0</v>
      </c>
      <c r="H6" s="12">
        <f>F6+G6</f>
        <v>862.8</v>
      </c>
      <c r="I6" s="173">
        <f>C6/H6*100</f>
        <v>6.815020862308763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44.9</v>
      </c>
      <c r="D7" s="12"/>
      <c r="E7" s="12"/>
      <c r="F7" s="20">
        <f>'о1 '!D9</f>
        <v>379.3</v>
      </c>
      <c r="G7" s="143">
        <f>'о1 '!E9</f>
        <v>0</v>
      </c>
      <c r="H7" s="12">
        <f aca="true" t="shared" si="1" ref="H7:H29">F7+G7</f>
        <v>379.3</v>
      </c>
      <c r="I7" s="72">
        <f aca="true" t="shared" si="2" ref="I7:I29">C7/H7*100</f>
        <v>11.837595570788293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50</v>
      </c>
      <c r="D8" s="12"/>
      <c r="E8" s="12"/>
      <c r="F8" s="20">
        <f>'о1 '!D10</f>
        <v>721.6</v>
      </c>
      <c r="G8" s="143">
        <f>'о1 '!E10</f>
        <v>0</v>
      </c>
      <c r="H8" s="12">
        <f t="shared" si="1"/>
        <v>721.6</v>
      </c>
      <c r="I8" s="72">
        <f t="shared" si="2"/>
        <v>6.929046563192904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31.3</v>
      </c>
      <c r="D9" s="12"/>
      <c r="E9" s="12"/>
      <c r="F9" s="20">
        <f>'о1 '!D11</f>
        <v>522.6</v>
      </c>
      <c r="G9" s="143">
        <f>'о1 '!E11</f>
        <v>0</v>
      </c>
      <c r="H9" s="12">
        <f t="shared" si="1"/>
        <v>522.6</v>
      </c>
      <c r="I9" s="72">
        <f t="shared" si="2"/>
        <v>5.989284347493302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179.2</v>
      </c>
      <c r="D10" s="12"/>
      <c r="E10" s="12"/>
      <c r="F10" s="20">
        <f>'о1 '!D12</f>
        <v>8045.7</v>
      </c>
      <c r="G10" s="143">
        <f>'о1 '!E12</f>
        <v>0</v>
      </c>
      <c r="H10" s="12">
        <f t="shared" si="1"/>
        <v>8045.7</v>
      </c>
      <c r="I10" s="72">
        <f t="shared" si="2"/>
        <v>2.2272766819543355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30.5</v>
      </c>
      <c r="D11" s="12"/>
      <c r="E11" s="12"/>
      <c r="F11" s="20">
        <f>'о1 '!D13</f>
        <v>410.9</v>
      </c>
      <c r="G11" s="143">
        <f>'о1 '!E13</f>
        <v>0</v>
      </c>
      <c r="H11" s="12">
        <f t="shared" si="1"/>
        <v>410.9</v>
      </c>
      <c r="I11" s="72">
        <f t="shared" si="2"/>
        <v>7.422730591384766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34</v>
      </c>
      <c r="D12" s="12"/>
      <c r="E12" s="12"/>
      <c r="F12" s="20">
        <f>'о1 '!D14</f>
        <v>720.9</v>
      </c>
      <c r="G12" s="143">
        <f>'о1 '!E14</f>
        <v>0</v>
      </c>
      <c r="H12" s="12">
        <f t="shared" si="1"/>
        <v>720.9</v>
      </c>
      <c r="I12" s="72">
        <f t="shared" si="2"/>
        <v>4.716326813705091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28.3</v>
      </c>
      <c r="D13" s="12"/>
      <c r="E13" s="12"/>
      <c r="F13" s="20">
        <f>'о1 '!D15</f>
        <v>321.4</v>
      </c>
      <c r="G13" s="143">
        <f>'о1 '!E15</f>
        <v>0</v>
      </c>
      <c r="H13" s="12">
        <f t="shared" si="1"/>
        <v>321.4</v>
      </c>
      <c r="I13" s="72">
        <f t="shared" si="2"/>
        <v>8.80522713130056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45.4</v>
      </c>
      <c r="D14" s="12"/>
      <c r="E14" s="12"/>
      <c r="F14" s="20">
        <f>'о1 '!D16</f>
        <v>685.4</v>
      </c>
      <c r="G14" s="143">
        <f>'о1 '!E16</f>
        <v>0</v>
      </c>
      <c r="H14" s="12">
        <f t="shared" si="1"/>
        <v>685.4</v>
      </c>
      <c r="I14" s="72">
        <f t="shared" si="2"/>
        <v>6.623869273416982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1" t="s">
        <v>36</v>
      </c>
      <c r="B30" s="242"/>
      <c r="C30" s="16">
        <f aca="true" t="shared" si="3" ref="C30:H30">SUM(C6:C29)</f>
        <v>502.4</v>
      </c>
      <c r="D30" s="16">
        <f t="shared" si="3"/>
        <v>0</v>
      </c>
      <c r="E30" s="16">
        <f t="shared" si="3"/>
        <v>0</v>
      </c>
      <c r="F30" s="24">
        <f>SUM(F6:F29)</f>
        <v>12670.599999999999</v>
      </c>
      <c r="G30" s="16">
        <f>SUM(G6:G29)</f>
        <v>0</v>
      </c>
      <c r="H30" s="163">
        <f t="shared" si="3"/>
        <v>12670.599999999999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I11" sqref="I11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2" t="s">
        <v>12</v>
      </c>
      <c r="B3" s="241" t="s">
        <v>99</v>
      </c>
      <c r="C3" s="139" t="s">
        <v>174</v>
      </c>
      <c r="D3" s="175"/>
      <c r="E3" s="175"/>
      <c r="F3" s="140" t="s">
        <v>192</v>
      </c>
      <c r="G3" s="140" t="s">
        <v>201</v>
      </c>
      <c r="H3" s="176" t="s">
        <v>175</v>
      </c>
      <c r="I3" s="140" t="s">
        <v>22</v>
      </c>
      <c r="J3" s="247" t="s">
        <v>9</v>
      </c>
      <c r="K3" s="247" t="s">
        <v>3</v>
      </c>
      <c r="L3" s="177" t="s">
        <v>4</v>
      </c>
    </row>
    <row r="4" spans="1:12" ht="42.75" customHeight="1">
      <c r="A4" s="252"/>
      <c r="B4" s="241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8"/>
      <c r="K4" s="248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862.8</v>
      </c>
      <c r="G6" s="143">
        <f>'о1 '!E8</f>
        <v>0</v>
      </c>
      <c r="H6" s="71">
        <f>F6+G6</f>
        <v>862.8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379.3</v>
      </c>
      <c r="G7" s="143">
        <f>'о1 '!E9</f>
        <v>0</v>
      </c>
      <c r="H7" s="74">
        <f aca="true" t="shared" si="1" ref="H7:H29">F7+G7</f>
        <v>379.3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721.6</v>
      </c>
      <c r="G8" s="143">
        <f>'о1 '!E10</f>
        <v>0</v>
      </c>
      <c r="H8" s="74">
        <f t="shared" si="1"/>
        <v>721.6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522.6</v>
      </c>
      <c r="G9" s="143">
        <f>'о1 '!E11</f>
        <v>0</v>
      </c>
      <c r="H9" s="74">
        <f t="shared" si="1"/>
        <v>522.6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8045.7</v>
      </c>
      <c r="G10" s="143">
        <f>'о1 '!E12</f>
        <v>0</v>
      </c>
      <c r="H10" s="74">
        <f t="shared" si="1"/>
        <v>8045.7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410.9</v>
      </c>
      <c r="G11" s="143">
        <f>'о1 '!E13</f>
        <v>0</v>
      </c>
      <c r="H11" s="74">
        <f t="shared" si="1"/>
        <v>410.9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720.9</v>
      </c>
      <c r="G12" s="143">
        <f>'о1 '!E14</f>
        <v>0</v>
      </c>
      <c r="H12" s="74">
        <f t="shared" si="1"/>
        <v>720.9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321.4</v>
      </c>
      <c r="G13" s="143">
        <f>'о1 '!E15</f>
        <v>0</v>
      </c>
      <c r="H13" s="74">
        <f t="shared" si="1"/>
        <v>321.4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685.4</v>
      </c>
      <c r="G14" s="143">
        <f>'о1 '!E16</f>
        <v>0</v>
      </c>
      <c r="H14" s="74">
        <f t="shared" si="1"/>
        <v>685.4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0" t="s">
        <v>36</v>
      </c>
      <c r="B30" s="251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12670.599999999999</v>
      </c>
      <c r="G30" s="16">
        <f>SUM(G6:G29)</f>
        <v>0</v>
      </c>
      <c r="H30" s="16">
        <f t="shared" si="3"/>
        <v>12670.599999999999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A1">
      <selection activeCell="A11" sqref="A1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5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43" t="s">
        <v>12</v>
      </c>
      <c r="B3" s="241" t="s">
        <v>99</v>
      </c>
      <c r="C3" s="6" t="s">
        <v>176</v>
      </c>
      <c r="D3" s="148"/>
      <c r="E3" s="148"/>
      <c r="F3" s="67" t="s">
        <v>185</v>
      </c>
      <c r="G3" s="67" t="s">
        <v>202</v>
      </c>
      <c r="H3" s="82" t="s">
        <v>177</v>
      </c>
      <c r="I3" s="5" t="s">
        <v>38</v>
      </c>
      <c r="J3" s="235" t="s">
        <v>13</v>
      </c>
      <c r="K3" s="235" t="s">
        <v>14</v>
      </c>
      <c r="L3" s="6" t="s">
        <v>4</v>
      </c>
    </row>
    <row r="4" spans="1:12" s="9" customFormat="1" ht="42.75" customHeight="1">
      <c r="A4" s="243"/>
      <c r="B4" s="241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36"/>
      <c r="K4" s="236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3611.5</v>
      </c>
      <c r="G6" s="74">
        <f>'о2'!G6</f>
        <v>804.6</v>
      </c>
      <c r="H6" s="74">
        <f>F6-G6</f>
        <v>2806.9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2744.9</v>
      </c>
      <c r="G7" s="74">
        <f>'о2'!G7</f>
        <v>601.6</v>
      </c>
      <c r="H7" s="74">
        <f aca="true" t="shared" si="1" ref="H7:H29">F7-G7</f>
        <v>2143.3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6174.8</v>
      </c>
      <c r="G8" s="74">
        <f>'о2'!G8</f>
        <v>3786.7</v>
      </c>
      <c r="H8" s="74">
        <f t="shared" si="1"/>
        <v>2388.1000000000004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3007</v>
      </c>
      <c r="G9" s="74">
        <f>'о2'!G9</f>
        <v>1511.9</v>
      </c>
      <c r="H9" s="74">
        <f t="shared" si="1"/>
        <v>1495.1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12279.1</v>
      </c>
      <c r="G10" s="74">
        <f>'о2'!G10</f>
        <v>3725.9</v>
      </c>
      <c r="H10" s="74">
        <f t="shared" si="1"/>
        <v>8553.2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1627.4</v>
      </c>
      <c r="G11" s="74">
        <f>'о2'!G11</f>
        <v>170.8</v>
      </c>
      <c r="H11" s="74">
        <f t="shared" si="1"/>
        <v>1456.6000000000001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4821.8</v>
      </c>
      <c r="G12" s="74">
        <f>'о2'!G12</f>
        <v>2373.6</v>
      </c>
      <c r="H12" s="74">
        <f t="shared" si="1"/>
        <v>2448.2000000000003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1509.9</v>
      </c>
      <c r="G13" s="74">
        <f>'о2'!G13</f>
        <v>161.1</v>
      </c>
      <c r="H13" s="74">
        <f t="shared" si="1"/>
        <v>1348.8000000000002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2623.2</v>
      </c>
      <c r="G14" s="74">
        <f>'о2'!G14</f>
        <v>458.3</v>
      </c>
      <c r="H14" s="74">
        <f t="shared" si="1"/>
        <v>2164.8999999999996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1" t="s">
        <v>36</v>
      </c>
      <c r="B30" s="242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38399.600000000006</v>
      </c>
      <c r="G30" s="90">
        <f>SUM(G6:G29)</f>
        <v>13594.499999999998</v>
      </c>
      <c r="H30" s="16">
        <f t="shared" si="3"/>
        <v>24805.1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I1">
      <selection activeCell="P15" sqref="P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5" t="s">
        <v>125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43" t="s">
        <v>1</v>
      </c>
      <c r="B3" s="241" t="s">
        <v>99</v>
      </c>
      <c r="C3" s="67" t="s">
        <v>203</v>
      </c>
      <c r="D3" s="67" t="s">
        <v>204</v>
      </c>
      <c r="E3" s="67" t="s">
        <v>205</v>
      </c>
      <c r="F3" s="82" t="s">
        <v>178</v>
      </c>
      <c r="G3" s="148"/>
      <c r="H3" s="148"/>
      <c r="I3" s="5" t="s">
        <v>210</v>
      </c>
      <c r="J3" s="5" t="s">
        <v>213</v>
      </c>
      <c r="K3" s="67" t="s">
        <v>29</v>
      </c>
      <c r="L3" s="67" t="s">
        <v>185</v>
      </c>
      <c r="M3" s="67" t="s">
        <v>206</v>
      </c>
      <c r="N3" s="82" t="s">
        <v>179</v>
      </c>
      <c r="O3" s="5" t="s">
        <v>42</v>
      </c>
      <c r="P3" s="253" t="s">
        <v>15</v>
      </c>
      <c r="Q3" s="235" t="s">
        <v>16</v>
      </c>
      <c r="R3" s="6" t="s">
        <v>4</v>
      </c>
    </row>
    <row r="4" spans="1:18" s="9" customFormat="1" ht="69.75" customHeight="1">
      <c r="A4" s="243"/>
      <c r="B4" s="241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4"/>
      <c r="Q4" s="236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3670.3</v>
      </c>
      <c r="D6" s="74">
        <f>'о7'!G6</f>
        <v>121.5</v>
      </c>
      <c r="E6" s="11">
        <f>'о7'!H6</f>
        <v>683.1</v>
      </c>
      <c r="F6" s="197">
        <f>C6-D6-E6</f>
        <v>2865.7000000000003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3611.5</v>
      </c>
      <c r="M6" s="74">
        <f>'о2'!G6</f>
        <v>804.6</v>
      </c>
      <c r="N6" s="74">
        <f>L6-M6</f>
        <v>2806.9</v>
      </c>
      <c r="O6" s="72">
        <f>(F6-N6)/F6*100</f>
        <v>2.0518546951879184</v>
      </c>
      <c r="P6" s="214">
        <v>0</v>
      </c>
      <c r="Q6" s="13">
        <v>1.2</v>
      </c>
      <c r="R6" s="13">
        <f aca="true" t="shared" si="0" ref="R6:R29">P6*Q6</f>
        <v>0</v>
      </c>
    </row>
    <row r="7" spans="1:18" ht="11.25">
      <c r="A7" s="10">
        <v>2</v>
      </c>
      <c r="B7" s="14" t="s">
        <v>146</v>
      </c>
      <c r="C7" s="143">
        <f>'о7'!F7</f>
        <v>2789.8</v>
      </c>
      <c r="D7" s="74">
        <f>'о7'!G7</f>
        <v>119.2</v>
      </c>
      <c r="E7" s="11">
        <f>'о7'!H7</f>
        <v>482.4</v>
      </c>
      <c r="F7" s="143">
        <f aca="true" t="shared" si="1" ref="F7:F29">C7-D7-E7</f>
        <v>2188.2000000000003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2744.9</v>
      </c>
      <c r="M7" s="74">
        <f>'о2'!G7</f>
        <v>601.6</v>
      </c>
      <c r="N7" s="74">
        <f aca="true" t="shared" si="3" ref="N7:N29">L7-M7</f>
        <v>2143.3</v>
      </c>
      <c r="O7" s="72">
        <f aca="true" t="shared" si="4" ref="O7:O14">(F7-N7)/F7*100</f>
        <v>2.051914815830367</v>
      </c>
      <c r="P7" s="214">
        <v>0</v>
      </c>
      <c r="Q7" s="13">
        <v>1.2</v>
      </c>
      <c r="R7" s="13">
        <f t="shared" si="0"/>
        <v>0</v>
      </c>
    </row>
    <row r="8" spans="1:18" ht="11.25">
      <c r="A8" s="10">
        <v>3</v>
      </c>
      <c r="B8" s="14" t="s">
        <v>147</v>
      </c>
      <c r="C8" s="143">
        <f>'о7'!F8</f>
        <v>6224.8</v>
      </c>
      <c r="D8" s="74">
        <f>'о7'!G8</f>
        <v>2945</v>
      </c>
      <c r="E8" s="11">
        <f>'о7'!H8</f>
        <v>841.7</v>
      </c>
      <c r="F8" s="143">
        <f t="shared" si="1"/>
        <v>2438.1000000000004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6174.8</v>
      </c>
      <c r="M8" s="74">
        <f>'о2'!G8</f>
        <v>3786.7</v>
      </c>
      <c r="N8" s="74">
        <f t="shared" si="3"/>
        <v>2388.1000000000004</v>
      </c>
      <c r="O8" s="72">
        <f t="shared" si="4"/>
        <v>2.050777244575694</v>
      </c>
      <c r="P8" s="214">
        <v>0</v>
      </c>
      <c r="Q8" s="13">
        <v>1.2</v>
      </c>
      <c r="R8" s="13">
        <f t="shared" si="0"/>
        <v>0</v>
      </c>
    </row>
    <row r="9" spans="1:18" ht="11.25">
      <c r="A9" s="10">
        <v>4</v>
      </c>
      <c r="B9" s="14" t="s">
        <v>148</v>
      </c>
      <c r="C9" s="143">
        <f>'о7'!F9</f>
        <v>3038.3</v>
      </c>
      <c r="D9" s="74">
        <f>'о7'!G9</f>
        <v>785.4</v>
      </c>
      <c r="E9" s="11">
        <f>'о7'!H9</f>
        <v>726.5</v>
      </c>
      <c r="F9" s="143">
        <f t="shared" si="1"/>
        <v>1526.4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3007</v>
      </c>
      <c r="M9" s="74">
        <f>'о2'!G9</f>
        <v>1511.9</v>
      </c>
      <c r="N9" s="74">
        <f t="shared" si="3"/>
        <v>1495.1</v>
      </c>
      <c r="O9" s="72">
        <f t="shared" si="4"/>
        <v>2.0505765199161545</v>
      </c>
      <c r="P9" s="214">
        <v>0</v>
      </c>
      <c r="Q9" s="13">
        <v>1.2</v>
      </c>
      <c r="R9" s="13">
        <f t="shared" si="0"/>
        <v>0</v>
      </c>
    </row>
    <row r="10" spans="1:18" ht="11.25">
      <c r="A10" s="10">
        <v>5</v>
      </c>
      <c r="B10" s="14" t="s">
        <v>149</v>
      </c>
      <c r="C10" s="143">
        <f>'о7'!F10</f>
        <v>12458.3</v>
      </c>
      <c r="D10" s="74">
        <f>'о7'!G10</f>
        <v>1713.5</v>
      </c>
      <c r="E10" s="11">
        <f>'о7'!H10</f>
        <v>2012.4</v>
      </c>
      <c r="F10" s="143">
        <f t="shared" si="1"/>
        <v>8732.4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12279.1</v>
      </c>
      <c r="M10" s="74">
        <f>'о2'!G10</f>
        <v>3725.9</v>
      </c>
      <c r="N10" s="74">
        <f t="shared" si="3"/>
        <v>8553.2</v>
      </c>
      <c r="O10" s="72">
        <f t="shared" si="4"/>
        <v>2.052127708304692</v>
      </c>
      <c r="P10" s="214">
        <v>0</v>
      </c>
      <c r="Q10" s="13">
        <v>1.2</v>
      </c>
      <c r="R10" s="13">
        <f t="shared" si="0"/>
        <v>0</v>
      </c>
    </row>
    <row r="11" spans="1:18" ht="11.25">
      <c r="A11" s="10">
        <v>6</v>
      </c>
      <c r="B11" s="14" t="s">
        <v>150</v>
      </c>
      <c r="C11" s="143">
        <f>'о7'!F11</f>
        <v>1657.9</v>
      </c>
      <c r="D11" s="74">
        <f>'о7'!G11</f>
        <v>43.9</v>
      </c>
      <c r="E11" s="11">
        <f>'о7'!H11</f>
        <v>126.9</v>
      </c>
      <c r="F11" s="143">
        <f t="shared" si="1"/>
        <v>1487.1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1627.4</v>
      </c>
      <c r="M11" s="74">
        <f>'о2'!G11</f>
        <v>170.8</v>
      </c>
      <c r="N11" s="74">
        <f t="shared" si="3"/>
        <v>1456.6000000000001</v>
      </c>
      <c r="O11" s="72">
        <f t="shared" si="4"/>
        <v>2.0509716898661674</v>
      </c>
      <c r="P11" s="214">
        <v>0</v>
      </c>
      <c r="Q11" s="13">
        <v>1.2</v>
      </c>
      <c r="R11" s="13">
        <f t="shared" si="0"/>
        <v>0</v>
      </c>
    </row>
    <row r="12" spans="1:18" ht="11.25">
      <c r="A12" s="10">
        <v>7</v>
      </c>
      <c r="B12" s="14" t="s">
        <v>151</v>
      </c>
      <c r="C12" s="143">
        <f>'о7'!F12</f>
        <v>4855.8</v>
      </c>
      <c r="D12" s="74">
        <f>'о7'!G12</f>
        <v>1535.4</v>
      </c>
      <c r="E12" s="11">
        <f>'о7'!H12</f>
        <v>838.2</v>
      </c>
      <c r="F12" s="143">
        <f t="shared" si="1"/>
        <v>2482.2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4821.8</v>
      </c>
      <c r="M12" s="74">
        <f>'о2'!G12</f>
        <v>2373.6</v>
      </c>
      <c r="N12" s="74">
        <f t="shared" si="3"/>
        <v>2448.2000000000003</v>
      </c>
      <c r="O12" s="72">
        <f t="shared" si="4"/>
        <v>1.3697526387881536</v>
      </c>
      <c r="P12" s="214">
        <v>0</v>
      </c>
      <c r="Q12" s="13">
        <v>1.2</v>
      </c>
      <c r="R12" s="13">
        <f t="shared" si="0"/>
        <v>0</v>
      </c>
    </row>
    <row r="13" spans="1:18" ht="11.25">
      <c r="A13" s="10">
        <v>8</v>
      </c>
      <c r="B13" s="14" t="s">
        <v>152</v>
      </c>
      <c r="C13" s="143">
        <f>'о7'!F13</f>
        <v>1538.2</v>
      </c>
      <c r="D13" s="74">
        <f>'о7'!G13</f>
        <v>43.6</v>
      </c>
      <c r="E13" s="11">
        <f>'о7'!H13</f>
        <v>117.5</v>
      </c>
      <c r="F13" s="143">
        <f t="shared" si="1"/>
        <v>1377.1000000000001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1509.9</v>
      </c>
      <c r="M13" s="74">
        <f>'о2'!G13</f>
        <v>161.1</v>
      </c>
      <c r="N13" s="74">
        <f t="shared" si="3"/>
        <v>1348.8000000000002</v>
      </c>
      <c r="O13" s="72">
        <f t="shared" si="4"/>
        <v>2.0550432067387954</v>
      </c>
      <c r="P13" s="214">
        <v>0</v>
      </c>
      <c r="Q13" s="13">
        <v>1.2</v>
      </c>
      <c r="R13" s="13">
        <f t="shared" si="0"/>
        <v>0</v>
      </c>
    </row>
    <row r="14" spans="1:18" ht="11.25">
      <c r="A14" s="10">
        <v>9</v>
      </c>
      <c r="B14" s="14" t="s">
        <v>153</v>
      </c>
      <c r="C14" s="143">
        <f>'о7'!F14</f>
        <v>2668.6</v>
      </c>
      <c r="D14" s="74">
        <f>'о7'!G14</f>
        <v>43.1</v>
      </c>
      <c r="E14" s="11">
        <f>'о7'!H14</f>
        <v>415.2</v>
      </c>
      <c r="F14" s="143">
        <f t="shared" si="1"/>
        <v>2210.3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2623.2</v>
      </c>
      <c r="M14" s="74">
        <f>'о2'!G14</f>
        <v>458.3</v>
      </c>
      <c r="N14" s="74">
        <f t="shared" si="3"/>
        <v>2164.8999999999996</v>
      </c>
      <c r="O14" s="72">
        <f t="shared" si="4"/>
        <v>2.054019816314552</v>
      </c>
      <c r="P14" s="214">
        <v>0</v>
      </c>
      <c r="Q14" s="13">
        <v>1.2</v>
      </c>
      <c r="R14" s="13">
        <f t="shared" si="0"/>
        <v>0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41" t="s">
        <v>36</v>
      </c>
      <c r="B30" s="242"/>
      <c r="C30" s="91">
        <f>SUM(C6:C29)</f>
        <v>38902</v>
      </c>
      <c r="D30" s="91">
        <f>SUM(D6:D29)</f>
        <v>7350.6</v>
      </c>
      <c r="E30" s="91">
        <f>SUM(E6:E29)</f>
        <v>6243.9</v>
      </c>
      <c r="F30" s="16">
        <f aca="true" t="shared" si="6" ref="F30:N30">SUM(F6:F29)</f>
        <v>25307.5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38399.600000000006</v>
      </c>
      <c r="M30" s="90">
        <f>SUM(M6:M29)</f>
        <v>13594.499999999998</v>
      </c>
      <c r="N30" s="16">
        <f t="shared" si="6"/>
        <v>24805.1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tabSelected="1" zoomScaleSheetLayoutView="100"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M9" sqref="M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43" t="s">
        <v>18</v>
      </c>
      <c r="B3" s="241" t="s">
        <v>99</v>
      </c>
      <c r="C3" s="25" t="s">
        <v>48</v>
      </c>
      <c r="D3" s="57" t="s">
        <v>211</v>
      </c>
      <c r="E3" s="219" t="s">
        <v>214</v>
      </c>
      <c r="F3" s="25" t="s">
        <v>46</v>
      </c>
      <c r="G3" s="25" t="s">
        <v>46</v>
      </c>
      <c r="H3" s="25" t="s">
        <v>117</v>
      </c>
      <c r="I3" s="5" t="s">
        <v>45</v>
      </c>
      <c r="J3" s="235" t="s">
        <v>19</v>
      </c>
      <c r="K3" s="235" t="s">
        <v>17</v>
      </c>
      <c r="L3" s="6" t="s">
        <v>4</v>
      </c>
    </row>
    <row r="4" spans="1:12" s="9" customFormat="1" ht="42.75" customHeight="1">
      <c r="A4" s="243"/>
      <c r="B4" s="241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6"/>
      <c r="K4" s="236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32</v>
      </c>
      <c r="E6" s="233">
        <v>32</v>
      </c>
      <c r="F6" s="35">
        <f>E6-D6</f>
        <v>0</v>
      </c>
      <c r="G6" s="11">
        <v>0</v>
      </c>
      <c r="H6" s="12">
        <v>839.2</v>
      </c>
      <c r="I6" s="231">
        <f aca="true" t="shared" si="0" ref="I6:I29">F6/H6*100</f>
        <v>0</v>
      </c>
      <c r="J6" s="52">
        <v>1</v>
      </c>
      <c r="K6" s="13">
        <v>1</v>
      </c>
      <c r="L6" s="13">
        <f aca="true" t="shared" si="1" ref="L6:L29">J6*K6</f>
        <v>1</v>
      </c>
    </row>
    <row r="7" spans="1:12" ht="11.25">
      <c r="A7" s="10">
        <v>2</v>
      </c>
      <c r="B7" s="14" t="s">
        <v>146</v>
      </c>
      <c r="C7" s="14">
        <v>468</v>
      </c>
      <c r="D7" s="165">
        <v>72</v>
      </c>
      <c r="E7" s="233">
        <v>72</v>
      </c>
      <c r="F7" s="27">
        <f aca="true" t="shared" si="2" ref="F7:F29">E7-D7</f>
        <v>0</v>
      </c>
      <c r="G7" s="11">
        <v>75</v>
      </c>
      <c r="H7" s="12">
        <v>353</v>
      </c>
      <c r="I7" s="231">
        <f t="shared" si="0"/>
        <v>0</v>
      </c>
      <c r="J7" s="52">
        <v>1</v>
      </c>
      <c r="K7" s="13">
        <v>1</v>
      </c>
      <c r="L7" s="13">
        <f t="shared" si="1"/>
        <v>1</v>
      </c>
    </row>
    <row r="8" spans="1:12" ht="11.25">
      <c r="A8" s="10">
        <v>3</v>
      </c>
      <c r="B8" s="14" t="s">
        <v>147</v>
      </c>
      <c r="C8" s="14">
        <v>340</v>
      </c>
      <c r="D8" s="165">
        <v>34</v>
      </c>
      <c r="E8" s="233">
        <v>34</v>
      </c>
      <c r="F8" s="27">
        <f t="shared" si="2"/>
        <v>0</v>
      </c>
      <c r="G8" s="11">
        <v>1.3</v>
      </c>
      <c r="H8" s="12">
        <v>690.6</v>
      </c>
      <c r="I8" s="231">
        <f t="shared" si="0"/>
        <v>0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37</v>
      </c>
      <c r="E9" s="233">
        <v>37</v>
      </c>
      <c r="F9" s="27">
        <f t="shared" si="2"/>
        <v>0</v>
      </c>
      <c r="G9" s="11">
        <v>-214</v>
      </c>
      <c r="H9" s="12">
        <v>503.4</v>
      </c>
      <c r="I9" s="231">
        <f t="shared" si="0"/>
        <v>0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184</v>
      </c>
      <c r="E10" s="233">
        <v>184</v>
      </c>
      <c r="F10" s="27">
        <f t="shared" si="2"/>
        <v>0</v>
      </c>
      <c r="G10" s="11">
        <v>0</v>
      </c>
      <c r="H10" s="12">
        <v>7571.5</v>
      </c>
      <c r="I10" s="231">
        <f t="shared" si="0"/>
        <v>0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53</v>
      </c>
      <c r="E11" s="233">
        <v>53</v>
      </c>
      <c r="F11" s="27">
        <f t="shared" si="2"/>
        <v>0</v>
      </c>
      <c r="G11" s="11">
        <v>-101</v>
      </c>
      <c r="H11" s="12">
        <v>390.9</v>
      </c>
      <c r="I11" s="231">
        <f t="shared" si="0"/>
        <v>0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151</v>
      </c>
      <c r="C12" s="14">
        <v>1230</v>
      </c>
      <c r="D12" s="165">
        <v>63</v>
      </c>
      <c r="E12" s="233">
        <v>63</v>
      </c>
      <c r="F12" s="27">
        <f t="shared" si="2"/>
        <v>0</v>
      </c>
      <c r="G12" s="11">
        <v>-85</v>
      </c>
      <c r="H12" s="12">
        <v>693.4</v>
      </c>
      <c r="I12" s="231">
        <f t="shared" si="0"/>
        <v>0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28</v>
      </c>
      <c r="E13" s="233">
        <v>28</v>
      </c>
      <c r="F13" s="27">
        <f t="shared" si="2"/>
        <v>0</v>
      </c>
      <c r="G13" s="11">
        <v>0</v>
      </c>
      <c r="H13" s="12">
        <v>265</v>
      </c>
      <c r="I13" s="231">
        <f t="shared" si="0"/>
        <v>0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38</v>
      </c>
      <c r="E14" s="233">
        <v>38</v>
      </c>
      <c r="F14" s="27">
        <f t="shared" si="2"/>
        <v>0</v>
      </c>
      <c r="G14" s="11">
        <v>-138</v>
      </c>
      <c r="H14" s="12">
        <v>646.3</v>
      </c>
      <c r="I14" s="231">
        <f t="shared" si="0"/>
        <v>0</v>
      </c>
      <c r="J14" s="52">
        <v>1</v>
      </c>
      <c r="K14" s="13">
        <v>1</v>
      </c>
      <c r="L14" s="13">
        <f t="shared" si="1"/>
        <v>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41" t="s">
        <v>36</v>
      </c>
      <c r="B30" s="242"/>
      <c r="C30" s="16">
        <f aca="true" t="shared" si="3" ref="C30:H30">SUM(C6:C29)</f>
        <v>22646</v>
      </c>
      <c r="D30" s="61">
        <f t="shared" si="3"/>
        <v>541</v>
      </c>
      <c r="E30" s="221">
        <f t="shared" si="3"/>
        <v>541</v>
      </c>
      <c r="F30" s="16">
        <f t="shared" si="3"/>
        <v>0</v>
      </c>
      <c r="G30" s="16">
        <f t="shared" si="3"/>
        <v>-3331.1000000000004</v>
      </c>
      <c r="H30" s="16">
        <f t="shared" si="3"/>
        <v>11953.3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C1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K15" sqref="K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37" t="s">
        <v>98</v>
      </c>
      <c r="C1" s="237"/>
      <c r="D1" s="237"/>
      <c r="E1" s="237"/>
      <c r="F1" s="237"/>
      <c r="G1" s="237"/>
      <c r="H1" s="237"/>
      <c r="I1" s="237"/>
      <c r="J1" s="23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43" t="s">
        <v>1</v>
      </c>
      <c r="B4" s="235" t="s">
        <v>99</v>
      </c>
      <c r="C4" s="235" t="s">
        <v>155</v>
      </c>
      <c r="D4" s="235" t="s">
        <v>183</v>
      </c>
      <c r="E4" s="235" t="s">
        <v>184</v>
      </c>
      <c r="F4" s="235" t="s">
        <v>156</v>
      </c>
      <c r="G4" s="235" t="s">
        <v>96</v>
      </c>
      <c r="H4" s="235" t="s">
        <v>97</v>
      </c>
      <c r="I4" s="235" t="s">
        <v>3</v>
      </c>
      <c r="J4" s="238" t="s">
        <v>4</v>
      </c>
    </row>
    <row r="5" spans="1:10" ht="135" customHeight="1">
      <c r="A5" s="243"/>
      <c r="B5" s="240"/>
      <c r="C5" s="236"/>
      <c r="D5" s="236"/>
      <c r="E5" s="236"/>
      <c r="F5" s="236"/>
      <c r="G5" s="236"/>
      <c r="H5" s="240"/>
      <c r="I5" s="240"/>
      <c r="J5" s="239"/>
    </row>
    <row r="6" spans="1:10" s="9" customFormat="1" ht="51" customHeight="1">
      <c r="A6" s="243"/>
      <c r="B6" s="236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36"/>
      <c r="I6" s="236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2002.9</v>
      </c>
      <c r="D8" s="70">
        <v>862.8</v>
      </c>
      <c r="E8" s="225"/>
      <c r="F8" s="12">
        <f>D8+E8</f>
        <v>862.8</v>
      </c>
      <c r="G8" s="72">
        <f aca="true" t="shared" si="0" ref="G8:G31">C8/(C8+F8)*100</f>
        <v>69.8921729420386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1808.9</v>
      </c>
      <c r="D9" s="70">
        <v>379.3</v>
      </c>
      <c r="E9" s="226"/>
      <c r="F9" s="12">
        <f aca="true" t="shared" si="2" ref="F9:F31">D9+E9</f>
        <v>379.3</v>
      </c>
      <c r="G9" s="72">
        <f t="shared" si="0"/>
        <v>82.66611827072478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1716.5</v>
      </c>
      <c r="D10" s="70">
        <v>721.6</v>
      </c>
      <c r="E10" s="226"/>
      <c r="F10" s="12">
        <f t="shared" si="2"/>
        <v>721.6</v>
      </c>
      <c r="G10" s="72">
        <f t="shared" si="0"/>
        <v>70.40318280628358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1003.8</v>
      </c>
      <c r="D11" s="70">
        <v>522.6</v>
      </c>
      <c r="E11" s="226"/>
      <c r="F11" s="12">
        <f t="shared" si="2"/>
        <v>522.6</v>
      </c>
      <c r="G11" s="72">
        <f t="shared" si="0"/>
        <v>65.7625786163522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686.7</v>
      </c>
      <c r="D12" s="70">
        <v>8045.7</v>
      </c>
      <c r="E12" s="226"/>
      <c r="F12" s="12">
        <f t="shared" si="2"/>
        <v>8045.7</v>
      </c>
      <c r="G12" s="72">
        <f t="shared" si="0"/>
        <v>7.863817507214513</v>
      </c>
      <c r="H12" s="52">
        <f>(G12-40)/(5-40)</f>
        <v>0.918176642651014</v>
      </c>
      <c r="I12" s="13">
        <v>1.2</v>
      </c>
      <c r="J12" s="13">
        <f t="shared" si="1"/>
        <v>1.1018119711812167</v>
      </c>
    </row>
    <row r="13" spans="1:10" ht="11.25">
      <c r="A13" s="10">
        <v>6</v>
      </c>
      <c r="B13" s="14" t="s">
        <v>150</v>
      </c>
      <c r="C13" s="27">
        <v>1076.2</v>
      </c>
      <c r="D13" s="70">
        <v>410.9</v>
      </c>
      <c r="E13" s="226"/>
      <c r="F13" s="12">
        <f t="shared" si="2"/>
        <v>410.9</v>
      </c>
      <c r="G13" s="72">
        <f t="shared" si="0"/>
        <v>72.36904041422905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1761.3</v>
      </c>
      <c r="D14" s="70">
        <v>720.9</v>
      </c>
      <c r="E14" s="226"/>
      <c r="F14" s="12">
        <f t="shared" si="2"/>
        <v>720.9</v>
      </c>
      <c r="G14" s="72">
        <f t="shared" si="0"/>
        <v>70.95721537345904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1055.7</v>
      </c>
      <c r="D15" s="70">
        <v>321.4</v>
      </c>
      <c r="E15" s="226"/>
      <c r="F15" s="12">
        <f t="shared" si="2"/>
        <v>321.4</v>
      </c>
      <c r="G15" s="72">
        <f t="shared" si="0"/>
        <v>76.66109941180743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1524.9</v>
      </c>
      <c r="D16" s="70">
        <v>685.4</v>
      </c>
      <c r="E16" s="226"/>
      <c r="F16" s="12">
        <f t="shared" si="2"/>
        <v>685.4</v>
      </c>
      <c r="G16" s="72">
        <f t="shared" si="0"/>
        <v>68.99063475546305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41" t="s">
        <v>75</v>
      </c>
      <c r="B32" s="242"/>
      <c r="C32" s="24">
        <f>SUM(C8:C31)</f>
        <v>12636.9</v>
      </c>
      <c r="D32" s="24">
        <f>SUM(D8:D31)</f>
        <v>12670.599999999999</v>
      </c>
      <c r="E32" s="227">
        <f>SUM(E8:E31)</f>
        <v>0</v>
      </c>
      <c r="F32" s="16">
        <f>SUM(F8:F31)</f>
        <v>12670.599999999999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37" t="s">
        <v>100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43" t="s">
        <v>1</v>
      </c>
      <c r="B3" s="241" t="s">
        <v>99</v>
      </c>
      <c r="C3" s="67" t="s">
        <v>181</v>
      </c>
      <c r="D3" s="25" t="s">
        <v>108</v>
      </c>
      <c r="E3" s="79" t="s">
        <v>157</v>
      </c>
      <c r="F3" s="67" t="s">
        <v>182</v>
      </c>
      <c r="G3" s="80" t="s">
        <v>209</v>
      </c>
      <c r="H3" s="79" t="s">
        <v>109</v>
      </c>
      <c r="I3" s="81" t="s">
        <v>22</v>
      </c>
      <c r="J3" s="235" t="s">
        <v>77</v>
      </c>
      <c r="K3" s="235" t="s">
        <v>3</v>
      </c>
      <c r="L3" s="82" t="s">
        <v>4</v>
      </c>
    </row>
    <row r="4" spans="1:12" ht="45.75" customHeight="1">
      <c r="A4" s="243"/>
      <c r="B4" s="241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36"/>
      <c r="K4" s="236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10</v>
      </c>
      <c r="D6" s="27">
        <v>0</v>
      </c>
      <c r="E6" s="86">
        <f aca="true" t="shared" si="0" ref="E6:E29">C6-D6</f>
        <v>10</v>
      </c>
      <c r="F6" s="74">
        <v>3611.5</v>
      </c>
      <c r="G6" s="74">
        <v>804.6</v>
      </c>
      <c r="H6" s="86">
        <f aca="true" t="shared" si="1" ref="H6:H29">F6-G6</f>
        <v>2806.9</v>
      </c>
      <c r="I6" s="87">
        <f aca="true" t="shared" si="2" ref="I6:I29">E6/H6*100</f>
        <v>0.3562649185934661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13.2</v>
      </c>
      <c r="D7" s="27">
        <v>0</v>
      </c>
      <c r="E7" s="86">
        <f t="shared" si="0"/>
        <v>13.2</v>
      </c>
      <c r="F7" s="74">
        <v>2744.9</v>
      </c>
      <c r="G7" s="74">
        <v>601.6</v>
      </c>
      <c r="H7" s="86">
        <f t="shared" si="1"/>
        <v>2143.3</v>
      </c>
      <c r="I7" s="87">
        <f t="shared" si="2"/>
        <v>0.6158727196379413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2916.3</v>
      </c>
      <c r="D8" s="27">
        <v>2902.3</v>
      </c>
      <c r="E8" s="86">
        <f t="shared" si="0"/>
        <v>14</v>
      </c>
      <c r="F8" s="74">
        <v>6174.8</v>
      </c>
      <c r="G8" s="74">
        <v>3786.7</v>
      </c>
      <c r="H8" s="86">
        <f t="shared" si="1"/>
        <v>2388.1000000000004</v>
      </c>
      <c r="I8" s="87">
        <f t="shared" si="2"/>
        <v>0.586240107198191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752.5</v>
      </c>
      <c r="D9" s="27">
        <v>742.5</v>
      </c>
      <c r="E9" s="86">
        <f t="shared" si="0"/>
        <v>10</v>
      </c>
      <c r="F9" s="74">
        <v>3007</v>
      </c>
      <c r="G9" s="74">
        <v>1511.9</v>
      </c>
      <c r="H9" s="86">
        <f t="shared" si="1"/>
        <v>1495.1</v>
      </c>
      <c r="I9" s="87">
        <f t="shared" si="2"/>
        <v>0.6688515818339911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1844.9</v>
      </c>
      <c r="D10" s="27">
        <v>1485</v>
      </c>
      <c r="E10" s="86">
        <f t="shared" si="0"/>
        <v>359.9000000000001</v>
      </c>
      <c r="F10" s="74">
        <v>12279.1</v>
      </c>
      <c r="G10" s="74">
        <v>3725.9</v>
      </c>
      <c r="H10" s="86">
        <f t="shared" si="1"/>
        <v>8553.2</v>
      </c>
      <c r="I10" s="87">
        <f t="shared" si="2"/>
        <v>4.207781882804097</v>
      </c>
      <c r="J10" s="52">
        <v>0</v>
      </c>
      <c r="K10" s="89">
        <v>0.5</v>
      </c>
      <c r="L10" s="89">
        <f t="shared" si="3"/>
        <v>0</v>
      </c>
    </row>
    <row r="11" spans="1:12" ht="11.25">
      <c r="A11" s="36">
        <v>6</v>
      </c>
      <c r="B11" s="14" t="s">
        <v>150</v>
      </c>
      <c r="C11" s="27">
        <v>1.4</v>
      </c>
      <c r="D11" s="27">
        <v>0</v>
      </c>
      <c r="E11" s="86">
        <f t="shared" si="0"/>
        <v>1.4</v>
      </c>
      <c r="F11" s="74">
        <v>1627.4</v>
      </c>
      <c r="G11" s="74">
        <v>170.8</v>
      </c>
      <c r="H11" s="86">
        <f t="shared" si="1"/>
        <v>1456.6000000000001</v>
      </c>
      <c r="I11" s="87">
        <f t="shared" si="2"/>
        <v>0.09611423863792391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1418.9</v>
      </c>
      <c r="D12" s="27">
        <v>1417.4</v>
      </c>
      <c r="E12" s="86">
        <f t="shared" si="0"/>
        <v>1.5</v>
      </c>
      <c r="F12" s="74">
        <v>4821.8</v>
      </c>
      <c r="G12" s="74">
        <v>2373.6</v>
      </c>
      <c r="H12" s="86">
        <f t="shared" si="1"/>
        <v>2448.2000000000003</v>
      </c>
      <c r="I12" s="87">
        <f t="shared" si="2"/>
        <v>0.06126950412547994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10.2</v>
      </c>
      <c r="D13" s="27">
        <v>0</v>
      </c>
      <c r="E13" s="86">
        <f t="shared" si="0"/>
        <v>10.2</v>
      </c>
      <c r="F13" s="74">
        <v>1509.9</v>
      </c>
      <c r="G13" s="74">
        <v>161.1</v>
      </c>
      <c r="H13" s="86">
        <f t="shared" si="1"/>
        <v>1348.8000000000002</v>
      </c>
      <c r="I13" s="87">
        <f t="shared" si="2"/>
        <v>0.7562277580071173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12.2</v>
      </c>
      <c r="D14" s="27">
        <v>0</v>
      </c>
      <c r="E14" s="86">
        <f t="shared" si="0"/>
        <v>12.2</v>
      </c>
      <c r="F14" s="74">
        <v>2623.2</v>
      </c>
      <c r="G14" s="74">
        <v>458.3</v>
      </c>
      <c r="H14" s="86">
        <f t="shared" si="1"/>
        <v>2164.8999999999996</v>
      </c>
      <c r="I14" s="87">
        <f t="shared" si="2"/>
        <v>0.5635364220056355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41" t="s">
        <v>62</v>
      </c>
      <c r="B30" s="242"/>
      <c r="C30" s="24">
        <f aca="true" t="shared" si="4" ref="C30:H30">SUM(C6:C29)</f>
        <v>6979.5999999999985</v>
      </c>
      <c r="D30" s="24">
        <f t="shared" si="4"/>
        <v>6547.200000000001</v>
      </c>
      <c r="E30" s="90">
        <f t="shared" si="4"/>
        <v>432.40000000000003</v>
      </c>
      <c r="F30" s="90">
        <f t="shared" si="4"/>
        <v>38399.600000000006</v>
      </c>
      <c r="G30" s="90">
        <f t="shared" si="4"/>
        <v>13594.499999999998</v>
      </c>
      <c r="H30" s="91">
        <f t="shared" si="4"/>
        <v>24805.1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G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0" sqref="L30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37" t="s">
        <v>102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4" ht="11.25">
      <c r="A2" s="39"/>
      <c r="B2" s="76"/>
      <c r="C2" s="76"/>
      <c r="D2" s="76"/>
    </row>
    <row r="3" spans="1:14" ht="173.25" customHeight="1">
      <c r="A3" s="243" t="s">
        <v>1</v>
      </c>
      <c r="B3" s="235" t="s">
        <v>99</v>
      </c>
      <c r="C3" s="79" t="s">
        <v>103</v>
      </c>
      <c r="D3" s="79" t="s">
        <v>110</v>
      </c>
      <c r="E3" s="81" t="s">
        <v>207</v>
      </c>
      <c r="F3" s="79" t="s">
        <v>158</v>
      </c>
      <c r="G3" s="79" t="s">
        <v>208</v>
      </c>
      <c r="H3" s="67" t="s">
        <v>180</v>
      </c>
      <c r="I3" s="80" t="s">
        <v>111</v>
      </c>
      <c r="J3" s="79" t="s">
        <v>112</v>
      </c>
      <c r="K3" s="5" t="s">
        <v>80</v>
      </c>
      <c r="L3" s="235" t="s">
        <v>2</v>
      </c>
      <c r="M3" s="235" t="s">
        <v>3</v>
      </c>
      <c r="N3" s="82" t="s">
        <v>4</v>
      </c>
    </row>
    <row r="4" spans="1:14" ht="53.25" customHeight="1">
      <c r="A4" s="244"/>
      <c r="B4" s="236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36"/>
      <c r="M4" s="236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1443.1</v>
      </c>
      <c r="D6" s="15">
        <f aca="true" t="shared" si="0" ref="D6:D29">C6-E6</f>
        <v>91.19999999999982</v>
      </c>
      <c r="E6" s="103">
        <v>1351.9</v>
      </c>
      <c r="F6" s="104"/>
      <c r="G6" s="105">
        <v>563.7</v>
      </c>
      <c r="H6" s="74">
        <f>'о2'!F6</f>
        <v>3611.5</v>
      </c>
      <c r="I6" s="74">
        <f>'о2'!G6</f>
        <v>804.6</v>
      </c>
      <c r="J6" s="106">
        <f aca="true" t="shared" si="1" ref="J6:J29">H6-I6</f>
        <v>2806.9</v>
      </c>
      <c r="K6" s="107">
        <f aca="true" t="shared" si="2" ref="K6:K29">(E6+F6+G6)/J6*100</f>
        <v>68.24610780576437</v>
      </c>
      <c r="L6" s="108">
        <f aca="true" t="shared" si="3" ref="L6:L14">(K6-70)/(20-70)</f>
        <v>0.03507784388471265</v>
      </c>
      <c r="M6" s="109">
        <v>1.5</v>
      </c>
      <c r="N6" s="109">
        <f aca="true" t="shared" si="4" ref="N6:N29">L6*M6</f>
        <v>0.05261676582706897</v>
      </c>
    </row>
    <row r="7" spans="1:14" ht="11.25">
      <c r="A7" s="36">
        <v>2</v>
      </c>
      <c r="B7" s="14" t="s">
        <v>146</v>
      </c>
      <c r="C7" s="86">
        <v>1242.6</v>
      </c>
      <c r="D7" s="15">
        <f t="shared" si="0"/>
        <v>91.19999999999982</v>
      </c>
      <c r="E7" s="103">
        <v>1151.4</v>
      </c>
      <c r="F7" s="104"/>
      <c r="G7" s="110">
        <v>335</v>
      </c>
      <c r="H7" s="74">
        <f>'о2'!F7</f>
        <v>2744.9</v>
      </c>
      <c r="I7" s="74">
        <f>'о2'!G7</f>
        <v>601.6</v>
      </c>
      <c r="J7" s="106">
        <f t="shared" si="1"/>
        <v>2143.3</v>
      </c>
      <c r="K7" s="107">
        <f t="shared" si="2"/>
        <v>69.35100079316942</v>
      </c>
      <c r="L7" s="108">
        <f t="shared" si="3"/>
        <v>0.01297998413661162</v>
      </c>
      <c r="M7" s="109">
        <v>1.5</v>
      </c>
      <c r="N7" s="109">
        <f t="shared" si="4"/>
        <v>0.01946997620491743</v>
      </c>
    </row>
    <row r="8" spans="1:14" ht="11.25">
      <c r="A8" s="36">
        <v>3</v>
      </c>
      <c r="B8" s="14" t="s">
        <v>147</v>
      </c>
      <c r="C8" s="111">
        <v>1049.1</v>
      </c>
      <c r="D8" s="15">
        <f t="shared" si="0"/>
        <v>36.499999999999886</v>
      </c>
      <c r="E8" s="112">
        <v>1012.6</v>
      </c>
      <c r="F8" s="104"/>
      <c r="G8" s="113">
        <v>655.7</v>
      </c>
      <c r="H8" s="74">
        <f>'о2'!F8</f>
        <v>6174.8</v>
      </c>
      <c r="I8" s="74">
        <f>'о2'!G8</f>
        <v>3786.7</v>
      </c>
      <c r="J8" s="106">
        <f t="shared" si="1"/>
        <v>2388.1000000000004</v>
      </c>
      <c r="K8" s="107">
        <f t="shared" si="2"/>
        <v>69.85888363133871</v>
      </c>
      <c r="L8" s="108">
        <f t="shared" si="3"/>
        <v>0.0028223273732257328</v>
      </c>
      <c r="M8" s="109">
        <v>1.5</v>
      </c>
      <c r="N8" s="109">
        <f t="shared" si="4"/>
        <v>0.004233491059838599</v>
      </c>
    </row>
    <row r="9" spans="1:14" ht="11.25">
      <c r="A9" s="36">
        <v>4</v>
      </c>
      <c r="B9" s="14" t="s">
        <v>148</v>
      </c>
      <c r="C9" s="86">
        <v>746.7</v>
      </c>
      <c r="D9" s="15">
        <f t="shared" si="0"/>
        <v>36.5</v>
      </c>
      <c r="E9" s="103">
        <v>710.2</v>
      </c>
      <c r="F9" s="114"/>
      <c r="G9" s="105">
        <v>596.2</v>
      </c>
      <c r="H9" s="74">
        <f>'о2'!F9</f>
        <v>3007</v>
      </c>
      <c r="I9" s="74">
        <f>'о2'!G9</f>
        <v>1511.9</v>
      </c>
      <c r="J9" s="106">
        <f t="shared" si="1"/>
        <v>1495.1</v>
      </c>
      <c r="K9" s="107">
        <f t="shared" si="2"/>
        <v>87.3787706507926</v>
      </c>
      <c r="L9" s="108">
        <v>0</v>
      </c>
      <c r="M9" s="109">
        <v>1.5</v>
      </c>
      <c r="N9" s="109">
        <f t="shared" si="4"/>
        <v>0</v>
      </c>
    </row>
    <row r="10" spans="1:14" ht="11.25">
      <c r="A10" s="36">
        <v>5</v>
      </c>
      <c r="B10" s="14" t="s">
        <v>149</v>
      </c>
      <c r="C10" s="86">
        <f>3889.4+0.6</f>
        <v>3890</v>
      </c>
      <c r="D10" s="15">
        <f t="shared" si="0"/>
        <v>183</v>
      </c>
      <c r="E10" s="103">
        <v>3707</v>
      </c>
      <c r="F10" s="104"/>
      <c r="G10" s="105">
        <v>2531</v>
      </c>
      <c r="H10" s="74">
        <f>'о2'!F10</f>
        <v>12279.1</v>
      </c>
      <c r="I10" s="74">
        <f>'о2'!G10</f>
        <v>3725.9</v>
      </c>
      <c r="J10" s="106">
        <f t="shared" si="1"/>
        <v>8553.2</v>
      </c>
      <c r="K10" s="107">
        <f t="shared" si="2"/>
        <v>72.93176822709628</v>
      </c>
      <c r="L10" s="108">
        <v>0</v>
      </c>
      <c r="M10" s="109">
        <v>1.5</v>
      </c>
      <c r="N10" s="109">
        <f t="shared" si="4"/>
        <v>0</v>
      </c>
    </row>
    <row r="11" spans="1:14" ht="11.25">
      <c r="A11" s="36">
        <v>6</v>
      </c>
      <c r="B11" s="14" t="s">
        <v>150</v>
      </c>
      <c r="C11" s="86">
        <v>685.5</v>
      </c>
      <c r="D11" s="15">
        <f t="shared" si="0"/>
        <v>36.5</v>
      </c>
      <c r="E11" s="115">
        <v>649</v>
      </c>
      <c r="F11" s="104"/>
      <c r="G11" s="105">
        <v>0</v>
      </c>
      <c r="H11" s="74">
        <f>'о2'!F11</f>
        <v>1627.4</v>
      </c>
      <c r="I11" s="74">
        <f>'о2'!G11</f>
        <v>170.8</v>
      </c>
      <c r="J11" s="106">
        <f t="shared" si="1"/>
        <v>1456.6000000000001</v>
      </c>
      <c r="K11" s="107">
        <f t="shared" si="2"/>
        <v>44.555814911437594</v>
      </c>
      <c r="L11" s="108">
        <f t="shared" si="3"/>
        <v>0.5088837017712481</v>
      </c>
      <c r="M11" s="109">
        <v>1.5</v>
      </c>
      <c r="N11" s="109">
        <f t="shared" si="4"/>
        <v>0.7633255526568721</v>
      </c>
    </row>
    <row r="12" spans="1:14" ht="11.25">
      <c r="A12" s="36">
        <v>7</v>
      </c>
      <c r="B12" s="14" t="s">
        <v>151</v>
      </c>
      <c r="C12" s="86">
        <v>1197.9</v>
      </c>
      <c r="D12" s="15">
        <f t="shared" si="0"/>
        <v>91.20000000000005</v>
      </c>
      <c r="E12" s="115">
        <v>1106.7</v>
      </c>
      <c r="F12" s="104"/>
      <c r="G12" s="105">
        <v>915.2</v>
      </c>
      <c r="H12" s="74">
        <f>'о2'!F12</f>
        <v>4821.8</v>
      </c>
      <c r="I12" s="74">
        <f>'о2'!G12</f>
        <v>2373.6</v>
      </c>
      <c r="J12" s="106">
        <f t="shared" si="1"/>
        <v>2448.2000000000003</v>
      </c>
      <c r="K12" s="107">
        <f t="shared" si="2"/>
        <v>82.58720692753859</v>
      </c>
      <c r="L12" s="108">
        <v>0</v>
      </c>
      <c r="M12" s="109">
        <v>1.5</v>
      </c>
      <c r="N12" s="109">
        <f t="shared" si="4"/>
        <v>0</v>
      </c>
    </row>
    <row r="13" spans="1:14" ht="11.25">
      <c r="A13" s="36">
        <v>8</v>
      </c>
      <c r="B13" s="14" t="s">
        <v>152</v>
      </c>
      <c r="C13" s="86">
        <v>747</v>
      </c>
      <c r="D13" s="15">
        <f t="shared" si="0"/>
        <v>36.5</v>
      </c>
      <c r="E13" s="115">
        <v>710.5</v>
      </c>
      <c r="F13" s="104"/>
      <c r="G13" s="105">
        <v>0</v>
      </c>
      <c r="H13" s="74">
        <f>'о2'!F13</f>
        <v>1509.9</v>
      </c>
      <c r="I13" s="74">
        <f>'о2'!G13</f>
        <v>161.1</v>
      </c>
      <c r="J13" s="106">
        <f t="shared" si="1"/>
        <v>1348.8000000000002</v>
      </c>
      <c r="K13" s="107">
        <f t="shared" si="2"/>
        <v>52.676453143534985</v>
      </c>
      <c r="L13" s="108">
        <f t="shared" si="3"/>
        <v>0.34647093712930027</v>
      </c>
      <c r="M13" s="109">
        <v>1.5</v>
      </c>
      <c r="N13" s="109">
        <f t="shared" si="4"/>
        <v>0.5197064056939504</v>
      </c>
    </row>
    <row r="14" spans="1:14" ht="15.75" customHeight="1">
      <c r="A14" s="36">
        <v>9</v>
      </c>
      <c r="B14" s="14" t="s">
        <v>153</v>
      </c>
      <c r="C14" s="86">
        <v>932</v>
      </c>
      <c r="D14" s="15">
        <f t="shared" si="0"/>
        <v>36.5</v>
      </c>
      <c r="E14" s="103">
        <v>895.5</v>
      </c>
      <c r="F14" s="104"/>
      <c r="G14" s="105">
        <v>320.6</v>
      </c>
      <c r="H14" s="74">
        <f>'о2'!F14</f>
        <v>2623.2</v>
      </c>
      <c r="I14" s="74">
        <f>'о2'!G14</f>
        <v>458.3</v>
      </c>
      <c r="J14" s="106">
        <f t="shared" si="1"/>
        <v>2164.8999999999996</v>
      </c>
      <c r="K14" s="107">
        <f t="shared" si="2"/>
        <v>56.17349531156174</v>
      </c>
      <c r="L14" s="108">
        <f t="shared" si="3"/>
        <v>0.27653009376876525</v>
      </c>
      <c r="M14" s="109">
        <v>1.5</v>
      </c>
      <c r="N14" s="109">
        <f t="shared" si="4"/>
        <v>0.4147951406531479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41" t="s">
        <v>75</v>
      </c>
      <c r="B30" s="242"/>
      <c r="C30" s="24">
        <f aca="true" t="shared" si="5" ref="C30:J30">SUM(C6:C29)</f>
        <v>11933.9</v>
      </c>
      <c r="D30" s="24">
        <f t="shared" si="5"/>
        <v>639.0999999999996</v>
      </c>
      <c r="E30" s="118">
        <f t="shared" si="5"/>
        <v>11294.800000000001</v>
      </c>
      <c r="F30" s="118">
        <f t="shared" si="5"/>
        <v>0</v>
      </c>
      <c r="G30" s="119">
        <f t="shared" si="5"/>
        <v>5917.400000000001</v>
      </c>
      <c r="H30" s="90">
        <f>SUM(H6:H29)</f>
        <v>38399.600000000006</v>
      </c>
      <c r="I30" s="90">
        <f>SUM(I6:I29)</f>
        <v>13594.499999999998</v>
      </c>
      <c r="J30" s="119">
        <f t="shared" si="5"/>
        <v>24805.1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A1">
      <selection activeCell="H15" sqref="H15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37" t="s">
        <v>79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2" ht="11.25">
      <c r="A2" s="39"/>
      <c r="B2" s="76"/>
    </row>
    <row r="3" spans="1:10" ht="143.25" customHeight="1">
      <c r="A3" s="243" t="s">
        <v>1</v>
      </c>
      <c r="B3" s="241" t="s">
        <v>99</v>
      </c>
      <c r="C3" s="79" t="s">
        <v>159</v>
      </c>
      <c r="D3" s="67" t="s">
        <v>185</v>
      </c>
      <c r="E3" s="67" t="s">
        <v>186</v>
      </c>
      <c r="F3" s="81" t="s">
        <v>113</v>
      </c>
      <c r="G3" s="81" t="s">
        <v>22</v>
      </c>
      <c r="H3" s="235" t="s">
        <v>77</v>
      </c>
      <c r="I3" s="235" t="s">
        <v>17</v>
      </c>
      <c r="J3" s="82" t="s">
        <v>4</v>
      </c>
    </row>
    <row r="4" spans="1:10" ht="49.5" customHeight="1">
      <c r="A4" s="243"/>
      <c r="B4" s="241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6"/>
      <c r="I4" s="236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3611.5</v>
      </c>
      <c r="E6" s="74">
        <f>'о2'!G6</f>
        <v>804.6</v>
      </c>
      <c r="F6" s="86">
        <f aca="true" t="shared" si="0" ref="F6:F29">D6-E6</f>
        <v>2806.9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2744.9</v>
      </c>
      <c r="E7" s="74">
        <f>'о2'!G7</f>
        <v>601.6</v>
      </c>
      <c r="F7" s="86">
        <f t="shared" si="0"/>
        <v>2143.3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6174.8</v>
      </c>
      <c r="E8" s="74">
        <f>'о2'!G8</f>
        <v>3786.7</v>
      </c>
      <c r="F8" s="86">
        <f t="shared" si="0"/>
        <v>2388.1000000000004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3007</v>
      </c>
      <c r="E9" s="74">
        <f>'о2'!G9</f>
        <v>1511.9</v>
      </c>
      <c r="F9" s="86">
        <f t="shared" si="0"/>
        <v>1495.1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12279.1</v>
      </c>
      <c r="E10" s="74">
        <f>'о2'!G10</f>
        <v>3725.9</v>
      </c>
      <c r="F10" s="86">
        <f t="shared" si="0"/>
        <v>8553.2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1627.4</v>
      </c>
      <c r="E11" s="74">
        <f>'о2'!G11</f>
        <v>170.8</v>
      </c>
      <c r="F11" s="86">
        <f t="shared" si="0"/>
        <v>1456.6000000000001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4821.8</v>
      </c>
      <c r="E12" s="74">
        <f>'о2'!G12</f>
        <v>2373.6</v>
      </c>
      <c r="F12" s="86">
        <f t="shared" si="0"/>
        <v>2448.2000000000003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1509.9</v>
      </c>
      <c r="E13" s="74">
        <f>'о2'!G13</f>
        <v>161.1</v>
      </c>
      <c r="F13" s="86">
        <f t="shared" si="0"/>
        <v>1348.8000000000002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2623.2</v>
      </c>
      <c r="E14" s="74">
        <f>'о2'!G14</f>
        <v>458.3</v>
      </c>
      <c r="F14" s="86">
        <f t="shared" si="0"/>
        <v>2164.8999999999996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41" t="s">
        <v>75</v>
      </c>
      <c r="B30" s="242"/>
      <c r="C30" s="91">
        <f>SUM(C6:C29)</f>
        <v>0</v>
      </c>
      <c r="D30" s="90">
        <f>SUM(D6:D29)</f>
        <v>38399.600000000006</v>
      </c>
      <c r="E30" s="90">
        <f>SUM(E6:E29)</f>
        <v>13594.499999999998</v>
      </c>
      <c r="F30" s="90">
        <f>SUM(F6:F29)</f>
        <v>24805.1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F10" sqref="F10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37" t="s">
        <v>76</v>
      </c>
      <c r="B1" s="237"/>
      <c r="C1" s="237"/>
      <c r="D1" s="237"/>
      <c r="E1" s="237"/>
      <c r="F1" s="237"/>
      <c r="G1" s="237"/>
      <c r="H1" s="237"/>
      <c r="I1" s="54"/>
      <c r="J1" s="44"/>
      <c r="K1" s="44"/>
    </row>
    <row r="2" spans="1:2" ht="11.25">
      <c r="A2" s="39"/>
      <c r="B2" s="76"/>
    </row>
    <row r="3" spans="1:8" ht="72" customHeight="1">
      <c r="A3" s="243" t="s">
        <v>1</v>
      </c>
      <c r="B3" s="241" t="s">
        <v>99</v>
      </c>
      <c r="C3" s="79" t="s">
        <v>160</v>
      </c>
      <c r="D3" s="100" t="s">
        <v>161</v>
      </c>
      <c r="E3" s="79" t="s">
        <v>22</v>
      </c>
      <c r="F3" s="235" t="s">
        <v>77</v>
      </c>
      <c r="G3" s="235" t="s">
        <v>3</v>
      </c>
      <c r="H3" s="82" t="s">
        <v>4</v>
      </c>
    </row>
    <row r="4" spans="1:8" ht="38.25" customHeight="1">
      <c r="A4" s="244"/>
      <c r="B4" s="241"/>
      <c r="C4" s="132" t="s">
        <v>78</v>
      </c>
      <c r="D4" s="132" t="s">
        <v>73</v>
      </c>
      <c r="E4" s="84" t="s">
        <v>74</v>
      </c>
      <c r="F4" s="236"/>
      <c r="G4" s="236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6">
        <v>0</v>
      </c>
      <c r="D6" s="102">
        <f>'о3'!C6</f>
        <v>1443.1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6" t="s">
        <v>154</v>
      </c>
      <c r="D7" s="86">
        <f>'о3'!C7</f>
        <v>1242.6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7">
        <v>0</v>
      </c>
      <c r="D8" s="86">
        <f>'о3'!C8</f>
        <v>1049.1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6">
        <v>0</v>
      </c>
      <c r="D9" s="86">
        <f>'о3'!C9</f>
        <v>746.7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6">
        <v>0</v>
      </c>
      <c r="D10" s="86">
        <f>'о3'!C10</f>
        <v>3890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6">
        <v>0</v>
      </c>
      <c r="D11" s="86">
        <f>'о3'!C11</f>
        <v>685.5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6">
        <v>0</v>
      </c>
      <c r="D12" s="86">
        <f>'о3'!C12</f>
        <v>1197.9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6">
        <v>0</v>
      </c>
      <c r="D13" s="86">
        <f>'о3'!C13</f>
        <v>747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6">
        <v>0</v>
      </c>
      <c r="D14" s="86">
        <f>'о3'!C14</f>
        <v>932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41" t="s">
        <v>75</v>
      </c>
      <c r="B30" s="242"/>
      <c r="C30" s="136">
        <f>SUM(C6:C29)</f>
        <v>0</v>
      </c>
      <c r="D30" s="24">
        <f>SUM(D6:D29)</f>
        <v>11933.9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10" sqref="H10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37" t="s">
        <v>69</v>
      </c>
      <c r="B1" s="237"/>
      <c r="C1" s="237"/>
      <c r="D1" s="237"/>
      <c r="E1" s="237"/>
      <c r="F1" s="237"/>
      <c r="G1" s="237"/>
      <c r="H1" s="237"/>
      <c r="I1" s="43"/>
      <c r="J1" s="43"/>
      <c r="K1" s="43"/>
    </row>
    <row r="2" spans="1:2" ht="11.25">
      <c r="A2" s="39"/>
      <c r="B2" s="76"/>
    </row>
    <row r="3" spans="1:8" ht="78.75" customHeight="1">
      <c r="A3" s="243" t="s">
        <v>70</v>
      </c>
      <c r="B3" s="241" t="s">
        <v>99</v>
      </c>
      <c r="C3" s="79" t="s">
        <v>162</v>
      </c>
      <c r="D3" s="79" t="s">
        <v>163</v>
      </c>
      <c r="E3" s="79" t="s">
        <v>22</v>
      </c>
      <c r="F3" s="235" t="s">
        <v>71</v>
      </c>
      <c r="G3" s="235" t="s">
        <v>3</v>
      </c>
      <c r="H3" s="82" t="s">
        <v>4</v>
      </c>
    </row>
    <row r="4" spans="1:8" ht="45" customHeight="1">
      <c r="A4" s="244"/>
      <c r="B4" s="241"/>
      <c r="C4" s="132" t="s">
        <v>72</v>
      </c>
      <c r="D4" s="132" t="s">
        <v>73</v>
      </c>
      <c r="E4" s="98" t="s">
        <v>74</v>
      </c>
      <c r="F4" s="236"/>
      <c r="G4" s="236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527.8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315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648.8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447.1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1890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567.8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671.4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365.3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293.9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41" t="s">
        <v>75</v>
      </c>
      <c r="B30" s="242"/>
      <c r="C30" s="91">
        <f>SUM(C6:C29)</f>
        <v>0</v>
      </c>
      <c r="D30" s="90">
        <f>SUM(D6:D29)</f>
        <v>5727.099999999999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37" t="s">
        <v>105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43" t="s">
        <v>1</v>
      </c>
      <c r="B3" s="241" t="s">
        <v>99</v>
      </c>
      <c r="C3" s="139" t="s">
        <v>63</v>
      </c>
      <c r="D3" s="81" t="s">
        <v>119</v>
      </c>
      <c r="E3" s="81" t="s">
        <v>164</v>
      </c>
      <c r="F3" s="67" t="s">
        <v>187</v>
      </c>
      <c r="G3" s="83" t="s">
        <v>188</v>
      </c>
      <c r="H3" s="67" t="s">
        <v>189</v>
      </c>
      <c r="I3" s="79" t="s">
        <v>165</v>
      </c>
      <c r="J3" s="79" t="s">
        <v>22</v>
      </c>
      <c r="K3" s="235" t="s">
        <v>64</v>
      </c>
      <c r="L3" s="235" t="s">
        <v>3</v>
      </c>
      <c r="M3" s="82" t="s">
        <v>4</v>
      </c>
    </row>
    <row r="4" spans="1:13" ht="45.75" customHeight="1">
      <c r="A4" s="243"/>
      <c r="B4" s="241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6"/>
      <c r="L4" s="236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8">
        <f aca="true" t="shared" si="0" ref="E6:E29">C6-D6</f>
        <v>0</v>
      </c>
      <c r="F6" s="230">
        <v>3670.3</v>
      </c>
      <c r="G6" s="200">
        <v>121.5</v>
      </c>
      <c r="H6" s="11">
        <v>683.1</v>
      </c>
      <c r="I6" s="144">
        <f aca="true" t="shared" si="1" ref="I6:I29">F6-G6-H6</f>
        <v>2865.7000000000003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8">
        <f t="shared" si="0"/>
        <v>0</v>
      </c>
      <c r="F7" s="230">
        <v>2789.8</v>
      </c>
      <c r="G7" s="200">
        <v>119.2</v>
      </c>
      <c r="H7" s="143">
        <v>482.4</v>
      </c>
      <c r="I7" s="144">
        <f t="shared" si="1"/>
        <v>2188.2000000000003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8">
        <f t="shared" si="0"/>
        <v>0</v>
      </c>
      <c r="F8" s="230">
        <v>6224.8</v>
      </c>
      <c r="G8" s="200">
        <v>2945</v>
      </c>
      <c r="H8" s="143">
        <v>841.7</v>
      </c>
      <c r="I8" s="144">
        <f t="shared" si="1"/>
        <v>2438.1000000000004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8">
        <f t="shared" si="0"/>
        <v>0</v>
      </c>
      <c r="F9" s="230">
        <v>3038.3</v>
      </c>
      <c r="G9" s="200">
        <v>785.4</v>
      </c>
      <c r="H9" s="143">
        <v>726.5</v>
      </c>
      <c r="I9" s="144">
        <f t="shared" si="1"/>
        <v>1526.4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9">
        <f t="shared" si="0"/>
        <v>0</v>
      </c>
      <c r="F10" s="230">
        <v>12458.3</v>
      </c>
      <c r="G10" s="200">
        <v>1713.5</v>
      </c>
      <c r="H10" s="166">
        <v>2012.4</v>
      </c>
      <c r="I10" s="201">
        <f t="shared" si="1"/>
        <v>8732.4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8">
        <f t="shared" si="0"/>
        <v>0</v>
      </c>
      <c r="F11" s="230">
        <v>1657.9</v>
      </c>
      <c r="G11" s="200">
        <v>43.9</v>
      </c>
      <c r="H11" s="143">
        <v>126.9</v>
      </c>
      <c r="I11" s="144">
        <f t="shared" si="1"/>
        <v>1487.1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8">
        <f t="shared" si="0"/>
        <v>0</v>
      </c>
      <c r="F12" s="230">
        <v>4855.8</v>
      </c>
      <c r="G12" s="200">
        <v>1535.4</v>
      </c>
      <c r="H12" s="143">
        <v>838.2</v>
      </c>
      <c r="I12" s="144">
        <f t="shared" si="1"/>
        <v>2482.2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8">
        <f t="shared" si="0"/>
        <v>0</v>
      </c>
      <c r="F13" s="230">
        <v>1538.2</v>
      </c>
      <c r="G13" s="200">
        <v>43.6</v>
      </c>
      <c r="H13" s="143">
        <v>117.5</v>
      </c>
      <c r="I13" s="144">
        <f t="shared" si="1"/>
        <v>1377.1000000000001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8">
        <f t="shared" si="0"/>
        <v>0</v>
      </c>
      <c r="F14" s="230">
        <v>2668.6</v>
      </c>
      <c r="G14" s="200">
        <v>43.1</v>
      </c>
      <c r="H14" s="143">
        <v>415.2</v>
      </c>
      <c r="I14" s="144">
        <f t="shared" si="1"/>
        <v>2210.3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41" t="s">
        <v>62</v>
      </c>
      <c r="B30" s="242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38902</v>
      </c>
      <c r="G30" s="91">
        <f t="shared" si="4"/>
        <v>7350.6</v>
      </c>
      <c r="H30" s="91">
        <f t="shared" si="4"/>
        <v>6243.9</v>
      </c>
      <c r="I30" s="91">
        <f t="shared" si="4"/>
        <v>25307.5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K8" sqref="K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37" t="s">
        <v>106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43" t="s">
        <v>1</v>
      </c>
      <c r="B3" s="241" t="s">
        <v>99</v>
      </c>
      <c r="C3" s="81" t="s">
        <v>166</v>
      </c>
      <c r="D3" s="148"/>
      <c r="E3" s="148"/>
      <c r="F3" s="67" t="s">
        <v>190</v>
      </c>
      <c r="G3" s="67" t="s">
        <v>191</v>
      </c>
      <c r="H3" s="67" t="s">
        <v>189</v>
      </c>
      <c r="I3" s="79" t="s">
        <v>167</v>
      </c>
      <c r="J3" s="79" t="s">
        <v>22</v>
      </c>
      <c r="K3" s="235" t="s">
        <v>13</v>
      </c>
      <c r="L3" s="235" t="s">
        <v>60</v>
      </c>
      <c r="M3" s="6" t="s">
        <v>4</v>
      </c>
    </row>
    <row r="4" spans="1:13" s="9" customFormat="1" ht="56.25" customHeight="1">
      <c r="A4" s="243"/>
      <c r="B4" s="241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6"/>
      <c r="L4" s="236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3670.3</v>
      </c>
      <c r="G6" s="74">
        <f>'о7'!G6</f>
        <v>121.5</v>
      </c>
      <c r="H6" s="11">
        <f>'о7'!H6</f>
        <v>683.1</v>
      </c>
      <c r="I6" s="152">
        <f aca="true" t="shared" si="0" ref="I6:I29">F6-G6-H6</f>
        <v>2865.7000000000003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2789.8</v>
      </c>
      <c r="G7" s="74">
        <f>'о7'!G7</f>
        <v>119.2</v>
      </c>
      <c r="H7" s="11">
        <f>'о7'!H7</f>
        <v>482.4</v>
      </c>
      <c r="I7" s="152">
        <f t="shared" si="0"/>
        <v>2188.2000000000003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6224.8</v>
      </c>
      <c r="G8" s="74">
        <f>'о7'!G8</f>
        <v>2945</v>
      </c>
      <c r="H8" s="11">
        <f>'о7'!H8</f>
        <v>841.7</v>
      </c>
      <c r="I8" s="152">
        <f t="shared" si="0"/>
        <v>2438.1000000000004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3038.3</v>
      </c>
      <c r="G9" s="74">
        <f>'о7'!G9</f>
        <v>785.4</v>
      </c>
      <c r="H9" s="11">
        <f>'о7'!H9</f>
        <v>726.5</v>
      </c>
      <c r="I9" s="152">
        <f t="shared" si="0"/>
        <v>1526.4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12458.3</v>
      </c>
      <c r="G10" s="74">
        <f>'о7'!G10</f>
        <v>1713.5</v>
      </c>
      <c r="H10" s="11">
        <f>'о7'!H10</f>
        <v>2012.4</v>
      </c>
      <c r="I10" s="152">
        <f t="shared" si="0"/>
        <v>8732.4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1657.9</v>
      </c>
      <c r="G11" s="74">
        <f>'о7'!G11</f>
        <v>43.9</v>
      </c>
      <c r="H11" s="11">
        <f>'о7'!H11</f>
        <v>126.9</v>
      </c>
      <c r="I11" s="152">
        <f t="shared" si="0"/>
        <v>1487.1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4855.8</v>
      </c>
      <c r="G12" s="74">
        <f>'о7'!G12</f>
        <v>1535.4</v>
      </c>
      <c r="H12" s="11">
        <f>'о7'!H12</f>
        <v>838.2</v>
      </c>
      <c r="I12" s="152">
        <f t="shared" si="0"/>
        <v>2482.2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1538.2</v>
      </c>
      <c r="G13" s="74">
        <f>'о7'!G13</f>
        <v>43.6</v>
      </c>
      <c r="H13" s="11">
        <f>'о7'!H13</f>
        <v>117.5</v>
      </c>
      <c r="I13" s="152">
        <f t="shared" si="0"/>
        <v>1377.1000000000001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2668.6</v>
      </c>
      <c r="G14" s="74">
        <f>'о7'!G14</f>
        <v>43.1</v>
      </c>
      <c r="H14" s="11">
        <f>'о7'!H14</f>
        <v>415.2</v>
      </c>
      <c r="I14" s="152">
        <f t="shared" si="0"/>
        <v>2210.3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41" t="s">
        <v>62</v>
      </c>
      <c r="B30" s="242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38902</v>
      </c>
      <c r="G30" s="91">
        <f>SUM(G6:G29)</f>
        <v>7350.6</v>
      </c>
      <c r="H30" s="91">
        <f>SUM(H6:H29)</f>
        <v>6243.9</v>
      </c>
      <c r="I30" s="16">
        <f t="shared" si="3"/>
        <v>25307.5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2011-02-08T12:27:52Z</cp:lastPrinted>
  <dcterms:created xsi:type="dcterms:W3CDTF">2007-07-17T04:31:37Z</dcterms:created>
  <dcterms:modified xsi:type="dcterms:W3CDTF">2011-03-17T12:10:26Z</dcterms:modified>
  <cp:category/>
  <cp:version/>
  <cp:contentType/>
  <cp:contentStatus/>
</cp:coreProperties>
</file>