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16" windowWidth="11100" windowHeight="4440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<sst xmlns="http://schemas.openxmlformats.org/spreadsheetml/2006/main" count="584" uniqueCount="217">
  <si>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</si>
  <si>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</si>
  <si>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</si>
  <si>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</si>
  <si>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</si>
  <si>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</si>
  <si>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</si>
  <si>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</si>
  <si>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</si>
  <si>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</si>
  <si>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</si>
  <si>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</si>
  <si>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</si>
  <si>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</si>
  <si>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</si>
  <si>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</si>
  <si>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</si>
  <si>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</si>
  <si>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</si>
  <si>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</si>
  <si>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</si>
  <si>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</si>
  <si>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</si>
  <si>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</si>
  <si>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</si>
  <si>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</si>
  <si>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</si>
  <si>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</si>
  <si>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</si>
  <si>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</si>
  <si>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</si>
  <si>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</si>
  <si>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</si>
  <si>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</si>
  <si>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</si>
  <si>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</si>
  <si>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</si>
  <si>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</si>
  <si>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</si>
  <si>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</si>
  <si>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</si>
  <si>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</si>
  <si>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</si>
  <si>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</si>
  <si>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</si>
  <si>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</si>
  <si>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</si>
  <si>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</si>
  <si>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</si>
  <si>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</si>
  <si>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</si>
  <si>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</si>
  <si>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</si>
  <si>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</si>
  <si>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</si>
  <si>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</si>
  <si>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</si>
  <si>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</si>
  <si>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</si>
  <si>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</si>
  <si>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</si>
  <si>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</si>
  <si>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</si>
  <si>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</si>
  <si>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</si>
  <si>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</si>
  <si>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</si>
  <si>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</si>
  <si>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</si>
  <si>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</si>
  <si>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</si>
  <si>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</si>
  <si>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</si>
  <si>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</si>
  <si>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</si>
  <si>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</si>
  <si>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</si>
  <si>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</si>
  <si>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</si>
  <si>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</si>
  <si>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</si>
  <si>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</si>
  <si>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</si>
  <si>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</si>
  <si>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</si>
  <si>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</si>
  <si>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</si>
  <si>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</si>
  <si>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</si>
  <si>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</si>
  <si>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</si>
  <si>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</si>
  <si>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</si>
  <si>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</si>
  <si>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</si>
  <si>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</si>
  <si>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</si>
  <si>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</si>
  <si>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</si>
  <si>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</si>
  <si>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t>Расчет индикатора О2 "Доля капитальных расходов в расходах бюджета поселений</t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</si>
  <si>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</si>
  <si>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</si>
  <si>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</si>
  <si>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</si>
  <si>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t>Расчет индикатора О7 "Отношение долга без учета гарантий (поручительств) к доходам бюджета поселений"</t>
  </si>
  <si>
    <t xml:space="preserve">Расчет индикатора О8 "Отношение краткосрочного (до одного года) долга к доходам бюджета поселений </t>
  </si>
  <si>
    <t>по данным  (информация из долговых книг)</t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</si>
  <si>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</si>
  <si>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</si>
  <si>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</si>
  <si>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</si>
  <si>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</si>
  <si>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</si>
  <si>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</si>
  <si>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</si>
  <si>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</si>
  <si>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</si>
  <si>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</si>
  <si>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</si>
  <si>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</si>
  <si>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</si>
  <si>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</si>
  <si>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</si>
  <si>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</si>
  <si>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</si>
  <si>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</si>
  <si>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</si>
  <si>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</si>
  <si>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</si>
  <si>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</si>
  <si>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</si>
  <si>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</si>
  <si>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</si>
  <si>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</si>
  <si>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</si>
  <si>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</si>
  <si>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</si>
  <si>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</si>
  <si>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</si>
  <si>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</si>
  <si>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</si>
  <si>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</si>
  <si>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</si>
  <si>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</si>
  <si>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Алманчинское СП</t>
  </si>
  <si>
    <t>Большешатьминское СП</t>
  </si>
  <si>
    <t>Исаковское СП</t>
  </si>
  <si>
    <t>Караевское СП</t>
  </si>
  <si>
    <t>Красноармейское СП</t>
  </si>
  <si>
    <t>Пикшикское СП</t>
  </si>
  <si>
    <t>Убеевское СП</t>
  </si>
  <si>
    <t>Чадукасинское СП</t>
  </si>
  <si>
    <t>Яншихово-Челлинское СП</t>
  </si>
  <si>
    <t>0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</si>
  <si>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</si>
  <si>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</si>
  <si>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</si>
  <si>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</si>
  <si>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</si>
  <si>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</si>
  <si>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</si>
  <si>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</si>
  <si>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</si>
  <si>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</si>
  <si>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</si>
  <si>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</si>
  <si>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</si>
  <si>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</si>
  <si>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</si>
  <si>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</si>
  <si>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</si>
  <si>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</si>
  <si>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</si>
  <si>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</si>
  <si>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</si>
  <si>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</si>
  <si>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</si>
  <si>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</si>
  <si>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</si>
  <si>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</si>
  <si>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Плановые показатели объема расходов бюджета  поселений на текущий финансовый год</t>
  </si>
  <si>
    <t xml:space="preserve">Плановые показатели объема капитальных расходов бюджета  поселений на текущий финансовый год (ЭК 310) </t>
  </si>
  <si>
    <t>Плановые показатели объема расходов бюджета  поселений  на текущий финансовый год</t>
  </si>
  <si>
    <t>Прогноз поступления налоговых и неналоговых доходов в бюджет поселений на текущий финансовый год</t>
  </si>
  <si>
    <t>Прогноз поступления доходов от предпринимательской и иной приносящей доход деятельности в бюджет поселений на текущий финансовый год</t>
  </si>
  <si>
    <t>Плановые показатели объема расходов бюджета поселений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</si>
  <si>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текущий финансовый год</t>
  </si>
  <si>
    <t>Прогноз поступления доходов в бюджет 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</si>
  <si>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</t>
  </si>
  <si>
    <t>Прогноз поступления субсидий из  бюджета муниципального района в бюджет поселений  на текущий финансовый год</t>
  </si>
  <si>
    <t>Прогноз поступления доходов в бюджет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</si>
  <si>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год"</t>
  </si>
  <si>
    <t>Прогноз поступления налоговых и неналоговых доходов в бюджеты поселений  на текущий финансовый год</t>
  </si>
  <si>
    <t>Прогноз поступления доходов от предпринимательской и иной приносящей доход деятельности в бюджеты поселений  на текущий финансовый год</t>
  </si>
  <si>
    <t>Плановые показатели объема расходов бюджета поселений  за счет субвенций и субсидий
из бюджета муниципального района на текущий финансовый год</t>
  </si>
  <si>
    <t xml:space="preserve">Плановые показатели объема капитальных расходов бюджета поселений  на текущий финансовый год (ЭК 310) </t>
  </si>
  <si>
    <t>Плановые показатели объема капитальных расходов бюджета поселений  на текущий финансовый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</si>
  <si>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текущий финансовый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</si>
  <si>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текущий финансовый год</t>
  </si>
  <si>
    <t>Прогноз поступления субсидий из бюджета муниципального района  в бюджет поселений на текущий финансовый год</t>
  </si>
  <si>
    <t>Прогноз поступления налоговых и неналоговых доходов в бюджеты поселений на текущий финансовый год</t>
  </si>
  <si>
    <t>Прогноз поступления доходов от предпринимательской и иной приносящей доход деятельности в бюджеты поселений на текущий финансовый год</t>
  </si>
  <si>
    <t>Плановые показатели объема расходов бюджета поселений за счет субвенций и субсидий из бюджета муниципального района  на текущий финансовый год</t>
  </si>
  <si>
    <t>Прогноз поступления доходов в бюджет поселений на текущий финансовый год</t>
  </si>
  <si>
    <t>Прогноз поступления субвенций из бюджета муниципального района в бюджет поселений  на текущий финансовый год</t>
  </si>
  <si>
    <t>Прогноз поступления субсидий из  бюджета муниципального района в бюджет поселений на текущий финансовый год</t>
  </si>
  <si>
    <t>Плановые показатели объема расходов бюджета поселений за счет субвенций  и субсидий из бюджета муниципального района на текущий финансовый год</t>
  </si>
  <si>
    <r>
      <t xml:space="preserve">Плановые показатели объема расходов бюджета  поселений на оплату труда с начислениями на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</si>
  <si>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 262</t>
    </r>
    <r>
      <rPr>
        <sz val="8"/>
        <rFont val="Arial"/>
        <family val="2"/>
      </rPr>
      <t xml:space="preserve">
</t>
    </r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</si>
  <si>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 (кроме дотаций)
</t>
  </si>
  <si>
    <t>Кредиторская задолженность на 01.01.2012</t>
  </si>
  <si>
    <t>Кредиторская задолженность на 01.07.2013</t>
  </si>
  <si>
    <t>Недоимка по местным налогам на 01.01.2014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</si>
  <si>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</si>
  <si>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 xml:space="preserve"> Результаты оценки качества управления финансами и платежеспособности поселений Красноармейского района по состоянию на 01.10.2014 г. </t>
  </si>
  <si>
    <t>Недоимка по местным налогам на 01.10.2014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</si>
</sst>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  <numFmt numFmtId="182" formatCode="[$-FC19]d\ mmmm\ yyyy\ &quot;г.&quot;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8"/>
      <color indexed="12"/>
      <name val="Arial"/>
      <family val="2"/>
    </font>
    <font>
      <b/>
      <sz val="10"/>
      <color indexed="12"/>
      <name val="TimesET"/>
      <family val="0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8"/>
      <color indexed="63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8"/>
      <color indexed="10"/>
      <name val="Arial"/>
      <family val="2"/>
    </font>
    <font>
      <sz val="8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53" applyNumberFormat="1" applyFont="1" applyFill="1" applyAlignment="1">
      <alignment vertical="center" wrapText="1"/>
      <protection/>
    </xf>
    <xf numFmtId="169" fontId="5" fillId="0" borderId="0" xfId="53" applyNumberFormat="1" applyFont="1" applyFill="1" applyAlignment="1">
      <alignment vertical="center" wrapText="1"/>
      <protection/>
    </xf>
    <xf numFmtId="169" fontId="6" fillId="0" borderId="10" xfId="53" applyNumberFormat="1" applyFont="1" applyFill="1" applyBorder="1" applyAlignment="1">
      <alignment horizontal="center" vertical="center" wrapText="1"/>
      <protection/>
    </xf>
    <xf numFmtId="169" fontId="4" fillId="0" borderId="10" xfId="0" applyNumberFormat="1" applyFont="1" applyFill="1" applyBorder="1" applyAlignment="1">
      <alignment horizontal="center" vertical="center" wrapText="1"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11" xfId="53" applyNumberFormat="1" applyFont="1" applyFill="1" applyBorder="1" applyAlignment="1">
      <alignment horizontal="right" vertical="center" wrapText="1"/>
      <protection/>
    </xf>
    <xf numFmtId="169" fontId="4" fillId="0" borderId="12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169" fontId="6" fillId="0" borderId="11" xfId="53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0" xfId="53" applyNumberFormat="1" applyFont="1" applyFill="1" applyBorder="1" applyAlignment="1">
      <alignment horizontal="right" vertical="center" wrapText="1"/>
      <protection/>
    </xf>
    <xf numFmtId="170" fontId="4" fillId="0" borderId="10" xfId="0" applyNumberFormat="1" applyFont="1" applyFill="1" applyBorder="1" applyAlignment="1">
      <alignment vertical="center" wrapText="1"/>
    </xf>
    <xf numFmtId="3" fontId="6" fillId="0" borderId="0" xfId="53" applyNumberFormat="1" applyFont="1" applyFill="1" applyBorder="1" applyAlignment="1">
      <alignment vertical="center" wrapText="1"/>
      <protection/>
    </xf>
    <xf numFmtId="169" fontId="6" fillId="0" borderId="0" xfId="53" applyNumberFormat="1" applyFont="1" applyFill="1" applyBorder="1" applyAlignment="1">
      <alignment vertical="center" wrapText="1"/>
      <protection/>
    </xf>
    <xf numFmtId="169" fontId="6" fillId="0" borderId="0" xfId="53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53" applyNumberFormat="1" applyFont="1" applyFill="1" applyBorder="1" applyAlignment="1">
      <alignment horizontal="right" vertical="center" wrapText="1"/>
      <protection/>
    </xf>
    <xf numFmtId="169" fontId="6" fillId="0" borderId="10" xfId="53" applyNumberFormat="1" applyFont="1" applyFill="1" applyBorder="1" applyAlignment="1">
      <alignment vertical="center" wrapText="1"/>
      <protection/>
    </xf>
    <xf numFmtId="169" fontId="6" fillId="0" borderId="13" xfId="53" applyNumberFormat="1" applyFont="1" applyFill="1" applyBorder="1" applyAlignment="1">
      <alignment horizontal="center" vertical="center" wrapText="1"/>
      <protection/>
    </xf>
    <xf numFmtId="169" fontId="6" fillId="0" borderId="12" xfId="53" applyNumberFormat="1" applyFont="1" applyFill="1" applyBorder="1" applyAlignment="1">
      <alignment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69" fontId="4" fillId="0" borderId="10" xfId="53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170" fontId="4" fillId="0" borderId="1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69" fontId="6" fillId="0" borderId="14" xfId="53" applyNumberFormat="1" applyFont="1" applyFill="1" applyBorder="1" applyAlignment="1">
      <alignment vertical="center" wrapText="1"/>
      <protection/>
    </xf>
    <xf numFmtId="3" fontId="6" fillId="0" borderId="12" xfId="53" applyNumberFormat="1" applyFont="1" applyFill="1" applyBorder="1" applyAlignment="1">
      <alignment horizontal="right" vertical="center" wrapText="1"/>
      <protection/>
    </xf>
    <xf numFmtId="169" fontId="7" fillId="0" borderId="0" xfId="53" applyNumberFormat="1" applyFont="1" applyFill="1" applyAlignment="1">
      <alignment horizontal="center" vertical="center" wrapText="1"/>
      <protection/>
    </xf>
    <xf numFmtId="3" fontId="6" fillId="0" borderId="0" xfId="53" applyNumberFormat="1" applyFont="1" applyFill="1" applyAlignment="1">
      <alignment vertical="center" wrapText="1"/>
      <protection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53" applyNumberFormat="1" applyFont="1" applyFill="1" applyBorder="1" applyAlignment="1">
      <alignment vertical="center" wrapText="1"/>
      <protection/>
    </xf>
    <xf numFmtId="169" fontId="10" fillId="0" borderId="0" xfId="53" applyNumberFormat="1" applyFont="1" applyFill="1" applyAlignment="1">
      <alignment horizontal="center" vertical="center" wrapText="1"/>
      <protection/>
    </xf>
    <xf numFmtId="169" fontId="11" fillId="0" borderId="0" xfId="53" applyNumberFormat="1" applyFont="1" applyFill="1" applyAlignment="1">
      <alignment horizontal="center" vertical="center" wrapText="1"/>
      <protection/>
    </xf>
    <xf numFmtId="3" fontId="6" fillId="0" borderId="14" xfId="53" applyNumberFormat="1" applyFont="1" applyFill="1" applyBorder="1" applyAlignment="1">
      <alignment horizontal="right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" fontId="6" fillId="0" borderId="10" xfId="53" applyNumberFormat="1" applyFont="1" applyFill="1" applyBorder="1" applyAlignment="1">
      <alignment horizontal="right" vertical="center" wrapText="1"/>
      <protection/>
    </xf>
    <xf numFmtId="176" fontId="0" fillId="0" borderId="10" xfId="0" applyNumberFormat="1" applyFont="1" applyFill="1" applyBorder="1" applyAlignment="1">
      <alignment vertical="center" wrapText="1"/>
    </xf>
    <xf numFmtId="176" fontId="0" fillId="0" borderId="10" xfId="0" applyNumberFormat="1" applyBorder="1" applyAlignment="1">
      <alignment/>
    </xf>
    <xf numFmtId="176" fontId="4" fillId="0" borderId="0" xfId="0" applyNumberFormat="1" applyFont="1" applyFill="1" applyAlignment="1">
      <alignment vertical="center" wrapText="1"/>
    </xf>
    <xf numFmtId="169" fontId="14" fillId="0" borderId="0" xfId="53" applyNumberFormat="1" applyFont="1" applyFill="1" applyAlignment="1">
      <alignment horizontal="center" vertical="center" wrapText="1"/>
      <protection/>
    </xf>
    <xf numFmtId="169" fontId="6" fillId="0" borderId="14" xfId="53" applyNumberFormat="1" applyFont="1" applyFill="1" applyBorder="1" applyAlignment="1">
      <alignment horizontal="center" vertical="center" wrapText="1"/>
      <protection/>
    </xf>
    <xf numFmtId="169" fontId="15" fillId="0" borderId="0" xfId="53" applyNumberFormat="1" applyFont="1" applyFill="1" applyAlignment="1">
      <alignment vertical="center" wrapText="1"/>
      <protection/>
    </xf>
    <xf numFmtId="169" fontId="16" fillId="0" borderId="13" xfId="53" applyNumberFormat="1" applyFont="1" applyFill="1" applyBorder="1" applyAlignment="1">
      <alignment horizontal="center" vertical="center" wrapText="1"/>
      <protection/>
    </xf>
    <xf numFmtId="169" fontId="16" fillId="0" borderId="10" xfId="53" applyNumberFormat="1" applyFont="1" applyFill="1" applyBorder="1" applyAlignment="1">
      <alignment horizontal="center" vertical="center" wrapText="1"/>
      <protection/>
    </xf>
    <xf numFmtId="3" fontId="16" fillId="0" borderId="10" xfId="53" applyNumberFormat="1" applyFont="1" applyFill="1" applyBorder="1" applyAlignment="1">
      <alignment horizontal="center" vertical="center" wrapText="1"/>
      <protection/>
    </xf>
    <xf numFmtId="169" fontId="16" fillId="0" borderId="11" xfId="53" applyNumberFormat="1" applyFont="1" applyFill="1" applyBorder="1" applyAlignment="1">
      <alignment vertical="center" wrapText="1"/>
      <protection/>
    </xf>
    <xf numFmtId="169" fontId="16" fillId="0" borderId="0" xfId="53" applyNumberFormat="1" applyFont="1" applyFill="1" applyBorder="1" applyAlignment="1">
      <alignment vertical="center" wrapText="1"/>
      <protection/>
    </xf>
    <xf numFmtId="169" fontId="17" fillId="0" borderId="0" xfId="0" applyNumberFormat="1" applyFont="1" applyFill="1" applyBorder="1" applyAlignment="1">
      <alignment vertical="center" wrapText="1"/>
    </xf>
    <xf numFmtId="169" fontId="17" fillId="0" borderId="0" xfId="0" applyNumberFormat="1" applyFont="1" applyFill="1" applyAlignment="1">
      <alignment vertical="center" wrapText="1"/>
    </xf>
    <xf numFmtId="169" fontId="9" fillId="0" borderId="0" xfId="53" applyNumberFormat="1" applyFont="1" applyFill="1" applyAlignment="1">
      <alignment horizontal="center" vertical="center" wrapText="1"/>
      <protection/>
    </xf>
    <xf numFmtId="3" fontId="6" fillId="0" borderId="15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1" fontId="4" fillId="0" borderId="14" xfId="0" applyNumberFormat="1" applyFont="1" applyFill="1" applyBorder="1" applyAlignment="1">
      <alignment horizontal="center" vertical="center" wrapText="1"/>
    </xf>
    <xf numFmtId="3" fontId="6" fillId="0" borderId="15" xfId="53" applyNumberFormat="1" applyFont="1" applyFill="1" applyBorder="1" applyAlignment="1">
      <alignment horizontal="right" vertical="center" wrapText="1"/>
      <protection/>
    </xf>
    <xf numFmtId="169" fontId="6" fillId="0" borderId="16" xfId="53" applyNumberFormat="1" applyFont="1" applyFill="1" applyBorder="1" applyAlignment="1">
      <alignment vertical="center" wrapText="1"/>
      <protection/>
    </xf>
    <xf numFmtId="169" fontId="4" fillId="0" borderId="17" xfId="0" applyNumberFormat="1" applyFont="1" applyFill="1" applyBorder="1" applyAlignment="1">
      <alignment vertical="center" wrapText="1"/>
    </xf>
    <xf numFmtId="169" fontId="4" fillId="0" borderId="12" xfId="53" applyNumberFormat="1" applyFont="1" applyFill="1" applyBorder="1" applyAlignment="1">
      <alignment vertical="center" wrapText="1"/>
      <protection/>
    </xf>
    <xf numFmtId="170" fontId="4" fillId="0" borderId="14" xfId="0" applyNumberFormat="1" applyFont="1" applyFill="1" applyBorder="1" applyAlignment="1">
      <alignment vertical="center" wrapText="1"/>
    </xf>
    <xf numFmtId="169" fontId="4" fillId="0" borderId="16" xfId="0" applyNumberFormat="1" applyFont="1" applyFill="1" applyBorder="1" applyAlignment="1">
      <alignment vertical="center" wrapText="1"/>
    </xf>
    <xf numFmtId="169" fontId="6" fillId="0" borderId="16" xfId="0" applyNumberFormat="1" applyFont="1" applyFill="1" applyBorder="1" applyAlignment="1">
      <alignment vertical="center" wrapText="1"/>
    </xf>
    <xf numFmtId="169" fontId="6" fillId="0" borderId="0" xfId="53" applyNumberFormat="1" applyFont="1" applyFill="1" applyAlignment="1">
      <alignment vertical="center" wrapText="1"/>
      <protection/>
    </xf>
    <xf numFmtId="0" fontId="6" fillId="33" borderId="0" xfId="0" applyFon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69" fontId="6" fillId="33" borderId="12" xfId="0" applyNumberFormat="1" applyFont="1" applyFill="1" applyBorder="1" applyAlignment="1">
      <alignment horizontal="right" vertical="center" wrapText="1"/>
    </xf>
    <xf numFmtId="176" fontId="6" fillId="0" borderId="12" xfId="0" applyNumberFormat="1" applyFont="1" applyFill="1" applyBorder="1" applyAlignment="1">
      <alignment horizontal="right" vertical="center" wrapText="1"/>
    </xf>
    <xf numFmtId="170" fontId="6" fillId="0" borderId="16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Border="1" applyAlignment="1">
      <alignment horizontal="right"/>
    </xf>
    <xf numFmtId="169" fontId="6" fillId="33" borderId="10" xfId="0" applyNumberFormat="1" applyFont="1" applyFill="1" applyBorder="1" applyAlignment="1">
      <alignment horizontal="right"/>
    </xf>
    <xf numFmtId="170" fontId="6" fillId="0" borderId="1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vertical="center" wrapText="1"/>
    </xf>
    <xf numFmtId="170" fontId="6" fillId="0" borderId="12" xfId="0" applyNumberFormat="1" applyFont="1" applyFill="1" applyBorder="1" applyAlignment="1">
      <alignment vertical="center" wrapText="1"/>
    </xf>
    <xf numFmtId="169" fontId="6" fillId="0" borderId="12" xfId="0" applyNumberFormat="1" applyFont="1" applyFill="1" applyBorder="1" applyAlignment="1">
      <alignment/>
    </xf>
    <xf numFmtId="169" fontId="6" fillId="0" borderId="12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70" fontId="6" fillId="0" borderId="10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12" xfId="0" applyNumberFormat="1" applyFont="1" applyFill="1" applyBorder="1" applyAlignment="1">
      <alignment horizontal="right" vertical="center" wrapText="1"/>
    </xf>
    <xf numFmtId="1" fontId="6" fillId="0" borderId="12" xfId="0" applyNumberFormat="1" applyFont="1" applyFill="1" applyBorder="1" applyAlignment="1">
      <alignment horizontal="right" vertical="center" wrapText="1"/>
    </xf>
    <xf numFmtId="1" fontId="6" fillId="0" borderId="14" xfId="53" applyNumberFormat="1" applyFont="1" applyFill="1" applyBorder="1" applyAlignment="1">
      <alignment horizontal="center" vertical="center" wrapText="1"/>
      <protection/>
    </xf>
    <xf numFmtId="1" fontId="6" fillId="33" borderId="10" xfId="53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169" fontId="4" fillId="0" borderId="12" xfId="0" applyNumberFormat="1" applyFont="1" applyFill="1" applyBorder="1" applyAlignment="1">
      <alignment vertical="center" wrapText="1"/>
    </xf>
    <xf numFmtId="49" fontId="6" fillId="34" borderId="10" xfId="53" applyNumberFormat="1" applyFont="1" applyFill="1" applyBorder="1" applyAlignment="1">
      <alignment horizontal="justify" vertical="center" wrapText="1"/>
      <protection/>
    </xf>
    <xf numFmtId="1" fontId="6" fillId="34" borderId="10" xfId="53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vertical="center" wrapText="1"/>
    </xf>
    <xf numFmtId="169" fontId="4" fillId="0" borderId="12" xfId="0" applyNumberFormat="1" applyFont="1" applyFill="1" applyBorder="1" applyAlignment="1">
      <alignment horizontal="right" vertical="center" wrapText="1"/>
    </xf>
    <xf numFmtId="4" fontId="4" fillId="0" borderId="0" xfId="53" applyNumberFormat="1" applyFont="1" applyFill="1" applyBorder="1" applyAlignment="1">
      <alignment vertical="center" wrapText="1"/>
      <protection/>
    </xf>
    <xf numFmtId="0" fontId="4" fillId="0" borderId="12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0" xfId="53" applyNumberFormat="1" applyFont="1" applyFill="1" applyBorder="1" applyAlignment="1">
      <alignment horizontal="right" vertical="center" wrapText="1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18" fillId="0" borderId="0" xfId="53" applyNumberFormat="1" applyFont="1" applyFill="1" applyAlignment="1">
      <alignment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176" fontId="4" fillId="0" borderId="12" xfId="53" applyNumberFormat="1" applyFont="1" applyFill="1" applyBorder="1" applyAlignment="1">
      <alignment vertical="center" wrapText="1"/>
      <protection/>
    </xf>
    <xf numFmtId="169" fontId="6" fillId="0" borderId="18" xfId="53" applyNumberFormat="1" applyFont="1" applyFill="1" applyBorder="1" applyAlignment="1">
      <alignment horizontal="right" vertical="center" wrapText="1"/>
      <protection/>
    </xf>
    <xf numFmtId="169" fontId="9" fillId="0" borderId="19" xfId="53" applyNumberFormat="1" applyFont="1" applyFill="1" applyBorder="1" applyAlignment="1">
      <alignment horizontal="center" vertical="center" wrapText="1"/>
      <protection/>
    </xf>
    <xf numFmtId="169" fontId="4" fillId="0" borderId="10" xfId="53" applyNumberFormat="1" applyFont="1" applyFill="1" applyBorder="1" applyAlignment="1">
      <alignment horizontal="center" vertical="center" wrapText="1"/>
      <protection/>
    </xf>
    <xf numFmtId="170" fontId="4" fillId="0" borderId="10" xfId="0" applyNumberFormat="1" applyFont="1" applyFill="1" applyBorder="1" applyAlignment="1">
      <alignment horizontal="center" vertical="center" wrapText="1"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169" fontId="4" fillId="0" borderId="14" xfId="53" applyNumberFormat="1" applyFont="1" applyFill="1" applyBorder="1" applyAlignment="1">
      <alignment vertical="center" wrapText="1"/>
      <protection/>
    </xf>
    <xf numFmtId="2" fontId="5" fillId="0" borderId="0" xfId="53" applyNumberFormat="1" applyFont="1" applyFill="1" applyAlignment="1">
      <alignment vertical="center" wrapText="1"/>
      <protection/>
    </xf>
    <xf numFmtId="2" fontId="6" fillId="34" borderId="10" xfId="53" applyNumberFormat="1" applyFont="1" applyFill="1" applyBorder="1" applyAlignment="1">
      <alignment horizontal="justify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34" borderId="10" xfId="53" applyNumberFormat="1" applyFont="1" applyFill="1" applyBorder="1" applyAlignment="1">
      <alignment horizontal="center" vertical="center" wrapText="1"/>
      <protection/>
    </xf>
    <xf numFmtId="1" fontId="6" fillId="34" borderId="0" xfId="53" applyNumberFormat="1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right" vertical="center" wrapText="1"/>
      <protection/>
    </xf>
    <xf numFmtId="2" fontId="4" fillId="0" borderId="16" xfId="53" applyNumberFormat="1" applyFont="1" applyFill="1" applyBorder="1" applyAlignment="1">
      <alignment vertical="center" wrapText="1"/>
      <protection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14" xfId="0" applyNumberFormat="1" applyFont="1" applyFill="1" applyBorder="1" applyAlignment="1">
      <alignment vertical="center" wrapText="1"/>
    </xf>
    <xf numFmtId="2" fontId="6" fillId="0" borderId="11" xfId="53" applyNumberFormat="1" applyFont="1" applyFill="1" applyBorder="1" applyAlignment="1">
      <alignment vertical="center" wrapText="1"/>
      <protection/>
    </xf>
    <xf numFmtId="2" fontId="4" fillId="0" borderId="10" xfId="53" applyNumberFormat="1" applyFont="1" applyFill="1" applyBorder="1" applyAlignment="1">
      <alignment horizontal="right" vertical="center" wrapText="1"/>
      <protection/>
    </xf>
    <xf numFmtId="2" fontId="4" fillId="0" borderId="18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2" fontId="6" fillId="0" borderId="0" xfId="53" applyNumberFormat="1" applyFont="1" applyFill="1" applyBorder="1" applyAlignment="1">
      <alignment vertical="center" wrapText="1"/>
      <protection/>
    </xf>
    <xf numFmtId="2" fontId="6" fillId="0" borderId="0" xfId="53" applyNumberFormat="1" applyFont="1" applyFill="1" applyBorder="1" applyAlignment="1">
      <alignment vertical="center" wrapText="1"/>
      <protection/>
    </xf>
    <xf numFmtId="2" fontId="6" fillId="0" borderId="0" xfId="53" applyNumberFormat="1" applyFont="1" applyFill="1" applyBorder="1" applyAlignment="1">
      <alignment horizontal="right" vertical="center" wrapText="1"/>
      <protection/>
    </xf>
    <xf numFmtId="171" fontId="4" fillId="0" borderId="16" xfId="53" applyNumberFormat="1" applyFont="1" applyFill="1" applyBorder="1" applyAlignment="1">
      <alignment vertical="center" wrapText="1"/>
      <protection/>
    </xf>
    <xf numFmtId="3" fontId="4" fillId="0" borderId="16" xfId="53" applyNumberFormat="1" applyFont="1" applyFill="1" applyBorder="1" applyAlignment="1">
      <alignment vertical="center" wrapText="1"/>
      <protection/>
    </xf>
    <xf numFmtId="169" fontId="6" fillId="0" borderId="13" xfId="53" applyNumberFormat="1" applyFont="1" applyFill="1" applyBorder="1" applyAlignment="1">
      <alignment horizontal="right" vertical="center" wrapText="1"/>
      <protection/>
    </xf>
    <xf numFmtId="169" fontId="4" fillId="0" borderId="18" xfId="53" applyNumberFormat="1" applyFont="1" applyFill="1" applyBorder="1" applyAlignment="1">
      <alignment horizontal="right" vertical="center" wrapText="1"/>
      <protection/>
    </xf>
    <xf numFmtId="3" fontId="4" fillId="0" borderId="18" xfId="0" applyNumberFormat="1" applyFont="1" applyFill="1" applyBorder="1" applyAlignment="1">
      <alignment horizontal="right" vertical="center" wrapText="1"/>
    </xf>
    <xf numFmtId="169" fontId="4" fillId="0" borderId="14" xfId="0" applyNumberFormat="1" applyFont="1" applyFill="1" applyBorder="1" applyAlignment="1">
      <alignment vertical="center" wrapText="1"/>
    </xf>
    <xf numFmtId="170" fontId="4" fillId="0" borderId="16" xfId="53" applyNumberFormat="1" applyFont="1" applyFill="1" applyBorder="1" applyAlignment="1">
      <alignment vertical="center" wrapText="1"/>
      <protection/>
    </xf>
    <xf numFmtId="3" fontId="4" fillId="33" borderId="0" xfId="0" applyNumberFormat="1" applyFont="1" applyFill="1" applyAlignment="1">
      <alignment vertical="center" wrapText="1"/>
    </xf>
    <xf numFmtId="3" fontId="6" fillId="0" borderId="13" xfId="53" applyNumberFormat="1" applyFont="1" applyFill="1" applyBorder="1" applyAlignment="1">
      <alignment horizontal="center" vertical="center" wrapText="1"/>
      <protection/>
    </xf>
    <xf numFmtId="170" fontId="4" fillId="33" borderId="0" xfId="0" applyNumberFormat="1" applyFont="1" applyFill="1" applyAlignment="1">
      <alignment vertical="center" wrapText="1"/>
    </xf>
    <xf numFmtId="171" fontId="4" fillId="33" borderId="0" xfId="0" applyNumberFormat="1" applyFont="1" applyFill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vertical="center" wrapText="1"/>
    </xf>
    <xf numFmtId="3" fontId="6" fillId="0" borderId="14" xfId="53" applyNumberFormat="1" applyFont="1" applyFill="1" applyBorder="1" applyAlignment="1">
      <alignment horizontal="center" vertical="center" wrapText="1"/>
      <protection/>
    </xf>
    <xf numFmtId="169" fontId="21" fillId="0" borderId="17" xfId="0" applyNumberFormat="1" applyFont="1" applyFill="1" applyBorder="1" applyAlignment="1">
      <alignment vertical="center" wrapText="1"/>
    </xf>
    <xf numFmtId="169" fontId="21" fillId="0" borderId="16" xfId="0" applyNumberFormat="1" applyFont="1" applyFill="1" applyBorder="1" applyAlignment="1">
      <alignment vertical="center" wrapText="1"/>
    </xf>
    <xf numFmtId="169" fontId="20" fillId="0" borderId="10" xfId="53" applyNumberFormat="1" applyFont="1" applyFill="1" applyBorder="1" applyAlignment="1">
      <alignment horizontal="right" vertical="center" wrapText="1"/>
      <protection/>
    </xf>
    <xf numFmtId="170" fontId="4" fillId="0" borderId="12" xfId="53" applyNumberFormat="1" applyFont="1" applyFill="1" applyBorder="1" applyAlignment="1">
      <alignment vertical="center" wrapText="1"/>
      <protection/>
    </xf>
    <xf numFmtId="170" fontId="4" fillId="0" borderId="0" xfId="0" applyNumberFormat="1" applyFont="1" applyFill="1" applyAlignment="1">
      <alignment vertical="center" wrapText="1"/>
    </xf>
    <xf numFmtId="170" fontId="6" fillId="0" borderId="0" xfId="0" applyNumberFormat="1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4" fontId="6" fillId="0" borderId="16" xfId="53" applyNumberFormat="1" applyFont="1" applyFill="1" applyBorder="1" applyAlignment="1">
      <alignment vertical="center" wrapText="1"/>
      <protection/>
    </xf>
    <xf numFmtId="0" fontId="0" fillId="35" borderId="0" xfId="0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9" fontId="6" fillId="0" borderId="12" xfId="0" applyNumberFormat="1" applyFont="1" applyFill="1" applyBorder="1" applyAlignment="1">
      <alignment horizontal="right" vertical="center" wrapText="1"/>
    </xf>
    <xf numFmtId="2" fontId="6" fillId="0" borderId="12" xfId="0" applyNumberFormat="1" applyFont="1" applyFill="1" applyBorder="1" applyAlignment="1">
      <alignment horizontal="right"/>
    </xf>
    <xf numFmtId="169" fontId="6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169" fontId="6" fillId="0" borderId="14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vertical="center" wrapText="1"/>
    </xf>
    <xf numFmtId="169" fontId="6" fillId="0" borderId="12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/>
    </xf>
    <xf numFmtId="169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68" fontId="6" fillId="0" borderId="11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168" fontId="6" fillId="0" borderId="11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vertical="center" wrapText="1"/>
    </xf>
    <xf numFmtId="169" fontId="6" fillId="0" borderId="11" xfId="0" applyNumberFormat="1" applyFont="1" applyFill="1" applyBorder="1" applyAlignment="1">
      <alignment horizontal="right" vertical="center" wrapText="1"/>
    </xf>
    <xf numFmtId="169" fontId="4" fillId="0" borderId="12" xfId="0" applyNumberFormat="1" applyFont="1" applyFill="1" applyBorder="1" applyAlignment="1">
      <alignment vertical="center" wrapText="1"/>
    </xf>
    <xf numFmtId="169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horizontal="center"/>
    </xf>
    <xf numFmtId="49" fontId="6" fillId="0" borderId="10" xfId="53" applyNumberFormat="1" applyFont="1" applyFill="1" applyBorder="1" applyAlignment="1">
      <alignment horizontal="justify" vertical="center" wrapText="1"/>
      <protection/>
    </xf>
    <xf numFmtId="169" fontId="4" fillId="0" borderId="0" xfId="0" applyNumberFormat="1" applyFont="1" applyFill="1" applyBorder="1" applyAlignment="1">
      <alignment vertical="center" wrapText="1"/>
    </xf>
    <xf numFmtId="169" fontId="57" fillId="0" borderId="11" xfId="53" applyNumberFormat="1" applyFont="1" applyFill="1" applyBorder="1" applyAlignment="1">
      <alignment vertical="center" wrapText="1"/>
      <protection/>
    </xf>
    <xf numFmtId="169" fontId="16" fillId="0" borderId="10" xfId="53" applyNumberFormat="1" applyFont="1" applyFill="1" applyBorder="1" applyAlignment="1">
      <alignment horizontal="right" vertical="center" wrapText="1"/>
      <protection/>
    </xf>
    <xf numFmtId="0" fontId="12" fillId="0" borderId="0" xfId="0" applyFont="1" applyAlignment="1">
      <alignment horizontal="center" vertical="center" wrapText="1"/>
    </xf>
    <xf numFmtId="169" fontId="6" fillId="0" borderId="13" xfId="53" applyNumberFormat="1" applyFont="1" applyFill="1" applyBorder="1" applyAlignment="1">
      <alignment horizontal="center" vertical="center" wrapText="1"/>
      <protection/>
    </xf>
    <xf numFmtId="169" fontId="6" fillId="0" borderId="18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169" fontId="6" fillId="0" borderId="14" xfId="53" applyNumberFormat="1" applyFont="1" applyFill="1" applyBorder="1" applyAlignment="1">
      <alignment horizontal="center" vertical="center" wrapText="1"/>
      <protection/>
    </xf>
    <xf numFmtId="169" fontId="6" fillId="0" borderId="12" xfId="53" applyNumberFormat="1" applyFont="1" applyFill="1" applyBorder="1" applyAlignment="1">
      <alignment horizontal="center" vertical="center" wrapText="1"/>
      <protection/>
    </xf>
    <xf numFmtId="169" fontId="6" fillId="0" borderId="20" xfId="53" applyNumberFormat="1" applyFont="1" applyFill="1" applyBorder="1" applyAlignment="1">
      <alignment horizontal="center" vertical="center" wrapText="1"/>
      <protection/>
    </xf>
    <xf numFmtId="169" fontId="9" fillId="0" borderId="0" xfId="53" applyNumberFormat="1" applyFont="1" applyFill="1" applyAlignment="1">
      <alignment horizontal="center" vertical="center" wrapText="1"/>
      <protection/>
    </xf>
    <xf numFmtId="169" fontId="4" fillId="0" borderId="14" xfId="0" applyNumberFormat="1" applyFont="1" applyFill="1" applyBorder="1" applyAlignment="1">
      <alignment horizontal="center" vertical="center" wrapText="1"/>
    </xf>
    <xf numFmtId="169" fontId="4" fillId="0" borderId="20" xfId="0" applyNumberFormat="1" applyFont="1" applyFill="1" applyBorder="1" applyAlignment="1">
      <alignment horizontal="center" vertical="center" wrapText="1"/>
    </xf>
    <xf numFmtId="3" fontId="6" fillId="0" borderId="14" xfId="53" applyNumberFormat="1" applyFont="1" applyFill="1" applyBorder="1" applyAlignment="1">
      <alignment horizontal="center" vertical="center" wrapText="1"/>
      <protection/>
    </xf>
    <xf numFmtId="169" fontId="8" fillId="0" borderId="0" xfId="53" applyNumberFormat="1" applyFont="1" applyFill="1" applyAlignment="1">
      <alignment horizontal="center" vertical="center" wrapText="1"/>
      <protection/>
    </xf>
    <xf numFmtId="169" fontId="9" fillId="0" borderId="0" xfId="0" applyNumberFormat="1" applyFont="1" applyFill="1" applyAlignment="1">
      <alignment horizontal="center" vertical="center" wrapText="1"/>
    </xf>
    <xf numFmtId="2" fontId="6" fillId="0" borderId="14" xfId="53" applyNumberFormat="1" applyFont="1" applyFill="1" applyBorder="1" applyAlignment="1">
      <alignment horizontal="center" vertical="center" wrapText="1"/>
      <protection/>
    </xf>
    <xf numFmtId="2" fontId="6" fillId="0" borderId="20" xfId="53" applyNumberFormat="1" applyFont="1" applyFill="1" applyBorder="1" applyAlignment="1">
      <alignment horizontal="center" vertical="center" wrapText="1"/>
      <protection/>
    </xf>
    <xf numFmtId="2" fontId="8" fillId="0" borderId="0" xfId="53" applyNumberFormat="1" applyFont="1" applyFill="1" applyAlignment="1">
      <alignment horizontal="center" vertical="center" wrapText="1"/>
      <protection/>
    </xf>
    <xf numFmtId="2" fontId="6" fillId="0" borderId="13" xfId="53" applyNumberFormat="1" applyFont="1" applyFill="1" applyBorder="1" applyAlignment="1">
      <alignment horizontal="center" vertical="center" wrapText="1"/>
      <protection/>
    </xf>
    <xf numFmtId="2" fontId="6" fillId="0" borderId="18" xfId="53" applyNumberFormat="1" applyFont="1" applyFill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169" fontId="6" fillId="33" borderId="14" xfId="53" applyNumberFormat="1" applyFont="1" applyFill="1" applyBorder="1" applyAlignment="1">
      <alignment horizontal="center" vertical="center" wrapText="1"/>
      <protection/>
    </xf>
    <xf numFmtId="169" fontId="6" fillId="33" borderId="20" xfId="53" applyNumberFormat="1" applyFont="1" applyFill="1" applyBorder="1" applyAlignment="1">
      <alignment horizontal="center" vertical="center" wrapText="1"/>
      <protection/>
    </xf>
    <xf numFmtId="169" fontId="57" fillId="35" borderId="11" xfId="53" applyNumberFormat="1" applyFont="1" applyFill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3:V29"/>
  <sheetViews>
    <sheetView tabSelected="1" zoomScalePageLayoutView="0" workbookViewId="0" topLeftCell="A1">
      <pane xSplit="2" ySplit="5" topLeftCell="C6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W8" sqref="W8"/>
    </sheetView>
  </sheetViews>
  <sheetFormatPr defaultColWidth="9.00390625" defaultRowHeight="12.75"/>
  <cols>
    <col min="1" max="1" width="5.375" style="0" customWidth="1"/>
    <col min="2" max="2" width="22.50390625" style="0" customWidth="1"/>
    <col min="19" max="19" width="11.375" style="0" customWidth="1"/>
    <col min="20" max="20" width="5.00390625" style="0" hidden="1" customWidth="1"/>
    <col min="21" max="21" width="0.12890625" style="0" customWidth="1"/>
  </cols>
  <sheetData>
    <row r="3" spans="2:19" ht="36" customHeight="1">
      <c r="B3" s="206" t="s">
        <v>215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</row>
    <row r="5" spans="1:19" ht="35.25" customHeight="1">
      <c r="A5" s="44" t="s">
        <v>1</v>
      </c>
      <c r="B5" s="44" t="s">
        <v>99</v>
      </c>
      <c r="C5" s="45" t="s">
        <v>128</v>
      </c>
      <c r="D5" s="45" t="s">
        <v>129</v>
      </c>
      <c r="E5" s="45" t="s">
        <v>130</v>
      </c>
      <c r="F5" s="45" t="s">
        <v>131</v>
      </c>
      <c r="G5" s="45" t="s">
        <v>132</v>
      </c>
      <c r="H5" s="45" t="s">
        <v>133</v>
      </c>
      <c r="I5" s="45" t="s">
        <v>134</v>
      </c>
      <c r="J5" s="45" t="s">
        <v>135</v>
      </c>
      <c r="K5" s="45" t="s">
        <v>136</v>
      </c>
      <c r="L5" s="45" t="s">
        <v>137</v>
      </c>
      <c r="M5" s="45" t="s">
        <v>138</v>
      </c>
      <c r="N5" s="45" t="s">
        <v>139</v>
      </c>
      <c r="O5" s="45" t="s">
        <v>140</v>
      </c>
      <c r="P5" s="45" t="s">
        <v>141</v>
      </c>
      <c r="Q5" s="45" t="s">
        <v>142</v>
      </c>
      <c r="R5" s="45" t="s">
        <v>143</v>
      </c>
      <c r="S5" s="46" t="s">
        <v>144</v>
      </c>
    </row>
    <row r="6" spans="1:22" ht="12.75">
      <c r="A6" s="47">
        <v>1</v>
      </c>
      <c r="B6" s="14" t="s">
        <v>145</v>
      </c>
      <c r="C6" s="48">
        <f>'о1 '!J8</f>
        <v>0</v>
      </c>
      <c r="D6" s="49">
        <f>'о2'!L6</f>
        <v>0</v>
      </c>
      <c r="E6" s="49">
        <f>'о3'!N6</f>
        <v>0.281184668989547</v>
      </c>
      <c r="F6" s="49">
        <f>'о4'!J6</f>
        <v>1.2</v>
      </c>
      <c r="G6" s="49">
        <f>'о5'!H6</f>
        <v>1.2</v>
      </c>
      <c r="H6" s="49">
        <f>'о6'!H6</f>
        <v>1.2</v>
      </c>
      <c r="I6" s="49">
        <f>'о7'!M6</f>
        <v>1</v>
      </c>
      <c r="J6" s="49">
        <f>'о8'!M6</f>
        <v>0.75</v>
      </c>
      <c r="K6" s="49">
        <f>'О9'!K6</f>
        <v>0</v>
      </c>
      <c r="L6" s="49">
        <f>'О10'!J6</f>
        <v>0.5</v>
      </c>
      <c r="M6" s="49">
        <f>'О11'!T7</f>
        <v>0</v>
      </c>
      <c r="N6" s="49">
        <f>'О12'!L6</f>
        <v>0.75</v>
      </c>
      <c r="O6" s="49">
        <f>'О13'!L6</f>
        <v>0.75</v>
      </c>
      <c r="P6" s="49">
        <f>'О14'!L6</f>
        <v>0.75</v>
      </c>
      <c r="Q6" s="49">
        <f>'О15'!R6</f>
        <v>1.2</v>
      </c>
      <c r="R6" s="49">
        <f>'О16'!L6</f>
        <v>0</v>
      </c>
      <c r="S6" s="49">
        <f aca="true" t="shared" si="0" ref="S6:S14">SUM(C6:R6)</f>
        <v>9.581184668989547</v>
      </c>
      <c r="U6" s="163">
        <v>5</v>
      </c>
      <c r="V6">
        <v>5</v>
      </c>
    </row>
    <row r="7" spans="1:22" ht="12.75">
      <c r="A7" s="47">
        <v>2</v>
      </c>
      <c r="B7" s="14" t="s">
        <v>146</v>
      </c>
      <c r="C7" s="48">
        <f>'о1 '!J9</f>
        <v>0</v>
      </c>
      <c r="D7" s="49">
        <f>'о2'!L7</f>
        <v>0</v>
      </c>
      <c r="E7" s="49">
        <f>'о3'!N7</f>
        <v>-0.511597790896972</v>
      </c>
      <c r="F7" s="49">
        <f>'о4'!J7</f>
        <v>1.2</v>
      </c>
      <c r="G7" s="49">
        <f>'о5'!H7</f>
        <v>1.2</v>
      </c>
      <c r="H7" s="49">
        <f>'о6'!H7</f>
        <v>1.2</v>
      </c>
      <c r="I7" s="49">
        <f>'о7'!M7</f>
        <v>1</v>
      </c>
      <c r="J7" s="49">
        <f>'о8'!M7</f>
        <v>0.75</v>
      </c>
      <c r="K7" s="49">
        <f>'О9'!K7</f>
        <v>0</v>
      </c>
      <c r="L7" s="49">
        <f>'О10'!J7</f>
        <v>0.5</v>
      </c>
      <c r="M7" s="49">
        <f>'О11'!T8</f>
        <v>0</v>
      </c>
      <c r="N7" s="49">
        <f>'О12'!L7</f>
        <v>0.75</v>
      </c>
      <c r="O7" s="49">
        <f>'О13'!L7</f>
        <v>0.75</v>
      </c>
      <c r="P7" s="49">
        <f>'О14'!L7</f>
        <v>0.75</v>
      </c>
      <c r="Q7" s="49">
        <f>'О15'!R7</f>
        <v>1.2</v>
      </c>
      <c r="R7" s="49">
        <f>'О16'!L7</f>
        <v>0</v>
      </c>
      <c r="S7" s="49">
        <f t="shared" si="0"/>
        <v>8.788402209103028</v>
      </c>
      <c r="U7" s="163">
        <v>8</v>
      </c>
      <c r="V7">
        <v>8</v>
      </c>
    </row>
    <row r="8" spans="1:22" ht="12.75">
      <c r="A8" s="47">
        <v>3</v>
      </c>
      <c r="B8" s="14" t="s">
        <v>147</v>
      </c>
      <c r="C8" s="48">
        <f>'о1 '!J10</f>
        <v>0</v>
      </c>
      <c r="D8" s="49">
        <f>'о2'!L8</f>
        <v>0.13919142890967215</v>
      </c>
      <c r="E8" s="49">
        <f>'о3'!N8</f>
        <v>-1.6879128684740157</v>
      </c>
      <c r="F8" s="49">
        <f>'о4'!J8</f>
        <v>1.2</v>
      </c>
      <c r="G8" s="49">
        <f>'о5'!H8</f>
        <v>1.2</v>
      </c>
      <c r="H8" s="49">
        <f>'о6'!H8</f>
        <v>1.2</v>
      </c>
      <c r="I8" s="49">
        <f>'о7'!M8</f>
        <v>1</v>
      </c>
      <c r="J8" s="49">
        <f>'о8'!M8</f>
        <v>0.75</v>
      </c>
      <c r="K8" s="49">
        <f>'О9'!K8</f>
        <v>0</v>
      </c>
      <c r="L8" s="49">
        <f>'О10'!J8</f>
        <v>0.5</v>
      </c>
      <c r="M8" s="49">
        <f>'О11'!T9</f>
        <v>0.75</v>
      </c>
      <c r="N8" s="49">
        <f>'О12'!L8</f>
        <v>0.75</v>
      </c>
      <c r="O8" s="49">
        <f>'О13'!L8</f>
        <v>0.75</v>
      </c>
      <c r="P8" s="49">
        <f>'О14'!L8</f>
        <v>0.75</v>
      </c>
      <c r="Q8" s="49">
        <f>'О15'!R8</f>
        <v>1.2</v>
      </c>
      <c r="R8" s="49">
        <f>'О16'!L8</f>
        <v>0</v>
      </c>
      <c r="S8" s="49">
        <f t="shared" si="0"/>
        <v>8.501278560435656</v>
      </c>
      <c r="U8" s="163">
        <v>2</v>
      </c>
      <c r="V8">
        <v>9</v>
      </c>
    </row>
    <row r="9" spans="1:22" ht="12.75">
      <c r="A9" s="47">
        <v>4</v>
      </c>
      <c r="B9" s="14" t="s">
        <v>148</v>
      </c>
      <c r="C9" s="48">
        <f>'о1 '!J11</f>
        <v>0</v>
      </c>
      <c r="D9" s="49">
        <f>'о2'!L9</f>
        <v>0</v>
      </c>
      <c r="E9" s="49">
        <f>'о3'!N9</f>
        <v>0</v>
      </c>
      <c r="F9" s="49">
        <f>'о4'!J9</f>
        <v>1.2</v>
      </c>
      <c r="G9" s="49">
        <f>'о5'!H9</f>
        <v>1.2</v>
      </c>
      <c r="H9" s="49">
        <f>'о6'!H9</f>
        <v>1.2</v>
      </c>
      <c r="I9" s="49">
        <f>'о7'!M9</f>
        <v>1</v>
      </c>
      <c r="J9" s="49">
        <f>'о8'!M9</f>
        <v>0.75</v>
      </c>
      <c r="K9" s="49">
        <f>'О9'!K9</f>
        <v>0</v>
      </c>
      <c r="L9" s="49">
        <f>'О10'!J9</f>
        <v>0.5</v>
      </c>
      <c r="M9" s="49">
        <f>'О11'!T10</f>
        <v>0.75</v>
      </c>
      <c r="N9" s="49">
        <f>'О12'!L9</f>
        <v>0.75</v>
      </c>
      <c r="O9" s="49">
        <f>'О13'!L9</f>
        <v>0.75</v>
      </c>
      <c r="P9" s="49">
        <f>'О14'!L9</f>
        <v>0.75</v>
      </c>
      <c r="Q9" s="49">
        <f>'О15'!R9</f>
        <v>1.2</v>
      </c>
      <c r="R9" s="49">
        <f>'О16'!L9</f>
        <v>0</v>
      </c>
      <c r="S9" s="49">
        <f t="shared" si="0"/>
        <v>10.049999999999999</v>
      </c>
      <c r="U9" s="163">
        <v>3</v>
      </c>
      <c r="V9">
        <v>2</v>
      </c>
    </row>
    <row r="10" spans="1:22" ht="12.75">
      <c r="A10" s="47">
        <v>5</v>
      </c>
      <c r="B10" s="14" t="s">
        <v>149</v>
      </c>
      <c r="C10" s="48">
        <f>'о1 '!J12</f>
        <v>0</v>
      </c>
      <c r="D10" s="49">
        <f>'о2'!L10</f>
        <v>0.14608873321657914</v>
      </c>
      <c r="E10" s="49">
        <f>'о3'!N10</f>
        <v>0</v>
      </c>
      <c r="F10" s="49">
        <f>'о4'!J10</f>
        <v>1.2</v>
      </c>
      <c r="G10" s="49">
        <f>'о5'!H10</f>
        <v>1.2</v>
      </c>
      <c r="H10" s="49">
        <f>'о6'!H10</f>
        <v>1.2</v>
      </c>
      <c r="I10" s="49">
        <f>'о7'!M10</f>
        <v>1</v>
      </c>
      <c r="J10" s="49">
        <f>'о8'!M10</f>
        <v>0.75</v>
      </c>
      <c r="K10" s="49">
        <f>'О9'!K10</f>
        <v>0</v>
      </c>
      <c r="L10" s="49">
        <f>'О10'!J10</f>
        <v>0.5</v>
      </c>
      <c r="M10" s="49">
        <f>'О11'!T11</f>
        <v>0.75</v>
      </c>
      <c r="N10" s="49">
        <f>'О12'!L10</f>
        <v>0.75</v>
      </c>
      <c r="O10" s="49">
        <f>'О13'!L10</f>
        <v>0.75</v>
      </c>
      <c r="P10" s="49">
        <f>'О14'!L10</f>
        <v>0.75</v>
      </c>
      <c r="Q10" s="49">
        <f>'О15'!R10</f>
        <v>1.2</v>
      </c>
      <c r="R10" s="49">
        <f>'О16'!L10</f>
        <v>0</v>
      </c>
      <c r="S10" s="49">
        <f t="shared" si="0"/>
        <v>10.196088733216579</v>
      </c>
      <c r="U10" s="163">
        <v>1</v>
      </c>
      <c r="V10">
        <v>1</v>
      </c>
    </row>
    <row r="11" spans="1:22" ht="12.75">
      <c r="A11" s="47">
        <v>6</v>
      </c>
      <c r="B11" s="14" t="s">
        <v>150</v>
      </c>
      <c r="C11" s="48">
        <f>'о1 '!J13</f>
        <v>0</v>
      </c>
      <c r="D11" s="49">
        <f>'о2'!L11</f>
        <v>0</v>
      </c>
      <c r="E11" s="49">
        <f>'о3'!N11</f>
        <v>0.4956114461696389</v>
      </c>
      <c r="F11" s="49">
        <f>'о4'!J11</f>
        <v>1.2</v>
      </c>
      <c r="G11" s="49">
        <f>'о5'!H11</f>
        <v>1.2</v>
      </c>
      <c r="H11" s="49">
        <f>'о6'!H11</f>
        <v>1.2</v>
      </c>
      <c r="I11" s="49">
        <f>'о7'!M11</f>
        <v>1</v>
      </c>
      <c r="J11" s="49">
        <f>'о8'!M11</f>
        <v>0.75</v>
      </c>
      <c r="K11" s="49">
        <f>'О9'!K11</f>
        <v>0</v>
      </c>
      <c r="L11" s="49">
        <f>'О10'!J11</f>
        <v>0.5</v>
      </c>
      <c r="M11" s="49">
        <f>'О11'!T12</f>
        <v>0</v>
      </c>
      <c r="N11" s="49">
        <f>'О12'!L11</f>
        <v>0.75</v>
      </c>
      <c r="O11" s="49">
        <f>'О13'!L11</f>
        <v>0.75</v>
      </c>
      <c r="P11" s="49">
        <f>'О14'!L11</f>
        <v>0.75</v>
      </c>
      <c r="Q11" s="49">
        <f>'О15'!R11</f>
        <v>1.2</v>
      </c>
      <c r="R11" s="49">
        <f>'О16'!L11</f>
        <v>0</v>
      </c>
      <c r="S11" s="49">
        <f t="shared" si="0"/>
        <v>9.795611446169637</v>
      </c>
      <c r="U11" s="163">
        <v>9</v>
      </c>
      <c r="V11">
        <v>3</v>
      </c>
    </row>
    <row r="12" spans="1:22" ht="12.75">
      <c r="A12" s="47">
        <v>7</v>
      </c>
      <c r="B12" s="14" t="s">
        <v>151</v>
      </c>
      <c r="C12" s="48">
        <f>'о1 '!J14</f>
        <v>0</v>
      </c>
      <c r="D12" s="49">
        <f>'о2'!L12</f>
        <v>0</v>
      </c>
      <c r="E12" s="49">
        <f>'о3'!N12</f>
        <v>0</v>
      </c>
      <c r="F12" s="49">
        <f>'о4'!J12</f>
        <v>1.2</v>
      </c>
      <c r="G12" s="49">
        <f>'о5'!H12</f>
        <v>1.2</v>
      </c>
      <c r="H12" s="49">
        <f>'о6'!H12</f>
        <v>1.2</v>
      </c>
      <c r="I12" s="49">
        <f>'о7'!M12</f>
        <v>1</v>
      </c>
      <c r="J12" s="49">
        <f>'о8'!M12</f>
        <v>0.75</v>
      </c>
      <c r="K12" s="49">
        <f>'О9'!K12</f>
        <v>0</v>
      </c>
      <c r="L12" s="49">
        <f>'О10'!J12</f>
        <v>0.5</v>
      </c>
      <c r="M12" s="49">
        <f>'О11'!T13</f>
        <v>0</v>
      </c>
      <c r="N12" s="49">
        <f>'О12'!L12</f>
        <v>0.75</v>
      </c>
      <c r="O12" s="49">
        <f>'О13'!L12</f>
        <v>0.75</v>
      </c>
      <c r="P12" s="49">
        <f>'О14'!L12</f>
        <v>0.75</v>
      </c>
      <c r="Q12" s="49">
        <f>'О15'!R12</f>
        <v>1.2</v>
      </c>
      <c r="R12" s="49">
        <f>'О16'!L12</f>
        <v>0</v>
      </c>
      <c r="S12" s="49">
        <f t="shared" si="0"/>
        <v>9.299999999999999</v>
      </c>
      <c r="U12" s="163">
        <v>7</v>
      </c>
      <c r="V12">
        <v>7</v>
      </c>
    </row>
    <row r="13" spans="1:22" ht="12.75">
      <c r="A13" s="47">
        <v>8</v>
      </c>
      <c r="B13" s="14" t="s">
        <v>152</v>
      </c>
      <c r="C13" s="48">
        <f>'о1 '!J15</f>
        <v>0</v>
      </c>
      <c r="D13" s="49">
        <f>'о2'!L13</f>
        <v>0</v>
      </c>
      <c r="E13" s="49">
        <f>'о3'!N13</f>
        <v>0.3631281229376825</v>
      </c>
      <c r="F13" s="49">
        <f>'о4'!J13</f>
        <v>1.2</v>
      </c>
      <c r="G13" s="49">
        <f>'о5'!H13</f>
        <v>1.2</v>
      </c>
      <c r="H13" s="49">
        <f>'о6'!H13</f>
        <v>1.2</v>
      </c>
      <c r="I13" s="49">
        <f>'о7'!M13</f>
        <v>1</v>
      </c>
      <c r="J13" s="49">
        <f>'о8'!M13</f>
        <v>0.75</v>
      </c>
      <c r="K13" s="49">
        <f>'О9'!K13</f>
        <v>0</v>
      </c>
      <c r="L13" s="49">
        <f>'О10'!J13</f>
        <v>0.5</v>
      </c>
      <c r="M13" s="49">
        <f>'О11'!T14</f>
        <v>0</v>
      </c>
      <c r="N13" s="49">
        <f>'О12'!L13</f>
        <v>0.75</v>
      </c>
      <c r="O13" s="49">
        <f>'О13'!L13</f>
        <v>0.75</v>
      </c>
      <c r="P13" s="49">
        <f>'О14'!L13</f>
        <v>0.75</v>
      </c>
      <c r="Q13" s="49">
        <f>'О15'!R13</f>
        <v>1.2</v>
      </c>
      <c r="R13" s="49">
        <f>'О16'!L13</f>
        <v>0</v>
      </c>
      <c r="S13" s="49">
        <f t="shared" si="0"/>
        <v>9.663128122937682</v>
      </c>
      <c r="U13" s="163">
        <v>4</v>
      </c>
      <c r="V13">
        <v>4</v>
      </c>
    </row>
    <row r="14" spans="1:22" ht="12.75">
      <c r="A14" s="47">
        <v>9</v>
      </c>
      <c r="B14" s="14" t="s">
        <v>153</v>
      </c>
      <c r="C14" s="48">
        <f>'о1 '!J16</f>
        <v>0</v>
      </c>
      <c r="D14" s="49">
        <f>'о2'!L14</f>
        <v>0</v>
      </c>
      <c r="E14" s="49">
        <f>'о3'!N14</f>
        <v>0.23819169475440938</v>
      </c>
      <c r="F14" s="49">
        <f>'о4'!J14</f>
        <v>1.2</v>
      </c>
      <c r="G14" s="49">
        <f>'о5'!H14</f>
        <v>1.2</v>
      </c>
      <c r="H14" s="49">
        <f>'о6'!H14</f>
        <v>1.2</v>
      </c>
      <c r="I14" s="49">
        <f>'о7'!M14</f>
        <v>1</v>
      </c>
      <c r="J14" s="49">
        <f>'о8'!M14</f>
        <v>0.75</v>
      </c>
      <c r="K14" s="49">
        <f>'О9'!K14</f>
        <v>0</v>
      </c>
      <c r="L14" s="49">
        <f>'О10'!J14</f>
        <v>0.5</v>
      </c>
      <c r="M14" s="49">
        <f>'О11'!T15</f>
        <v>0</v>
      </c>
      <c r="N14" s="49">
        <f>'О12'!L14</f>
        <v>0.75</v>
      </c>
      <c r="O14" s="49">
        <f>'О13'!L14</f>
        <v>0.75</v>
      </c>
      <c r="P14" s="49">
        <f>'О14'!L14</f>
        <v>0.75</v>
      </c>
      <c r="Q14" s="49">
        <f>'О15'!R14</f>
        <v>1.2</v>
      </c>
      <c r="R14" s="49">
        <f>'О16'!L14</f>
        <v>0</v>
      </c>
      <c r="S14" s="49">
        <f t="shared" si="0"/>
        <v>9.53819169475441</v>
      </c>
      <c r="U14" s="163">
        <v>6</v>
      </c>
      <c r="V14">
        <v>6</v>
      </c>
    </row>
    <row r="15" spans="1:19" ht="12.75">
      <c r="A15" s="47">
        <v>10</v>
      </c>
      <c r="B15" s="14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12.75">
      <c r="A16" s="47">
        <v>11</v>
      </c>
      <c r="B16" s="14"/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19" ht="12.75">
      <c r="A17" s="47">
        <v>12</v>
      </c>
      <c r="B17" s="14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ht="12.75">
      <c r="A18" s="47">
        <v>13</v>
      </c>
      <c r="B18" s="24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12.75">
      <c r="A19" s="47">
        <v>14</v>
      </c>
      <c r="B19" s="24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12.75">
      <c r="A20" s="47">
        <v>15</v>
      </c>
      <c r="B20" s="24"/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12.75">
      <c r="A21" s="47">
        <v>16</v>
      </c>
      <c r="B21" s="24"/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12.75">
      <c r="A22" s="47">
        <v>17</v>
      </c>
      <c r="B22" s="24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ht="12.75">
      <c r="A23" s="47">
        <v>18</v>
      </c>
      <c r="B23" s="24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ht="12.75">
      <c r="A24" s="47">
        <v>19</v>
      </c>
      <c r="B24" s="24"/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ht="12.75">
      <c r="A25" s="47">
        <v>20</v>
      </c>
      <c r="B25" s="24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ht="12.75">
      <c r="A26" s="47">
        <v>21</v>
      </c>
      <c r="B26" s="24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ht="12.75">
      <c r="A27" s="47">
        <v>22</v>
      </c>
      <c r="B27" s="24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2.75">
      <c r="A28" s="47">
        <v>23</v>
      </c>
      <c r="B28" s="24"/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ht="12.75">
      <c r="A29" s="47">
        <v>24</v>
      </c>
      <c r="B29" s="24"/>
      <c r="C29" s="49">
        <f>SUM(C6:C14)</f>
        <v>0</v>
      </c>
      <c r="D29" s="49">
        <f>SUM(D6:D14)</f>
        <v>0.2852801621262513</v>
      </c>
      <c r="E29" s="49">
        <f>SUM(E6:E14)</f>
        <v>-0.8213947265197101</v>
      </c>
      <c r="F29" s="49">
        <f aca="true" t="shared" si="1" ref="F29:S29">SUM(F6:F14)</f>
        <v>10.799999999999999</v>
      </c>
      <c r="G29" s="49">
        <f t="shared" si="1"/>
        <v>10.799999999999999</v>
      </c>
      <c r="H29" s="49">
        <f t="shared" si="1"/>
        <v>10.799999999999999</v>
      </c>
      <c r="I29" s="49">
        <f t="shared" si="1"/>
        <v>9</v>
      </c>
      <c r="J29" s="49">
        <f t="shared" si="1"/>
        <v>6.75</v>
      </c>
      <c r="K29" s="49">
        <f t="shared" si="1"/>
        <v>0</v>
      </c>
      <c r="L29" s="49">
        <f t="shared" si="1"/>
        <v>4.5</v>
      </c>
      <c r="M29" s="49">
        <f t="shared" si="1"/>
        <v>2.25</v>
      </c>
      <c r="N29" s="49">
        <f t="shared" si="1"/>
        <v>6.75</v>
      </c>
      <c r="O29" s="49">
        <f t="shared" si="1"/>
        <v>6.75</v>
      </c>
      <c r="P29" s="49">
        <f t="shared" si="1"/>
        <v>6.75</v>
      </c>
      <c r="Q29" s="49">
        <f t="shared" si="1"/>
        <v>10.799999999999999</v>
      </c>
      <c r="R29" s="49">
        <f t="shared" si="1"/>
        <v>0</v>
      </c>
      <c r="S29" s="49">
        <f t="shared" si="1"/>
        <v>85.41388543560655</v>
      </c>
    </row>
  </sheetData>
  <sheetProtection/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SheetLayoutView="100" zoomScalePageLayoutView="0" workbookViewId="0" topLeftCell="A1">
      <selection activeCell="G8" sqref="G8"/>
    </sheetView>
  </sheetViews>
  <sheetFormatPr defaultColWidth="9.125" defaultRowHeight="12.75"/>
  <cols>
    <col min="1" max="1" width="4.00390625" style="1" customWidth="1"/>
    <col min="2" max="2" width="24.125" style="2" customWidth="1"/>
    <col min="3" max="3" width="21.50390625" style="2" customWidth="1"/>
    <col min="4" max="4" width="19.50390625" style="2" customWidth="1"/>
    <col min="5" max="6" width="18.50390625" style="2" customWidth="1"/>
    <col min="7" max="7" width="23.375" style="2" customWidth="1"/>
    <col min="8" max="8" width="16.625" style="2" customWidth="1"/>
    <col min="9" max="9" width="16.50390625" style="1" customWidth="1"/>
    <col min="10" max="10" width="15.37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7" t="s">
        <v>120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8" ht="9.75">
      <c r="A2" s="3"/>
      <c r="B2" s="4"/>
      <c r="C2" s="114"/>
      <c r="D2" s="4"/>
      <c r="E2" s="4"/>
      <c r="F2" s="4"/>
      <c r="G2" s="4"/>
      <c r="H2" s="4"/>
    </row>
    <row r="3" spans="1:11" ht="140.25" customHeight="1">
      <c r="A3" s="209" t="s">
        <v>1</v>
      </c>
      <c r="B3" s="207" t="s">
        <v>99</v>
      </c>
      <c r="C3" s="76" t="s">
        <v>168</v>
      </c>
      <c r="D3" s="63" t="s">
        <v>191</v>
      </c>
      <c r="E3" s="63" t="s">
        <v>189</v>
      </c>
      <c r="F3" s="63" t="s">
        <v>190</v>
      </c>
      <c r="G3" s="166" t="s">
        <v>167</v>
      </c>
      <c r="H3" s="5" t="s">
        <v>22</v>
      </c>
      <c r="I3" s="210" t="s">
        <v>2</v>
      </c>
      <c r="J3" s="210" t="s">
        <v>3</v>
      </c>
      <c r="K3" s="5" t="s">
        <v>4</v>
      </c>
    </row>
    <row r="4" spans="1:11" s="9" customFormat="1" ht="37.5" customHeight="1">
      <c r="A4" s="209"/>
      <c r="B4" s="207"/>
      <c r="C4" s="7" t="s">
        <v>20</v>
      </c>
      <c r="D4" s="7" t="s">
        <v>24</v>
      </c>
      <c r="E4" s="7" t="s">
        <v>24</v>
      </c>
      <c r="F4" s="7" t="s">
        <v>24</v>
      </c>
      <c r="G4" s="7" t="s">
        <v>21</v>
      </c>
      <c r="H4" s="7" t="s">
        <v>59</v>
      </c>
      <c r="I4" s="212"/>
      <c r="J4" s="212"/>
      <c r="K4" s="7" t="s">
        <v>23</v>
      </c>
    </row>
    <row r="5" spans="1:11" s="1" customFormat="1" ht="14.2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115">
        <v>11</v>
      </c>
    </row>
    <row r="6" spans="1:11" ht="9.75">
      <c r="A6" s="10">
        <v>1</v>
      </c>
      <c r="B6" s="14" t="s">
        <v>145</v>
      </c>
      <c r="C6" s="102">
        <v>0</v>
      </c>
      <c r="D6" s="102">
        <f>'о7'!F6</f>
        <v>4082.5</v>
      </c>
      <c r="E6" s="70">
        <f>'о7'!G6</f>
        <v>128.9</v>
      </c>
      <c r="F6" s="102">
        <f>'о7'!H6</f>
        <v>473.2</v>
      </c>
      <c r="G6" s="12">
        <f>D6-E6-F6</f>
        <v>3480.4</v>
      </c>
      <c r="H6" s="116">
        <f aca="true" t="shared" si="0" ref="H6:H29">C6/G6*100</f>
        <v>0</v>
      </c>
      <c r="I6" s="159">
        <v>0</v>
      </c>
      <c r="J6" s="13">
        <v>0.75</v>
      </c>
      <c r="K6" s="13">
        <f aca="true" t="shared" si="1" ref="K6:K29">I6*J6</f>
        <v>0</v>
      </c>
    </row>
    <row r="7" spans="1:11" ht="9.75">
      <c r="A7" s="10">
        <v>2</v>
      </c>
      <c r="B7" s="14" t="s">
        <v>146</v>
      </c>
      <c r="C7" s="102">
        <v>0</v>
      </c>
      <c r="D7" s="102">
        <f>'о7'!F7</f>
        <v>3868.8</v>
      </c>
      <c r="E7" s="70">
        <f>'о7'!G7</f>
        <v>65.5</v>
      </c>
      <c r="F7" s="102">
        <f>'о7'!H7</f>
        <v>780.8</v>
      </c>
      <c r="G7" s="12">
        <f aca="true" t="shared" si="2" ref="G7:G29">D7-E7-F7</f>
        <v>3022.5</v>
      </c>
      <c r="H7" s="116">
        <f t="shared" si="0"/>
        <v>0</v>
      </c>
      <c r="I7" s="159">
        <v>0</v>
      </c>
      <c r="J7" s="13">
        <v>0.75</v>
      </c>
      <c r="K7" s="13">
        <f t="shared" si="1"/>
        <v>0</v>
      </c>
    </row>
    <row r="8" spans="1:11" ht="9.75">
      <c r="A8" s="10">
        <v>3</v>
      </c>
      <c r="B8" s="14" t="s">
        <v>147</v>
      </c>
      <c r="C8" s="102">
        <v>0</v>
      </c>
      <c r="D8" s="102">
        <f>'о7'!F8</f>
        <v>6064.2</v>
      </c>
      <c r="E8" s="70">
        <f>'о7'!G8</f>
        <v>63.1</v>
      </c>
      <c r="F8" s="102">
        <f>'о7'!H8</f>
        <v>2680.9</v>
      </c>
      <c r="G8" s="12">
        <f t="shared" si="2"/>
        <v>3320.1999999999994</v>
      </c>
      <c r="H8" s="116">
        <f t="shared" si="0"/>
        <v>0</v>
      </c>
      <c r="I8" s="159">
        <v>0</v>
      </c>
      <c r="J8" s="13">
        <v>0.75</v>
      </c>
      <c r="K8" s="13">
        <f t="shared" si="1"/>
        <v>0</v>
      </c>
    </row>
    <row r="9" spans="1:11" ht="9.75">
      <c r="A9" s="10">
        <v>4</v>
      </c>
      <c r="B9" s="14" t="s">
        <v>148</v>
      </c>
      <c r="C9" s="102">
        <v>0</v>
      </c>
      <c r="D9" s="102">
        <f>'о7'!F9</f>
        <v>4481.1</v>
      </c>
      <c r="E9" s="70">
        <f>'о7'!G9</f>
        <v>61.1</v>
      </c>
      <c r="F9" s="102">
        <f>'о7'!H9</f>
        <v>2008.4</v>
      </c>
      <c r="G9" s="12">
        <f t="shared" si="2"/>
        <v>2411.6</v>
      </c>
      <c r="H9" s="116">
        <f t="shared" si="0"/>
        <v>0</v>
      </c>
      <c r="I9" s="159">
        <v>0</v>
      </c>
      <c r="J9" s="13">
        <v>0.75</v>
      </c>
      <c r="K9" s="13">
        <f t="shared" si="1"/>
        <v>0</v>
      </c>
    </row>
    <row r="10" spans="1:11" ht="9.75">
      <c r="A10" s="10">
        <v>5</v>
      </c>
      <c r="B10" s="14" t="s">
        <v>149</v>
      </c>
      <c r="C10" s="102">
        <v>0</v>
      </c>
      <c r="D10" s="102">
        <f>'о7'!F10</f>
        <v>27507.7</v>
      </c>
      <c r="E10" s="70">
        <f>'о7'!G10</f>
        <v>3738.6</v>
      </c>
      <c r="F10" s="102">
        <f>'о7'!H10</f>
        <v>8957.3</v>
      </c>
      <c r="G10" s="12">
        <f t="shared" si="2"/>
        <v>14811.800000000003</v>
      </c>
      <c r="H10" s="116">
        <f t="shared" si="0"/>
        <v>0</v>
      </c>
      <c r="I10" s="159">
        <v>0</v>
      </c>
      <c r="J10" s="13">
        <v>0.75</v>
      </c>
      <c r="K10" s="13">
        <f t="shared" si="1"/>
        <v>0</v>
      </c>
    </row>
    <row r="11" spans="1:11" ht="9.75">
      <c r="A11" s="10">
        <v>6</v>
      </c>
      <c r="B11" s="14" t="s">
        <v>150</v>
      </c>
      <c r="C11" s="102">
        <v>0</v>
      </c>
      <c r="D11" s="102">
        <f>'о7'!F11</f>
        <v>4052.7</v>
      </c>
      <c r="E11" s="70">
        <f>'о7'!G11</f>
        <v>64.7</v>
      </c>
      <c r="F11" s="102">
        <f>'о7'!H11</f>
        <v>1265.1</v>
      </c>
      <c r="G11" s="12">
        <f t="shared" si="2"/>
        <v>2722.9</v>
      </c>
      <c r="H11" s="116">
        <f t="shared" si="0"/>
        <v>0</v>
      </c>
      <c r="I11" s="159">
        <v>0</v>
      </c>
      <c r="J11" s="13">
        <v>0.75</v>
      </c>
      <c r="K11" s="13">
        <f t="shared" si="1"/>
        <v>0</v>
      </c>
    </row>
    <row r="12" spans="1:11" ht="9.75">
      <c r="A12" s="10">
        <v>7</v>
      </c>
      <c r="B12" s="14" t="s">
        <v>151</v>
      </c>
      <c r="C12" s="102">
        <v>0</v>
      </c>
      <c r="D12" s="102">
        <f>'о7'!F12</f>
        <v>9136.1</v>
      </c>
      <c r="E12" s="70">
        <f>'о7'!G12</f>
        <v>2020.4</v>
      </c>
      <c r="F12" s="102">
        <f>'о7'!H12</f>
        <v>2565.3</v>
      </c>
      <c r="G12" s="12">
        <f t="shared" si="2"/>
        <v>4550.400000000001</v>
      </c>
      <c r="H12" s="116">
        <f t="shared" si="0"/>
        <v>0</v>
      </c>
      <c r="I12" s="159">
        <v>0</v>
      </c>
      <c r="J12" s="13">
        <v>0.75</v>
      </c>
      <c r="K12" s="13">
        <f t="shared" si="1"/>
        <v>0</v>
      </c>
    </row>
    <row r="13" spans="1:11" ht="9.75">
      <c r="A13" s="10">
        <v>8</v>
      </c>
      <c r="B13" s="14" t="s">
        <v>152</v>
      </c>
      <c r="C13" s="102">
        <v>0</v>
      </c>
      <c r="D13" s="102">
        <f>'о7'!F13</f>
        <v>2389.7</v>
      </c>
      <c r="E13" s="70">
        <f>'о7'!G13</f>
        <v>63.1</v>
      </c>
      <c r="F13" s="102">
        <f>'о7'!H13</f>
        <v>226.2</v>
      </c>
      <c r="G13" s="12">
        <f t="shared" si="2"/>
        <v>2100.4</v>
      </c>
      <c r="H13" s="116">
        <f t="shared" si="0"/>
        <v>0</v>
      </c>
      <c r="I13" s="159">
        <v>0</v>
      </c>
      <c r="J13" s="13">
        <v>0.75</v>
      </c>
      <c r="K13" s="13">
        <f t="shared" si="1"/>
        <v>0</v>
      </c>
    </row>
    <row r="14" spans="1:11" ht="9.75">
      <c r="A14" s="10">
        <v>9</v>
      </c>
      <c r="B14" s="14" t="s">
        <v>153</v>
      </c>
      <c r="C14" s="102">
        <v>0</v>
      </c>
      <c r="D14" s="102">
        <f>'о7'!F14</f>
        <v>3418.8</v>
      </c>
      <c r="E14" s="70">
        <f>'о7'!G14</f>
        <v>60.6</v>
      </c>
      <c r="F14" s="102">
        <f>'о7'!H14</f>
        <v>410.4</v>
      </c>
      <c r="G14" s="12">
        <f t="shared" si="2"/>
        <v>2947.8</v>
      </c>
      <c r="H14" s="116">
        <f t="shared" si="0"/>
        <v>0</v>
      </c>
      <c r="I14" s="159">
        <v>0</v>
      </c>
      <c r="J14" s="13">
        <v>0.75</v>
      </c>
      <c r="K14" s="13">
        <f t="shared" si="1"/>
        <v>0</v>
      </c>
    </row>
    <row r="15" spans="1:11" ht="9.75">
      <c r="A15" s="10">
        <v>10</v>
      </c>
      <c r="B15" s="14"/>
      <c r="C15" s="102"/>
      <c r="D15" s="102"/>
      <c r="E15" s="12"/>
      <c r="F15" s="102"/>
      <c r="G15" s="12">
        <f t="shared" si="2"/>
        <v>0</v>
      </c>
      <c r="H15" s="116" t="e">
        <f t="shared" si="0"/>
        <v>#DIV/0!</v>
      </c>
      <c r="J15" s="13">
        <v>0.75</v>
      </c>
      <c r="K15" s="13">
        <f t="shared" si="1"/>
        <v>0</v>
      </c>
    </row>
    <row r="16" spans="1:11" ht="9.75">
      <c r="A16" s="10">
        <v>11</v>
      </c>
      <c r="B16" s="14"/>
      <c r="C16" s="102"/>
      <c r="D16" s="102"/>
      <c r="E16" s="12"/>
      <c r="F16" s="102"/>
      <c r="G16" s="12">
        <f t="shared" si="2"/>
        <v>0</v>
      </c>
      <c r="H16" s="116" t="e">
        <f t="shared" si="0"/>
        <v>#DIV/0!</v>
      </c>
      <c r="J16" s="13">
        <v>0.75</v>
      </c>
      <c r="K16" s="13">
        <f t="shared" si="1"/>
        <v>0</v>
      </c>
    </row>
    <row r="17" spans="1:11" ht="9.75">
      <c r="A17" s="10">
        <v>12</v>
      </c>
      <c r="B17" s="14"/>
      <c r="C17" s="102"/>
      <c r="D17" s="102"/>
      <c r="E17" s="12"/>
      <c r="F17" s="102"/>
      <c r="G17" s="12">
        <f t="shared" si="2"/>
        <v>0</v>
      </c>
      <c r="H17" s="116" t="e">
        <f t="shared" si="0"/>
        <v>#DIV/0!</v>
      </c>
      <c r="J17" s="13">
        <v>0.75</v>
      </c>
      <c r="K17" s="13">
        <f t="shared" si="1"/>
        <v>0</v>
      </c>
    </row>
    <row r="18" spans="1:11" ht="9.75">
      <c r="A18" s="10">
        <v>13</v>
      </c>
      <c r="B18" s="14"/>
      <c r="C18" s="102"/>
      <c r="D18" s="102"/>
      <c r="E18" s="12"/>
      <c r="F18" s="102"/>
      <c r="G18" s="12">
        <f t="shared" si="2"/>
        <v>0</v>
      </c>
      <c r="H18" s="116" t="e">
        <f t="shared" si="0"/>
        <v>#DIV/0!</v>
      </c>
      <c r="J18" s="13">
        <v>0.75</v>
      </c>
      <c r="K18" s="13">
        <f t="shared" si="1"/>
        <v>0</v>
      </c>
    </row>
    <row r="19" spans="1:11" ht="9.75">
      <c r="A19" s="10">
        <v>14</v>
      </c>
      <c r="B19" s="14"/>
      <c r="C19" s="102"/>
      <c r="D19" s="102"/>
      <c r="E19" s="12"/>
      <c r="F19" s="102"/>
      <c r="G19" s="12">
        <f t="shared" si="2"/>
        <v>0</v>
      </c>
      <c r="H19" s="116" t="e">
        <f t="shared" si="0"/>
        <v>#DIV/0!</v>
      </c>
      <c r="J19" s="13">
        <v>0.75</v>
      </c>
      <c r="K19" s="13">
        <f t="shared" si="1"/>
        <v>0</v>
      </c>
    </row>
    <row r="20" spans="1:11" ht="9.75">
      <c r="A20" s="10">
        <v>15</v>
      </c>
      <c r="B20" s="14"/>
      <c r="C20" s="102"/>
      <c r="D20" s="102"/>
      <c r="E20" s="12"/>
      <c r="F20" s="102"/>
      <c r="G20" s="12">
        <f t="shared" si="2"/>
        <v>0</v>
      </c>
      <c r="H20" s="116" t="e">
        <f t="shared" si="0"/>
        <v>#DIV/0!</v>
      </c>
      <c r="J20" s="13">
        <v>0.75</v>
      </c>
      <c r="K20" s="13">
        <f t="shared" si="1"/>
        <v>0</v>
      </c>
    </row>
    <row r="21" spans="1:11" ht="9.75">
      <c r="A21" s="10">
        <v>16</v>
      </c>
      <c r="B21" s="14"/>
      <c r="C21" s="102"/>
      <c r="D21" s="102"/>
      <c r="E21" s="12"/>
      <c r="F21" s="102"/>
      <c r="G21" s="12">
        <f t="shared" si="2"/>
        <v>0</v>
      </c>
      <c r="H21" s="116" t="e">
        <f t="shared" si="0"/>
        <v>#DIV/0!</v>
      </c>
      <c r="J21" s="13">
        <v>0.75</v>
      </c>
      <c r="K21" s="13">
        <f t="shared" si="1"/>
        <v>0</v>
      </c>
    </row>
    <row r="22" spans="1:11" ht="9.75">
      <c r="A22" s="10">
        <v>17</v>
      </c>
      <c r="B22" s="14"/>
      <c r="C22" s="102"/>
      <c r="D22" s="102"/>
      <c r="E22" s="12"/>
      <c r="F22" s="102"/>
      <c r="G22" s="12">
        <f t="shared" si="2"/>
        <v>0</v>
      </c>
      <c r="H22" s="116" t="e">
        <f t="shared" si="0"/>
        <v>#DIV/0!</v>
      </c>
      <c r="J22" s="13">
        <v>0.75</v>
      </c>
      <c r="K22" s="13">
        <f t="shared" si="1"/>
        <v>0</v>
      </c>
    </row>
    <row r="23" spans="1:11" ht="9.75">
      <c r="A23" s="10">
        <v>18</v>
      </c>
      <c r="B23" s="14"/>
      <c r="C23" s="102"/>
      <c r="D23" s="102"/>
      <c r="E23" s="12"/>
      <c r="F23" s="102"/>
      <c r="G23" s="12">
        <f t="shared" si="2"/>
        <v>0</v>
      </c>
      <c r="H23" s="116" t="e">
        <f t="shared" si="0"/>
        <v>#DIV/0!</v>
      </c>
      <c r="J23" s="13">
        <v>0.75</v>
      </c>
      <c r="K23" s="13">
        <f t="shared" si="1"/>
        <v>0</v>
      </c>
    </row>
    <row r="24" spans="1:11" ht="9.75">
      <c r="A24" s="10">
        <v>19</v>
      </c>
      <c r="B24" s="14"/>
      <c r="C24" s="102"/>
      <c r="D24" s="102"/>
      <c r="E24" s="12"/>
      <c r="F24" s="102"/>
      <c r="G24" s="12">
        <f t="shared" si="2"/>
        <v>0</v>
      </c>
      <c r="H24" s="116" t="e">
        <f t="shared" si="0"/>
        <v>#DIV/0!</v>
      </c>
      <c r="J24" s="13">
        <v>0.75</v>
      </c>
      <c r="K24" s="13">
        <f t="shared" si="1"/>
        <v>0</v>
      </c>
    </row>
    <row r="25" spans="1:11" ht="9.75">
      <c r="A25" s="10">
        <v>20</v>
      </c>
      <c r="B25" s="14"/>
      <c r="C25" s="102"/>
      <c r="D25" s="102"/>
      <c r="E25" s="12"/>
      <c r="F25" s="102"/>
      <c r="G25" s="12">
        <f t="shared" si="2"/>
        <v>0</v>
      </c>
      <c r="H25" s="116" t="e">
        <f t="shared" si="0"/>
        <v>#DIV/0!</v>
      </c>
      <c r="J25" s="13">
        <v>0.75</v>
      </c>
      <c r="K25" s="13">
        <f t="shared" si="1"/>
        <v>0</v>
      </c>
    </row>
    <row r="26" spans="1:11" ht="9.75">
      <c r="A26" s="10">
        <v>21</v>
      </c>
      <c r="B26" s="14"/>
      <c r="C26" s="102"/>
      <c r="D26" s="102"/>
      <c r="E26" s="12"/>
      <c r="F26" s="102"/>
      <c r="G26" s="12">
        <f t="shared" si="2"/>
        <v>0</v>
      </c>
      <c r="H26" s="116" t="e">
        <f t="shared" si="0"/>
        <v>#DIV/0!</v>
      </c>
      <c r="J26" s="13">
        <v>0.75</v>
      </c>
      <c r="K26" s="13">
        <f t="shared" si="1"/>
        <v>0</v>
      </c>
    </row>
    <row r="27" spans="1:11" ht="9.75">
      <c r="A27" s="10">
        <v>22</v>
      </c>
      <c r="B27" s="14"/>
      <c r="C27" s="102"/>
      <c r="D27" s="91"/>
      <c r="E27" s="15"/>
      <c r="F27" s="91"/>
      <c r="G27" s="12">
        <f t="shared" si="2"/>
        <v>0</v>
      </c>
      <c r="H27" s="116" t="e">
        <f t="shared" si="0"/>
        <v>#DIV/0!</v>
      </c>
      <c r="J27" s="13">
        <v>0.75</v>
      </c>
      <c r="K27" s="13">
        <f t="shared" si="1"/>
        <v>0</v>
      </c>
    </row>
    <row r="28" spans="1:11" ht="9.75">
      <c r="A28" s="10">
        <v>23</v>
      </c>
      <c r="B28" s="14"/>
      <c r="C28" s="102"/>
      <c r="D28" s="91"/>
      <c r="E28" s="15"/>
      <c r="F28" s="91"/>
      <c r="G28" s="12">
        <f t="shared" si="2"/>
        <v>0</v>
      </c>
      <c r="H28" s="116" t="e">
        <f t="shared" si="0"/>
        <v>#DIV/0!</v>
      </c>
      <c r="J28" s="13">
        <v>0.75</v>
      </c>
      <c r="K28" s="13">
        <f t="shared" si="1"/>
        <v>0</v>
      </c>
    </row>
    <row r="29" spans="1:11" ht="9.75">
      <c r="A29" s="10">
        <v>24</v>
      </c>
      <c r="B29" s="14"/>
      <c r="C29" s="102"/>
      <c r="D29" s="91"/>
      <c r="E29" s="15"/>
      <c r="F29" s="91"/>
      <c r="G29" s="12">
        <f t="shared" si="2"/>
        <v>0</v>
      </c>
      <c r="H29" s="116" t="e">
        <f t="shared" si="0"/>
        <v>#DIV/0!</v>
      </c>
      <c r="J29" s="13">
        <v>0.75</v>
      </c>
      <c r="K29" s="13">
        <f t="shared" si="1"/>
        <v>0</v>
      </c>
    </row>
    <row r="30" spans="1:11" ht="9.75">
      <c r="A30" s="207" t="s">
        <v>36</v>
      </c>
      <c r="B30" s="208"/>
      <c r="C30" s="16">
        <f>SUM(C6:C29)</f>
        <v>0</v>
      </c>
      <c r="D30" s="170">
        <f>SUM(D6:D29)</f>
        <v>65001.6</v>
      </c>
      <c r="E30" s="170">
        <f>SUM(E6:E29)</f>
        <v>6266</v>
      </c>
      <c r="F30" s="170">
        <f>SUM(F6:F29)</f>
        <v>19367.600000000002</v>
      </c>
      <c r="G30" s="117">
        <f>SUM(G6:G29)</f>
        <v>39368.00000000001</v>
      </c>
      <c r="H30" s="29" t="s">
        <v>6</v>
      </c>
      <c r="I30" s="30" t="s">
        <v>6</v>
      </c>
      <c r="J30" s="17">
        <v>0.75</v>
      </c>
      <c r="K30" s="31" t="s">
        <v>6</v>
      </c>
    </row>
    <row r="31" spans="1:9" s="22" customFormat="1" ht="9.75">
      <c r="A31" s="18"/>
      <c r="B31" s="19"/>
      <c r="C31" s="19"/>
      <c r="D31" s="164"/>
      <c r="E31" s="164"/>
      <c r="F31" s="164"/>
      <c r="G31" s="20"/>
      <c r="H31" s="19"/>
      <c r="I31" s="21"/>
    </row>
    <row r="32" spans="1:9" s="22" customFormat="1" ht="9.75">
      <c r="A32" s="18"/>
      <c r="B32" s="19"/>
      <c r="C32" s="19"/>
      <c r="D32" s="20"/>
      <c r="E32" s="20"/>
      <c r="F32" s="20"/>
      <c r="G32" s="20"/>
      <c r="H32" s="19"/>
      <c r="I32" s="21"/>
    </row>
    <row r="33" spans="1:9" s="22" customFormat="1" ht="9.75">
      <c r="A33" s="18"/>
      <c r="B33" s="19"/>
      <c r="C33" s="19"/>
      <c r="D33" s="20"/>
      <c r="E33" s="20"/>
      <c r="F33" s="20"/>
      <c r="G33" s="20"/>
      <c r="H33" s="19"/>
      <c r="I33" s="21"/>
    </row>
    <row r="34" spans="1:9" s="22" customFormat="1" ht="9.75">
      <c r="A34" s="18"/>
      <c r="B34" s="19"/>
      <c r="C34" s="19"/>
      <c r="D34" s="20"/>
      <c r="E34" s="20"/>
      <c r="F34" s="20"/>
      <c r="G34" s="20"/>
      <c r="H34" s="23"/>
      <c r="I34" s="21"/>
    </row>
    <row r="35" spans="1:9" s="22" customFormat="1" ht="9.75">
      <c r="A35" s="18"/>
      <c r="B35" s="19"/>
      <c r="C35" s="19"/>
      <c r="D35" s="20"/>
      <c r="E35" s="20"/>
      <c r="F35" s="20"/>
      <c r="G35" s="20"/>
      <c r="H35" s="19"/>
      <c r="I35" s="21"/>
    </row>
    <row r="36" spans="1:9" s="22" customFormat="1" ht="9.75">
      <c r="A36" s="18"/>
      <c r="B36" s="19"/>
      <c r="C36" s="19"/>
      <c r="D36" s="20"/>
      <c r="E36" s="20"/>
      <c r="F36" s="20"/>
      <c r="G36" s="20"/>
      <c r="H36" s="19"/>
      <c r="I36" s="21"/>
    </row>
    <row r="37" spans="1:9" s="22" customFormat="1" ht="9.75">
      <c r="A37" s="18"/>
      <c r="B37" s="19"/>
      <c r="C37" s="19"/>
      <c r="D37" s="20"/>
      <c r="E37" s="20"/>
      <c r="F37" s="20"/>
      <c r="G37" s="20"/>
      <c r="H37" s="19"/>
      <c r="I37" s="21"/>
    </row>
    <row r="38" spans="1:9" s="22" customFormat="1" ht="9.75">
      <c r="A38" s="21"/>
      <c r="D38" s="20"/>
      <c r="E38" s="20"/>
      <c r="F38" s="20"/>
      <c r="G38" s="20"/>
      <c r="I38" s="21"/>
    </row>
    <row r="39" spans="1:9" s="22" customFormat="1" ht="9.75">
      <c r="A39" s="21"/>
      <c r="D39" s="20"/>
      <c r="E39" s="20"/>
      <c r="F39" s="20"/>
      <c r="G39" s="20"/>
      <c r="I39" s="21"/>
    </row>
    <row r="40" spans="1:9" s="22" customFormat="1" ht="9.75">
      <c r="A40" s="21"/>
      <c r="D40" s="20"/>
      <c r="E40" s="20"/>
      <c r="F40" s="20"/>
      <c r="G40" s="20"/>
      <c r="I40" s="21"/>
    </row>
    <row r="41" spans="1:9" s="22" customFormat="1" ht="9.75">
      <c r="A41" s="21"/>
      <c r="I41" s="21"/>
    </row>
    <row r="42" spans="1:9" s="22" customFormat="1" ht="9.75">
      <c r="A42" s="21"/>
      <c r="I42" s="21"/>
    </row>
  </sheetData>
  <sheetProtection/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2"/>
  <sheetViews>
    <sheetView zoomScaleSheetLayoutView="100" zoomScalePageLayoutView="0" workbookViewId="0" topLeftCell="A1">
      <selection activeCell="F10" sqref="F10"/>
    </sheetView>
  </sheetViews>
  <sheetFormatPr defaultColWidth="9.125" defaultRowHeight="12.75"/>
  <cols>
    <col min="1" max="1" width="6.00390625" style="1" customWidth="1"/>
    <col min="2" max="2" width="25.50390625" style="2" customWidth="1"/>
    <col min="3" max="3" width="19.00390625" style="2" customWidth="1"/>
    <col min="4" max="4" width="17.50390625" style="2" customWidth="1"/>
    <col min="5" max="5" width="18.125" style="2" customWidth="1"/>
    <col min="6" max="6" width="22.125" style="2" customWidth="1"/>
    <col min="7" max="7" width="17.875" style="2" customWidth="1"/>
    <col min="8" max="8" width="16.625" style="1" customWidth="1"/>
    <col min="9" max="9" width="15.00390625" style="2" customWidth="1"/>
    <col min="10" max="10" width="15.625" style="2" customWidth="1"/>
    <col min="11" max="16384" width="9.125" style="2" customWidth="1"/>
  </cols>
  <sheetData>
    <row r="1" spans="1:10" ht="15.75" customHeight="1">
      <c r="A1" s="217" t="s">
        <v>121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7" ht="9.75">
      <c r="A2" s="3"/>
      <c r="B2" s="4"/>
      <c r="C2" s="4"/>
      <c r="D2" s="4"/>
      <c r="E2" s="4"/>
      <c r="F2" s="4"/>
      <c r="G2" s="4"/>
    </row>
    <row r="3" spans="1:10" ht="176.25" customHeight="1">
      <c r="A3" s="209" t="s">
        <v>7</v>
      </c>
      <c r="B3" s="207" t="s">
        <v>99</v>
      </c>
      <c r="C3" s="76" t="s">
        <v>169</v>
      </c>
      <c r="D3" s="63" t="s">
        <v>193</v>
      </c>
      <c r="E3" s="63" t="s">
        <v>194</v>
      </c>
      <c r="F3" s="74" t="s">
        <v>170</v>
      </c>
      <c r="G3" s="5" t="s">
        <v>22</v>
      </c>
      <c r="H3" s="210" t="s">
        <v>2</v>
      </c>
      <c r="I3" s="210" t="s">
        <v>3</v>
      </c>
      <c r="J3" s="6" t="s">
        <v>4</v>
      </c>
    </row>
    <row r="4" spans="1:10" s="9" customFormat="1" ht="45" customHeight="1">
      <c r="A4" s="209"/>
      <c r="B4" s="207"/>
      <c r="C4" s="7" t="s">
        <v>20</v>
      </c>
      <c r="D4" s="7" t="s">
        <v>24</v>
      </c>
      <c r="E4" s="7" t="s">
        <v>5</v>
      </c>
      <c r="F4" s="7" t="s">
        <v>25</v>
      </c>
      <c r="G4" s="7" t="s">
        <v>26</v>
      </c>
      <c r="H4" s="212"/>
      <c r="I4" s="212"/>
      <c r="J4" s="8" t="s">
        <v>27</v>
      </c>
    </row>
    <row r="5" spans="1:10" s="28" customFormat="1" ht="1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115">
        <v>10</v>
      </c>
    </row>
    <row r="6" spans="1:10" ht="9.75">
      <c r="A6" s="10">
        <v>1</v>
      </c>
      <c r="B6" s="14" t="s">
        <v>145</v>
      </c>
      <c r="C6" s="102">
        <v>0</v>
      </c>
      <c r="D6" s="20">
        <f>'о1 '!D8</f>
        <v>1220</v>
      </c>
      <c r="E6" s="102">
        <f>'о1 '!E8</f>
        <v>0</v>
      </c>
      <c r="F6" s="12">
        <f>D6+E6</f>
        <v>1220</v>
      </c>
      <c r="G6" s="116">
        <f>C6/F6*100</f>
        <v>0</v>
      </c>
      <c r="H6" s="159">
        <v>1</v>
      </c>
      <c r="I6" s="13">
        <v>0.5</v>
      </c>
      <c r="J6" s="13">
        <f aca="true" t="shared" si="0" ref="J6:J29">H6*I6</f>
        <v>0.5</v>
      </c>
    </row>
    <row r="7" spans="1:10" ht="9.75">
      <c r="A7" s="10">
        <v>2</v>
      </c>
      <c r="B7" s="14" t="s">
        <v>146</v>
      </c>
      <c r="C7" s="102">
        <v>0</v>
      </c>
      <c r="D7" s="20">
        <f>'о1 '!D9</f>
        <v>936.4</v>
      </c>
      <c r="E7" s="102">
        <f>'о1 '!E9</f>
        <v>0</v>
      </c>
      <c r="F7" s="12">
        <f aca="true" t="shared" si="1" ref="F7:F29">D7+E7</f>
        <v>936.4</v>
      </c>
      <c r="G7" s="116">
        <f aca="true" t="shared" si="2" ref="G7:G29">C7/F7*100</f>
        <v>0</v>
      </c>
      <c r="H7" s="159">
        <v>1</v>
      </c>
      <c r="I7" s="13">
        <v>0.5</v>
      </c>
      <c r="J7" s="13">
        <f t="shared" si="0"/>
        <v>0.5</v>
      </c>
    </row>
    <row r="8" spans="1:10" ht="9.75">
      <c r="A8" s="10">
        <v>3</v>
      </c>
      <c r="B8" s="14" t="s">
        <v>147</v>
      </c>
      <c r="C8" s="102">
        <v>0</v>
      </c>
      <c r="D8" s="20">
        <f>'о1 '!D10</f>
        <v>1381.1</v>
      </c>
      <c r="E8" s="102">
        <f>'о1 '!E10</f>
        <v>0</v>
      </c>
      <c r="F8" s="12">
        <f t="shared" si="1"/>
        <v>1381.1</v>
      </c>
      <c r="G8" s="116">
        <f t="shared" si="2"/>
        <v>0</v>
      </c>
      <c r="H8" s="159">
        <v>1</v>
      </c>
      <c r="I8" s="13">
        <v>0.5</v>
      </c>
      <c r="J8" s="13">
        <f t="shared" si="0"/>
        <v>0.5</v>
      </c>
    </row>
    <row r="9" spans="1:10" ht="9.75">
      <c r="A9" s="10">
        <v>4</v>
      </c>
      <c r="B9" s="14" t="s">
        <v>148</v>
      </c>
      <c r="C9" s="102">
        <v>0</v>
      </c>
      <c r="D9" s="20">
        <f>'о1 '!D11</f>
        <v>799.3</v>
      </c>
      <c r="E9" s="102">
        <f>'о1 '!E11</f>
        <v>0</v>
      </c>
      <c r="F9" s="12">
        <f t="shared" si="1"/>
        <v>799.3</v>
      </c>
      <c r="G9" s="116">
        <f t="shared" si="2"/>
        <v>0</v>
      </c>
      <c r="H9" s="159">
        <v>1</v>
      </c>
      <c r="I9" s="13">
        <v>0.5</v>
      </c>
      <c r="J9" s="13">
        <f t="shared" si="0"/>
        <v>0.5</v>
      </c>
    </row>
    <row r="10" spans="1:10" ht="9.75">
      <c r="A10" s="10">
        <v>5</v>
      </c>
      <c r="B10" s="14" t="s">
        <v>149</v>
      </c>
      <c r="C10" s="102">
        <v>0</v>
      </c>
      <c r="D10" s="20">
        <f>'о1 '!D12</f>
        <v>14626.2</v>
      </c>
      <c r="E10" s="102">
        <f>'о1 '!E12</f>
        <v>0</v>
      </c>
      <c r="F10" s="12">
        <f t="shared" si="1"/>
        <v>14626.2</v>
      </c>
      <c r="G10" s="116">
        <f t="shared" si="2"/>
        <v>0</v>
      </c>
      <c r="H10" s="159">
        <v>1</v>
      </c>
      <c r="I10" s="13">
        <v>0.5</v>
      </c>
      <c r="J10" s="13">
        <f t="shared" si="0"/>
        <v>0.5</v>
      </c>
    </row>
    <row r="11" spans="1:10" ht="9.75">
      <c r="A11" s="10">
        <v>6</v>
      </c>
      <c r="B11" s="14" t="s">
        <v>150</v>
      </c>
      <c r="C11" s="102">
        <v>0</v>
      </c>
      <c r="D11" s="20">
        <f>'о1 '!D13</f>
        <v>695.8</v>
      </c>
      <c r="E11" s="102">
        <f>'о1 '!E13</f>
        <v>0</v>
      </c>
      <c r="F11" s="12">
        <f t="shared" si="1"/>
        <v>695.8</v>
      </c>
      <c r="G11" s="116">
        <f t="shared" si="2"/>
        <v>0</v>
      </c>
      <c r="H11" s="159">
        <v>1</v>
      </c>
      <c r="I11" s="13">
        <v>0.5</v>
      </c>
      <c r="J11" s="13">
        <f t="shared" si="0"/>
        <v>0.5</v>
      </c>
    </row>
    <row r="12" spans="1:10" ht="9.75">
      <c r="A12" s="10">
        <v>7</v>
      </c>
      <c r="B12" s="14" t="s">
        <v>151</v>
      </c>
      <c r="C12" s="102">
        <v>0</v>
      </c>
      <c r="D12" s="20">
        <f>'о1 '!D14</f>
        <v>1283.7</v>
      </c>
      <c r="E12" s="102">
        <f>'о1 '!E14</f>
        <v>0</v>
      </c>
      <c r="F12" s="12">
        <f t="shared" si="1"/>
        <v>1283.7</v>
      </c>
      <c r="G12" s="116">
        <f t="shared" si="2"/>
        <v>0</v>
      </c>
      <c r="H12" s="159">
        <v>1</v>
      </c>
      <c r="I12" s="13">
        <v>0.5</v>
      </c>
      <c r="J12" s="13">
        <f t="shared" si="0"/>
        <v>0.5</v>
      </c>
    </row>
    <row r="13" spans="1:10" ht="9.75">
      <c r="A13" s="10">
        <v>8</v>
      </c>
      <c r="B13" s="14" t="s">
        <v>152</v>
      </c>
      <c r="C13" s="102">
        <v>0</v>
      </c>
      <c r="D13" s="20">
        <f>'о1 '!D15</f>
        <v>629.1</v>
      </c>
      <c r="E13" s="102">
        <f>'о1 '!E15</f>
        <v>0</v>
      </c>
      <c r="F13" s="12">
        <f t="shared" si="1"/>
        <v>629.1</v>
      </c>
      <c r="G13" s="116">
        <f t="shared" si="2"/>
        <v>0</v>
      </c>
      <c r="H13" s="159">
        <v>1</v>
      </c>
      <c r="I13" s="13">
        <v>0.5</v>
      </c>
      <c r="J13" s="13">
        <f t="shared" si="0"/>
        <v>0.5</v>
      </c>
    </row>
    <row r="14" spans="1:10" ht="9.75">
      <c r="A14" s="10">
        <v>9</v>
      </c>
      <c r="B14" s="14" t="s">
        <v>153</v>
      </c>
      <c r="C14" s="102">
        <v>0</v>
      </c>
      <c r="D14" s="20">
        <f>'о1 '!D16</f>
        <v>1013.3</v>
      </c>
      <c r="E14" s="102">
        <f>'о1 '!E16</f>
        <v>0</v>
      </c>
      <c r="F14" s="12">
        <f t="shared" si="1"/>
        <v>1013.3</v>
      </c>
      <c r="G14" s="116">
        <f t="shared" si="2"/>
        <v>0</v>
      </c>
      <c r="H14" s="159">
        <v>1</v>
      </c>
      <c r="I14" s="13">
        <v>0.5</v>
      </c>
      <c r="J14" s="13">
        <f t="shared" si="0"/>
        <v>0.5</v>
      </c>
    </row>
    <row r="15" spans="1:10" ht="9.75">
      <c r="A15" s="10">
        <v>10</v>
      </c>
      <c r="B15" s="14"/>
      <c r="C15" s="102"/>
      <c r="D15" s="66"/>
      <c r="E15" s="70"/>
      <c r="F15" s="12">
        <f t="shared" si="1"/>
        <v>0</v>
      </c>
      <c r="G15" s="116" t="e">
        <f t="shared" si="2"/>
        <v>#DIV/0!</v>
      </c>
      <c r="I15" s="13">
        <v>0.5</v>
      </c>
      <c r="J15" s="13">
        <f t="shared" si="0"/>
        <v>0</v>
      </c>
    </row>
    <row r="16" spans="1:10" ht="9.75">
      <c r="A16" s="10">
        <v>11</v>
      </c>
      <c r="B16" s="14"/>
      <c r="C16" s="102"/>
      <c r="D16" s="66"/>
      <c r="E16" s="70"/>
      <c r="F16" s="12">
        <f t="shared" si="1"/>
        <v>0</v>
      </c>
      <c r="G16" s="116" t="e">
        <f t="shared" si="2"/>
        <v>#DIV/0!</v>
      </c>
      <c r="I16" s="13">
        <v>0.5</v>
      </c>
      <c r="J16" s="13">
        <f t="shared" si="0"/>
        <v>0</v>
      </c>
    </row>
    <row r="17" spans="1:10" ht="9.75">
      <c r="A17" s="10">
        <v>12</v>
      </c>
      <c r="B17" s="14"/>
      <c r="C17" s="102"/>
      <c r="D17" s="66"/>
      <c r="E17" s="70"/>
      <c r="F17" s="12">
        <f t="shared" si="1"/>
        <v>0</v>
      </c>
      <c r="G17" s="116" t="e">
        <f t="shared" si="2"/>
        <v>#DIV/0!</v>
      </c>
      <c r="I17" s="13">
        <v>0.5</v>
      </c>
      <c r="J17" s="13">
        <f t="shared" si="0"/>
        <v>0</v>
      </c>
    </row>
    <row r="18" spans="1:10" ht="9.75">
      <c r="A18" s="10">
        <v>13</v>
      </c>
      <c r="B18" s="14"/>
      <c r="C18" s="102"/>
      <c r="D18" s="66"/>
      <c r="E18" s="70"/>
      <c r="F18" s="12">
        <f t="shared" si="1"/>
        <v>0</v>
      </c>
      <c r="G18" s="116" t="e">
        <f t="shared" si="2"/>
        <v>#DIV/0!</v>
      </c>
      <c r="I18" s="13">
        <v>0.5</v>
      </c>
      <c r="J18" s="13">
        <f t="shared" si="0"/>
        <v>0</v>
      </c>
    </row>
    <row r="19" spans="1:10" ht="9.75">
      <c r="A19" s="10">
        <v>14</v>
      </c>
      <c r="B19" s="14"/>
      <c r="C19" s="102"/>
      <c r="D19" s="66"/>
      <c r="E19" s="70"/>
      <c r="F19" s="12">
        <f t="shared" si="1"/>
        <v>0</v>
      </c>
      <c r="G19" s="116" t="e">
        <f t="shared" si="2"/>
        <v>#DIV/0!</v>
      </c>
      <c r="I19" s="13">
        <v>0.5</v>
      </c>
      <c r="J19" s="13">
        <f t="shared" si="0"/>
        <v>0</v>
      </c>
    </row>
    <row r="20" spans="1:10" ht="9.75">
      <c r="A20" s="10">
        <v>15</v>
      </c>
      <c r="B20" s="14"/>
      <c r="C20" s="102"/>
      <c r="D20" s="66"/>
      <c r="E20" s="70"/>
      <c r="F20" s="12">
        <f t="shared" si="1"/>
        <v>0</v>
      </c>
      <c r="G20" s="116" t="e">
        <f t="shared" si="2"/>
        <v>#DIV/0!</v>
      </c>
      <c r="I20" s="13">
        <v>0.5</v>
      </c>
      <c r="J20" s="13">
        <f t="shared" si="0"/>
        <v>0</v>
      </c>
    </row>
    <row r="21" spans="1:10" ht="9.75">
      <c r="A21" s="10">
        <v>16</v>
      </c>
      <c r="B21" s="14"/>
      <c r="C21" s="102"/>
      <c r="D21" s="66"/>
      <c r="E21" s="70"/>
      <c r="F21" s="12">
        <f t="shared" si="1"/>
        <v>0</v>
      </c>
      <c r="G21" s="116" t="e">
        <f t="shared" si="2"/>
        <v>#DIV/0!</v>
      </c>
      <c r="I21" s="13">
        <v>0.5</v>
      </c>
      <c r="J21" s="13">
        <f t="shared" si="0"/>
        <v>0</v>
      </c>
    </row>
    <row r="22" spans="1:10" ht="9.75">
      <c r="A22" s="10">
        <v>17</v>
      </c>
      <c r="B22" s="14"/>
      <c r="C22" s="102"/>
      <c r="D22" s="66"/>
      <c r="E22" s="70"/>
      <c r="F22" s="12">
        <f t="shared" si="1"/>
        <v>0</v>
      </c>
      <c r="G22" s="116" t="e">
        <f t="shared" si="2"/>
        <v>#DIV/0!</v>
      </c>
      <c r="I22" s="13">
        <v>0.5</v>
      </c>
      <c r="J22" s="13">
        <f t="shared" si="0"/>
        <v>0</v>
      </c>
    </row>
    <row r="23" spans="1:10" ht="9.75">
      <c r="A23" s="10">
        <v>18</v>
      </c>
      <c r="B23" s="14"/>
      <c r="C23" s="102"/>
      <c r="D23" s="66"/>
      <c r="E23" s="70"/>
      <c r="F23" s="12">
        <f t="shared" si="1"/>
        <v>0</v>
      </c>
      <c r="G23" s="116" t="e">
        <f t="shared" si="2"/>
        <v>#DIV/0!</v>
      </c>
      <c r="I23" s="13">
        <v>0.5</v>
      </c>
      <c r="J23" s="13">
        <f t="shared" si="0"/>
        <v>0</v>
      </c>
    </row>
    <row r="24" spans="1:10" ht="9.75">
      <c r="A24" s="10">
        <v>19</v>
      </c>
      <c r="B24" s="14"/>
      <c r="C24" s="102"/>
      <c r="D24" s="66"/>
      <c r="E24" s="70"/>
      <c r="F24" s="12">
        <f t="shared" si="1"/>
        <v>0</v>
      </c>
      <c r="G24" s="116" t="e">
        <f t="shared" si="2"/>
        <v>#DIV/0!</v>
      </c>
      <c r="I24" s="13">
        <v>0.5</v>
      </c>
      <c r="J24" s="13">
        <f t="shared" si="0"/>
        <v>0</v>
      </c>
    </row>
    <row r="25" spans="1:10" ht="9.75">
      <c r="A25" s="10">
        <v>20</v>
      </c>
      <c r="B25" s="14"/>
      <c r="C25" s="102"/>
      <c r="D25" s="66"/>
      <c r="E25" s="70"/>
      <c r="F25" s="12">
        <f t="shared" si="1"/>
        <v>0</v>
      </c>
      <c r="G25" s="116" t="e">
        <f t="shared" si="2"/>
        <v>#DIV/0!</v>
      </c>
      <c r="I25" s="13">
        <v>0.5</v>
      </c>
      <c r="J25" s="13">
        <f t="shared" si="0"/>
        <v>0</v>
      </c>
    </row>
    <row r="26" spans="1:10" ht="9.75">
      <c r="A26" s="10">
        <v>21</v>
      </c>
      <c r="B26" s="14"/>
      <c r="C26" s="102"/>
      <c r="D26" s="66"/>
      <c r="E26" s="70"/>
      <c r="F26" s="12">
        <f t="shared" si="1"/>
        <v>0</v>
      </c>
      <c r="G26" s="116" t="e">
        <f t="shared" si="2"/>
        <v>#DIV/0!</v>
      </c>
      <c r="I26" s="13">
        <v>0.5</v>
      </c>
      <c r="J26" s="13">
        <f t="shared" si="0"/>
        <v>0</v>
      </c>
    </row>
    <row r="27" spans="1:10" ht="9.75">
      <c r="A27" s="10">
        <v>22</v>
      </c>
      <c r="B27" s="14"/>
      <c r="C27" s="102"/>
      <c r="D27" s="66"/>
      <c r="E27" s="71"/>
      <c r="F27" s="12">
        <f t="shared" si="1"/>
        <v>0</v>
      </c>
      <c r="G27" s="116" t="e">
        <f t="shared" si="2"/>
        <v>#DIV/0!</v>
      </c>
      <c r="I27" s="13">
        <v>0.5</v>
      </c>
      <c r="J27" s="13">
        <f t="shared" si="0"/>
        <v>0</v>
      </c>
    </row>
    <row r="28" spans="1:10" ht="9.75">
      <c r="A28" s="10">
        <v>23</v>
      </c>
      <c r="B28" s="14"/>
      <c r="C28" s="102"/>
      <c r="D28" s="66"/>
      <c r="E28" s="71"/>
      <c r="F28" s="12">
        <f t="shared" si="1"/>
        <v>0</v>
      </c>
      <c r="G28" s="116" t="e">
        <f t="shared" si="2"/>
        <v>#DIV/0!</v>
      </c>
      <c r="I28" s="13">
        <v>0.5</v>
      </c>
      <c r="J28" s="13">
        <f t="shared" si="0"/>
        <v>0</v>
      </c>
    </row>
    <row r="29" spans="1:10" ht="9.75">
      <c r="A29" s="10">
        <v>24</v>
      </c>
      <c r="B29" s="14"/>
      <c r="C29" s="102"/>
      <c r="D29" s="66"/>
      <c r="E29" s="71"/>
      <c r="F29" s="12">
        <f t="shared" si="1"/>
        <v>0</v>
      </c>
      <c r="G29" s="116" t="e">
        <f t="shared" si="2"/>
        <v>#DIV/0!</v>
      </c>
      <c r="I29" s="13">
        <v>0.5</v>
      </c>
      <c r="J29" s="13">
        <f t="shared" si="0"/>
        <v>0</v>
      </c>
    </row>
    <row r="30" spans="1:10" ht="9.75">
      <c r="A30" s="207" t="s">
        <v>36</v>
      </c>
      <c r="B30" s="208"/>
      <c r="C30" s="16">
        <f>SUM(C6:C29)</f>
        <v>0</v>
      </c>
      <c r="D30" s="24">
        <f>SUM(D6:D29)</f>
        <v>22584.899999999998</v>
      </c>
      <c r="E30" s="16">
        <f>SUM(E6:E29)</f>
        <v>0</v>
      </c>
      <c r="F30" s="16">
        <f>SUM(F6:F29)</f>
        <v>22584.899999999998</v>
      </c>
      <c r="G30" s="29" t="s">
        <v>6</v>
      </c>
      <c r="H30" s="30" t="s">
        <v>6</v>
      </c>
      <c r="I30" s="17">
        <v>0.5</v>
      </c>
      <c r="J30" s="31" t="s">
        <v>6</v>
      </c>
    </row>
    <row r="31" spans="1:8" s="22" customFormat="1" ht="9.75">
      <c r="A31" s="18"/>
      <c r="B31" s="19"/>
      <c r="C31" s="19"/>
      <c r="D31" s="20"/>
      <c r="E31" s="20"/>
      <c r="F31" s="20"/>
      <c r="G31" s="19"/>
      <c r="H31" s="21"/>
    </row>
    <row r="32" spans="1:8" s="22" customFormat="1" ht="9.75">
      <c r="A32" s="18"/>
      <c r="B32" s="19"/>
      <c r="C32" s="19"/>
      <c r="D32" s="20"/>
      <c r="E32" s="20"/>
      <c r="F32" s="20"/>
      <c r="G32" s="19"/>
      <c r="H32" s="21"/>
    </row>
    <row r="33" spans="1:8" s="22" customFormat="1" ht="9.75">
      <c r="A33" s="18"/>
      <c r="B33" s="19"/>
      <c r="C33" s="19"/>
      <c r="D33" s="20"/>
      <c r="E33" s="20"/>
      <c r="F33" s="20"/>
      <c r="G33" s="19"/>
      <c r="H33" s="21"/>
    </row>
    <row r="34" spans="1:8" s="22" customFormat="1" ht="9.75">
      <c r="A34" s="18"/>
      <c r="B34" s="19"/>
      <c r="C34" s="19"/>
      <c r="D34" s="20"/>
      <c r="E34" s="20"/>
      <c r="F34" s="20"/>
      <c r="G34" s="23"/>
      <c r="H34" s="21"/>
    </row>
    <row r="35" spans="1:8" s="22" customFormat="1" ht="9.75">
      <c r="A35" s="18"/>
      <c r="B35" s="19"/>
      <c r="C35" s="19"/>
      <c r="D35" s="20"/>
      <c r="E35" s="20"/>
      <c r="F35" s="20"/>
      <c r="G35" s="19"/>
      <c r="H35" s="21"/>
    </row>
    <row r="36" spans="1:8" s="22" customFormat="1" ht="9.75">
      <c r="A36" s="18"/>
      <c r="B36" s="19"/>
      <c r="C36" s="19"/>
      <c r="D36" s="20"/>
      <c r="E36" s="20"/>
      <c r="F36" s="20"/>
      <c r="G36" s="19"/>
      <c r="H36" s="21"/>
    </row>
    <row r="37" spans="1:8" s="22" customFormat="1" ht="9.75">
      <c r="A37" s="18"/>
      <c r="B37" s="19"/>
      <c r="C37" s="19"/>
      <c r="D37" s="20"/>
      <c r="E37" s="20"/>
      <c r="F37" s="20"/>
      <c r="G37" s="19"/>
      <c r="H37" s="21"/>
    </row>
    <row r="38" spans="1:8" s="22" customFormat="1" ht="9.75">
      <c r="A38" s="21"/>
      <c r="D38" s="20"/>
      <c r="E38" s="20"/>
      <c r="F38" s="20"/>
      <c r="H38" s="21"/>
    </row>
    <row r="39" spans="1:8" s="22" customFormat="1" ht="9.75">
      <c r="A39" s="21"/>
      <c r="D39" s="20"/>
      <c r="E39" s="20"/>
      <c r="F39" s="20"/>
      <c r="H39" s="21"/>
    </row>
    <row r="40" spans="1:8" s="22" customFormat="1" ht="9.75">
      <c r="A40" s="21"/>
      <c r="D40" s="20"/>
      <c r="E40" s="20"/>
      <c r="F40" s="20"/>
      <c r="H40" s="21"/>
    </row>
    <row r="41" spans="1:8" s="22" customFormat="1" ht="9.75">
      <c r="A41" s="21"/>
      <c r="H41" s="21"/>
    </row>
    <row r="42" spans="1:8" s="22" customFormat="1" ht="9.75">
      <c r="A42" s="21"/>
      <c r="H42" s="21"/>
    </row>
  </sheetData>
  <sheetProtection/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T43"/>
  <sheetViews>
    <sheetView zoomScaleSheetLayoutView="100" zoomScalePageLayoutView="0" workbookViewId="0" topLeftCell="A4">
      <selection activeCell="J11" sqref="J11"/>
    </sheetView>
  </sheetViews>
  <sheetFormatPr defaultColWidth="9.125" defaultRowHeight="12.75"/>
  <cols>
    <col min="1" max="1" width="5.875" style="1" customWidth="1"/>
    <col min="2" max="2" width="23.125" style="2" customWidth="1"/>
    <col min="3" max="4" width="21.50390625" style="2" customWidth="1"/>
    <col min="5" max="6" width="16.875" style="2" customWidth="1"/>
    <col min="7" max="7" width="20.625" style="2" customWidth="1"/>
    <col min="8" max="8" width="19.50390625" style="73" customWidth="1"/>
    <col min="9" max="9" width="16.875" style="2" customWidth="1"/>
    <col min="10" max="11" width="19.50390625" style="2" customWidth="1"/>
    <col min="12" max="12" width="24.375" style="2" customWidth="1"/>
    <col min="13" max="13" width="19.50390625" style="2" customWidth="1"/>
    <col min="14" max="15" width="18.50390625" style="2" customWidth="1"/>
    <col min="16" max="16" width="23.375" style="2" customWidth="1"/>
    <col min="17" max="17" width="17.375" style="2" customWidth="1"/>
    <col min="18" max="18" width="17.375" style="1" customWidth="1"/>
    <col min="19" max="19" width="16.375" style="2" customWidth="1"/>
    <col min="20" max="20" width="14.50390625" style="2" customWidth="1"/>
    <col min="21" max="21" width="9.125" style="2" customWidth="1"/>
    <col min="22" max="22" width="17.50390625" style="2" customWidth="1"/>
    <col min="23" max="16384" width="9.125" style="2" customWidth="1"/>
  </cols>
  <sheetData>
    <row r="2" spans="3:17" ht="48.75" customHeight="1">
      <c r="C2" s="218" t="s">
        <v>122</v>
      </c>
      <c r="D2" s="218"/>
      <c r="E2" s="218"/>
      <c r="F2" s="218"/>
      <c r="G2" s="218"/>
      <c r="H2" s="218"/>
      <c r="I2" s="218"/>
      <c r="J2" s="218"/>
      <c r="K2" s="218"/>
      <c r="L2" s="4"/>
      <c r="M2" s="4"/>
      <c r="N2" s="4"/>
      <c r="O2" s="4"/>
      <c r="P2" s="4"/>
      <c r="Q2" s="4"/>
    </row>
    <row r="3" spans="1:17" ht="13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4"/>
      <c r="M3" s="4"/>
      <c r="N3" s="4"/>
      <c r="O3" s="4"/>
      <c r="P3" s="4"/>
      <c r="Q3" s="4"/>
    </row>
    <row r="4" spans="1:20" ht="195.75" customHeight="1">
      <c r="A4" s="209" t="s">
        <v>7</v>
      </c>
      <c r="B4" s="207" t="s">
        <v>99</v>
      </c>
      <c r="C4" s="5" t="s">
        <v>211</v>
      </c>
      <c r="D4" s="5" t="s">
        <v>212</v>
      </c>
      <c r="E4" s="63" t="s">
        <v>29</v>
      </c>
      <c r="F4" s="63" t="s">
        <v>186</v>
      </c>
      <c r="G4" s="63" t="s">
        <v>195</v>
      </c>
      <c r="H4" s="86" t="s">
        <v>114</v>
      </c>
      <c r="I4" s="63" t="s">
        <v>196</v>
      </c>
      <c r="J4" s="63" t="s">
        <v>197</v>
      </c>
      <c r="K4" s="5" t="s">
        <v>198</v>
      </c>
      <c r="L4" s="6" t="s">
        <v>171</v>
      </c>
      <c r="M4" s="63" t="s">
        <v>191</v>
      </c>
      <c r="N4" s="63" t="s">
        <v>199</v>
      </c>
      <c r="O4" s="63" t="s">
        <v>200</v>
      </c>
      <c r="P4" s="74" t="s">
        <v>172</v>
      </c>
      <c r="Q4" s="5" t="s">
        <v>57</v>
      </c>
      <c r="R4" s="210" t="s">
        <v>2</v>
      </c>
      <c r="S4" s="210" t="s">
        <v>8</v>
      </c>
      <c r="T4" s="6" t="s">
        <v>4</v>
      </c>
    </row>
    <row r="5" spans="1:20" s="9" customFormat="1" ht="45.75" customHeight="1">
      <c r="A5" s="209"/>
      <c r="B5" s="207"/>
      <c r="C5" s="5" t="s">
        <v>28</v>
      </c>
      <c r="D5" s="5" t="s">
        <v>28</v>
      </c>
      <c r="E5" s="7" t="s">
        <v>30</v>
      </c>
      <c r="F5" s="7" t="s">
        <v>24</v>
      </c>
      <c r="G5" s="7" t="s">
        <v>127</v>
      </c>
      <c r="H5" s="75" t="s">
        <v>52</v>
      </c>
      <c r="I5" s="7" t="s">
        <v>24</v>
      </c>
      <c r="J5" s="7" t="s">
        <v>126</v>
      </c>
      <c r="K5" s="7" t="s">
        <v>54</v>
      </c>
      <c r="L5" s="7" t="s">
        <v>55</v>
      </c>
      <c r="M5" s="7" t="s">
        <v>24</v>
      </c>
      <c r="N5" s="7" t="s">
        <v>24</v>
      </c>
      <c r="O5" s="7" t="s">
        <v>24</v>
      </c>
      <c r="P5" s="7" t="s">
        <v>56</v>
      </c>
      <c r="Q5" s="7" t="s">
        <v>58</v>
      </c>
      <c r="R5" s="212"/>
      <c r="S5" s="212"/>
      <c r="T5" s="8" t="s">
        <v>33</v>
      </c>
    </row>
    <row r="6" spans="1:20" s="9" customFormat="1" ht="13.5" customHeight="1">
      <c r="A6" s="27">
        <v>1</v>
      </c>
      <c r="B6" s="149">
        <v>2</v>
      </c>
      <c r="C6" s="27">
        <v>3</v>
      </c>
      <c r="D6" s="27">
        <v>4</v>
      </c>
      <c r="E6" s="7">
        <v>5</v>
      </c>
      <c r="F6" s="7">
        <v>6</v>
      </c>
      <c r="G6" s="7">
        <v>7</v>
      </c>
      <c r="H6" s="75" t="s">
        <v>53</v>
      </c>
      <c r="I6" s="7">
        <v>9</v>
      </c>
      <c r="J6" s="7">
        <v>10</v>
      </c>
      <c r="K6" s="7">
        <v>11</v>
      </c>
      <c r="L6" s="7">
        <v>12</v>
      </c>
      <c r="M6" s="27">
        <v>13</v>
      </c>
      <c r="N6" s="27">
        <v>14</v>
      </c>
      <c r="O6" s="27">
        <v>15</v>
      </c>
      <c r="P6" s="27">
        <v>16</v>
      </c>
      <c r="Q6" s="7">
        <v>17</v>
      </c>
      <c r="R6" s="7">
        <v>18</v>
      </c>
      <c r="S6" s="7">
        <v>19</v>
      </c>
      <c r="T6" s="8">
        <v>20</v>
      </c>
    </row>
    <row r="7" spans="1:20" ht="9.75">
      <c r="A7" s="10">
        <v>1</v>
      </c>
      <c r="B7" s="14" t="s">
        <v>145</v>
      </c>
      <c r="C7" s="34">
        <f>'о4'!C6</f>
        <v>0</v>
      </c>
      <c r="D7" s="66">
        <v>0</v>
      </c>
      <c r="E7" s="70">
        <f>D7-C7</f>
        <v>0</v>
      </c>
      <c r="F7" s="70">
        <f>'о2'!F6</f>
        <v>4132.2</v>
      </c>
      <c r="G7" s="70">
        <f>'о2'!G6</f>
        <v>602.1</v>
      </c>
      <c r="H7" s="77">
        <f>F7-G7</f>
        <v>3530.1</v>
      </c>
      <c r="I7" s="26">
        <f>'о2'!C6</f>
        <v>6</v>
      </c>
      <c r="J7" s="26">
        <f>'о2'!D6</f>
        <v>0</v>
      </c>
      <c r="K7" s="70">
        <f>I7-J7</f>
        <v>6</v>
      </c>
      <c r="L7" s="11">
        <f>H7-K7</f>
        <v>3524.1</v>
      </c>
      <c r="M7" s="102">
        <f>'о7'!F6</f>
        <v>4082.5</v>
      </c>
      <c r="N7" s="70">
        <f>'о7'!G6</f>
        <v>128.9</v>
      </c>
      <c r="O7" s="11">
        <f>'о7'!H6</f>
        <v>473.2</v>
      </c>
      <c r="P7" s="12">
        <f>M7-N7-O7</f>
        <v>3480.4</v>
      </c>
      <c r="Q7" s="68">
        <f>L7/P7*100</f>
        <v>101.25560280427537</v>
      </c>
      <c r="R7" s="50">
        <v>0</v>
      </c>
      <c r="S7" s="13">
        <v>0.75</v>
      </c>
      <c r="T7" s="13">
        <f aca="true" t="shared" si="0" ref="T7:T30">R7*S7</f>
        <v>0</v>
      </c>
    </row>
    <row r="8" spans="1:20" ht="9.75">
      <c r="A8" s="10">
        <v>2</v>
      </c>
      <c r="B8" s="14" t="s">
        <v>146</v>
      </c>
      <c r="C8" s="26">
        <f>'о4'!C7</f>
        <v>0</v>
      </c>
      <c r="D8" s="66">
        <v>0</v>
      </c>
      <c r="E8" s="70">
        <f aca="true" t="shared" si="1" ref="E8:E30">D8-C8</f>
        <v>0</v>
      </c>
      <c r="F8" s="70">
        <f>'о2'!F7</f>
        <v>3996.9</v>
      </c>
      <c r="G8" s="70">
        <f>'о2'!G7</f>
        <v>846.3</v>
      </c>
      <c r="H8" s="77">
        <f aca="true" t="shared" si="2" ref="H8:H30">F8-G8</f>
        <v>3150.6000000000004</v>
      </c>
      <c r="I8" s="26">
        <f>'о2'!C7</f>
        <v>0</v>
      </c>
      <c r="J8" s="26">
        <f>'о2'!D7</f>
        <v>0</v>
      </c>
      <c r="K8" s="70">
        <f aca="true" t="shared" si="3" ref="K8:K30">I8-J8</f>
        <v>0</v>
      </c>
      <c r="L8" s="11">
        <f aca="true" t="shared" si="4" ref="L8:L30">H8-K8</f>
        <v>3150.6000000000004</v>
      </c>
      <c r="M8" s="102">
        <f>'о7'!F7</f>
        <v>3868.8</v>
      </c>
      <c r="N8" s="70">
        <f>'о7'!G7</f>
        <v>65.5</v>
      </c>
      <c r="O8" s="11">
        <f>'о7'!H7</f>
        <v>780.8</v>
      </c>
      <c r="P8" s="12">
        <f aca="true" t="shared" si="5" ref="P8:P30">M8-N8-O8</f>
        <v>3022.5</v>
      </c>
      <c r="Q8" s="68">
        <f aca="true" t="shared" si="6" ref="Q8:Q30">L8/P8*100</f>
        <v>104.23821339950375</v>
      </c>
      <c r="R8" s="50">
        <v>0</v>
      </c>
      <c r="S8" s="13">
        <v>0.75</v>
      </c>
      <c r="T8" s="13">
        <f t="shared" si="0"/>
        <v>0</v>
      </c>
    </row>
    <row r="9" spans="1:20" ht="9.75">
      <c r="A9" s="10">
        <v>3</v>
      </c>
      <c r="B9" s="14" t="s">
        <v>147</v>
      </c>
      <c r="C9" s="26">
        <f>'о4'!C8</f>
        <v>0</v>
      </c>
      <c r="D9" s="66">
        <v>0</v>
      </c>
      <c r="E9" s="70">
        <f t="shared" si="1"/>
        <v>0</v>
      </c>
      <c r="F9" s="70">
        <f>'о2'!F8</f>
        <v>6172.9</v>
      </c>
      <c r="G9" s="70">
        <f>'о2'!G8</f>
        <v>2794.1</v>
      </c>
      <c r="H9" s="77">
        <f t="shared" si="2"/>
        <v>3378.7999999999997</v>
      </c>
      <c r="I9" s="26">
        <f>'о2'!C8</f>
        <v>263</v>
      </c>
      <c r="J9" s="26">
        <f>'о2'!D8</f>
        <v>0</v>
      </c>
      <c r="K9" s="70">
        <f t="shared" si="3"/>
        <v>263</v>
      </c>
      <c r="L9" s="11">
        <f t="shared" si="4"/>
        <v>3115.7999999999997</v>
      </c>
      <c r="M9" s="102">
        <f>'о7'!F8</f>
        <v>6064.2</v>
      </c>
      <c r="N9" s="70">
        <f>'о7'!G8</f>
        <v>63.1</v>
      </c>
      <c r="O9" s="11">
        <f>'о7'!H8</f>
        <v>2680.9</v>
      </c>
      <c r="P9" s="12">
        <f t="shared" si="5"/>
        <v>3320.1999999999994</v>
      </c>
      <c r="Q9" s="68">
        <f t="shared" si="6"/>
        <v>93.84374435274985</v>
      </c>
      <c r="R9" s="50">
        <v>1</v>
      </c>
      <c r="S9" s="13">
        <v>0.75</v>
      </c>
      <c r="T9" s="13">
        <f t="shared" si="0"/>
        <v>0.75</v>
      </c>
    </row>
    <row r="10" spans="1:20" ht="9.75">
      <c r="A10" s="10">
        <v>4</v>
      </c>
      <c r="B10" s="14" t="s">
        <v>148</v>
      </c>
      <c r="C10" s="26">
        <f>'о4'!C9</f>
        <v>0</v>
      </c>
      <c r="D10" s="66">
        <v>0</v>
      </c>
      <c r="E10" s="70">
        <f t="shared" si="1"/>
        <v>0</v>
      </c>
      <c r="F10" s="70">
        <f>'о2'!F9</f>
        <v>4691.2</v>
      </c>
      <c r="G10" s="70">
        <f>'о2'!G9</f>
        <v>2619.5</v>
      </c>
      <c r="H10" s="77">
        <f t="shared" si="2"/>
        <v>2071.7</v>
      </c>
      <c r="I10" s="26">
        <f>'о2'!C9</f>
        <v>234</v>
      </c>
      <c r="J10" s="26">
        <f>'о2'!D9</f>
        <v>0</v>
      </c>
      <c r="K10" s="70">
        <f t="shared" si="3"/>
        <v>234</v>
      </c>
      <c r="L10" s="11">
        <f t="shared" si="4"/>
        <v>1837.6999999999998</v>
      </c>
      <c r="M10" s="102">
        <f>'о7'!F9</f>
        <v>4481.1</v>
      </c>
      <c r="N10" s="70">
        <f>'о7'!G9</f>
        <v>61.1</v>
      </c>
      <c r="O10" s="11">
        <f>'о7'!H9</f>
        <v>2008.4</v>
      </c>
      <c r="P10" s="12">
        <f t="shared" si="5"/>
        <v>2411.6</v>
      </c>
      <c r="Q10" s="68">
        <f t="shared" si="6"/>
        <v>76.20252114778569</v>
      </c>
      <c r="R10" s="50">
        <v>1</v>
      </c>
      <c r="S10" s="13">
        <v>0.75</v>
      </c>
      <c r="T10" s="13">
        <f t="shared" si="0"/>
        <v>0.75</v>
      </c>
    </row>
    <row r="11" spans="1:20" ht="9.75">
      <c r="A11" s="10">
        <v>5</v>
      </c>
      <c r="B11" s="14" t="s">
        <v>149</v>
      </c>
      <c r="C11" s="26">
        <f>'о4'!C10</f>
        <v>0</v>
      </c>
      <c r="D11" s="66">
        <v>0</v>
      </c>
      <c r="E11" s="70">
        <f t="shared" si="1"/>
        <v>0</v>
      </c>
      <c r="F11" s="70">
        <f>'о2'!F10</f>
        <v>29825.8</v>
      </c>
      <c r="G11" s="70">
        <f>'о2'!G10</f>
        <v>12695.8</v>
      </c>
      <c r="H11" s="77">
        <f t="shared" si="2"/>
        <v>17130</v>
      </c>
      <c r="I11" s="26">
        <f>'о2'!C10</f>
        <v>7368.3</v>
      </c>
      <c r="J11" s="26">
        <f>'о2'!D10</f>
        <v>6011.3</v>
      </c>
      <c r="K11" s="70">
        <f t="shared" si="3"/>
        <v>1357</v>
      </c>
      <c r="L11" s="11">
        <f t="shared" si="4"/>
        <v>15773</v>
      </c>
      <c r="M11" s="102">
        <f>'о7'!F10</f>
        <v>27507.7</v>
      </c>
      <c r="N11" s="70">
        <f>'о7'!G10</f>
        <v>3738.6</v>
      </c>
      <c r="O11" s="11">
        <f>'о7'!H10</f>
        <v>8957.3</v>
      </c>
      <c r="P11" s="12">
        <f t="shared" si="5"/>
        <v>14811.800000000003</v>
      </c>
      <c r="Q11" s="68">
        <f t="shared" si="6"/>
        <v>106.48942059709148</v>
      </c>
      <c r="R11" s="50">
        <v>1</v>
      </c>
      <c r="S11" s="13">
        <v>0.75</v>
      </c>
      <c r="T11" s="13">
        <f t="shared" si="0"/>
        <v>0.75</v>
      </c>
    </row>
    <row r="12" spans="1:20" ht="9.75">
      <c r="A12" s="10">
        <v>6</v>
      </c>
      <c r="B12" s="14" t="s">
        <v>150</v>
      </c>
      <c r="C12" s="26">
        <f>'о4'!C11</f>
        <v>0</v>
      </c>
      <c r="D12" s="66">
        <v>0</v>
      </c>
      <c r="E12" s="70">
        <f t="shared" si="1"/>
        <v>0</v>
      </c>
      <c r="F12" s="70">
        <f>'о2'!F11</f>
        <v>4197.7</v>
      </c>
      <c r="G12" s="70">
        <f>'о2'!G11</f>
        <v>1859.8</v>
      </c>
      <c r="H12" s="77">
        <f t="shared" si="2"/>
        <v>2337.8999999999996</v>
      </c>
      <c r="I12" s="26">
        <f>'о2'!C11</f>
        <v>5</v>
      </c>
      <c r="J12" s="26">
        <f>'о2'!D11</f>
        <v>0</v>
      </c>
      <c r="K12" s="70">
        <f t="shared" si="3"/>
        <v>5</v>
      </c>
      <c r="L12" s="11">
        <f t="shared" si="4"/>
        <v>2332.8999999999996</v>
      </c>
      <c r="M12" s="102">
        <f>'о7'!F11</f>
        <v>4052.7</v>
      </c>
      <c r="N12" s="70">
        <f>'о7'!G11</f>
        <v>64.7</v>
      </c>
      <c r="O12" s="11">
        <f>'о7'!H11</f>
        <v>1265.1</v>
      </c>
      <c r="P12" s="12">
        <f t="shared" si="5"/>
        <v>2722.9</v>
      </c>
      <c r="Q12" s="68">
        <f t="shared" si="6"/>
        <v>85.6770355136068</v>
      </c>
      <c r="R12" s="50">
        <v>0</v>
      </c>
      <c r="S12" s="13">
        <v>0.75</v>
      </c>
      <c r="T12" s="13">
        <f t="shared" si="0"/>
        <v>0</v>
      </c>
    </row>
    <row r="13" spans="1:20" ht="9.75">
      <c r="A13" s="10">
        <v>7</v>
      </c>
      <c r="B13" s="14" t="s">
        <v>151</v>
      </c>
      <c r="C13" s="26">
        <f>'о4'!C12</f>
        <v>0</v>
      </c>
      <c r="D13" s="66">
        <v>0</v>
      </c>
      <c r="E13" s="70">
        <f t="shared" si="1"/>
        <v>0</v>
      </c>
      <c r="F13" s="70">
        <f>'о2'!F12</f>
        <v>9533.4</v>
      </c>
      <c r="G13" s="70">
        <f>'о2'!G12</f>
        <v>5085.7</v>
      </c>
      <c r="H13" s="77">
        <f t="shared" si="2"/>
        <v>4447.7</v>
      </c>
      <c r="I13" s="26">
        <f>'о2'!C12</f>
        <v>2145.3</v>
      </c>
      <c r="J13" s="26">
        <f>'о2'!D12</f>
        <v>1889.5</v>
      </c>
      <c r="K13" s="70">
        <f t="shared" si="3"/>
        <v>255.80000000000018</v>
      </c>
      <c r="L13" s="11">
        <f t="shared" si="4"/>
        <v>4191.9</v>
      </c>
      <c r="M13" s="102">
        <f>'о7'!F12</f>
        <v>9136.1</v>
      </c>
      <c r="N13" s="70">
        <f>'о7'!G12</f>
        <v>2020.4</v>
      </c>
      <c r="O13" s="11">
        <f>'о7'!H12</f>
        <v>2565.3</v>
      </c>
      <c r="P13" s="12">
        <f t="shared" si="5"/>
        <v>4550.400000000001</v>
      </c>
      <c r="Q13" s="68">
        <f t="shared" si="6"/>
        <v>92.12157172995778</v>
      </c>
      <c r="R13" s="50">
        <v>0</v>
      </c>
      <c r="S13" s="13">
        <v>0.75</v>
      </c>
      <c r="T13" s="13">
        <f t="shared" si="0"/>
        <v>0</v>
      </c>
    </row>
    <row r="14" spans="1:20" ht="9.75">
      <c r="A14" s="10">
        <v>8</v>
      </c>
      <c r="B14" s="14" t="s">
        <v>152</v>
      </c>
      <c r="C14" s="26">
        <f>'о4'!C13</f>
        <v>0</v>
      </c>
      <c r="D14" s="66">
        <v>0</v>
      </c>
      <c r="E14" s="70">
        <f t="shared" si="1"/>
        <v>0</v>
      </c>
      <c r="F14" s="70">
        <f>'о2'!F13</f>
        <v>2410.7</v>
      </c>
      <c r="G14" s="70">
        <f>'о2'!G13</f>
        <v>289.3</v>
      </c>
      <c r="H14" s="77">
        <f t="shared" si="2"/>
        <v>2121.3999999999996</v>
      </c>
      <c r="I14" s="26">
        <f>'о2'!C13</f>
        <v>0</v>
      </c>
      <c r="J14" s="26">
        <f>'о2'!D13</f>
        <v>0</v>
      </c>
      <c r="K14" s="70">
        <f t="shared" si="3"/>
        <v>0</v>
      </c>
      <c r="L14" s="11">
        <f t="shared" si="4"/>
        <v>2121.3999999999996</v>
      </c>
      <c r="M14" s="102">
        <f>'о7'!F13</f>
        <v>2389.7</v>
      </c>
      <c r="N14" s="70">
        <f>'о7'!G13</f>
        <v>63.1</v>
      </c>
      <c r="O14" s="11">
        <f>'о7'!H13</f>
        <v>226.2</v>
      </c>
      <c r="P14" s="12">
        <f t="shared" si="5"/>
        <v>2100.4</v>
      </c>
      <c r="Q14" s="68">
        <f t="shared" si="6"/>
        <v>100.99980956008376</v>
      </c>
      <c r="R14" s="50">
        <v>0</v>
      </c>
      <c r="S14" s="13">
        <v>0.75</v>
      </c>
      <c r="T14" s="13">
        <f t="shared" si="0"/>
        <v>0</v>
      </c>
    </row>
    <row r="15" spans="1:20" ht="9.75">
      <c r="A15" s="10">
        <v>9</v>
      </c>
      <c r="B15" s="14" t="s">
        <v>153</v>
      </c>
      <c r="C15" s="26">
        <f>'о4'!C14</f>
        <v>0</v>
      </c>
      <c r="D15" s="66">
        <v>0</v>
      </c>
      <c r="E15" s="70">
        <f t="shared" si="1"/>
        <v>0</v>
      </c>
      <c r="F15" s="70">
        <f>'о2'!F14</f>
        <v>3526.9</v>
      </c>
      <c r="G15" s="70">
        <f>'о2'!G14</f>
        <v>471</v>
      </c>
      <c r="H15" s="77">
        <f t="shared" si="2"/>
        <v>3055.9</v>
      </c>
      <c r="I15" s="26">
        <f>'о2'!C14</f>
        <v>9.6</v>
      </c>
      <c r="J15" s="26">
        <f>'о2'!D14</f>
        <v>0</v>
      </c>
      <c r="K15" s="70">
        <f t="shared" si="3"/>
        <v>9.6</v>
      </c>
      <c r="L15" s="11">
        <f t="shared" si="4"/>
        <v>3046.3</v>
      </c>
      <c r="M15" s="102">
        <f>'о7'!F14</f>
        <v>3418.8</v>
      </c>
      <c r="N15" s="70">
        <f>'о7'!G14</f>
        <v>60.6</v>
      </c>
      <c r="O15" s="11">
        <f>'о7'!H14</f>
        <v>410.4</v>
      </c>
      <c r="P15" s="12">
        <f t="shared" si="5"/>
        <v>2947.8</v>
      </c>
      <c r="Q15" s="68">
        <f t="shared" si="6"/>
        <v>103.34147499830382</v>
      </c>
      <c r="R15" s="50">
        <v>0</v>
      </c>
      <c r="S15" s="13">
        <v>0.75</v>
      </c>
      <c r="T15" s="13">
        <f t="shared" si="0"/>
        <v>0</v>
      </c>
    </row>
    <row r="16" spans="1:20" ht="9.75">
      <c r="A16" s="10">
        <v>10</v>
      </c>
      <c r="B16" s="14"/>
      <c r="C16" s="26"/>
      <c r="D16" s="66"/>
      <c r="E16" s="70">
        <f t="shared" si="1"/>
        <v>0</v>
      </c>
      <c r="F16" s="70"/>
      <c r="G16" s="70"/>
      <c r="H16" s="77">
        <f t="shared" si="2"/>
        <v>0</v>
      </c>
      <c r="I16" s="26"/>
      <c r="J16" s="26"/>
      <c r="K16" s="70">
        <f t="shared" si="3"/>
        <v>0</v>
      </c>
      <c r="L16" s="11">
        <f t="shared" si="4"/>
        <v>0</v>
      </c>
      <c r="M16" s="102"/>
      <c r="N16" s="12"/>
      <c r="O16" s="102"/>
      <c r="P16" s="12">
        <f t="shared" si="5"/>
        <v>0</v>
      </c>
      <c r="Q16" s="68" t="e">
        <f t="shared" si="6"/>
        <v>#DIV/0!</v>
      </c>
      <c r="S16" s="13">
        <v>0.75</v>
      </c>
      <c r="T16" s="13">
        <f t="shared" si="0"/>
        <v>0</v>
      </c>
    </row>
    <row r="17" spans="1:20" ht="9.75">
      <c r="A17" s="10">
        <v>11</v>
      </c>
      <c r="B17" s="14"/>
      <c r="C17" s="26"/>
      <c r="D17" s="66"/>
      <c r="E17" s="70">
        <f t="shared" si="1"/>
        <v>0</v>
      </c>
      <c r="F17" s="70"/>
      <c r="G17" s="70"/>
      <c r="H17" s="77">
        <f t="shared" si="2"/>
        <v>0</v>
      </c>
      <c r="I17" s="26"/>
      <c r="J17" s="26"/>
      <c r="K17" s="70">
        <f t="shared" si="3"/>
        <v>0</v>
      </c>
      <c r="L17" s="11">
        <f t="shared" si="4"/>
        <v>0</v>
      </c>
      <c r="M17" s="102"/>
      <c r="N17" s="12"/>
      <c r="O17" s="102"/>
      <c r="P17" s="12">
        <f t="shared" si="5"/>
        <v>0</v>
      </c>
      <c r="Q17" s="68" t="e">
        <f t="shared" si="6"/>
        <v>#DIV/0!</v>
      </c>
      <c r="S17" s="13">
        <v>0.75</v>
      </c>
      <c r="T17" s="13">
        <f t="shared" si="0"/>
        <v>0</v>
      </c>
    </row>
    <row r="18" spans="1:20" ht="9.75">
      <c r="A18" s="10">
        <v>12</v>
      </c>
      <c r="B18" s="14"/>
      <c r="C18" s="26"/>
      <c r="D18" s="66"/>
      <c r="E18" s="70">
        <f t="shared" si="1"/>
        <v>0</v>
      </c>
      <c r="F18" s="70"/>
      <c r="G18" s="70"/>
      <c r="H18" s="77">
        <f t="shared" si="2"/>
        <v>0</v>
      </c>
      <c r="I18" s="26"/>
      <c r="J18" s="26"/>
      <c r="K18" s="70">
        <f t="shared" si="3"/>
        <v>0</v>
      </c>
      <c r="L18" s="11">
        <f t="shared" si="4"/>
        <v>0</v>
      </c>
      <c r="M18" s="102"/>
      <c r="N18" s="12"/>
      <c r="O18" s="102"/>
      <c r="P18" s="12">
        <f t="shared" si="5"/>
        <v>0</v>
      </c>
      <c r="Q18" s="68" t="e">
        <f t="shared" si="6"/>
        <v>#DIV/0!</v>
      </c>
      <c r="S18" s="13">
        <v>0.75</v>
      </c>
      <c r="T18" s="13">
        <f t="shared" si="0"/>
        <v>0</v>
      </c>
    </row>
    <row r="19" spans="1:20" ht="9.75">
      <c r="A19" s="10">
        <v>13</v>
      </c>
      <c r="B19" s="14"/>
      <c r="C19" s="26"/>
      <c r="D19" s="66"/>
      <c r="E19" s="70">
        <f t="shared" si="1"/>
        <v>0</v>
      </c>
      <c r="F19" s="70"/>
      <c r="G19" s="70"/>
      <c r="H19" s="77">
        <f t="shared" si="2"/>
        <v>0</v>
      </c>
      <c r="I19" s="26"/>
      <c r="J19" s="26"/>
      <c r="K19" s="70">
        <f t="shared" si="3"/>
        <v>0</v>
      </c>
      <c r="L19" s="11">
        <f t="shared" si="4"/>
        <v>0</v>
      </c>
      <c r="M19" s="102"/>
      <c r="N19" s="12"/>
      <c r="O19" s="102"/>
      <c r="P19" s="12">
        <f t="shared" si="5"/>
        <v>0</v>
      </c>
      <c r="Q19" s="68" t="e">
        <f t="shared" si="6"/>
        <v>#DIV/0!</v>
      </c>
      <c r="S19" s="13">
        <v>0.75</v>
      </c>
      <c r="T19" s="13">
        <f t="shared" si="0"/>
        <v>0</v>
      </c>
    </row>
    <row r="20" spans="1:20" ht="9.75">
      <c r="A20" s="10">
        <v>14</v>
      </c>
      <c r="B20" s="26"/>
      <c r="C20" s="66"/>
      <c r="D20" s="66"/>
      <c r="E20" s="70">
        <f t="shared" si="1"/>
        <v>0</v>
      </c>
      <c r="F20" s="70"/>
      <c r="G20" s="70"/>
      <c r="H20" s="77">
        <f t="shared" si="2"/>
        <v>0</v>
      </c>
      <c r="I20" s="26"/>
      <c r="J20" s="26"/>
      <c r="K20" s="70">
        <f t="shared" si="3"/>
        <v>0</v>
      </c>
      <c r="L20" s="11">
        <f t="shared" si="4"/>
        <v>0</v>
      </c>
      <c r="M20" s="102"/>
      <c r="N20" s="12"/>
      <c r="O20" s="102"/>
      <c r="P20" s="12">
        <f t="shared" si="5"/>
        <v>0</v>
      </c>
      <c r="Q20" s="68" t="e">
        <f t="shared" si="6"/>
        <v>#DIV/0!</v>
      </c>
      <c r="S20" s="13">
        <v>0.75</v>
      </c>
      <c r="T20" s="13">
        <f t="shared" si="0"/>
        <v>0</v>
      </c>
    </row>
    <row r="21" spans="1:20" ht="9.75">
      <c r="A21" s="10">
        <v>15</v>
      </c>
      <c r="B21" s="26"/>
      <c r="C21" s="66"/>
      <c r="D21" s="66"/>
      <c r="E21" s="70">
        <f t="shared" si="1"/>
        <v>0</v>
      </c>
      <c r="F21" s="70"/>
      <c r="G21" s="70"/>
      <c r="H21" s="77">
        <f t="shared" si="2"/>
        <v>0</v>
      </c>
      <c r="I21" s="26"/>
      <c r="J21" s="26"/>
      <c r="K21" s="70">
        <f t="shared" si="3"/>
        <v>0</v>
      </c>
      <c r="L21" s="11">
        <f t="shared" si="4"/>
        <v>0</v>
      </c>
      <c r="M21" s="102"/>
      <c r="N21" s="12"/>
      <c r="O21" s="102"/>
      <c r="P21" s="12">
        <f t="shared" si="5"/>
        <v>0</v>
      </c>
      <c r="Q21" s="68" t="e">
        <f t="shared" si="6"/>
        <v>#DIV/0!</v>
      </c>
      <c r="S21" s="13">
        <v>0.75</v>
      </c>
      <c r="T21" s="13">
        <f t="shared" si="0"/>
        <v>0</v>
      </c>
    </row>
    <row r="22" spans="1:20" ht="9.75">
      <c r="A22" s="10">
        <v>16</v>
      </c>
      <c r="B22" s="26"/>
      <c r="C22" s="66"/>
      <c r="D22" s="66"/>
      <c r="E22" s="70">
        <f t="shared" si="1"/>
        <v>0</v>
      </c>
      <c r="F22" s="70"/>
      <c r="G22" s="70"/>
      <c r="H22" s="77">
        <f t="shared" si="2"/>
        <v>0</v>
      </c>
      <c r="I22" s="26"/>
      <c r="J22" s="26"/>
      <c r="K22" s="70">
        <f t="shared" si="3"/>
        <v>0</v>
      </c>
      <c r="L22" s="11">
        <f t="shared" si="4"/>
        <v>0</v>
      </c>
      <c r="M22" s="102"/>
      <c r="N22" s="12"/>
      <c r="O22" s="102"/>
      <c r="P22" s="12">
        <f t="shared" si="5"/>
        <v>0</v>
      </c>
      <c r="Q22" s="68" t="e">
        <f t="shared" si="6"/>
        <v>#DIV/0!</v>
      </c>
      <c r="S22" s="13">
        <v>0.75</v>
      </c>
      <c r="T22" s="13">
        <f t="shared" si="0"/>
        <v>0</v>
      </c>
    </row>
    <row r="23" spans="1:20" ht="9.75">
      <c r="A23" s="10">
        <v>17</v>
      </c>
      <c r="B23" s="26"/>
      <c r="C23" s="66"/>
      <c r="D23" s="66"/>
      <c r="E23" s="70">
        <f t="shared" si="1"/>
        <v>0</v>
      </c>
      <c r="F23" s="70"/>
      <c r="G23" s="70"/>
      <c r="H23" s="77">
        <f t="shared" si="2"/>
        <v>0</v>
      </c>
      <c r="I23" s="26"/>
      <c r="J23" s="26"/>
      <c r="K23" s="70">
        <f t="shared" si="3"/>
        <v>0</v>
      </c>
      <c r="L23" s="11">
        <f t="shared" si="4"/>
        <v>0</v>
      </c>
      <c r="M23" s="102"/>
      <c r="N23" s="12"/>
      <c r="O23" s="102"/>
      <c r="P23" s="12">
        <f t="shared" si="5"/>
        <v>0</v>
      </c>
      <c r="Q23" s="68" t="e">
        <f t="shared" si="6"/>
        <v>#DIV/0!</v>
      </c>
      <c r="S23" s="13">
        <v>0.75</v>
      </c>
      <c r="T23" s="13">
        <f t="shared" si="0"/>
        <v>0</v>
      </c>
    </row>
    <row r="24" spans="1:20" ht="9.75">
      <c r="A24" s="10">
        <v>18</v>
      </c>
      <c r="B24" s="26"/>
      <c r="C24" s="66"/>
      <c r="D24" s="66"/>
      <c r="E24" s="70">
        <f t="shared" si="1"/>
        <v>0</v>
      </c>
      <c r="F24" s="70"/>
      <c r="G24" s="70"/>
      <c r="H24" s="77">
        <f t="shared" si="2"/>
        <v>0</v>
      </c>
      <c r="I24" s="26"/>
      <c r="J24" s="26"/>
      <c r="K24" s="70">
        <f t="shared" si="3"/>
        <v>0</v>
      </c>
      <c r="L24" s="11">
        <f t="shared" si="4"/>
        <v>0</v>
      </c>
      <c r="M24" s="102"/>
      <c r="N24" s="12"/>
      <c r="O24" s="102"/>
      <c r="P24" s="12">
        <f t="shared" si="5"/>
        <v>0</v>
      </c>
      <c r="Q24" s="68" t="e">
        <f t="shared" si="6"/>
        <v>#DIV/0!</v>
      </c>
      <c r="S24" s="13">
        <v>0.75</v>
      </c>
      <c r="T24" s="13">
        <f t="shared" si="0"/>
        <v>0</v>
      </c>
    </row>
    <row r="25" spans="1:20" ht="9.75">
      <c r="A25" s="10">
        <v>19</v>
      </c>
      <c r="B25" s="26"/>
      <c r="C25" s="66"/>
      <c r="D25" s="66"/>
      <c r="E25" s="70">
        <f t="shared" si="1"/>
        <v>0</v>
      </c>
      <c r="F25" s="70"/>
      <c r="G25" s="70"/>
      <c r="H25" s="77">
        <f t="shared" si="2"/>
        <v>0</v>
      </c>
      <c r="I25" s="26"/>
      <c r="J25" s="26"/>
      <c r="K25" s="70">
        <f t="shared" si="3"/>
        <v>0</v>
      </c>
      <c r="L25" s="11">
        <f t="shared" si="4"/>
        <v>0</v>
      </c>
      <c r="M25" s="102"/>
      <c r="N25" s="12"/>
      <c r="O25" s="102"/>
      <c r="P25" s="12">
        <f t="shared" si="5"/>
        <v>0</v>
      </c>
      <c r="Q25" s="68" t="e">
        <f t="shared" si="6"/>
        <v>#DIV/0!</v>
      </c>
      <c r="S25" s="13">
        <v>0.75</v>
      </c>
      <c r="T25" s="13">
        <f t="shared" si="0"/>
        <v>0</v>
      </c>
    </row>
    <row r="26" spans="1:20" ht="9.75">
      <c r="A26" s="10">
        <v>20</v>
      </c>
      <c r="B26" s="26"/>
      <c r="C26" s="66"/>
      <c r="D26" s="66"/>
      <c r="E26" s="70">
        <f t="shared" si="1"/>
        <v>0</v>
      </c>
      <c r="F26" s="70"/>
      <c r="G26" s="70"/>
      <c r="H26" s="77">
        <f t="shared" si="2"/>
        <v>0</v>
      </c>
      <c r="I26" s="26"/>
      <c r="J26" s="26"/>
      <c r="K26" s="70">
        <f t="shared" si="3"/>
        <v>0</v>
      </c>
      <c r="L26" s="11">
        <f t="shared" si="4"/>
        <v>0</v>
      </c>
      <c r="M26" s="102"/>
      <c r="N26" s="12"/>
      <c r="O26" s="102"/>
      <c r="P26" s="12">
        <f t="shared" si="5"/>
        <v>0</v>
      </c>
      <c r="Q26" s="68" t="e">
        <f t="shared" si="6"/>
        <v>#DIV/0!</v>
      </c>
      <c r="S26" s="13">
        <v>0.75</v>
      </c>
      <c r="T26" s="13">
        <f t="shared" si="0"/>
        <v>0</v>
      </c>
    </row>
    <row r="27" spans="1:20" ht="9.75">
      <c r="A27" s="10">
        <v>21</v>
      </c>
      <c r="B27" s="26"/>
      <c r="C27" s="66"/>
      <c r="D27" s="66"/>
      <c r="E27" s="70">
        <f t="shared" si="1"/>
        <v>0</v>
      </c>
      <c r="F27" s="70"/>
      <c r="G27" s="70"/>
      <c r="H27" s="77">
        <f t="shared" si="2"/>
        <v>0</v>
      </c>
      <c r="I27" s="26"/>
      <c r="J27" s="26"/>
      <c r="K27" s="70">
        <f t="shared" si="3"/>
        <v>0</v>
      </c>
      <c r="L27" s="11">
        <f t="shared" si="4"/>
        <v>0</v>
      </c>
      <c r="M27" s="102"/>
      <c r="N27" s="12"/>
      <c r="O27" s="102"/>
      <c r="P27" s="12">
        <f t="shared" si="5"/>
        <v>0</v>
      </c>
      <c r="Q27" s="68" t="e">
        <f t="shared" si="6"/>
        <v>#DIV/0!</v>
      </c>
      <c r="S27" s="13">
        <v>0.75</v>
      </c>
      <c r="T27" s="13">
        <f t="shared" si="0"/>
        <v>0</v>
      </c>
    </row>
    <row r="28" spans="1:20" ht="9.75">
      <c r="A28" s="10">
        <v>22</v>
      </c>
      <c r="B28" s="26"/>
      <c r="C28" s="66"/>
      <c r="D28" s="66"/>
      <c r="E28" s="70">
        <f t="shared" si="1"/>
        <v>0</v>
      </c>
      <c r="F28" s="70"/>
      <c r="G28" s="70"/>
      <c r="H28" s="77">
        <f t="shared" si="2"/>
        <v>0</v>
      </c>
      <c r="I28" s="26"/>
      <c r="J28" s="26"/>
      <c r="K28" s="70">
        <f t="shared" si="3"/>
        <v>0</v>
      </c>
      <c r="L28" s="11">
        <f t="shared" si="4"/>
        <v>0</v>
      </c>
      <c r="M28" s="91"/>
      <c r="N28" s="15"/>
      <c r="O28" s="91"/>
      <c r="P28" s="12">
        <f t="shared" si="5"/>
        <v>0</v>
      </c>
      <c r="Q28" s="68" t="e">
        <f t="shared" si="6"/>
        <v>#DIV/0!</v>
      </c>
      <c r="S28" s="13">
        <v>0.75</v>
      </c>
      <c r="T28" s="13">
        <f t="shared" si="0"/>
        <v>0</v>
      </c>
    </row>
    <row r="29" spans="1:20" ht="9.75">
      <c r="A29" s="10">
        <v>23</v>
      </c>
      <c r="B29" s="26"/>
      <c r="C29" s="66"/>
      <c r="D29" s="66"/>
      <c r="E29" s="70">
        <f t="shared" si="1"/>
        <v>0</v>
      </c>
      <c r="F29" s="70"/>
      <c r="G29" s="70"/>
      <c r="H29" s="77">
        <f t="shared" si="2"/>
        <v>0</v>
      </c>
      <c r="I29" s="26"/>
      <c r="J29" s="26"/>
      <c r="K29" s="70">
        <f t="shared" si="3"/>
        <v>0</v>
      </c>
      <c r="L29" s="11">
        <f t="shared" si="4"/>
        <v>0</v>
      </c>
      <c r="M29" s="91"/>
      <c r="N29" s="15"/>
      <c r="O29" s="91"/>
      <c r="P29" s="12">
        <f t="shared" si="5"/>
        <v>0</v>
      </c>
      <c r="Q29" s="68" t="e">
        <f t="shared" si="6"/>
        <v>#DIV/0!</v>
      </c>
      <c r="S29" s="13">
        <v>0.75</v>
      </c>
      <c r="T29" s="13">
        <f t="shared" si="0"/>
        <v>0</v>
      </c>
    </row>
    <row r="30" spans="1:20" ht="9.75">
      <c r="A30" s="10">
        <v>24</v>
      </c>
      <c r="B30" s="26"/>
      <c r="C30" s="66"/>
      <c r="D30" s="66"/>
      <c r="E30" s="70">
        <f t="shared" si="1"/>
        <v>0</v>
      </c>
      <c r="F30" s="70"/>
      <c r="G30" s="70"/>
      <c r="H30" s="77">
        <f t="shared" si="2"/>
        <v>0</v>
      </c>
      <c r="I30" s="26"/>
      <c r="J30" s="26"/>
      <c r="K30" s="70">
        <f t="shared" si="3"/>
        <v>0</v>
      </c>
      <c r="L30" s="11">
        <f t="shared" si="4"/>
        <v>0</v>
      </c>
      <c r="M30" s="91"/>
      <c r="N30" s="15"/>
      <c r="O30" s="91"/>
      <c r="P30" s="12">
        <f t="shared" si="5"/>
        <v>0</v>
      </c>
      <c r="Q30" s="68" t="e">
        <f t="shared" si="6"/>
        <v>#DIV/0!</v>
      </c>
      <c r="S30" s="13">
        <v>0.75</v>
      </c>
      <c r="T30" s="13">
        <f t="shared" si="0"/>
        <v>0</v>
      </c>
    </row>
    <row r="31" spans="1:20" ht="9.75">
      <c r="A31" s="207" t="s">
        <v>36</v>
      </c>
      <c r="B31" s="208"/>
      <c r="C31" s="24">
        <f aca="true" t="shared" si="7" ref="C31:P31">SUM(C7:C30)</f>
        <v>0</v>
      </c>
      <c r="D31" s="24">
        <f t="shared" si="7"/>
        <v>0</v>
      </c>
      <c r="E31" s="24">
        <f t="shared" si="7"/>
        <v>0</v>
      </c>
      <c r="F31" s="80">
        <f>SUM(F7:F30)</f>
        <v>68487.7</v>
      </c>
      <c r="G31" s="80">
        <f>SUM(G7:G30)</f>
        <v>27263.6</v>
      </c>
      <c r="H31" s="81">
        <f t="shared" si="7"/>
        <v>41224.1</v>
      </c>
      <c r="I31" s="24">
        <f>SUM(I7:I30)</f>
        <v>10031.2</v>
      </c>
      <c r="J31" s="24">
        <f>SUM(J7:J30)</f>
        <v>7900.8</v>
      </c>
      <c r="K31" s="24">
        <f t="shared" si="7"/>
        <v>2130.4</v>
      </c>
      <c r="L31" s="16">
        <f t="shared" si="7"/>
        <v>39093.700000000004</v>
      </c>
      <c r="M31" s="81">
        <f>SUM(M7:M30)</f>
        <v>65001.6</v>
      </c>
      <c r="N31" s="81">
        <f>SUM(N7:N30)</f>
        <v>6266</v>
      </c>
      <c r="O31" s="81">
        <f>SUM(O7:O30)</f>
        <v>19367.600000000002</v>
      </c>
      <c r="P31" s="117">
        <f t="shared" si="7"/>
        <v>39368.00000000001</v>
      </c>
      <c r="Q31" s="119" t="s">
        <v>6</v>
      </c>
      <c r="R31" s="115" t="s">
        <v>6</v>
      </c>
      <c r="S31" s="17">
        <v>0.75</v>
      </c>
      <c r="T31" s="120" t="s">
        <v>6</v>
      </c>
    </row>
    <row r="32" spans="1:18" s="22" customFormat="1" ht="9.75">
      <c r="A32" s="18"/>
      <c r="B32" s="19"/>
      <c r="C32" s="19"/>
      <c r="D32" s="19"/>
      <c r="E32" s="19"/>
      <c r="F32" s="19"/>
      <c r="G32" s="19"/>
      <c r="H32" s="73"/>
      <c r="I32" s="19"/>
      <c r="J32" s="19"/>
      <c r="K32" s="19"/>
      <c r="L32" s="19"/>
      <c r="M32" s="20"/>
      <c r="N32" s="20"/>
      <c r="O32" s="20"/>
      <c r="P32" s="20"/>
      <c r="Q32" s="19"/>
      <c r="R32" s="21"/>
    </row>
    <row r="33" spans="1:18" s="22" customFormat="1" ht="9.75">
      <c r="A33" s="18"/>
      <c r="B33" s="19"/>
      <c r="C33" s="19"/>
      <c r="D33" s="19"/>
      <c r="E33" s="19"/>
      <c r="F33" s="19"/>
      <c r="G33" s="19"/>
      <c r="H33" s="73"/>
      <c r="I33" s="19"/>
      <c r="J33" s="19"/>
      <c r="K33" s="19"/>
      <c r="L33" s="19"/>
      <c r="M33" s="20"/>
      <c r="N33" s="20"/>
      <c r="O33" s="20"/>
      <c r="P33" s="20"/>
      <c r="Q33" s="19"/>
      <c r="R33" s="21"/>
    </row>
    <row r="34" spans="1:18" s="22" customFormat="1" ht="9.75">
      <c r="A34" s="18"/>
      <c r="B34" s="19"/>
      <c r="C34" s="19"/>
      <c r="D34" s="19"/>
      <c r="E34" s="19"/>
      <c r="F34" s="19"/>
      <c r="G34" s="19"/>
      <c r="H34" s="73"/>
      <c r="I34" s="19"/>
      <c r="J34" s="19"/>
      <c r="K34" s="19"/>
      <c r="L34" s="19"/>
      <c r="M34" s="20"/>
      <c r="N34" s="20"/>
      <c r="O34" s="20"/>
      <c r="P34" s="20"/>
      <c r="Q34" s="19"/>
      <c r="R34" s="21"/>
    </row>
    <row r="35" spans="1:18" s="22" customFormat="1" ht="9.75">
      <c r="A35" s="18"/>
      <c r="B35" s="19"/>
      <c r="C35" s="19"/>
      <c r="D35" s="19"/>
      <c r="E35" s="19"/>
      <c r="F35" s="19"/>
      <c r="G35" s="19"/>
      <c r="H35" s="73"/>
      <c r="I35" s="19"/>
      <c r="J35" s="19"/>
      <c r="K35" s="19"/>
      <c r="L35" s="19"/>
      <c r="M35" s="20"/>
      <c r="N35" s="20"/>
      <c r="O35" s="20"/>
      <c r="P35" s="20"/>
      <c r="Q35" s="23"/>
      <c r="R35" s="21"/>
    </row>
    <row r="36" spans="1:18" s="22" customFormat="1" ht="9.75">
      <c r="A36" s="18"/>
      <c r="B36" s="19"/>
      <c r="C36" s="19"/>
      <c r="D36" s="19"/>
      <c r="E36" s="19"/>
      <c r="F36" s="19"/>
      <c r="G36" s="19"/>
      <c r="H36" s="73"/>
      <c r="I36" s="19"/>
      <c r="J36" s="19"/>
      <c r="K36" s="19"/>
      <c r="L36" s="19"/>
      <c r="M36" s="20"/>
      <c r="N36" s="20"/>
      <c r="O36" s="20"/>
      <c r="P36" s="20"/>
      <c r="Q36" s="19"/>
      <c r="R36" s="21"/>
    </row>
    <row r="37" spans="1:18" s="22" customFormat="1" ht="9.75">
      <c r="A37" s="18"/>
      <c r="B37" s="19"/>
      <c r="C37" s="19"/>
      <c r="D37" s="19"/>
      <c r="E37" s="19"/>
      <c r="F37" s="19"/>
      <c r="G37" s="19"/>
      <c r="H37" s="73"/>
      <c r="I37" s="19"/>
      <c r="J37" s="19"/>
      <c r="K37" s="19"/>
      <c r="L37" s="19"/>
      <c r="M37" s="20"/>
      <c r="N37" s="20"/>
      <c r="O37" s="20"/>
      <c r="P37" s="20"/>
      <c r="Q37" s="19"/>
      <c r="R37" s="21"/>
    </row>
    <row r="38" spans="1:18" s="22" customFormat="1" ht="9.75">
      <c r="A38" s="18"/>
      <c r="B38" s="19"/>
      <c r="C38" s="19"/>
      <c r="D38" s="19"/>
      <c r="E38" s="19"/>
      <c r="F38" s="19"/>
      <c r="G38" s="19"/>
      <c r="H38" s="73"/>
      <c r="I38" s="19"/>
      <c r="J38" s="19"/>
      <c r="K38" s="19"/>
      <c r="L38" s="19"/>
      <c r="M38" s="20"/>
      <c r="N38" s="20"/>
      <c r="O38" s="20"/>
      <c r="P38" s="20"/>
      <c r="Q38" s="19"/>
      <c r="R38" s="21"/>
    </row>
    <row r="39" spans="1:18" s="22" customFormat="1" ht="9.75">
      <c r="A39" s="21"/>
      <c r="H39" s="73"/>
      <c r="M39" s="20"/>
      <c r="N39" s="20"/>
      <c r="O39" s="20"/>
      <c r="P39" s="20"/>
      <c r="R39" s="21"/>
    </row>
    <row r="40" spans="1:18" s="22" customFormat="1" ht="9.75">
      <c r="A40" s="21"/>
      <c r="H40" s="73"/>
      <c r="M40" s="20"/>
      <c r="N40" s="20"/>
      <c r="O40" s="20"/>
      <c r="P40" s="20"/>
      <c r="R40" s="21"/>
    </row>
    <row r="41" spans="1:18" s="22" customFormat="1" ht="9.75">
      <c r="A41" s="21"/>
      <c r="H41" s="73"/>
      <c r="M41" s="20"/>
      <c r="N41" s="20"/>
      <c r="O41" s="20"/>
      <c r="P41" s="20"/>
      <c r="R41" s="21"/>
    </row>
    <row r="42" spans="1:18" s="22" customFormat="1" ht="9.75">
      <c r="A42" s="21"/>
      <c r="H42" s="73"/>
      <c r="R42" s="21"/>
    </row>
    <row r="43" spans="1:18" s="22" customFormat="1" ht="9.75">
      <c r="A43" s="21"/>
      <c r="H43" s="73"/>
      <c r="R43" s="21"/>
    </row>
  </sheetData>
  <sheetProtection/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2"/>
  <sheetViews>
    <sheetView zoomScalePageLayoutView="0" workbookViewId="0" topLeftCell="A1">
      <selection activeCell="I9" sqref="I9"/>
    </sheetView>
  </sheetViews>
  <sheetFormatPr defaultColWidth="9.125" defaultRowHeight="12.75"/>
  <cols>
    <col min="1" max="1" width="5.50390625" style="1" customWidth="1"/>
    <col min="2" max="2" width="23.50390625" style="2" customWidth="1"/>
    <col min="3" max="3" width="19.625" style="2" customWidth="1"/>
    <col min="4" max="5" width="9.375" style="2" hidden="1" customWidth="1"/>
    <col min="6" max="6" width="17.50390625" style="2" customWidth="1"/>
    <col min="7" max="7" width="18.125" style="2" customWidth="1"/>
    <col min="8" max="8" width="22.125" style="2" customWidth="1"/>
    <col min="9" max="9" width="14.375" style="2" customWidth="1"/>
    <col min="10" max="10" width="15.125" style="1" customWidth="1"/>
    <col min="11" max="11" width="14.125" style="2" customWidth="1"/>
    <col min="12" max="12" width="13.50390625" style="2" customWidth="1"/>
    <col min="13" max="16384" width="9.125" style="2" customWidth="1"/>
  </cols>
  <sheetData>
    <row r="1" spans="1:12" ht="40.5" customHeight="1">
      <c r="A1" s="217" t="s">
        <v>115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09" t="s">
        <v>11</v>
      </c>
      <c r="B3" s="207" t="s">
        <v>99</v>
      </c>
      <c r="C3" s="76" t="s">
        <v>173</v>
      </c>
      <c r="D3" s="202"/>
      <c r="E3" s="202"/>
      <c r="F3" s="63" t="s">
        <v>201</v>
      </c>
      <c r="G3" s="63" t="s">
        <v>202</v>
      </c>
      <c r="H3" s="74" t="s">
        <v>174</v>
      </c>
      <c r="I3" s="5" t="s">
        <v>22</v>
      </c>
      <c r="J3" s="210" t="s">
        <v>9</v>
      </c>
      <c r="K3" s="210" t="s">
        <v>10</v>
      </c>
      <c r="L3" s="6" t="s">
        <v>4</v>
      </c>
    </row>
    <row r="4" spans="1:12" s="9" customFormat="1" ht="42.75" customHeight="1">
      <c r="A4" s="209"/>
      <c r="B4" s="207"/>
      <c r="C4" s="7" t="s">
        <v>24</v>
      </c>
      <c r="D4" s="7" t="s">
        <v>5</v>
      </c>
      <c r="E4" s="7" t="s">
        <v>5</v>
      </c>
      <c r="F4" s="7" t="s">
        <v>24</v>
      </c>
      <c r="G4" s="7" t="s">
        <v>5</v>
      </c>
      <c r="H4" s="7" t="s">
        <v>25</v>
      </c>
      <c r="I4" s="7" t="s">
        <v>34</v>
      </c>
      <c r="J4" s="212"/>
      <c r="K4" s="212"/>
      <c r="L4" s="8" t="s">
        <v>27</v>
      </c>
    </row>
    <row r="5" spans="1:12" s="9" customFormat="1" ht="12" customHeight="1">
      <c r="A5" s="27">
        <v>1</v>
      </c>
      <c r="B5" s="27">
        <v>2</v>
      </c>
      <c r="C5" s="7">
        <v>3</v>
      </c>
      <c r="D5" s="121"/>
      <c r="E5" s="121"/>
      <c r="F5" s="27">
        <v>4</v>
      </c>
      <c r="G5" s="27">
        <v>5</v>
      </c>
      <c r="H5" s="27">
        <v>6</v>
      </c>
      <c r="I5" s="27">
        <v>7</v>
      </c>
      <c r="J5" s="27">
        <v>8</v>
      </c>
      <c r="K5" s="27">
        <v>9</v>
      </c>
      <c r="L5" s="27">
        <v>10</v>
      </c>
    </row>
    <row r="6" spans="1:12" ht="9.75">
      <c r="A6" s="10">
        <v>1</v>
      </c>
      <c r="B6" s="14" t="s">
        <v>145</v>
      </c>
      <c r="C6" s="102">
        <v>-49.7</v>
      </c>
      <c r="D6" s="12"/>
      <c r="E6" s="12"/>
      <c r="F6" s="20">
        <f>'о1 '!D8</f>
        <v>1220</v>
      </c>
      <c r="G6" s="102">
        <f>'о1 '!E8</f>
        <v>0</v>
      </c>
      <c r="H6" s="12">
        <f>F6+G6</f>
        <v>1220</v>
      </c>
      <c r="I6" s="122">
        <f>C6/H6*100</f>
        <v>-4.073770491803279</v>
      </c>
      <c r="J6" s="159">
        <v>1</v>
      </c>
      <c r="K6" s="13">
        <v>0.75</v>
      </c>
      <c r="L6" s="69">
        <f aca="true" t="shared" si="0" ref="L6:L29">J6*K6</f>
        <v>0.75</v>
      </c>
    </row>
    <row r="7" spans="1:12" ht="9.75">
      <c r="A7" s="10">
        <v>2</v>
      </c>
      <c r="B7" s="14" t="s">
        <v>146</v>
      </c>
      <c r="C7" s="102">
        <v>-128.1</v>
      </c>
      <c r="D7" s="12"/>
      <c r="E7" s="12"/>
      <c r="F7" s="20">
        <f>'о1 '!D9</f>
        <v>936.4</v>
      </c>
      <c r="G7" s="102">
        <f>'о1 '!E9</f>
        <v>0</v>
      </c>
      <c r="H7" s="12">
        <f aca="true" t="shared" si="1" ref="H7:H29">F7+G7</f>
        <v>936.4</v>
      </c>
      <c r="I7" s="68">
        <f aca="true" t="shared" si="2" ref="I7:I29">C7/H7*100</f>
        <v>-13.680051260145238</v>
      </c>
      <c r="J7" s="159">
        <v>1</v>
      </c>
      <c r="K7" s="13">
        <v>0.75</v>
      </c>
      <c r="L7" s="13">
        <f t="shared" si="0"/>
        <v>0.75</v>
      </c>
    </row>
    <row r="8" spans="1:12" ht="9.75">
      <c r="A8" s="10">
        <v>3</v>
      </c>
      <c r="B8" s="14" t="s">
        <v>147</v>
      </c>
      <c r="C8" s="102">
        <v>-108.7</v>
      </c>
      <c r="D8" s="12"/>
      <c r="E8" s="12"/>
      <c r="F8" s="20">
        <f>'о1 '!D10</f>
        <v>1381.1</v>
      </c>
      <c r="G8" s="102">
        <f>'о1 '!E10</f>
        <v>0</v>
      </c>
      <c r="H8" s="12">
        <f t="shared" si="1"/>
        <v>1381.1</v>
      </c>
      <c r="I8" s="68">
        <f t="shared" si="2"/>
        <v>-7.870537976974876</v>
      </c>
      <c r="J8" s="159">
        <v>1</v>
      </c>
      <c r="K8" s="13">
        <v>0.75</v>
      </c>
      <c r="L8" s="13">
        <f t="shared" si="0"/>
        <v>0.75</v>
      </c>
    </row>
    <row r="9" spans="1:12" ht="9.75">
      <c r="A9" s="10">
        <v>4</v>
      </c>
      <c r="B9" s="14" t="s">
        <v>148</v>
      </c>
      <c r="C9" s="102">
        <v>-210.2</v>
      </c>
      <c r="D9" s="12"/>
      <c r="E9" s="12"/>
      <c r="F9" s="20">
        <f>'о1 '!D11</f>
        <v>799.3</v>
      </c>
      <c r="G9" s="102">
        <f>'о1 '!E11</f>
        <v>0</v>
      </c>
      <c r="H9" s="12">
        <f t="shared" si="1"/>
        <v>799.3</v>
      </c>
      <c r="I9" s="68">
        <f t="shared" si="2"/>
        <v>-26.298010759414485</v>
      </c>
      <c r="J9" s="159">
        <v>1</v>
      </c>
      <c r="K9" s="13">
        <v>0.75</v>
      </c>
      <c r="L9" s="13">
        <f t="shared" si="0"/>
        <v>0.75</v>
      </c>
    </row>
    <row r="10" spans="1:12" ht="9.75">
      <c r="A10" s="10">
        <v>5</v>
      </c>
      <c r="B10" s="14" t="s">
        <v>149</v>
      </c>
      <c r="C10" s="102">
        <v>-2318</v>
      </c>
      <c r="D10" s="12"/>
      <c r="E10" s="12"/>
      <c r="F10" s="20">
        <f>'о1 '!D12</f>
        <v>14626.2</v>
      </c>
      <c r="G10" s="102">
        <f>'о1 '!E12</f>
        <v>0</v>
      </c>
      <c r="H10" s="12">
        <f t="shared" si="1"/>
        <v>14626.2</v>
      </c>
      <c r="I10" s="68">
        <f t="shared" si="2"/>
        <v>-15.8482722785139</v>
      </c>
      <c r="J10" s="159">
        <v>1</v>
      </c>
      <c r="K10" s="13">
        <v>0.75</v>
      </c>
      <c r="L10" s="13">
        <f t="shared" si="0"/>
        <v>0.75</v>
      </c>
    </row>
    <row r="11" spans="1:12" ht="9.75">
      <c r="A11" s="10">
        <v>6</v>
      </c>
      <c r="B11" s="14" t="s">
        <v>150</v>
      </c>
      <c r="C11" s="102">
        <v>-145</v>
      </c>
      <c r="D11" s="12"/>
      <c r="E11" s="12"/>
      <c r="F11" s="20">
        <f>'о1 '!D13</f>
        <v>695.8</v>
      </c>
      <c r="G11" s="102">
        <f>'о1 '!E13</f>
        <v>0</v>
      </c>
      <c r="H11" s="12">
        <f t="shared" si="1"/>
        <v>695.8</v>
      </c>
      <c r="I11" s="68">
        <f t="shared" si="2"/>
        <v>-20.83932164415062</v>
      </c>
      <c r="J11" s="159">
        <v>1</v>
      </c>
      <c r="K11" s="13">
        <v>0.75</v>
      </c>
      <c r="L11" s="13">
        <f t="shared" si="0"/>
        <v>0.75</v>
      </c>
    </row>
    <row r="12" spans="1:12" ht="9.75">
      <c r="A12" s="10">
        <v>7</v>
      </c>
      <c r="B12" s="14" t="s">
        <v>151</v>
      </c>
      <c r="C12" s="102">
        <v>-397.3</v>
      </c>
      <c r="D12" s="12"/>
      <c r="E12" s="12"/>
      <c r="F12" s="20">
        <f>'о1 '!D14</f>
        <v>1283.7</v>
      </c>
      <c r="G12" s="102">
        <f>'о1 '!E14</f>
        <v>0</v>
      </c>
      <c r="H12" s="12">
        <f t="shared" si="1"/>
        <v>1283.7</v>
      </c>
      <c r="I12" s="68">
        <f t="shared" si="2"/>
        <v>-30.949598815922723</v>
      </c>
      <c r="J12" s="159">
        <v>1</v>
      </c>
      <c r="K12" s="13">
        <v>0.75</v>
      </c>
      <c r="L12" s="13">
        <f t="shared" si="0"/>
        <v>0.75</v>
      </c>
    </row>
    <row r="13" spans="1:12" ht="9.75">
      <c r="A13" s="10">
        <v>8</v>
      </c>
      <c r="B13" s="14" t="s">
        <v>152</v>
      </c>
      <c r="C13" s="102">
        <v>-21</v>
      </c>
      <c r="D13" s="12"/>
      <c r="E13" s="12"/>
      <c r="F13" s="20">
        <f>'о1 '!D15</f>
        <v>629.1</v>
      </c>
      <c r="G13" s="102">
        <f>'о1 '!E15</f>
        <v>0</v>
      </c>
      <c r="H13" s="12">
        <f t="shared" si="1"/>
        <v>629.1</v>
      </c>
      <c r="I13" s="68">
        <f t="shared" si="2"/>
        <v>-3.338102050548403</v>
      </c>
      <c r="J13" s="159">
        <v>1</v>
      </c>
      <c r="K13" s="13">
        <v>0.75</v>
      </c>
      <c r="L13" s="13">
        <f t="shared" si="0"/>
        <v>0.75</v>
      </c>
    </row>
    <row r="14" spans="1:12" ht="9.75">
      <c r="A14" s="10">
        <v>9</v>
      </c>
      <c r="B14" s="14" t="s">
        <v>153</v>
      </c>
      <c r="C14" s="102">
        <v>-108.1</v>
      </c>
      <c r="D14" s="12"/>
      <c r="E14" s="12"/>
      <c r="F14" s="20">
        <f>'о1 '!D16</f>
        <v>1013.3</v>
      </c>
      <c r="G14" s="102">
        <f>'о1 '!E16</f>
        <v>0</v>
      </c>
      <c r="H14" s="12">
        <f t="shared" si="1"/>
        <v>1013.3</v>
      </c>
      <c r="I14" s="68">
        <f t="shared" si="2"/>
        <v>-10.66811408270009</v>
      </c>
      <c r="J14" s="159">
        <v>1</v>
      </c>
      <c r="K14" s="13">
        <v>0.75</v>
      </c>
      <c r="L14" s="13">
        <f t="shared" si="0"/>
        <v>0.75</v>
      </c>
    </row>
    <row r="15" spans="1:12" ht="9.75">
      <c r="A15" s="10">
        <v>10</v>
      </c>
      <c r="B15" s="14"/>
      <c r="C15" s="102"/>
      <c r="D15" s="12"/>
      <c r="E15" s="12"/>
      <c r="F15" s="66"/>
      <c r="G15" s="70"/>
      <c r="H15" s="12">
        <f t="shared" si="1"/>
        <v>0</v>
      </c>
      <c r="I15" s="68" t="e">
        <f t="shared" si="2"/>
        <v>#DIV/0!</v>
      </c>
      <c r="K15" s="13">
        <v>0.75</v>
      </c>
      <c r="L15" s="13">
        <f t="shared" si="0"/>
        <v>0</v>
      </c>
    </row>
    <row r="16" spans="1:12" ht="9.75">
      <c r="A16" s="10">
        <v>11</v>
      </c>
      <c r="B16" s="14"/>
      <c r="C16" s="102"/>
      <c r="D16" s="12"/>
      <c r="E16" s="12"/>
      <c r="F16" s="66"/>
      <c r="G16" s="70"/>
      <c r="H16" s="12">
        <f t="shared" si="1"/>
        <v>0</v>
      </c>
      <c r="I16" s="68" t="e">
        <f t="shared" si="2"/>
        <v>#DIV/0!</v>
      </c>
      <c r="K16" s="13">
        <v>0.75</v>
      </c>
      <c r="L16" s="13">
        <f t="shared" si="0"/>
        <v>0</v>
      </c>
    </row>
    <row r="17" spans="1:12" ht="9.75">
      <c r="A17" s="10">
        <v>12</v>
      </c>
      <c r="B17" s="14"/>
      <c r="C17" s="102"/>
      <c r="D17" s="12"/>
      <c r="E17" s="12"/>
      <c r="F17" s="66"/>
      <c r="G17" s="70"/>
      <c r="H17" s="12">
        <f t="shared" si="1"/>
        <v>0</v>
      </c>
      <c r="I17" s="68" t="e">
        <f t="shared" si="2"/>
        <v>#DIV/0!</v>
      </c>
      <c r="K17" s="13">
        <v>0.75</v>
      </c>
      <c r="L17" s="13">
        <f t="shared" si="0"/>
        <v>0</v>
      </c>
    </row>
    <row r="18" spans="1:12" ht="9.75">
      <c r="A18" s="10">
        <v>13</v>
      </c>
      <c r="B18" s="14"/>
      <c r="C18" s="102"/>
      <c r="D18" s="12"/>
      <c r="E18" s="12"/>
      <c r="F18" s="66"/>
      <c r="G18" s="70"/>
      <c r="H18" s="12">
        <f t="shared" si="1"/>
        <v>0</v>
      </c>
      <c r="I18" s="68" t="e">
        <f t="shared" si="2"/>
        <v>#DIV/0!</v>
      </c>
      <c r="K18" s="13">
        <v>0.75</v>
      </c>
      <c r="L18" s="13">
        <f t="shared" si="0"/>
        <v>0</v>
      </c>
    </row>
    <row r="19" spans="1:12" ht="9.75">
      <c r="A19" s="10">
        <v>14</v>
      </c>
      <c r="B19" s="14"/>
      <c r="C19" s="102"/>
      <c r="D19" s="12"/>
      <c r="E19" s="12"/>
      <c r="F19" s="66"/>
      <c r="G19" s="70"/>
      <c r="H19" s="12">
        <f t="shared" si="1"/>
        <v>0</v>
      </c>
      <c r="I19" s="68" t="e">
        <f t="shared" si="2"/>
        <v>#DIV/0!</v>
      </c>
      <c r="K19" s="13">
        <v>0.75</v>
      </c>
      <c r="L19" s="13">
        <f t="shared" si="0"/>
        <v>0</v>
      </c>
    </row>
    <row r="20" spans="1:12" ht="9.75">
      <c r="A20" s="10">
        <v>15</v>
      </c>
      <c r="B20" s="14"/>
      <c r="C20" s="102"/>
      <c r="D20" s="12"/>
      <c r="E20" s="12"/>
      <c r="F20" s="66"/>
      <c r="G20" s="70"/>
      <c r="H20" s="12">
        <f t="shared" si="1"/>
        <v>0</v>
      </c>
      <c r="I20" s="68" t="e">
        <f t="shared" si="2"/>
        <v>#DIV/0!</v>
      </c>
      <c r="K20" s="13">
        <v>0.75</v>
      </c>
      <c r="L20" s="13">
        <f t="shared" si="0"/>
        <v>0</v>
      </c>
    </row>
    <row r="21" spans="1:12" ht="9.75">
      <c r="A21" s="10">
        <v>16</v>
      </c>
      <c r="B21" s="14"/>
      <c r="C21" s="102"/>
      <c r="D21" s="12"/>
      <c r="E21" s="12"/>
      <c r="F21" s="66"/>
      <c r="G21" s="70"/>
      <c r="H21" s="12">
        <f t="shared" si="1"/>
        <v>0</v>
      </c>
      <c r="I21" s="68" t="e">
        <f t="shared" si="2"/>
        <v>#DIV/0!</v>
      </c>
      <c r="K21" s="13">
        <v>0.75</v>
      </c>
      <c r="L21" s="13">
        <f t="shared" si="0"/>
        <v>0</v>
      </c>
    </row>
    <row r="22" spans="1:12" ht="9.75">
      <c r="A22" s="10">
        <v>17</v>
      </c>
      <c r="B22" s="14"/>
      <c r="C22" s="102"/>
      <c r="D22" s="12"/>
      <c r="E22" s="12"/>
      <c r="F22" s="66"/>
      <c r="G22" s="70"/>
      <c r="H22" s="12">
        <f t="shared" si="1"/>
        <v>0</v>
      </c>
      <c r="I22" s="68" t="e">
        <f t="shared" si="2"/>
        <v>#DIV/0!</v>
      </c>
      <c r="K22" s="13">
        <v>0.75</v>
      </c>
      <c r="L22" s="13">
        <f t="shared" si="0"/>
        <v>0</v>
      </c>
    </row>
    <row r="23" spans="1:12" ht="9.75">
      <c r="A23" s="10">
        <v>18</v>
      </c>
      <c r="B23" s="14"/>
      <c r="C23" s="102"/>
      <c r="D23" s="12"/>
      <c r="E23" s="12"/>
      <c r="F23" s="66"/>
      <c r="G23" s="70"/>
      <c r="H23" s="12">
        <f t="shared" si="1"/>
        <v>0</v>
      </c>
      <c r="I23" s="68" t="e">
        <f t="shared" si="2"/>
        <v>#DIV/0!</v>
      </c>
      <c r="K23" s="13">
        <v>0.75</v>
      </c>
      <c r="L23" s="13">
        <f t="shared" si="0"/>
        <v>0</v>
      </c>
    </row>
    <row r="24" spans="1:12" ht="9.75">
      <c r="A24" s="10">
        <v>19</v>
      </c>
      <c r="B24" s="14"/>
      <c r="C24" s="102"/>
      <c r="D24" s="12"/>
      <c r="E24" s="12"/>
      <c r="F24" s="66"/>
      <c r="G24" s="70"/>
      <c r="H24" s="12">
        <f t="shared" si="1"/>
        <v>0</v>
      </c>
      <c r="I24" s="68" t="e">
        <f t="shared" si="2"/>
        <v>#DIV/0!</v>
      </c>
      <c r="K24" s="13">
        <v>0.75</v>
      </c>
      <c r="L24" s="13">
        <f t="shared" si="0"/>
        <v>0</v>
      </c>
    </row>
    <row r="25" spans="1:12" ht="9.75">
      <c r="A25" s="10">
        <v>20</v>
      </c>
      <c r="B25" s="14"/>
      <c r="C25" s="102"/>
      <c r="D25" s="12"/>
      <c r="E25" s="12"/>
      <c r="F25" s="66"/>
      <c r="G25" s="70"/>
      <c r="H25" s="12">
        <f t="shared" si="1"/>
        <v>0</v>
      </c>
      <c r="I25" s="68" t="e">
        <f t="shared" si="2"/>
        <v>#DIV/0!</v>
      </c>
      <c r="K25" s="13">
        <v>0.75</v>
      </c>
      <c r="L25" s="13">
        <f t="shared" si="0"/>
        <v>0</v>
      </c>
    </row>
    <row r="26" spans="1:12" ht="9.75">
      <c r="A26" s="10">
        <v>21</v>
      </c>
      <c r="B26" s="14"/>
      <c r="C26" s="102"/>
      <c r="D26" s="12"/>
      <c r="E26" s="12"/>
      <c r="F26" s="66"/>
      <c r="G26" s="70"/>
      <c r="H26" s="12">
        <f t="shared" si="1"/>
        <v>0</v>
      </c>
      <c r="I26" s="68" t="e">
        <f t="shared" si="2"/>
        <v>#DIV/0!</v>
      </c>
      <c r="K26" s="13">
        <v>0.75</v>
      </c>
      <c r="L26" s="13">
        <f t="shared" si="0"/>
        <v>0</v>
      </c>
    </row>
    <row r="27" spans="1:12" ht="9.75">
      <c r="A27" s="10">
        <v>22</v>
      </c>
      <c r="B27" s="14"/>
      <c r="C27" s="102"/>
      <c r="D27" s="15"/>
      <c r="E27" s="15"/>
      <c r="F27" s="66"/>
      <c r="G27" s="71"/>
      <c r="H27" s="12">
        <f t="shared" si="1"/>
        <v>0</v>
      </c>
      <c r="I27" s="68" t="e">
        <f t="shared" si="2"/>
        <v>#DIV/0!</v>
      </c>
      <c r="K27" s="13">
        <v>0.75</v>
      </c>
      <c r="L27" s="13">
        <f t="shared" si="0"/>
        <v>0</v>
      </c>
    </row>
    <row r="28" spans="1:12" ht="9.75">
      <c r="A28" s="10">
        <v>23</v>
      </c>
      <c r="B28" s="14"/>
      <c r="C28" s="102"/>
      <c r="D28" s="15"/>
      <c r="E28" s="15"/>
      <c r="F28" s="66"/>
      <c r="G28" s="71"/>
      <c r="H28" s="12">
        <f t="shared" si="1"/>
        <v>0</v>
      </c>
      <c r="I28" s="68" t="e">
        <f t="shared" si="2"/>
        <v>#DIV/0!</v>
      </c>
      <c r="K28" s="13">
        <v>0.75</v>
      </c>
      <c r="L28" s="13">
        <f t="shared" si="0"/>
        <v>0</v>
      </c>
    </row>
    <row r="29" spans="1:12" ht="9.75">
      <c r="A29" s="10">
        <v>24</v>
      </c>
      <c r="B29" s="14"/>
      <c r="C29" s="102"/>
      <c r="D29" s="15"/>
      <c r="E29" s="15"/>
      <c r="F29" s="66"/>
      <c r="G29" s="71"/>
      <c r="H29" s="12">
        <f t="shared" si="1"/>
        <v>0</v>
      </c>
      <c r="I29" s="68" t="e">
        <f t="shared" si="2"/>
        <v>#DIV/0!</v>
      </c>
      <c r="K29" s="13">
        <v>0.75</v>
      </c>
      <c r="L29" s="13">
        <f t="shared" si="0"/>
        <v>0</v>
      </c>
    </row>
    <row r="30" spans="1:12" ht="9.75">
      <c r="A30" s="207" t="s">
        <v>36</v>
      </c>
      <c r="B30" s="208"/>
      <c r="C30" s="16">
        <f aca="true" t="shared" si="3" ref="C30:H30">SUM(C6:C29)</f>
        <v>-3486.1</v>
      </c>
      <c r="D30" s="16">
        <f t="shared" si="3"/>
        <v>0</v>
      </c>
      <c r="E30" s="16">
        <f t="shared" si="3"/>
        <v>0</v>
      </c>
      <c r="F30" s="24">
        <f>SUM(F6:F29)</f>
        <v>22584.899999999998</v>
      </c>
      <c r="G30" s="16">
        <f>SUM(G6:G29)</f>
        <v>0</v>
      </c>
      <c r="H30" s="117">
        <f t="shared" si="3"/>
        <v>22584.899999999998</v>
      </c>
      <c r="I30" s="119" t="s">
        <v>6</v>
      </c>
      <c r="J30" s="115" t="s">
        <v>6</v>
      </c>
      <c r="K30" s="17">
        <v>0.75</v>
      </c>
      <c r="L30" s="120" t="s">
        <v>6</v>
      </c>
    </row>
    <row r="31" spans="1:10" s="22" customFormat="1" ht="9.75">
      <c r="A31" s="18"/>
      <c r="B31" s="19"/>
      <c r="C31" s="19"/>
      <c r="D31" s="20"/>
      <c r="E31" s="20"/>
      <c r="F31" s="19"/>
      <c r="G31" s="20"/>
      <c r="H31" s="20"/>
      <c r="I31" s="19"/>
      <c r="J31" s="21"/>
    </row>
    <row r="32" spans="1:10" s="22" customFormat="1" ht="9.75">
      <c r="A32" s="18"/>
      <c r="B32" s="19"/>
      <c r="C32" s="19"/>
      <c r="D32" s="20"/>
      <c r="E32" s="20"/>
      <c r="F32" s="20"/>
      <c r="G32" s="20"/>
      <c r="H32" s="20"/>
      <c r="I32" s="19"/>
      <c r="J32" s="21"/>
    </row>
    <row r="33" spans="1:10" s="22" customFormat="1" ht="9.75">
      <c r="A33" s="18"/>
      <c r="B33" s="19"/>
      <c r="C33" s="19"/>
      <c r="D33" s="20"/>
      <c r="E33" s="20"/>
      <c r="F33" s="20"/>
      <c r="G33" s="20"/>
      <c r="H33" s="20"/>
      <c r="I33" s="19"/>
      <c r="J33" s="21"/>
    </row>
    <row r="34" spans="1:10" s="22" customFormat="1" ht="9.75">
      <c r="A34" s="18"/>
      <c r="B34" s="19"/>
      <c r="C34" s="19"/>
      <c r="D34" s="20"/>
      <c r="E34" s="20"/>
      <c r="F34" s="20"/>
      <c r="G34" s="20"/>
      <c r="H34" s="20"/>
      <c r="I34" s="23"/>
      <c r="J34" s="21"/>
    </row>
    <row r="35" spans="1:10" s="22" customFormat="1" ht="9.75">
      <c r="A35" s="18"/>
      <c r="B35" s="19"/>
      <c r="C35" s="19"/>
      <c r="D35" s="20"/>
      <c r="E35" s="20"/>
      <c r="F35" s="20"/>
      <c r="G35" s="20"/>
      <c r="H35" s="20"/>
      <c r="I35" s="19"/>
      <c r="J35" s="21"/>
    </row>
    <row r="36" spans="1:10" s="22" customFormat="1" ht="9.75">
      <c r="A36" s="18"/>
      <c r="B36" s="19"/>
      <c r="C36" s="19"/>
      <c r="D36" s="20"/>
      <c r="E36" s="20"/>
      <c r="F36" s="20"/>
      <c r="G36" s="20"/>
      <c r="H36" s="20"/>
      <c r="I36" s="19"/>
      <c r="J36" s="21"/>
    </row>
    <row r="37" spans="1:10" s="22" customFormat="1" ht="9.75">
      <c r="A37" s="18"/>
      <c r="B37" s="19"/>
      <c r="C37" s="19"/>
      <c r="D37" s="20"/>
      <c r="E37" s="20"/>
      <c r="F37" s="20"/>
      <c r="G37" s="20"/>
      <c r="H37" s="20"/>
      <c r="I37" s="19"/>
      <c r="J37" s="21"/>
    </row>
    <row r="38" spans="1:10" s="22" customFormat="1" ht="9.75">
      <c r="A38" s="21"/>
      <c r="D38" s="20"/>
      <c r="E38" s="20"/>
      <c r="F38" s="20"/>
      <c r="G38" s="20"/>
      <c r="H38" s="20"/>
      <c r="J38" s="21"/>
    </row>
    <row r="39" spans="1:10" s="22" customFormat="1" ht="9.75">
      <c r="A39" s="21"/>
      <c r="D39" s="20"/>
      <c r="E39" s="20"/>
      <c r="F39" s="20"/>
      <c r="G39" s="20"/>
      <c r="H39" s="20"/>
      <c r="J39" s="21"/>
    </row>
    <row r="40" spans="1:10" s="22" customFormat="1" ht="9.75">
      <c r="A40" s="21"/>
      <c r="D40" s="20"/>
      <c r="E40" s="20"/>
      <c r="F40" s="20"/>
      <c r="G40" s="20"/>
      <c r="H40" s="20"/>
      <c r="J40" s="21"/>
    </row>
    <row r="41" spans="1:10" s="22" customFormat="1" ht="9.75">
      <c r="A41" s="21"/>
      <c r="J41" s="21"/>
    </row>
    <row r="42" spans="1:10" s="22" customFormat="1" ht="9.75">
      <c r="A42" s="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0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F8" sqref="F8"/>
    </sheetView>
  </sheetViews>
  <sheetFormatPr defaultColWidth="9.125" defaultRowHeight="12.75"/>
  <cols>
    <col min="1" max="1" width="5.50390625" style="32" customWidth="1"/>
    <col min="2" max="2" width="24.50390625" style="32" customWidth="1"/>
    <col min="3" max="3" width="20.625" style="32" customWidth="1"/>
    <col min="4" max="5" width="9.375" style="32" hidden="1" customWidth="1"/>
    <col min="6" max="6" width="17.50390625" style="32" customWidth="1"/>
    <col min="7" max="7" width="18.125" style="32" customWidth="1"/>
    <col min="8" max="8" width="22.125" style="32" customWidth="1"/>
    <col min="9" max="9" width="14.375" style="32" customWidth="1"/>
    <col min="10" max="10" width="13.625" style="32" customWidth="1"/>
    <col min="11" max="11" width="12.375" style="32" customWidth="1"/>
    <col min="12" max="12" width="12.875" style="32" customWidth="1"/>
    <col min="13" max="16384" width="9.125" style="32" customWidth="1"/>
  </cols>
  <sheetData>
    <row r="1" spans="1:12" ht="54.75" customHeight="1">
      <c r="A1" s="221" t="s">
        <v>123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9" ht="9.75">
      <c r="A2" s="123"/>
      <c r="B2" s="123"/>
      <c r="C2" s="123"/>
      <c r="D2" s="123"/>
      <c r="E2" s="123"/>
      <c r="F2" s="123"/>
      <c r="G2" s="123"/>
      <c r="H2" s="123"/>
      <c r="I2" s="123"/>
    </row>
    <row r="3" spans="1:12" ht="111.75" customHeight="1">
      <c r="A3" s="224" t="s">
        <v>12</v>
      </c>
      <c r="B3" s="207" t="s">
        <v>99</v>
      </c>
      <c r="C3" s="100" t="s">
        <v>175</v>
      </c>
      <c r="D3" s="124"/>
      <c r="E3" s="124"/>
      <c r="F3" s="101" t="s">
        <v>193</v>
      </c>
      <c r="G3" s="101" t="s">
        <v>202</v>
      </c>
      <c r="H3" s="125" t="s">
        <v>176</v>
      </c>
      <c r="I3" s="101" t="s">
        <v>22</v>
      </c>
      <c r="J3" s="219" t="s">
        <v>9</v>
      </c>
      <c r="K3" s="219" t="s">
        <v>3</v>
      </c>
      <c r="L3" s="126" t="s">
        <v>4</v>
      </c>
    </row>
    <row r="4" spans="1:12" ht="42.75" customHeight="1">
      <c r="A4" s="224"/>
      <c r="B4" s="207"/>
      <c r="C4" s="101" t="s">
        <v>20</v>
      </c>
      <c r="D4" s="127" t="s">
        <v>5</v>
      </c>
      <c r="E4" s="127" t="s">
        <v>5</v>
      </c>
      <c r="F4" s="101" t="s">
        <v>24</v>
      </c>
      <c r="G4" s="101" t="s">
        <v>5</v>
      </c>
      <c r="H4" s="101" t="s">
        <v>25</v>
      </c>
      <c r="I4" s="101" t="s">
        <v>35</v>
      </c>
      <c r="J4" s="220"/>
      <c r="K4" s="220"/>
      <c r="L4" s="126" t="s">
        <v>27</v>
      </c>
    </row>
    <row r="5" spans="1:12" s="9" customFormat="1" ht="11.25" customHeight="1">
      <c r="A5" s="7">
        <v>1</v>
      </c>
      <c r="B5" s="7">
        <v>2</v>
      </c>
      <c r="C5" s="7">
        <v>3</v>
      </c>
      <c r="D5" s="128"/>
      <c r="E5" s="128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</row>
    <row r="6" spans="1:12" ht="9.75">
      <c r="A6" s="129">
        <v>1</v>
      </c>
      <c r="B6" s="14" t="s">
        <v>145</v>
      </c>
      <c r="C6" s="11">
        <v>0</v>
      </c>
      <c r="D6" s="12"/>
      <c r="E6" s="12"/>
      <c r="F6" s="20">
        <f>'о1 '!D8</f>
        <v>1220</v>
      </c>
      <c r="G6" s="102">
        <f>'о1 '!E8</f>
        <v>0</v>
      </c>
      <c r="H6" s="67">
        <f>F6+G6</f>
        <v>1220</v>
      </c>
      <c r="I6" s="130">
        <f>C6/H6*100</f>
        <v>0</v>
      </c>
      <c r="J6" s="50">
        <v>1</v>
      </c>
      <c r="K6" s="131">
        <v>0.75</v>
      </c>
      <c r="L6" s="132">
        <f aca="true" t="shared" si="0" ref="L6:L29">J6*K6</f>
        <v>0.75</v>
      </c>
    </row>
    <row r="7" spans="1:12" ht="9.75">
      <c r="A7" s="129">
        <v>2</v>
      </c>
      <c r="B7" s="14" t="s">
        <v>146</v>
      </c>
      <c r="C7" s="11">
        <v>0</v>
      </c>
      <c r="D7" s="12"/>
      <c r="E7" s="12"/>
      <c r="F7" s="20">
        <f>'о1 '!D9</f>
        <v>936.4</v>
      </c>
      <c r="G7" s="102">
        <f>'о1 '!E9</f>
        <v>0</v>
      </c>
      <c r="H7" s="70">
        <f aca="true" t="shared" si="1" ref="H7:H29">F7+G7</f>
        <v>936.4</v>
      </c>
      <c r="I7" s="130">
        <f aca="true" t="shared" si="2" ref="I7:I29">C7/H7*100</f>
        <v>0</v>
      </c>
      <c r="J7" s="50">
        <v>1</v>
      </c>
      <c r="K7" s="131">
        <v>0.75</v>
      </c>
      <c r="L7" s="131">
        <f t="shared" si="0"/>
        <v>0.75</v>
      </c>
    </row>
    <row r="8" spans="1:12" ht="9.75">
      <c r="A8" s="129">
        <v>3</v>
      </c>
      <c r="B8" s="14" t="s">
        <v>147</v>
      </c>
      <c r="C8" s="11">
        <v>0</v>
      </c>
      <c r="D8" s="12"/>
      <c r="E8" s="12"/>
      <c r="F8" s="20">
        <f>'о1 '!D10</f>
        <v>1381.1</v>
      </c>
      <c r="G8" s="102">
        <f>'о1 '!E10</f>
        <v>0</v>
      </c>
      <c r="H8" s="70">
        <f t="shared" si="1"/>
        <v>1381.1</v>
      </c>
      <c r="I8" s="130">
        <f t="shared" si="2"/>
        <v>0</v>
      </c>
      <c r="J8" s="50">
        <v>1</v>
      </c>
      <c r="K8" s="131">
        <v>0.75</v>
      </c>
      <c r="L8" s="131">
        <f t="shared" si="0"/>
        <v>0.75</v>
      </c>
    </row>
    <row r="9" spans="1:12" ht="9.75">
      <c r="A9" s="129">
        <v>4</v>
      </c>
      <c r="B9" s="14" t="s">
        <v>148</v>
      </c>
      <c r="C9" s="11">
        <v>0</v>
      </c>
      <c r="D9" s="12"/>
      <c r="E9" s="12"/>
      <c r="F9" s="20">
        <f>'о1 '!D11</f>
        <v>799.3</v>
      </c>
      <c r="G9" s="102">
        <f>'о1 '!E11</f>
        <v>0</v>
      </c>
      <c r="H9" s="70">
        <f t="shared" si="1"/>
        <v>799.3</v>
      </c>
      <c r="I9" s="130">
        <f t="shared" si="2"/>
        <v>0</v>
      </c>
      <c r="J9" s="50">
        <v>1</v>
      </c>
      <c r="K9" s="131">
        <v>0.75</v>
      </c>
      <c r="L9" s="131">
        <f t="shared" si="0"/>
        <v>0.75</v>
      </c>
    </row>
    <row r="10" spans="1:12" ht="9.75">
      <c r="A10" s="129">
        <v>5</v>
      </c>
      <c r="B10" s="14" t="s">
        <v>149</v>
      </c>
      <c r="C10" s="11">
        <v>0</v>
      </c>
      <c r="D10" s="12"/>
      <c r="E10" s="12"/>
      <c r="F10" s="20">
        <f>'о1 '!D12</f>
        <v>14626.2</v>
      </c>
      <c r="G10" s="102">
        <f>'о1 '!E12</f>
        <v>0</v>
      </c>
      <c r="H10" s="70">
        <f t="shared" si="1"/>
        <v>14626.2</v>
      </c>
      <c r="I10" s="130">
        <f t="shared" si="2"/>
        <v>0</v>
      </c>
      <c r="J10" s="50">
        <v>1</v>
      </c>
      <c r="K10" s="131">
        <v>0.75</v>
      </c>
      <c r="L10" s="131">
        <f t="shared" si="0"/>
        <v>0.75</v>
      </c>
    </row>
    <row r="11" spans="1:12" ht="9.75">
      <c r="A11" s="129">
        <v>6</v>
      </c>
      <c r="B11" s="14" t="s">
        <v>150</v>
      </c>
      <c r="C11" s="11">
        <v>0</v>
      </c>
      <c r="D11" s="12"/>
      <c r="E11" s="12"/>
      <c r="F11" s="20">
        <f>'о1 '!D13</f>
        <v>695.8</v>
      </c>
      <c r="G11" s="102">
        <f>'о1 '!E13</f>
        <v>0</v>
      </c>
      <c r="H11" s="70">
        <f t="shared" si="1"/>
        <v>695.8</v>
      </c>
      <c r="I11" s="130">
        <f t="shared" si="2"/>
        <v>0</v>
      </c>
      <c r="J11" s="50">
        <v>1</v>
      </c>
      <c r="K11" s="131">
        <v>0.75</v>
      </c>
      <c r="L11" s="131">
        <f t="shared" si="0"/>
        <v>0.75</v>
      </c>
    </row>
    <row r="12" spans="1:12" ht="9.75">
      <c r="A12" s="129">
        <v>7</v>
      </c>
      <c r="B12" s="14" t="s">
        <v>151</v>
      </c>
      <c r="C12" s="11">
        <v>0</v>
      </c>
      <c r="D12" s="12"/>
      <c r="E12" s="12"/>
      <c r="F12" s="20">
        <f>'о1 '!D14</f>
        <v>1283.7</v>
      </c>
      <c r="G12" s="102">
        <f>'о1 '!E14</f>
        <v>0</v>
      </c>
      <c r="H12" s="70">
        <f t="shared" si="1"/>
        <v>1283.7</v>
      </c>
      <c r="I12" s="130">
        <f t="shared" si="2"/>
        <v>0</v>
      </c>
      <c r="J12" s="50">
        <v>1</v>
      </c>
      <c r="K12" s="131">
        <v>0.75</v>
      </c>
      <c r="L12" s="131">
        <f t="shared" si="0"/>
        <v>0.75</v>
      </c>
    </row>
    <row r="13" spans="1:12" ht="9.75">
      <c r="A13" s="129">
        <v>8</v>
      </c>
      <c r="B13" s="14" t="s">
        <v>152</v>
      </c>
      <c r="C13" s="11">
        <v>0</v>
      </c>
      <c r="D13" s="12"/>
      <c r="E13" s="12"/>
      <c r="F13" s="20">
        <f>'о1 '!D15</f>
        <v>629.1</v>
      </c>
      <c r="G13" s="102">
        <f>'о1 '!E15</f>
        <v>0</v>
      </c>
      <c r="H13" s="70">
        <f t="shared" si="1"/>
        <v>629.1</v>
      </c>
      <c r="I13" s="130">
        <f t="shared" si="2"/>
        <v>0</v>
      </c>
      <c r="J13" s="50">
        <v>1</v>
      </c>
      <c r="K13" s="131">
        <v>0.75</v>
      </c>
      <c r="L13" s="131">
        <f t="shared" si="0"/>
        <v>0.75</v>
      </c>
    </row>
    <row r="14" spans="1:12" ht="9.75">
      <c r="A14" s="129">
        <v>9</v>
      </c>
      <c r="B14" s="14" t="s">
        <v>153</v>
      </c>
      <c r="C14" s="11">
        <v>0</v>
      </c>
      <c r="D14" s="12"/>
      <c r="E14" s="12"/>
      <c r="F14" s="20">
        <f>'о1 '!D16</f>
        <v>1013.3</v>
      </c>
      <c r="G14" s="102">
        <f>'о1 '!E16</f>
        <v>0</v>
      </c>
      <c r="H14" s="70">
        <f t="shared" si="1"/>
        <v>1013.3</v>
      </c>
      <c r="I14" s="130">
        <f t="shared" si="2"/>
        <v>0</v>
      </c>
      <c r="J14" s="50">
        <v>1</v>
      </c>
      <c r="K14" s="131">
        <v>0.75</v>
      </c>
      <c r="L14" s="131">
        <f t="shared" si="0"/>
        <v>0.75</v>
      </c>
    </row>
    <row r="15" spans="1:12" ht="9.75">
      <c r="A15" s="129">
        <v>10</v>
      </c>
      <c r="B15" s="14"/>
      <c r="C15" s="11"/>
      <c r="D15" s="12"/>
      <c r="E15" s="12"/>
      <c r="F15" s="66"/>
      <c r="G15" s="70"/>
      <c r="H15" s="70">
        <f t="shared" si="1"/>
        <v>0</v>
      </c>
      <c r="I15" s="130" t="e">
        <f t="shared" si="2"/>
        <v>#DIV/0!</v>
      </c>
      <c r="J15" s="9"/>
      <c r="K15" s="131">
        <v>0.75</v>
      </c>
      <c r="L15" s="131">
        <f t="shared" si="0"/>
        <v>0</v>
      </c>
    </row>
    <row r="16" spans="1:12" ht="9.75">
      <c r="A16" s="129">
        <v>11</v>
      </c>
      <c r="B16" s="14"/>
      <c r="C16" s="11"/>
      <c r="D16" s="12"/>
      <c r="E16" s="12"/>
      <c r="F16" s="66"/>
      <c r="G16" s="70"/>
      <c r="H16" s="70">
        <f t="shared" si="1"/>
        <v>0</v>
      </c>
      <c r="I16" s="130" t="e">
        <f t="shared" si="2"/>
        <v>#DIV/0!</v>
      </c>
      <c r="J16" s="9"/>
      <c r="K16" s="131">
        <v>0.75</v>
      </c>
      <c r="L16" s="131">
        <f t="shared" si="0"/>
        <v>0</v>
      </c>
    </row>
    <row r="17" spans="1:12" ht="9.75">
      <c r="A17" s="129">
        <v>12</v>
      </c>
      <c r="B17" s="14"/>
      <c r="C17" s="11"/>
      <c r="D17" s="12"/>
      <c r="E17" s="12"/>
      <c r="F17" s="66"/>
      <c r="G17" s="70"/>
      <c r="H17" s="70">
        <f t="shared" si="1"/>
        <v>0</v>
      </c>
      <c r="I17" s="130" t="e">
        <f t="shared" si="2"/>
        <v>#DIV/0!</v>
      </c>
      <c r="J17" s="9"/>
      <c r="K17" s="131">
        <v>0.75</v>
      </c>
      <c r="L17" s="131">
        <f t="shared" si="0"/>
        <v>0</v>
      </c>
    </row>
    <row r="18" spans="1:12" ht="9.75">
      <c r="A18" s="129">
        <v>13</v>
      </c>
      <c r="B18" s="133"/>
      <c r="C18" s="11"/>
      <c r="D18" s="12"/>
      <c r="E18" s="12"/>
      <c r="F18" s="66"/>
      <c r="G18" s="70"/>
      <c r="H18" s="70">
        <f t="shared" si="1"/>
        <v>0</v>
      </c>
      <c r="I18" s="130" t="e">
        <f t="shared" si="2"/>
        <v>#DIV/0!</v>
      </c>
      <c r="J18" s="9"/>
      <c r="K18" s="131">
        <v>0.75</v>
      </c>
      <c r="L18" s="131">
        <f t="shared" si="0"/>
        <v>0</v>
      </c>
    </row>
    <row r="19" spans="1:12" ht="9.75">
      <c r="A19" s="129">
        <v>14</v>
      </c>
      <c r="B19" s="133"/>
      <c r="C19" s="11"/>
      <c r="D19" s="12"/>
      <c r="E19" s="12"/>
      <c r="F19" s="66"/>
      <c r="G19" s="70"/>
      <c r="H19" s="70">
        <f t="shared" si="1"/>
        <v>0</v>
      </c>
      <c r="I19" s="130" t="e">
        <f t="shared" si="2"/>
        <v>#DIV/0!</v>
      </c>
      <c r="J19" s="9"/>
      <c r="K19" s="131">
        <v>0.75</v>
      </c>
      <c r="L19" s="131">
        <f t="shared" si="0"/>
        <v>0</v>
      </c>
    </row>
    <row r="20" spans="1:12" ht="9.75">
      <c r="A20" s="129">
        <v>15</v>
      </c>
      <c r="B20" s="133"/>
      <c r="C20" s="11"/>
      <c r="D20" s="12"/>
      <c r="E20" s="12"/>
      <c r="F20" s="66"/>
      <c r="G20" s="70"/>
      <c r="H20" s="70">
        <f t="shared" si="1"/>
        <v>0</v>
      </c>
      <c r="I20" s="130" t="e">
        <f t="shared" si="2"/>
        <v>#DIV/0!</v>
      </c>
      <c r="J20" s="9"/>
      <c r="K20" s="131">
        <v>0.75</v>
      </c>
      <c r="L20" s="131">
        <f t="shared" si="0"/>
        <v>0</v>
      </c>
    </row>
    <row r="21" spans="1:12" ht="9.75">
      <c r="A21" s="129">
        <v>16</v>
      </c>
      <c r="B21" s="133"/>
      <c r="C21" s="11"/>
      <c r="D21" s="12"/>
      <c r="E21" s="12"/>
      <c r="F21" s="66"/>
      <c r="G21" s="70"/>
      <c r="H21" s="70">
        <f t="shared" si="1"/>
        <v>0</v>
      </c>
      <c r="I21" s="130" t="e">
        <f t="shared" si="2"/>
        <v>#DIV/0!</v>
      </c>
      <c r="J21" s="9"/>
      <c r="K21" s="131">
        <v>0.75</v>
      </c>
      <c r="L21" s="131">
        <f t="shared" si="0"/>
        <v>0</v>
      </c>
    </row>
    <row r="22" spans="1:12" ht="9.75">
      <c r="A22" s="129">
        <v>17</v>
      </c>
      <c r="B22" s="133"/>
      <c r="C22" s="11"/>
      <c r="D22" s="12"/>
      <c r="E22" s="12"/>
      <c r="F22" s="66"/>
      <c r="G22" s="70"/>
      <c r="H22" s="70">
        <f t="shared" si="1"/>
        <v>0</v>
      </c>
      <c r="I22" s="130" t="e">
        <f t="shared" si="2"/>
        <v>#DIV/0!</v>
      </c>
      <c r="J22" s="9"/>
      <c r="K22" s="131">
        <v>0.75</v>
      </c>
      <c r="L22" s="131">
        <f t="shared" si="0"/>
        <v>0</v>
      </c>
    </row>
    <row r="23" spans="1:12" ht="9.75">
      <c r="A23" s="129">
        <v>18</v>
      </c>
      <c r="B23" s="133"/>
      <c r="C23" s="11"/>
      <c r="D23" s="12"/>
      <c r="E23" s="12"/>
      <c r="F23" s="66"/>
      <c r="G23" s="70"/>
      <c r="H23" s="70">
        <f t="shared" si="1"/>
        <v>0</v>
      </c>
      <c r="I23" s="130" t="e">
        <f t="shared" si="2"/>
        <v>#DIV/0!</v>
      </c>
      <c r="J23" s="9"/>
      <c r="K23" s="131">
        <v>0.75</v>
      </c>
      <c r="L23" s="131">
        <f t="shared" si="0"/>
        <v>0</v>
      </c>
    </row>
    <row r="24" spans="1:12" ht="9.75">
      <c r="A24" s="129">
        <v>19</v>
      </c>
      <c r="B24" s="133"/>
      <c r="C24" s="11"/>
      <c r="D24" s="12"/>
      <c r="E24" s="12"/>
      <c r="F24" s="66"/>
      <c r="G24" s="70"/>
      <c r="H24" s="70">
        <f t="shared" si="1"/>
        <v>0</v>
      </c>
      <c r="I24" s="130" t="e">
        <f t="shared" si="2"/>
        <v>#DIV/0!</v>
      </c>
      <c r="J24" s="9"/>
      <c r="K24" s="131">
        <v>0.75</v>
      </c>
      <c r="L24" s="131">
        <f t="shared" si="0"/>
        <v>0</v>
      </c>
    </row>
    <row r="25" spans="1:12" ht="9.75">
      <c r="A25" s="129">
        <v>20</v>
      </c>
      <c r="B25" s="133"/>
      <c r="C25" s="11"/>
      <c r="D25" s="12"/>
      <c r="E25" s="12"/>
      <c r="F25" s="66"/>
      <c r="G25" s="70"/>
      <c r="H25" s="70">
        <f t="shared" si="1"/>
        <v>0</v>
      </c>
      <c r="I25" s="130" t="e">
        <f t="shared" si="2"/>
        <v>#DIV/0!</v>
      </c>
      <c r="J25" s="9"/>
      <c r="K25" s="131">
        <v>0.75</v>
      </c>
      <c r="L25" s="131">
        <f t="shared" si="0"/>
        <v>0</v>
      </c>
    </row>
    <row r="26" spans="1:12" ht="9.75">
      <c r="A26" s="129">
        <v>21</v>
      </c>
      <c r="B26" s="133"/>
      <c r="C26" s="11"/>
      <c r="D26" s="12"/>
      <c r="E26" s="12"/>
      <c r="F26" s="66"/>
      <c r="G26" s="70"/>
      <c r="H26" s="70">
        <f t="shared" si="1"/>
        <v>0</v>
      </c>
      <c r="I26" s="130" t="e">
        <f t="shared" si="2"/>
        <v>#DIV/0!</v>
      </c>
      <c r="J26" s="9"/>
      <c r="K26" s="131">
        <v>0.75</v>
      </c>
      <c r="L26" s="131">
        <f t="shared" si="0"/>
        <v>0</v>
      </c>
    </row>
    <row r="27" spans="1:12" ht="9.75">
      <c r="A27" s="129">
        <v>22</v>
      </c>
      <c r="B27" s="133"/>
      <c r="C27" s="11"/>
      <c r="D27" s="15"/>
      <c r="E27" s="15"/>
      <c r="F27" s="66"/>
      <c r="G27" s="71"/>
      <c r="H27" s="70">
        <f t="shared" si="1"/>
        <v>0</v>
      </c>
      <c r="I27" s="130" t="e">
        <f t="shared" si="2"/>
        <v>#DIV/0!</v>
      </c>
      <c r="J27" s="9"/>
      <c r="K27" s="131">
        <v>0.75</v>
      </c>
      <c r="L27" s="131">
        <f t="shared" si="0"/>
        <v>0</v>
      </c>
    </row>
    <row r="28" spans="1:12" ht="9.75">
      <c r="A28" s="129">
        <v>23</v>
      </c>
      <c r="B28" s="133"/>
      <c r="C28" s="11"/>
      <c r="D28" s="15"/>
      <c r="E28" s="15"/>
      <c r="F28" s="66"/>
      <c r="G28" s="71"/>
      <c r="H28" s="70">
        <f t="shared" si="1"/>
        <v>0</v>
      </c>
      <c r="I28" s="130" t="e">
        <f t="shared" si="2"/>
        <v>#DIV/0!</v>
      </c>
      <c r="J28" s="9"/>
      <c r="K28" s="131">
        <v>0.75</v>
      </c>
      <c r="L28" s="131">
        <f t="shared" si="0"/>
        <v>0</v>
      </c>
    </row>
    <row r="29" spans="1:12" ht="9.75">
      <c r="A29" s="129">
        <v>24</v>
      </c>
      <c r="B29" s="133"/>
      <c r="C29" s="11"/>
      <c r="D29" s="15"/>
      <c r="E29" s="15"/>
      <c r="F29" s="66"/>
      <c r="G29" s="71"/>
      <c r="H29" s="70">
        <f t="shared" si="1"/>
        <v>0</v>
      </c>
      <c r="I29" s="130" t="e">
        <f t="shared" si="2"/>
        <v>#DIV/0!</v>
      </c>
      <c r="J29" s="9"/>
      <c r="K29" s="131">
        <v>0.75</v>
      </c>
      <c r="L29" s="131">
        <f t="shared" si="0"/>
        <v>0</v>
      </c>
    </row>
    <row r="30" spans="1:12" ht="9.75">
      <c r="A30" s="222" t="s">
        <v>36</v>
      </c>
      <c r="B30" s="223"/>
      <c r="C30" s="16">
        <f aca="true" t="shared" si="3" ref="C30:H30">SUM(C6:C29)</f>
        <v>0</v>
      </c>
      <c r="D30" s="16">
        <f t="shared" si="3"/>
        <v>0</v>
      </c>
      <c r="E30" s="16">
        <f t="shared" si="3"/>
        <v>0</v>
      </c>
      <c r="F30" s="24">
        <f>SUM(F6:F29)</f>
        <v>22584.899999999998</v>
      </c>
      <c r="G30" s="16">
        <f>SUM(G6:G29)</f>
        <v>0</v>
      </c>
      <c r="H30" s="16">
        <f t="shared" si="3"/>
        <v>22584.899999999998</v>
      </c>
      <c r="I30" s="134" t="s">
        <v>6</v>
      </c>
      <c r="J30" s="135" t="s">
        <v>6</v>
      </c>
      <c r="K30" s="136">
        <v>0.75</v>
      </c>
      <c r="L30" s="137" t="s">
        <v>6</v>
      </c>
    </row>
    <row r="31" spans="1:9" s="33" customFormat="1" ht="9.75">
      <c r="A31" s="138"/>
      <c r="B31" s="138"/>
      <c r="C31" s="138"/>
      <c r="D31" s="139"/>
      <c r="E31" s="139"/>
      <c r="F31" s="19"/>
      <c r="G31" s="139"/>
      <c r="H31" s="139"/>
      <c r="I31" s="138"/>
    </row>
    <row r="32" spans="1:9" s="33" customFormat="1" ht="9.75">
      <c r="A32" s="138"/>
      <c r="B32" s="138"/>
      <c r="C32" s="138"/>
      <c r="D32" s="139"/>
      <c r="E32" s="139"/>
      <c r="F32" s="139"/>
      <c r="G32" s="139"/>
      <c r="H32" s="139"/>
      <c r="I32" s="138"/>
    </row>
    <row r="33" spans="1:9" s="33" customFormat="1" ht="9.75">
      <c r="A33" s="138"/>
      <c r="B33" s="138"/>
      <c r="C33" s="138"/>
      <c r="D33" s="139"/>
      <c r="E33" s="139"/>
      <c r="F33" s="139"/>
      <c r="G33" s="139"/>
      <c r="H33" s="139"/>
      <c r="I33" s="138"/>
    </row>
    <row r="34" spans="1:9" s="33" customFormat="1" ht="9.75">
      <c r="A34" s="138"/>
      <c r="B34" s="138"/>
      <c r="C34" s="138"/>
      <c r="D34" s="139"/>
      <c r="E34" s="139"/>
      <c r="F34" s="139"/>
      <c r="G34" s="139"/>
      <c r="H34" s="139"/>
      <c r="I34" s="140"/>
    </row>
    <row r="35" spans="1:9" s="33" customFormat="1" ht="9.75">
      <c r="A35" s="138"/>
      <c r="B35" s="138"/>
      <c r="C35" s="138"/>
      <c r="D35" s="139"/>
      <c r="E35" s="139"/>
      <c r="F35" s="139"/>
      <c r="G35" s="139"/>
      <c r="H35" s="139"/>
      <c r="I35" s="138"/>
    </row>
    <row r="36" spans="1:9" s="33" customFormat="1" ht="9.75">
      <c r="A36" s="138"/>
      <c r="B36" s="138"/>
      <c r="C36" s="138"/>
      <c r="D36" s="139"/>
      <c r="E36" s="139"/>
      <c r="F36" s="139"/>
      <c r="G36" s="139"/>
      <c r="H36" s="139"/>
      <c r="I36" s="138"/>
    </row>
    <row r="37" spans="1:9" s="33" customFormat="1" ht="9.75">
      <c r="A37" s="138"/>
      <c r="B37" s="138"/>
      <c r="C37" s="138"/>
      <c r="D37" s="139"/>
      <c r="E37" s="139"/>
      <c r="F37" s="139"/>
      <c r="G37" s="139"/>
      <c r="H37" s="139"/>
      <c r="I37" s="138"/>
    </row>
    <row r="38" spans="4:8" s="33" customFormat="1" ht="9.75">
      <c r="D38" s="139"/>
      <c r="E38" s="139"/>
      <c r="F38" s="139"/>
      <c r="G38" s="139"/>
      <c r="H38" s="139"/>
    </row>
    <row r="39" spans="4:8" s="33" customFormat="1" ht="9.75">
      <c r="D39" s="139"/>
      <c r="E39" s="139"/>
      <c r="F39" s="139"/>
      <c r="G39" s="139"/>
      <c r="H39" s="139"/>
    </row>
    <row r="40" spans="4:8" s="33" customFormat="1" ht="9.75">
      <c r="D40" s="139"/>
      <c r="E40" s="139"/>
      <c r="F40" s="139"/>
      <c r="G40" s="139"/>
      <c r="H40" s="139"/>
    </row>
    <row r="41" s="33" customFormat="1" ht="9.75"/>
    <row r="42" s="33" customFormat="1" ht="9.75"/>
  </sheetData>
  <sheetProtection/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PageLayoutView="0" workbookViewId="0" topLeftCell="A1">
      <selection activeCell="H9" sqref="H9"/>
    </sheetView>
  </sheetViews>
  <sheetFormatPr defaultColWidth="9.125" defaultRowHeight="12.75"/>
  <cols>
    <col min="1" max="1" width="6.375" style="1" customWidth="1"/>
    <col min="2" max="2" width="24.375" style="2" customWidth="1"/>
    <col min="3" max="3" width="22.50390625" style="2" customWidth="1"/>
    <col min="4" max="5" width="9.375" style="2" hidden="1" customWidth="1"/>
    <col min="6" max="6" width="16.875" style="2" customWidth="1"/>
    <col min="7" max="7" width="20.625" style="2" customWidth="1"/>
    <col min="8" max="8" width="23.50390625" style="2" customWidth="1"/>
    <col min="9" max="9" width="14.375" style="2" customWidth="1"/>
    <col min="10" max="10" width="15.125" style="1" customWidth="1"/>
    <col min="11" max="11" width="14.50390625" style="2" customWidth="1"/>
    <col min="12" max="12" width="13.375" style="2" customWidth="1"/>
    <col min="13" max="16384" width="9.125" style="2" customWidth="1"/>
  </cols>
  <sheetData>
    <row r="1" spans="1:12" ht="55.5" customHeight="1">
      <c r="A1" s="217" t="s">
        <v>124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09" t="s">
        <v>12</v>
      </c>
      <c r="B3" s="207" t="s">
        <v>99</v>
      </c>
      <c r="C3" s="6" t="s">
        <v>177</v>
      </c>
      <c r="D3" s="103"/>
      <c r="E3" s="103"/>
      <c r="F3" s="63" t="s">
        <v>186</v>
      </c>
      <c r="G3" s="63" t="s">
        <v>203</v>
      </c>
      <c r="H3" s="74" t="s">
        <v>178</v>
      </c>
      <c r="I3" s="5" t="s">
        <v>38</v>
      </c>
      <c r="J3" s="210" t="s">
        <v>13</v>
      </c>
      <c r="K3" s="210" t="s">
        <v>14</v>
      </c>
      <c r="L3" s="6" t="s">
        <v>4</v>
      </c>
    </row>
    <row r="4" spans="1:12" s="9" customFormat="1" ht="42.75" customHeight="1">
      <c r="A4" s="209"/>
      <c r="B4" s="207"/>
      <c r="C4" s="7" t="s">
        <v>24</v>
      </c>
      <c r="D4" s="104" t="s">
        <v>5</v>
      </c>
      <c r="E4" s="104" t="s">
        <v>5</v>
      </c>
      <c r="F4" s="7" t="s">
        <v>24</v>
      </c>
      <c r="G4" s="7" t="s">
        <v>126</v>
      </c>
      <c r="H4" s="7" t="s">
        <v>37</v>
      </c>
      <c r="I4" s="7" t="s">
        <v>35</v>
      </c>
      <c r="J4" s="212"/>
      <c r="K4" s="212"/>
      <c r="L4" s="8" t="s">
        <v>27</v>
      </c>
    </row>
    <row r="5" spans="1:12" s="9" customFormat="1" ht="10.5" customHeight="1">
      <c r="A5" s="27">
        <v>1</v>
      </c>
      <c r="B5" s="27">
        <v>2</v>
      </c>
      <c r="C5" s="7">
        <v>3</v>
      </c>
      <c r="D5" s="104"/>
      <c r="E5" s="104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8">
        <v>10</v>
      </c>
    </row>
    <row r="6" spans="1:12" ht="9.75">
      <c r="A6" s="10">
        <v>1</v>
      </c>
      <c r="B6" s="14" t="s">
        <v>145</v>
      </c>
      <c r="C6" s="11">
        <v>0</v>
      </c>
      <c r="D6" s="12"/>
      <c r="E6" s="12"/>
      <c r="F6" s="70">
        <f>'о2'!F6</f>
        <v>4132.2</v>
      </c>
      <c r="G6" s="70">
        <f>'о2'!G6</f>
        <v>602.1</v>
      </c>
      <c r="H6" s="70">
        <f>F6-G6</f>
        <v>3530.1</v>
      </c>
      <c r="I6" s="147">
        <f>C6/H6*100</f>
        <v>0</v>
      </c>
      <c r="J6" s="159">
        <v>1</v>
      </c>
      <c r="K6" s="13">
        <v>0.75</v>
      </c>
      <c r="L6" s="13">
        <f aca="true" t="shared" si="0" ref="L6:L29">J6*K6</f>
        <v>0.75</v>
      </c>
    </row>
    <row r="7" spans="1:12" ht="9.75">
      <c r="A7" s="10">
        <v>2</v>
      </c>
      <c r="B7" s="14" t="s">
        <v>146</v>
      </c>
      <c r="C7" s="11">
        <v>0</v>
      </c>
      <c r="D7" s="12"/>
      <c r="E7" s="12"/>
      <c r="F7" s="70">
        <f>'о2'!F7</f>
        <v>3996.9</v>
      </c>
      <c r="G7" s="70">
        <f>'о2'!G7</f>
        <v>846.3</v>
      </c>
      <c r="H7" s="70">
        <f aca="true" t="shared" si="1" ref="H7:H29">F7-G7</f>
        <v>3150.6000000000004</v>
      </c>
      <c r="I7" s="147">
        <f>C7/H7*100</f>
        <v>0</v>
      </c>
      <c r="J7" s="159">
        <v>1</v>
      </c>
      <c r="K7" s="13">
        <v>0.75</v>
      </c>
      <c r="L7" s="13">
        <f t="shared" si="0"/>
        <v>0.75</v>
      </c>
    </row>
    <row r="8" spans="1:12" ht="9.75">
      <c r="A8" s="10">
        <v>3</v>
      </c>
      <c r="B8" s="14" t="s">
        <v>147</v>
      </c>
      <c r="C8" s="11">
        <v>0</v>
      </c>
      <c r="D8" s="12"/>
      <c r="E8" s="12"/>
      <c r="F8" s="70">
        <f>'о2'!F8</f>
        <v>6172.9</v>
      </c>
      <c r="G8" s="70">
        <f>'о2'!G8</f>
        <v>2794.1</v>
      </c>
      <c r="H8" s="70">
        <f t="shared" si="1"/>
        <v>3378.7999999999997</v>
      </c>
      <c r="I8" s="147">
        <f aca="true" t="shared" si="2" ref="I8:I29">C8/H8*100</f>
        <v>0</v>
      </c>
      <c r="J8" s="159">
        <v>1</v>
      </c>
      <c r="K8" s="13">
        <v>0.75</v>
      </c>
      <c r="L8" s="13">
        <f t="shared" si="0"/>
        <v>0.75</v>
      </c>
    </row>
    <row r="9" spans="1:12" ht="9.75">
      <c r="A9" s="10">
        <v>4</v>
      </c>
      <c r="B9" s="14" t="s">
        <v>148</v>
      </c>
      <c r="C9" s="11">
        <v>0</v>
      </c>
      <c r="D9" s="12"/>
      <c r="E9" s="12"/>
      <c r="F9" s="70">
        <f>'о2'!F9</f>
        <v>4691.2</v>
      </c>
      <c r="G9" s="70">
        <f>'о2'!G9</f>
        <v>2619.5</v>
      </c>
      <c r="H9" s="70">
        <f t="shared" si="1"/>
        <v>2071.7</v>
      </c>
      <c r="I9" s="147">
        <f t="shared" si="2"/>
        <v>0</v>
      </c>
      <c r="J9" s="159">
        <v>1</v>
      </c>
      <c r="K9" s="13">
        <v>0.75</v>
      </c>
      <c r="L9" s="13">
        <f t="shared" si="0"/>
        <v>0.75</v>
      </c>
    </row>
    <row r="10" spans="1:12" ht="9.75">
      <c r="A10" s="10">
        <v>5</v>
      </c>
      <c r="B10" s="14" t="s">
        <v>149</v>
      </c>
      <c r="C10" s="11">
        <v>0</v>
      </c>
      <c r="D10" s="12"/>
      <c r="E10" s="12"/>
      <c r="F10" s="70">
        <f>'о2'!F10</f>
        <v>29825.8</v>
      </c>
      <c r="G10" s="70">
        <f>'о2'!G10</f>
        <v>12695.8</v>
      </c>
      <c r="H10" s="70">
        <f t="shared" si="1"/>
        <v>17130</v>
      </c>
      <c r="I10" s="147">
        <f t="shared" si="2"/>
        <v>0</v>
      </c>
      <c r="J10" s="159">
        <v>1</v>
      </c>
      <c r="K10" s="13">
        <v>0.75</v>
      </c>
      <c r="L10" s="13">
        <f t="shared" si="0"/>
        <v>0.75</v>
      </c>
    </row>
    <row r="11" spans="1:12" ht="9.75">
      <c r="A11" s="10">
        <v>6</v>
      </c>
      <c r="B11" s="14" t="s">
        <v>150</v>
      </c>
      <c r="C11" s="11">
        <v>0</v>
      </c>
      <c r="D11" s="12"/>
      <c r="E11" s="12"/>
      <c r="F11" s="70">
        <f>'о2'!F11</f>
        <v>4197.7</v>
      </c>
      <c r="G11" s="70">
        <f>'о2'!G11</f>
        <v>1859.8</v>
      </c>
      <c r="H11" s="70">
        <f t="shared" si="1"/>
        <v>2337.8999999999996</v>
      </c>
      <c r="I11" s="147">
        <f t="shared" si="2"/>
        <v>0</v>
      </c>
      <c r="J11" s="159">
        <v>1</v>
      </c>
      <c r="K11" s="13">
        <v>0.75</v>
      </c>
      <c r="L11" s="13">
        <f t="shared" si="0"/>
        <v>0.75</v>
      </c>
    </row>
    <row r="12" spans="1:12" ht="9.75">
      <c r="A12" s="10">
        <v>7</v>
      </c>
      <c r="B12" s="14" t="s">
        <v>151</v>
      </c>
      <c r="C12" s="11">
        <v>0</v>
      </c>
      <c r="D12" s="12"/>
      <c r="E12" s="12"/>
      <c r="F12" s="70">
        <f>'о2'!F12</f>
        <v>9533.4</v>
      </c>
      <c r="G12" s="70">
        <f>'о2'!G12</f>
        <v>5085.7</v>
      </c>
      <c r="H12" s="70">
        <f t="shared" si="1"/>
        <v>4447.7</v>
      </c>
      <c r="I12" s="147">
        <f t="shared" si="2"/>
        <v>0</v>
      </c>
      <c r="J12" s="159">
        <v>1</v>
      </c>
      <c r="K12" s="13">
        <v>0.75</v>
      </c>
      <c r="L12" s="13">
        <f t="shared" si="0"/>
        <v>0.75</v>
      </c>
    </row>
    <row r="13" spans="1:12" ht="9.75">
      <c r="A13" s="10">
        <v>8</v>
      </c>
      <c r="B13" s="14" t="s">
        <v>152</v>
      </c>
      <c r="C13" s="11">
        <v>0</v>
      </c>
      <c r="D13" s="12"/>
      <c r="E13" s="12"/>
      <c r="F13" s="70">
        <f>'о2'!F13</f>
        <v>2410.7</v>
      </c>
      <c r="G13" s="70">
        <f>'о2'!G13</f>
        <v>289.3</v>
      </c>
      <c r="H13" s="70">
        <f t="shared" si="1"/>
        <v>2121.3999999999996</v>
      </c>
      <c r="I13" s="147">
        <f t="shared" si="2"/>
        <v>0</v>
      </c>
      <c r="J13" s="159">
        <v>1</v>
      </c>
      <c r="K13" s="13">
        <v>0.75</v>
      </c>
      <c r="L13" s="13">
        <f t="shared" si="0"/>
        <v>0.75</v>
      </c>
    </row>
    <row r="14" spans="1:12" ht="9.75">
      <c r="A14" s="10">
        <v>9</v>
      </c>
      <c r="B14" s="14" t="s">
        <v>153</v>
      </c>
      <c r="C14" s="11">
        <v>0</v>
      </c>
      <c r="D14" s="12"/>
      <c r="E14" s="12"/>
      <c r="F14" s="70">
        <f>'о2'!F14</f>
        <v>3526.9</v>
      </c>
      <c r="G14" s="70">
        <f>'о2'!G14</f>
        <v>471</v>
      </c>
      <c r="H14" s="70">
        <f t="shared" si="1"/>
        <v>3055.9</v>
      </c>
      <c r="I14" s="147">
        <f t="shared" si="2"/>
        <v>0</v>
      </c>
      <c r="J14" s="159">
        <v>1</v>
      </c>
      <c r="K14" s="13">
        <v>0.75</v>
      </c>
      <c r="L14" s="13">
        <f t="shared" si="0"/>
        <v>0.75</v>
      </c>
    </row>
    <row r="15" spans="1:12" ht="9.75">
      <c r="A15" s="10">
        <v>10</v>
      </c>
      <c r="B15" s="14"/>
      <c r="C15" s="11"/>
      <c r="D15" s="12"/>
      <c r="E15" s="12"/>
      <c r="F15" s="70"/>
      <c r="G15" s="70"/>
      <c r="H15" s="70">
        <f t="shared" si="1"/>
        <v>0</v>
      </c>
      <c r="I15" s="142" t="e">
        <f t="shared" si="2"/>
        <v>#DIV/0!</v>
      </c>
      <c r="K15" s="13">
        <v>0.75</v>
      </c>
      <c r="L15" s="13">
        <f t="shared" si="0"/>
        <v>0</v>
      </c>
    </row>
    <row r="16" spans="1:12" ht="9.75">
      <c r="A16" s="10">
        <v>11</v>
      </c>
      <c r="B16" s="14"/>
      <c r="C16" s="11"/>
      <c r="D16" s="12"/>
      <c r="E16" s="12"/>
      <c r="F16" s="70"/>
      <c r="G16" s="70"/>
      <c r="H16" s="70">
        <f t="shared" si="1"/>
        <v>0</v>
      </c>
      <c r="I16" s="142" t="e">
        <f t="shared" si="2"/>
        <v>#DIV/0!</v>
      </c>
      <c r="K16" s="13">
        <v>0.75</v>
      </c>
      <c r="L16" s="13">
        <f t="shared" si="0"/>
        <v>0</v>
      </c>
    </row>
    <row r="17" spans="1:12" ht="9.75">
      <c r="A17" s="10">
        <v>12</v>
      </c>
      <c r="B17" s="14"/>
      <c r="C17" s="11"/>
      <c r="D17" s="12"/>
      <c r="E17" s="12"/>
      <c r="F17" s="70"/>
      <c r="G17" s="70"/>
      <c r="H17" s="70">
        <f t="shared" si="1"/>
        <v>0</v>
      </c>
      <c r="I17" s="141" t="e">
        <f t="shared" si="2"/>
        <v>#DIV/0!</v>
      </c>
      <c r="K17" s="13">
        <v>0.75</v>
      </c>
      <c r="L17" s="13">
        <f t="shared" si="0"/>
        <v>0</v>
      </c>
    </row>
    <row r="18" spans="1:12" ht="9.75">
      <c r="A18" s="10">
        <v>13</v>
      </c>
      <c r="B18" s="14"/>
      <c r="C18" s="11"/>
      <c r="D18" s="12"/>
      <c r="E18" s="12"/>
      <c r="F18" s="70"/>
      <c r="G18" s="70"/>
      <c r="H18" s="70">
        <f t="shared" si="1"/>
        <v>0</v>
      </c>
      <c r="I18" s="141" t="e">
        <f t="shared" si="2"/>
        <v>#DIV/0!</v>
      </c>
      <c r="K18" s="13">
        <v>0.75</v>
      </c>
      <c r="L18" s="13">
        <f t="shared" si="0"/>
        <v>0</v>
      </c>
    </row>
    <row r="19" spans="1:12" ht="9.75">
      <c r="A19" s="10">
        <v>14</v>
      </c>
      <c r="B19" s="14"/>
      <c r="C19" s="11"/>
      <c r="D19" s="12"/>
      <c r="E19" s="12"/>
      <c r="F19" s="70"/>
      <c r="G19" s="70"/>
      <c r="H19" s="70">
        <f t="shared" si="1"/>
        <v>0</v>
      </c>
      <c r="I19" s="142" t="e">
        <f t="shared" si="2"/>
        <v>#DIV/0!</v>
      </c>
      <c r="K19" s="13">
        <v>0.75</v>
      </c>
      <c r="L19" s="13">
        <f t="shared" si="0"/>
        <v>0</v>
      </c>
    </row>
    <row r="20" spans="1:12" ht="9.75">
      <c r="A20" s="10">
        <v>15</v>
      </c>
      <c r="B20" s="14"/>
      <c r="C20" s="11"/>
      <c r="D20" s="12"/>
      <c r="E20" s="12"/>
      <c r="F20" s="70"/>
      <c r="G20" s="70"/>
      <c r="H20" s="70">
        <f t="shared" si="1"/>
        <v>0</v>
      </c>
      <c r="I20" s="142" t="e">
        <f t="shared" si="2"/>
        <v>#DIV/0!</v>
      </c>
      <c r="K20" s="13">
        <v>0.75</v>
      </c>
      <c r="L20" s="13">
        <f t="shared" si="0"/>
        <v>0</v>
      </c>
    </row>
    <row r="21" spans="1:12" ht="9.75">
      <c r="A21" s="10">
        <v>16</v>
      </c>
      <c r="B21" s="14"/>
      <c r="C21" s="11"/>
      <c r="D21" s="12"/>
      <c r="E21" s="12"/>
      <c r="F21" s="70"/>
      <c r="G21" s="70"/>
      <c r="H21" s="70">
        <f t="shared" si="1"/>
        <v>0</v>
      </c>
      <c r="I21" s="142" t="e">
        <f t="shared" si="2"/>
        <v>#DIV/0!</v>
      </c>
      <c r="K21" s="13">
        <v>0.75</v>
      </c>
      <c r="L21" s="13">
        <f t="shared" si="0"/>
        <v>0</v>
      </c>
    </row>
    <row r="22" spans="1:12" ht="9.75">
      <c r="A22" s="10">
        <v>17</v>
      </c>
      <c r="B22" s="14"/>
      <c r="C22" s="11"/>
      <c r="D22" s="12"/>
      <c r="E22" s="12"/>
      <c r="F22" s="70"/>
      <c r="G22" s="70"/>
      <c r="H22" s="70">
        <f t="shared" si="1"/>
        <v>0</v>
      </c>
      <c r="I22" s="142" t="e">
        <f t="shared" si="2"/>
        <v>#DIV/0!</v>
      </c>
      <c r="K22" s="13">
        <v>0.75</v>
      </c>
      <c r="L22" s="13">
        <f t="shared" si="0"/>
        <v>0</v>
      </c>
    </row>
    <row r="23" spans="1:12" ht="9.75">
      <c r="A23" s="10">
        <v>18</v>
      </c>
      <c r="B23" s="14"/>
      <c r="C23" s="11"/>
      <c r="D23" s="12"/>
      <c r="E23" s="12"/>
      <c r="F23" s="70"/>
      <c r="G23" s="70"/>
      <c r="H23" s="70">
        <f t="shared" si="1"/>
        <v>0</v>
      </c>
      <c r="I23" s="141" t="e">
        <f t="shared" si="2"/>
        <v>#DIV/0!</v>
      </c>
      <c r="K23" s="13">
        <v>0.75</v>
      </c>
      <c r="L23" s="13">
        <f t="shared" si="0"/>
        <v>0</v>
      </c>
    </row>
    <row r="24" spans="1:12" ht="9.75">
      <c r="A24" s="10">
        <v>19</v>
      </c>
      <c r="B24" s="14"/>
      <c r="C24" s="11"/>
      <c r="D24" s="12"/>
      <c r="E24" s="12"/>
      <c r="F24" s="70"/>
      <c r="G24" s="70"/>
      <c r="H24" s="70">
        <f t="shared" si="1"/>
        <v>0</v>
      </c>
      <c r="I24" s="142" t="e">
        <f t="shared" si="2"/>
        <v>#DIV/0!</v>
      </c>
      <c r="K24" s="13">
        <v>0.75</v>
      </c>
      <c r="L24" s="13">
        <f t="shared" si="0"/>
        <v>0</v>
      </c>
    </row>
    <row r="25" spans="1:12" ht="9.75">
      <c r="A25" s="10">
        <v>20</v>
      </c>
      <c r="B25" s="14"/>
      <c r="C25" s="11"/>
      <c r="D25" s="12"/>
      <c r="E25" s="12"/>
      <c r="F25" s="70"/>
      <c r="G25" s="70"/>
      <c r="H25" s="70">
        <f t="shared" si="1"/>
        <v>0</v>
      </c>
      <c r="I25" s="142" t="e">
        <f t="shared" si="2"/>
        <v>#DIV/0!</v>
      </c>
      <c r="K25" s="13">
        <v>0.75</v>
      </c>
      <c r="L25" s="13">
        <f t="shared" si="0"/>
        <v>0</v>
      </c>
    </row>
    <row r="26" spans="1:12" ht="9.75">
      <c r="A26" s="10">
        <v>21</v>
      </c>
      <c r="B26" s="14"/>
      <c r="C26" s="11"/>
      <c r="D26" s="12"/>
      <c r="E26" s="12"/>
      <c r="F26" s="70"/>
      <c r="G26" s="70"/>
      <c r="H26" s="70">
        <f t="shared" si="1"/>
        <v>0</v>
      </c>
      <c r="I26" s="142" t="e">
        <f t="shared" si="2"/>
        <v>#DIV/0!</v>
      </c>
      <c r="K26" s="13">
        <v>0.75</v>
      </c>
      <c r="L26" s="13">
        <f t="shared" si="0"/>
        <v>0</v>
      </c>
    </row>
    <row r="27" spans="1:12" ht="9.75">
      <c r="A27" s="10">
        <v>22</v>
      </c>
      <c r="B27" s="14"/>
      <c r="C27" s="11"/>
      <c r="D27" s="15"/>
      <c r="E27" s="15"/>
      <c r="F27" s="70"/>
      <c r="G27" s="70"/>
      <c r="H27" s="70">
        <f t="shared" si="1"/>
        <v>0</v>
      </c>
      <c r="I27" s="141" t="e">
        <f t="shared" si="2"/>
        <v>#DIV/0!</v>
      </c>
      <c r="K27" s="13">
        <v>0.75</v>
      </c>
      <c r="L27" s="13">
        <f t="shared" si="0"/>
        <v>0</v>
      </c>
    </row>
    <row r="28" spans="1:12" ht="9.75">
      <c r="A28" s="10">
        <v>23</v>
      </c>
      <c r="B28" s="14"/>
      <c r="C28" s="11"/>
      <c r="D28" s="15"/>
      <c r="E28" s="15"/>
      <c r="F28" s="70"/>
      <c r="G28" s="70"/>
      <c r="H28" s="70">
        <f t="shared" si="1"/>
        <v>0</v>
      </c>
      <c r="I28" s="141" t="e">
        <f t="shared" si="2"/>
        <v>#DIV/0!</v>
      </c>
      <c r="K28" s="13">
        <v>0.75</v>
      </c>
      <c r="L28" s="13">
        <f t="shared" si="0"/>
        <v>0</v>
      </c>
    </row>
    <row r="29" spans="1:12" ht="9.75">
      <c r="A29" s="10">
        <v>24</v>
      </c>
      <c r="B29" s="14"/>
      <c r="C29" s="11"/>
      <c r="D29" s="15"/>
      <c r="E29" s="15"/>
      <c r="F29" s="70"/>
      <c r="G29" s="70"/>
      <c r="H29" s="70">
        <f t="shared" si="1"/>
        <v>0</v>
      </c>
      <c r="I29" s="141" t="e">
        <f t="shared" si="2"/>
        <v>#DIV/0!</v>
      </c>
      <c r="K29" s="13">
        <v>0.75</v>
      </c>
      <c r="L29" s="13">
        <f t="shared" si="0"/>
        <v>0</v>
      </c>
    </row>
    <row r="30" spans="1:12" ht="9.75">
      <c r="A30" s="207" t="s">
        <v>36</v>
      </c>
      <c r="B30" s="208"/>
      <c r="C30" s="16">
        <f aca="true" t="shared" si="3" ref="C30:H30">SUM(C6:C29)</f>
        <v>0</v>
      </c>
      <c r="D30" s="16">
        <f t="shared" si="3"/>
        <v>0</v>
      </c>
      <c r="E30" s="143">
        <f t="shared" si="3"/>
        <v>0</v>
      </c>
      <c r="F30" s="80">
        <f>SUM(F6:F29)</f>
        <v>68487.7</v>
      </c>
      <c r="G30" s="80">
        <f>SUM(G6:G29)</f>
        <v>27263.6</v>
      </c>
      <c r="H30" s="16">
        <f t="shared" si="3"/>
        <v>41224.1</v>
      </c>
      <c r="I30" s="144" t="s">
        <v>6</v>
      </c>
      <c r="J30" s="145" t="s">
        <v>6</v>
      </c>
      <c r="K30" s="17">
        <v>0.75</v>
      </c>
      <c r="L30" s="31" t="s">
        <v>6</v>
      </c>
    </row>
    <row r="31" spans="1:10" s="22" customFormat="1" ht="9.75">
      <c r="A31" s="18"/>
      <c r="B31" s="19"/>
      <c r="C31" s="19"/>
      <c r="D31" s="20"/>
      <c r="E31" s="20"/>
      <c r="F31" s="73"/>
      <c r="G31" s="73"/>
      <c r="H31" s="20"/>
      <c r="I31" s="19"/>
      <c r="J31" s="21"/>
    </row>
    <row r="32" spans="1:10" s="22" customFormat="1" ht="9.75">
      <c r="A32" s="18"/>
      <c r="B32" s="19"/>
      <c r="C32" s="19"/>
      <c r="D32" s="20"/>
      <c r="E32" s="20"/>
      <c r="F32" s="19"/>
      <c r="G32" s="19"/>
      <c r="H32" s="20"/>
      <c r="I32" s="19"/>
      <c r="J32" s="21"/>
    </row>
    <row r="33" spans="1:10" s="22" customFormat="1" ht="9.75">
      <c r="A33" s="18"/>
      <c r="B33" s="19"/>
      <c r="C33" s="19"/>
      <c r="D33" s="20"/>
      <c r="E33" s="20"/>
      <c r="F33" s="19"/>
      <c r="G33" s="19"/>
      <c r="H33" s="20"/>
      <c r="I33" s="19"/>
      <c r="J33" s="21"/>
    </row>
    <row r="34" spans="1:10" s="22" customFormat="1" ht="9.75">
      <c r="A34" s="18"/>
      <c r="B34" s="19"/>
      <c r="C34" s="19"/>
      <c r="D34" s="20"/>
      <c r="E34" s="20"/>
      <c r="F34" s="19"/>
      <c r="G34" s="19"/>
      <c r="H34" s="20"/>
      <c r="I34" s="23"/>
      <c r="J34" s="21"/>
    </row>
    <row r="35" spans="1:10" s="22" customFormat="1" ht="9.75">
      <c r="A35" s="18"/>
      <c r="B35" s="19"/>
      <c r="C35" s="19"/>
      <c r="D35" s="20"/>
      <c r="E35" s="20"/>
      <c r="F35" s="19"/>
      <c r="G35" s="19"/>
      <c r="H35" s="20"/>
      <c r="I35" s="19"/>
      <c r="J35" s="21"/>
    </row>
    <row r="36" spans="1:10" s="22" customFormat="1" ht="9.75">
      <c r="A36" s="18"/>
      <c r="B36" s="19"/>
      <c r="C36" s="19"/>
      <c r="D36" s="20"/>
      <c r="E36" s="20"/>
      <c r="F36" s="19"/>
      <c r="G36" s="19"/>
      <c r="H36" s="20"/>
      <c r="I36" s="19"/>
      <c r="J36" s="21"/>
    </row>
    <row r="37" spans="1:10" s="22" customFormat="1" ht="9.75">
      <c r="A37" s="18"/>
      <c r="B37" s="19"/>
      <c r="C37" s="19"/>
      <c r="D37" s="20"/>
      <c r="E37" s="20"/>
      <c r="F37" s="19"/>
      <c r="G37" s="19"/>
      <c r="H37" s="20"/>
      <c r="I37" s="19"/>
      <c r="J37" s="21"/>
    </row>
    <row r="38" spans="1:10" s="22" customFormat="1" ht="9.75">
      <c r="A38" s="21"/>
      <c r="D38" s="20"/>
      <c r="E38" s="20"/>
      <c r="H38" s="20"/>
      <c r="J38" s="21"/>
    </row>
    <row r="39" spans="1:10" s="22" customFormat="1" ht="9.75">
      <c r="A39" s="21"/>
      <c r="D39" s="20"/>
      <c r="E39" s="20"/>
      <c r="H39" s="20"/>
      <c r="J39" s="21"/>
    </row>
    <row r="40" spans="1:10" s="22" customFormat="1" ht="9.75">
      <c r="A40" s="21"/>
      <c r="D40" s="20"/>
      <c r="E40" s="20"/>
      <c r="H40" s="20"/>
      <c r="J40" s="21"/>
    </row>
    <row r="41" spans="1:10" s="22" customFormat="1" ht="9.75">
      <c r="A41" s="21"/>
      <c r="J41" s="21"/>
    </row>
    <row r="42" spans="1:10" s="22" customFormat="1" ht="9.75">
      <c r="A42" s="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42"/>
  <sheetViews>
    <sheetView zoomScalePageLayoutView="0" workbookViewId="0" topLeftCell="A1">
      <selection activeCell="N9" sqref="N9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4" width="13.375" style="2" customWidth="1"/>
    <col min="5" max="5" width="13.125" style="2" customWidth="1"/>
    <col min="6" max="6" width="19.00390625" style="2" customWidth="1"/>
    <col min="7" max="8" width="9.37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375" style="2" customWidth="1"/>
    <col min="16" max="16" width="12.50390625" style="148" customWidth="1"/>
    <col min="17" max="17" width="13.125" style="2" customWidth="1"/>
    <col min="18" max="18" width="11.625" style="2" customWidth="1"/>
    <col min="19" max="16384" width="9.125" style="2" customWidth="1"/>
  </cols>
  <sheetData>
    <row r="1" spans="1:18" ht="38.25" customHeight="1">
      <c r="A1" s="217" t="s">
        <v>125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5" ht="9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09" t="s">
        <v>1</v>
      </c>
      <c r="B3" s="207" t="s">
        <v>99</v>
      </c>
      <c r="C3" s="63" t="s">
        <v>204</v>
      </c>
      <c r="D3" s="63" t="s">
        <v>205</v>
      </c>
      <c r="E3" s="63" t="s">
        <v>206</v>
      </c>
      <c r="F3" s="74" t="s">
        <v>179</v>
      </c>
      <c r="G3" s="103"/>
      <c r="H3" s="103"/>
      <c r="I3" s="5" t="s">
        <v>211</v>
      </c>
      <c r="J3" s="5" t="s">
        <v>212</v>
      </c>
      <c r="K3" s="63" t="s">
        <v>29</v>
      </c>
      <c r="L3" s="63" t="s">
        <v>186</v>
      </c>
      <c r="M3" s="63" t="s">
        <v>207</v>
      </c>
      <c r="N3" s="74" t="s">
        <v>180</v>
      </c>
      <c r="O3" s="5" t="s">
        <v>42</v>
      </c>
      <c r="P3" s="225" t="s">
        <v>15</v>
      </c>
      <c r="Q3" s="210" t="s">
        <v>16</v>
      </c>
      <c r="R3" s="6" t="s">
        <v>4</v>
      </c>
    </row>
    <row r="4" spans="1:18" s="9" customFormat="1" ht="69.75" customHeight="1">
      <c r="A4" s="209"/>
      <c r="B4" s="207"/>
      <c r="C4" s="7" t="s">
        <v>24</v>
      </c>
      <c r="D4" s="7" t="s">
        <v>24</v>
      </c>
      <c r="E4" s="7" t="s">
        <v>24</v>
      </c>
      <c r="F4" s="7" t="s">
        <v>39</v>
      </c>
      <c r="G4" s="104" t="s">
        <v>5</v>
      </c>
      <c r="H4" s="104" t="s">
        <v>5</v>
      </c>
      <c r="I4" s="5" t="s">
        <v>28</v>
      </c>
      <c r="J4" s="5" t="s">
        <v>28</v>
      </c>
      <c r="K4" s="7" t="s">
        <v>40</v>
      </c>
      <c r="L4" s="7" t="s">
        <v>24</v>
      </c>
      <c r="M4" s="7" t="s">
        <v>101</v>
      </c>
      <c r="N4" s="7" t="s">
        <v>41</v>
      </c>
      <c r="O4" s="7" t="s">
        <v>43</v>
      </c>
      <c r="P4" s="226"/>
      <c r="Q4" s="212"/>
      <c r="R4" s="8" t="s">
        <v>44</v>
      </c>
    </row>
    <row r="5" spans="1:18" s="9" customFormat="1" ht="12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104"/>
      <c r="H5" s="104"/>
      <c r="I5" s="27">
        <v>7</v>
      </c>
      <c r="J5" s="2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99">
        <v>14</v>
      </c>
      <c r="Q5" s="7">
        <v>15</v>
      </c>
      <c r="R5" s="8">
        <v>16</v>
      </c>
    </row>
    <row r="6" spans="1:18" ht="9.75">
      <c r="A6" s="10">
        <v>1</v>
      </c>
      <c r="B6" s="14" t="s">
        <v>145</v>
      </c>
      <c r="C6" s="102">
        <f>'о7'!F6</f>
        <v>4082.5</v>
      </c>
      <c r="D6" s="70">
        <f>'о7'!G6</f>
        <v>128.9</v>
      </c>
      <c r="E6" s="11">
        <f>'о7'!H6</f>
        <v>473.2</v>
      </c>
      <c r="F6" s="146">
        <f>C6-D6-E6</f>
        <v>3480.4</v>
      </c>
      <c r="G6" s="12"/>
      <c r="H6" s="12"/>
      <c r="I6" s="66">
        <f>'О11'!C7</f>
        <v>0</v>
      </c>
      <c r="J6" s="66">
        <f>'О11'!D7</f>
        <v>0</v>
      </c>
      <c r="K6" s="70">
        <f>J6-I6</f>
        <v>0</v>
      </c>
      <c r="L6" s="70">
        <f>'о2'!F6</f>
        <v>4132.2</v>
      </c>
      <c r="M6" s="70">
        <f>'о2'!G6</f>
        <v>602.1</v>
      </c>
      <c r="N6" s="70">
        <f>L6-M6</f>
        <v>3530.1</v>
      </c>
      <c r="O6" s="68">
        <f>(F6-N6)/F6*100</f>
        <v>-1.4279967819790775</v>
      </c>
      <c r="P6" s="150">
        <v>1</v>
      </c>
      <c r="Q6" s="13">
        <v>1.2</v>
      </c>
      <c r="R6" s="13">
        <f aca="true" t="shared" si="0" ref="R6:R29">P6*Q6</f>
        <v>1.2</v>
      </c>
    </row>
    <row r="7" spans="1:18" ht="9.75">
      <c r="A7" s="10">
        <v>2</v>
      </c>
      <c r="B7" s="14" t="s">
        <v>146</v>
      </c>
      <c r="C7" s="102">
        <f>'о7'!F7</f>
        <v>3868.8</v>
      </c>
      <c r="D7" s="70">
        <f>'о7'!G7</f>
        <v>65.5</v>
      </c>
      <c r="E7" s="11">
        <f>'о7'!H7</f>
        <v>780.8</v>
      </c>
      <c r="F7" s="102">
        <f aca="true" t="shared" si="1" ref="F7:F29">C7-D7-E7</f>
        <v>3022.5</v>
      </c>
      <c r="G7" s="12"/>
      <c r="H7" s="12"/>
      <c r="I7" s="66">
        <f>'О11'!C8</f>
        <v>0</v>
      </c>
      <c r="J7" s="66">
        <f>'О11'!D8</f>
        <v>0</v>
      </c>
      <c r="K7" s="70">
        <f aca="true" t="shared" si="2" ref="K7:K29">J7-I7</f>
        <v>0</v>
      </c>
      <c r="L7" s="70">
        <f>'о2'!F7</f>
        <v>3996.9</v>
      </c>
      <c r="M7" s="70">
        <f>'о2'!G7</f>
        <v>846.3</v>
      </c>
      <c r="N7" s="70">
        <f aca="true" t="shared" si="3" ref="N7:N29">L7-M7</f>
        <v>3150.6000000000004</v>
      </c>
      <c r="O7" s="68">
        <f aca="true" t="shared" si="4" ref="O7:O14">(F7-N7)/F7*100</f>
        <v>-4.238213399503734</v>
      </c>
      <c r="P7" s="150">
        <v>1</v>
      </c>
      <c r="Q7" s="13">
        <v>1.2</v>
      </c>
      <c r="R7" s="13">
        <f t="shared" si="0"/>
        <v>1.2</v>
      </c>
    </row>
    <row r="8" spans="1:18" ht="9.75">
      <c r="A8" s="10">
        <v>3</v>
      </c>
      <c r="B8" s="14" t="s">
        <v>147</v>
      </c>
      <c r="C8" s="102">
        <f>'о7'!F8</f>
        <v>6064.2</v>
      </c>
      <c r="D8" s="70">
        <f>'о7'!G8</f>
        <v>63.1</v>
      </c>
      <c r="E8" s="11">
        <f>'о7'!H8</f>
        <v>2680.9</v>
      </c>
      <c r="F8" s="102">
        <f t="shared" si="1"/>
        <v>3320.1999999999994</v>
      </c>
      <c r="G8" s="12"/>
      <c r="H8" s="12"/>
      <c r="I8" s="66">
        <f>'О11'!C9</f>
        <v>0</v>
      </c>
      <c r="J8" s="66">
        <f>'О11'!D9</f>
        <v>0</v>
      </c>
      <c r="K8" s="70">
        <f t="shared" si="2"/>
        <v>0</v>
      </c>
      <c r="L8" s="70">
        <f>'о2'!F8</f>
        <v>6172.9</v>
      </c>
      <c r="M8" s="70">
        <f>'о2'!G8</f>
        <v>2794.1</v>
      </c>
      <c r="N8" s="70">
        <f t="shared" si="3"/>
        <v>3378.7999999999997</v>
      </c>
      <c r="O8" s="68">
        <f t="shared" si="4"/>
        <v>-1.7649539184386596</v>
      </c>
      <c r="P8" s="150">
        <v>1</v>
      </c>
      <c r="Q8" s="13">
        <v>1.2</v>
      </c>
      <c r="R8" s="13">
        <f t="shared" si="0"/>
        <v>1.2</v>
      </c>
    </row>
    <row r="9" spans="1:18" ht="9.75">
      <c r="A9" s="10">
        <v>4</v>
      </c>
      <c r="B9" s="14" t="s">
        <v>148</v>
      </c>
      <c r="C9" s="102">
        <f>'о7'!F9</f>
        <v>4481.1</v>
      </c>
      <c r="D9" s="70">
        <f>'о7'!G9</f>
        <v>61.1</v>
      </c>
      <c r="E9" s="11">
        <f>'о7'!H9</f>
        <v>2008.4</v>
      </c>
      <c r="F9" s="102">
        <f t="shared" si="1"/>
        <v>2411.6</v>
      </c>
      <c r="G9" s="12"/>
      <c r="H9" s="12"/>
      <c r="I9" s="66">
        <f>'О11'!C10</f>
        <v>0</v>
      </c>
      <c r="J9" s="66">
        <f>'О11'!D10</f>
        <v>0</v>
      </c>
      <c r="K9" s="70">
        <f t="shared" si="2"/>
        <v>0</v>
      </c>
      <c r="L9" s="70">
        <f>'о2'!F9</f>
        <v>4691.2</v>
      </c>
      <c r="M9" s="70">
        <f>'о2'!G9</f>
        <v>2619.5</v>
      </c>
      <c r="N9" s="70">
        <f t="shared" si="3"/>
        <v>2071.7</v>
      </c>
      <c r="O9" s="68">
        <f t="shared" si="4"/>
        <v>14.094377176977943</v>
      </c>
      <c r="P9" s="150">
        <v>1</v>
      </c>
      <c r="Q9" s="13">
        <v>1.2</v>
      </c>
      <c r="R9" s="13">
        <f t="shared" si="0"/>
        <v>1.2</v>
      </c>
    </row>
    <row r="10" spans="1:18" ht="9.75">
      <c r="A10" s="10">
        <v>5</v>
      </c>
      <c r="B10" s="14" t="s">
        <v>149</v>
      </c>
      <c r="C10" s="102">
        <f>'о7'!F10</f>
        <v>27507.7</v>
      </c>
      <c r="D10" s="70">
        <f>'о7'!G10</f>
        <v>3738.6</v>
      </c>
      <c r="E10" s="11">
        <f>'о7'!H10</f>
        <v>8957.3</v>
      </c>
      <c r="F10" s="102">
        <f t="shared" si="1"/>
        <v>14811.800000000003</v>
      </c>
      <c r="G10" s="12"/>
      <c r="H10" s="12"/>
      <c r="I10" s="66">
        <f>'О11'!C11</f>
        <v>0</v>
      </c>
      <c r="J10" s="66">
        <f>'О11'!D11</f>
        <v>0</v>
      </c>
      <c r="K10" s="70">
        <f t="shared" si="2"/>
        <v>0</v>
      </c>
      <c r="L10" s="70">
        <f>'о2'!F10</f>
        <v>29825.8</v>
      </c>
      <c r="M10" s="70">
        <f>'о2'!G10</f>
        <v>12695.8</v>
      </c>
      <c r="N10" s="70">
        <f t="shared" si="3"/>
        <v>17130</v>
      </c>
      <c r="O10" s="68">
        <f t="shared" si="4"/>
        <v>-15.65103498561955</v>
      </c>
      <c r="P10" s="150">
        <v>1</v>
      </c>
      <c r="Q10" s="13">
        <v>1.2</v>
      </c>
      <c r="R10" s="13">
        <f t="shared" si="0"/>
        <v>1.2</v>
      </c>
    </row>
    <row r="11" spans="1:18" ht="9.75">
      <c r="A11" s="10">
        <v>6</v>
      </c>
      <c r="B11" s="14" t="s">
        <v>150</v>
      </c>
      <c r="C11" s="102">
        <f>'о7'!F11</f>
        <v>4052.7</v>
      </c>
      <c r="D11" s="70">
        <f>'о7'!G11</f>
        <v>64.7</v>
      </c>
      <c r="E11" s="11">
        <f>'о7'!H11</f>
        <v>1265.1</v>
      </c>
      <c r="F11" s="102">
        <f t="shared" si="1"/>
        <v>2722.9</v>
      </c>
      <c r="G11" s="12"/>
      <c r="H11" s="12"/>
      <c r="I11" s="66">
        <f>'О11'!C12</f>
        <v>0</v>
      </c>
      <c r="J11" s="66">
        <f>'О11'!D12</f>
        <v>0</v>
      </c>
      <c r="K11" s="70">
        <f t="shared" si="2"/>
        <v>0</v>
      </c>
      <c r="L11" s="70">
        <f>'о2'!F11</f>
        <v>4197.7</v>
      </c>
      <c r="M11" s="70">
        <f>'о2'!G11</f>
        <v>1859.8</v>
      </c>
      <c r="N11" s="70">
        <f t="shared" si="3"/>
        <v>2337.8999999999996</v>
      </c>
      <c r="O11" s="68">
        <f t="shared" si="4"/>
        <v>14.139336736567646</v>
      </c>
      <c r="P11" s="150">
        <v>1</v>
      </c>
      <c r="Q11" s="13">
        <v>1.2</v>
      </c>
      <c r="R11" s="13">
        <f t="shared" si="0"/>
        <v>1.2</v>
      </c>
    </row>
    <row r="12" spans="1:18" ht="9.75">
      <c r="A12" s="10">
        <v>7</v>
      </c>
      <c r="B12" s="14" t="s">
        <v>151</v>
      </c>
      <c r="C12" s="102">
        <f>'о7'!F12</f>
        <v>9136.1</v>
      </c>
      <c r="D12" s="70">
        <f>'о7'!G12</f>
        <v>2020.4</v>
      </c>
      <c r="E12" s="11">
        <f>'о7'!H12</f>
        <v>2565.3</v>
      </c>
      <c r="F12" s="102">
        <f t="shared" si="1"/>
        <v>4550.400000000001</v>
      </c>
      <c r="G12" s="12"/>
      <c r="H12" s="12"/>
      <c r="I12" s="66">
        <f>'О11'!C13</f>
        <v>0</v>
      </c>
      <c r="J12" s="66">
        <f>'О11'!D13</f>
        <v>0</v>
      </c>
      <c r="K12" s="70">
        <f t="shared" si="2"/>
        <v>0</v>
      </c>
      <c r="L12" s="70">
        <f>'о2'!F12</f>
        <v>9533.4</v>
      </c>
      <c r="M12" s="70">
        <f>'о2'!G12</f>
        <v>5085.7</v>
      </c>
      <c r="N12" s="70">
        <f t="shared" si="3"/>
        <v>4447.7</v>
      </c>
      <c r="O12" s="68">
        <f t="shared" si="4"/>
        <v>2.25694444444446</v>
      </c>
      <c r="P12" s="150">
        <v>1</v>
      </c>
      <c r="Q12" s="13">
        <v>1.2</v>
      </c>
      <c r="R12" s="13">
        <f t="shared" si="0"/>
        <v>1.2</v>
      </c>
    </row>
    <row r="13" spans="1:18" ht="9.75">
      <c r="A13" s="10">
        <v>8</v>
      </c>
      <c r="B13" s="14" t="s">
        <v>152</v>
      </c>
      <c r="C13" s="102">
        <f>'о7'!F13</f>
        <v>2389.7</v>
      </c>
      <c r="D13" s="70">
        <f>'о7'!G13</f>
        <v>63.1</v>
      </c>
      <c r="E13" s="11">
        <f>'о7'!H13</f>
        <v>226.2</v>
      </c>
      <c r="F13" s="102">
        <f t="shared" si="1"/>
        <v>2100.4</v>
      </c>
      <c r="G13" s="12"/>
      <c r="H13" s="12"/>
      <c r="I13" s="66">
        <f>'О11'!C14</f>
        <v>0</v>
      </c>
      <c r="J13" s="66">
        <f>'О11'!D14</f>
        <v>0</v>
      </c>
      <c r="K13" s="70">
        <f t="shared" si="2"/>
        <v>0</v>
      </c>
      <c r="L13" s="70">
        <f>'о2'!F13</f>
        <v>2410.7</v>
      </c>
      <c r="M13" s="70">
        <f>'о2'!G13</f>
        <v>289.3</v>
      </c>
      <c r="N13" s="70">
        <f t="shared" si="3"/>
        <v>2121.3999999999996</v>
      </c>
      <c r="O13" s="68">
        <f t="shared" si="4"/>
        <v>-0.9998095600837719</v>
      </c>
      <c r="P13" s="150">
        <v>1</v>
      </c>
      <c r="Q13" s="13">
        <v>1.2</v>
      </c>
      <c r="R13" s="13">
        <f t="shared" si="0"/>
        <v>1.2</v>
      </c>
    </row>
    <row r="14" spans="1:18" ht="9.75">
      <c r="A14" s="10">
        <v>9</v>
      </c>
      <c r="B14" s="14" t="s">
        <v>153</v>
      </c>
      <c r="C14" s="102">
        <f>'о7'!F14</f>
        <v>3418.8</v>
      </c>
      <c r="D14" s="70">
        <f>'о7'!G14</f>
        <v>60.6</v>
      </c>
      <c r="E14" s="11">
        <f>'о7'!H14</f>
        <v>410.4</v>
      </c>
      <c r="F14" s="102">
        <f t="shared" si="1"/>
        <v>2947.8</v>
      </c>
      <c r="G14" s="12"/>
      <c r="H14" s="12"/>
      <c r="I14" s="66">
        <f>'О11'!C15</f>
        <v>0</v>
      </c>
      <c r="J14" s="66">
        <f>'О11'!D15</f>
        <v>0</v>
      </c>
      <c r="K14" s="70">
        <f t="shared" si="2"/>
        <v>0</v>
      </c>
      <c r="L14" s="70">
        <f>'о2'!F14</f>
        <v>3526.9</v>
      </c>
      <c r="M14" s="70">
        <f>'о2'!G14</f>
        <v>471</v>
      </c>
      <c r="N14" s="70">
        <f t="shared" si="3"/>
        <v>3055.9</v>
      </c>
      <c r="O14" s="68">
        <f t="shared" si="4"/>
        <v>-3.6671415971232753</v>
      </c>
      <c r="P14" s="150">
        <v>1</v>
      </c>
      <c r="Q14" s="13">
        <v>1.2</v>
      </c>
      <c r="R14" s="13">
        <f t="shared" si="0"/>
        <v>1.2</v>
      </c>
    </row>
    <row r="15" spans="1:18" ht="9.75">
      <c r="A15" s="10">
        <v>10</v>
      </c>
      <c r="B15" s="14"/>
      <c r="C15" s="102"/>
      <c r="D15" s="12"/>
      <c r="E15" s="102"/>
      <c r="F15" s="102">
        <f t="shared" si="1"/>
        <v>0</v>
      </c>
      <c r="G15" s="12"/>
      <c r="H15" s="12"/>
      <c r="I15" s="66"/>
      <c r="J15" s="66"/>
      <c r="K15" s="70">
        <f t="shared" si="2"/>
        <v>0</v>
      </c>
      <c r="L15" s="70"/>
      <c r="M15" s="70"/>
      <c r="N15" s="70">
        <f t="shared" si="3"/>
        <v>0</v>
      </c>
      <c r="O15" s="68" t="e">
        <f aca="true" t="shared" si="5" ref="O15:O29">(F15-N15)/F15*100</f>
        <v>#DIV/0!</v>
      </c>
      <c r="P15" s="151"/>
      <c r="Q15" s="13">
        <v>1.2</v>
      </c>
      <c r="R15" s="13">
        <f t="shared" si="0"/>
        <v>0</v>
      </c>
    </row>
    <row r="16" spans="1:18" ht="9.75">
      <c r="A16" s="10">
        <v>11</v>
      </c>
      <c r="B16" s="14"/>
      <c r="C16" s="102"/>
      <c r="D16" s="12"/>
      <c r="E16" s="102"/>
      <c r="F16" s="102">
        <f t="shared" si="1"/>
        <v>0</v>
      </c>
      <c r="G16" s="12"/>
      <c r="H16" s="12"/>
      <c r="I16" s="66"/>
      <c r="J16" s="66"/>
      <c r="K16" s="70">
        <f t="shared" si="2"/>
        <v>0</v>
      </c>
      <c r="L16" s="70"/>
      <c r="M16" s="70"/>
      <c r="N16" s="70">
        <f t="shared" si="3"/>
        <v>0</v>
      </c>
      <c r="O16" s="68" t="e">
        <f t="shared" si="5"/>
        <v>#DIV/0!</v>
      </c>
      <c r="P16" s="151"/>
      <c r="Q16" s="13">
        <v>1.2</v>
      </c>
      <c r="R16" s="13">
        <f t="shared" si="0"/>
        <v>0</v>
      </c>
    </row>
    <row r="17" spans="1:18" ht="9.75">
      <c r="A17" s="10">
        <v>12</v>
      </c>
      <c r="B17" s="14"/>
      <c r="C17" s="102"/>
      <c r="D17" s="12"/>
      <c r="E17" s="102"/>
      <c r="F17" s="102">
        <f t="shared" si="1"/>
        <v>0</v>
      </c>
      <c r="G17" s="12"/>
      <c r="H17" s="12"/>
      <c r="I17" s="66"/>
      <c r="J17" s="66"/>
      <c r="K17" s="70">
        <f t="shared" si="2"/>
        <v>0</v>
      </c>
      <c r="L17" s="70"/>
      <c r="M17" s="70"/>
      <c r="N17" s="70">
        <f t="shared" si="3"/>
        <v>0</v>
      </c>
      <c r="O17" s="68" t="e">
        <f t="shared" si="5"/>
        <v>#DIV/0!</v>
      </c>
      <c r="P17" s="151"/>
      <c r="Q17" s="13">
        <v>1.2</v>
      </c>
      <c r="R17" s="13">
        <f t="shared" si="0"/>
        <v>0</v>
      </c>
    </row>
    <row r="18" spans="1:18" ht="9.75">
      <c r="A18" s="10">
        <v>13</v>
      </c>
      <c r="B18" s="14"/>
      <c r="C18" s="102"/>
      <c r="D18" s="12"/>
      <c r="E18" s="102"/>
      <c r="F18" s="102">
        <f t="shared" si="1"/>
        <v>0</v>
      </c>
      <c r="G18" s="12"/>
      <c r="H18" s="12"/>
      <c r="I18" s="66"/>
      <c r="J18" s="66"/>
      <c r="K18" s="70">
        <f t="shared" si="2"/>
        <v>0</v>
      </c>
      <c r="L18" s="70"/>
      <c r="M18" s="70"/>
      <c r="N18" s="70">
        <f t="shared" si="3"/>
        <v>0</v>
      </c>
      <c r="O18" s="68" t="e">
        <f t="shared" si="5"/>
        <v>#DIV/0!</v>
      </c>
      <c r="P18" s="151"/>
      <c r="Q18" s="13">
        <v>1.2</v>
      </c>
      <c r="R18" s="13">
        <f t="shared" si="0"/>
        <v>0</v>
      </c>
    </row>
    <row r="19" spans="1:18" ht="9.75">
      <c r="A19" s="10">
        <v>14</v>
      </c>
      <c r="B19" s="14"/>
      <c r="C19" s="102"/>
      <c r="D19" s="12"/>
      <c r="E19" s="102"/>
      <c r="F19" s="102">
        <f t="shared" si="1"/>
        <v>0</v>
      </c>
      <c r="G19" s="12"/>
      <c r="H19" s="12"/>
      <c r="I19" s="66"/>
      <c r="J19" s="66"/>
      <c r="K19" s="70">
        <f t="shared" si="2"/>
        <v>0</v>
      </c>
      <c r="L19" s="70"/>
      <c r="M19" s="70"/>
      <c r="N19" s="70">
        <f t="shared" si="3"/>
        <v>0</v>
      </c>
      <c r="O19" s="68" t="e">
        <f t="shared" si="5"/>
        <v>#DIV/0!</v>
      </c>
      <c r="P19" s="151"/>
      <c r="Q19" s="13">
        <v>1.2</v>
      </c>
      <c r="R19" s="13">
        <f t="shared" si="0"/>
        <v>0</v>
      </c>
    </row>
    <row r="20" spans="1:18" ht="9.75">
      <c r="A20" s="10">
        <v>15</v>
      </c>
      <c r="B20" s="14"/>
      <c r="C20" s="102"/>
      <c r="D20" s="12"/>
      <c r="E20" s="102"/>
      <c r="F20" s="102">
        <f t="shared" si="1"/>
        <v>0</v>
      </c>
      <c r="G20" s="12"/>
      <c r="H20" s="12"/>
      <c r="I20" s="66"/>
      <c r="J20" s="66"/>
      <c r="K20" s="70">
        <f t="shared" si="2"/>
        <v>0</v>
      </c>
      <c r="L20" s="70"/>
      <c r="M20" s="70"/>
      <c r="N20" s="70">
        <f t="shared" si="3"/>
        <v>0</v>
      </c>
      <c r="O20" s="68" t="e">
        <f t="shared" si="5"/>
        <v>#DIV/0!</v>
      </c>
      <c r="P20" s="151"/>
      <c r="Q20" s="13">
        <v>1.2</v>
      </c>
      <c r="R20" s="13">
        <f t="shared" si="0"/>
        <v>0</v>
      </c>
    </row>
    <row r="21" spans="1:18" ht="9.75">
      <c r="A21" s="10">
        <v>16</v>
      </c>
      <c r="B21" s="14"/>
      <c r="C21" s="102"/>
      <c r="D21" s="12"/>
      <c r="E21" s="102"/>
      <c r="F21" s="102">
        <f t="shared" si="1"/>
        <v>0</v>
      </c>
      <c r="G21" s="12"/>
      <c r="H21" s="12"/>
      <c r="I21" s="66"/>
      <c r="J21" s="66"/>
      <c r="K21" s="70">
        <f t="shared" si="2"/>
        <v>0</v>
      </c>
      <c r="L21" s="70"/>
      <c r="M21" s="70"/>
      <c r="N21" s="70">
        <f t="shared" si="3"/>
        <v>0</v>
      </c>
      <c r="O21" s="68" t="e">
        <f t="shared" si="5"/>
        <v>#DIV/0!</v>
      </c>
      <c r="P21" s="151"/>
      <c r="Q21" s="13">
        <v>1.2</v>
      </c>
      <c r="R21" s="13">
        <f t="shared" si="0"/>
        <v>0</v>
      </c>
    </row>
    <row r="22" spans="1:18" ht="9.75">
      <c r="A22" s="10">
        <v>17</v>
      </c>
      <c r="B22" s="14"/>
      <c r="C22" s="102"/>
      <c r="D22" s="12"/>
      <c r="E22" s="102"/>
      <c r="F22" s="102">
        <f t="shared" si="1"/>
        <v>0</v>
      </c>
      <c r="G22" s="12"/>
      <c r="H22" s="12"/>
      <c r="I22" s="66"/>
      <c r="J22" s="66"/>
      <c r="K22" s="70">
        <f t="shared" si="2"/>
        <v>0</v>
      </c>
      <c r="L22" s="70"/>
      <c r="M22" s="70"/>
      <c r="N22" s="70">
        <f t="shared" si="3"/>
        <v>0</v>
      </c>
      <c r="O22" s="68" t="e">
        <f t="shared" si="5"/>
        <v>#DIV/0!</v>
      </c>
      <c r="P22" s="151"/>
      <c r="Q22" s="13">
        <v>1.2</v>
      </c>
      <c r="R22" s="13">
        <f t="shared" si="0"/>
        <v>0</v>
      </c>
    </row>
    <row r="23" spans="1:18" ht="9.75">
      <c r="A23" s="10">
        <v>18</v>
      </c>
      <c r="B23" s="14"/>
      <c r="C23" s="102"/>
      <c r="D23" s="12"/>
      <c r="E23" s="102"/>
      <c r="F23" s="102">
        <f t="shared" si="1"/>
        <v>0</v>
      </c>
      <c r="G23" s="12"/>
      <c r="H23" s="12"/>
      <c r="I23" s="66"/>
      <c r="J23" s="66"/>
      <c r="K23" s="70">
        <f t="shared" si="2"/>
        <v>0</v>
      </c>
      <c r="L23" s="70"/>
      <c r="M23" s="70"/>
      <c r="N23" s="70">
        <f t="shared" si="3"/>
        <v>0</v>
      </c>
      <c r="O23" s="68" t="e">
        <f t="shared" si="5"/>
        <v>#DIV/0!</v>
      </c>
      <c r="P23" s="151"/>
      <c r="Q23" s="13">
        <v>1.2</v>
      </c>
      <c r="R23" s="13">
        <f t="shared" si="0"/>
        <v>0</v>
      </c>
    </row>
    <row r="24" spans="1:18" ht="9.75">
      <c r="A24" s="10">
        <v>19</v>
      </c>
      <c r="B24" s="14"/>
      <c r="C24" s="102"/>
      <c r="D24" s="12"/>
      <c r="E24" s="102"/>
      <c r="F24" s="102">
        <f t="shared" si="1"/>
        <v>0</v>
      </c>
      <c r="G24" s="12"/>
      <c r="H24" s="12"/>
      <c r="I24" s="66"/>
      <c r="J24" s="66"/>
      <c r="K24" s="70">
        <f t="shared" si="2"/>
        <v>0</v>
      </c>
      <c r="L24" s="70"/>
      <c r="M24" s="70"/>
      <c r="N24" s="70">
        <f t="shared" si="3"/>
        <v>0</v>
      </c>
      <c r="O24" s="68" t="e">
        <f t="shared" si="5"/>
        <v>#DIV/0!</v>
      </c>
      <c r="P24" s="151"/>
      <c r="Q24" s="13">
        <v>1.2</v>
      </c>
      <c r="R24" s="13">
        <f t="shared" si="0"/>
        <v>0</v>
      </c>
    </row>
    <row r="25" spans="1:18" ht="9.75">
      <c r="A25" s="10">
        <v>20</v>
      </c>
      <c r="B25" s="14"/>
      <c r="C25" s="102"/>
      <c r="D25" s="12"/>
      <c r="E25" s="102"/>
      <c r="F25" s="102">
        <f t="shared" si="1"/>
        <v>0</v>
      </c>
      <c r="G25" s="12"/>
      <c r="H25" s="12"/>
      <c r="I25" s="66"/>
      <c r="J25" s="66"/>
      <c r="K25" s="70">
        <f t="shared" si="2"/>
        <v>0</v>
      </c>
      <c r="L25" s="70"/>
      <c r="M25" s="70"/>
      <c r="N25" s="70">
        <f t="shared" si="3"/>
        <v>0</v>
      </c>
      <c r="O25" s="68" t="e">
        <f t="shared" si="5"/>
        <v>#DIV/0!</v>
      </c>
      <c r="P25" s="151"/>
      <c r="Q25" s="13">
        <v>1.2</v>
      </c>
      <c r="R25" s="13">
        <f t="shared" si="0"/>
        <v>0</v>
      </c>
    </row>
    <row r="26" spans="1:18" ht="9.75">
      <c r="A26" s="10">
        <v>21</v>
      </c>
      <c r="B26" s="14"/>
      <c r="C26" s="102"/>
      <c r="D26" s="12"/>
      <c r="E26" s="102"/>
      <c r="F26" s="102">
        <f t="shared" si="1"/>
        <v>0</v>
      </c>
      <c r="G26" s="12"/>
      <c r="H26" s="12"/>
      <c r="I26" s="66"/>
      <c r="J26" s="66"/>
      <c r="K26" s="70">
        <f t="shared" si="2"/>
        <v>0</v>
      </c>
      <c r="L26" s="70"/>
      <c r="M26" s="70"/>
      <c r="N26" s="70">
        <f t="shared" si="3"/>
        <v>0</v>
      </c>
      <c r="O26" s="68" t="e">
        <f t="shared" si="5"/>
        <v>#DIV/0!</v>
      </c>
      <c r="P26" s="151"/>
      <c r="Q26" s="13">
        <v>1.2</v>
      </c>
      <c r="R26" s="13">
        <f t="shared" si="0"/>
        <v>0</v>
      </c>
    </row>
    <row r="27" spans="1:18" ht="9.75">
      <c r="A27" s="10">
        <v>22</v>
      </c>
      <c r="B27" s="14"/>
      <c r="C27" s="91"/>
      <c r="D27" s="15"/>
      <c r="E27" s="91"/>
      <c r="F27" s="102">
        <f t="shared" si="1"/>
        <v>0</v>
      </c>
      <c r="G27" s="15"/>
      <c r="H27" s="15"/>
      <c r="I27" s="66"/>
      <c r="J27" s="66"/>
      <c r="K27" s="70">
        <f t="shared" si="2"/>
        <v>0</v>
      </c>
      <c r="L27" s="70"/>
      <c r="M27" s="70"/>
      <c r="N27" s="70">
        <f t="shared" si="3"/>
        <v>0</v>
      </c>
      <c r="O27" s="68" t="e">
        <f t="shared" si="5"/>
        <v>#DIV/0!</v>
      </c>
      <c r="P27" s="151"/>
      <c r="Q27" s="13">
        <v>1.2</v>
      </c>
      <c r="R27" s="13">
        <f t="shared" si="0"/>
        <v>0</v>
      </c>
    </row>
    <row r="28" spans="1:18" ht="9.75">
      <c r="A28" s="10">
        <v>23</v>
      </c>
      <c r="B28" s="14"/>
      <c r="C28" s="91"/>
      <c r="D28" s="15"/>
      <c r="E28" s="91"/>
      <c r="F28" s="102">
        <f t="shared" si="1"/>
        <v>0</v>
      </c>
      <c r="G28" s="15"/>
      <c r="H28" s="15"/>
      <c r="I28" s="66"/>
      <c r="J28" s="66"/>
      <c r="K28" s="70">
        <f t="shared" si="2"/>
        <v>0</v>
      </c>
      <c r="L28" s="70"/>
      <c r="M28" s="70"/>
      <c r="N28" s="70">
        <f t="shared" si="3"/>
        <v>0</v>
      </c>
      <c r="O28" s="68" t="e">
        <f t="shared" si="5"/>
        <v>#DIV/0!</v>
      </c>
      <c r="P28" s="151"/>
      <c r="Q28" s="13">
        <v>1.2</v>
      </c>
      <c r="R28" s="13">
        <f t="shared" si="0"/>
        <v>0</v>
      </c>
    </row>
    <row r="29" spans="1:18" ht="9.75">
      <c r="A29" s="10">
        <v>24</v>
      </c>
      <c r="B29" s="14"/>
      <c r="C29" s="91"/>
      <c r="D29" s="15"/>
      <c r="E29" s="91"/>
      <c r="F29" s="102">
        <f t="shared" si="1"/>
        <v>0</v>
      </c>
      <c r="G29" s="15"/>
      <c r="H29" s="15"/>
      <c r="I29" s="66"/>
      <c r="J29" s="66"/>
      <c r="K29" s="70">
        <f t="shared" si="2"/>
        <v>0</v>
      </c>
      <c r="L29" s="70"/>
      <c r="M29" s="70"/>
      <c r="N29" s="70">
        <f t="shared" si="3"/>
        <v>0</v>
      </c>
      <c r="O29" s="68" t="e">
        <f t="shared" si="5"/>
        <v>#DIV/0!</v>
      </c>
      <c r="P29" s="151"/>
      <c r="Q29" s="13">
        <v>1.2</v>
      </c>
      <c r="R29" s="13">
        <f t="shared" si="0"/>
        <v>0</v>
      </c>
    </row>
    <row r="30" spans="1:18" ht="9.75">
      <c r="A30" s="207" t="s">
        <v>36</v>
      </c>
      <c r="B30" s="208"/>
      <c r="C30" s="81">
        <f>SUM(C6:C29)</f>
        <v>65001.6</v>
      </c>
      <c r="D30" s="81">
        <f>SUM(D6:D29)</f>
        <v>6266</v>
      </c>
      <c r="E30" s="81">
        <f>SUM(E6:E29)</f>
        <v>19367.600000000002</v>
      </c>
      <c r="F30" s="16">
        <f aca="true" t="shared" si="6" ref="F30:N30">SUM(F6:F29)</f>
        <v>39368.00000000001</v>
      </c>
      <c r="G30" s="117">
        <f t="shared" si="6"/>
        <v>0</v>
      </c>
      <c r="H30" s="16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80">
        <f>SUM(L6:L29)</f>
        <v>68487.7</v>
      </c>
      <c r="M30" s="80">
        <f>SUM(M6:M29)</f>
        <v>27263.6</v>
      </c>
      <c r="N30" s="16">
        <f t="shared" si="6"/>
        <v>41224.1</v>
      </c>
      <c r="O30" s="29" t="s">
        <v>6</v>
      </c>
      <c r="P30" s="152" t="s">
        <v>6</v>
      </c>
      <c r="Q30" s="17">
        <v>1.2</v>
      </c>
      <c r="R30" s="31" t="s">
        <v>6</v>
      </c>
    </row>
    <row r="31" spans="1:16" s="22" customFormat="1" ht="9.75">
      <c r="A31" s="18"/>
      <c r="B31" s="19"/>
      <c r="C31" s="20"/>
      <c r="D31" s="20"/>
      <c r="E31" s="20"/>
      <c r="F31" s="20"/>
      <c r="G31" s="20"/>
      <c r="H31" s="20"/>
      <c r="I31" s="19"/>
      <c r="J31" s="19"/>
      <c r="K31" s="19"/>
      <c r="L31" s="19"/>
      <c r="M31" s="19"/>
      <c r="N31" s="20"/>
      <c r="O31" s="19"/>
      <c r="P31" s="153"/>
    </row>
    <row r="32" spans="1:16" s="22" customFormat="1" ht="9.75">
      <c r="A32" s="18"/>
      <c r="B32" s="19"/>
      <c r="C32" s="20"/>
      <c r="D32" s="20"/>
      <c r="E32" s="20"/>
      <c r="F32" s="20"/>
      <c r="G32" s="20"/>
      <c r="H32" s="20"/>
      <c r="I32" s="19"/>
      <c r="J32" s="19"/>
      <c r="K32" s="19"/>
      <c r="L32" s="19"/>
      <c r="M32" s="19"/>
      <c r="N32" s="20"/>
      <c r="O32" s="19"/>
      <c r="P32" s="153"/>
    </row>
    <row r="33" spans="1:16" s="22" customFormat="1" ht="9.75">
      <c r="A33" s="18"/>
      <c r="B33" s="19"/>
      <c r="C33" s="20"/>
      <c r="D33" s="20"/>
      <c r="E33" s="20"/>
      <c r="F33" s="20"/>
      <c r="G33" s="20"/>
      <c r="H33" s="20"/>
      <c r="I33" s="19"/>
      <c r="J33" s="19"/>
      <c r="K33" s="19"/>
      <c r="L33" s="19"/>
      <c r="M33" s="19"/>
      <c r="N33" s="20"/>
      <c r="O33" s="19"/>
      <c r="P33" s="153"/>
    </row>
    <row r="34" spans="1:16" s="22" customFormat="1" ht="9.75">
      <c r="A34" s="18"/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19"/>
      <c r="M34" s="19"/>
      <c r="N34" s="20"/>
      <c r="O34" s="23"/>
      <c r="P34" s="153"/>
    </row>
    <row r="35" spans="1:16" s="22" customFormat="1" ht="9.75">
      <c r="A35" s="18"/>
      <c r="B35" s="19"/>
      <c r="C35" s="20"/>
      <c r="D35" s="20"/>
      <c r="E35" s="20"/>
      <c r="F35" s="20"/>
      <c r="G35" s="20"/>
      <c r="H35" s="20"/>
      <c r="I35" s="19"/>
      <c r="J35" s="19"/>
      <c r="K35" s="19"/>
      <c r="L35" s="19"/>
      <c r="M35" s="19"/>
      <c r="N35" s="20"/>
      <c r="O35" s="19"/>
      <c r="P35" s="153"/>
    </row>
    <row r="36" spans="1:16" s="22" customFormat="1" ht="9.75">
      <c r="A36" s="18"/>
      <c r="B36" s="19"/>
      <c r="C36" s="20"/>
      <c r="D36" s="20"/>
      <c r="E36" s="20"/>
      <c r="F36" s="20"/>
      <c r="G36" s="20"/>
      <c r="H36" s="20"/>
      <c r="I36" s="19"/>
      <c r="J36" s="19"/>
      <c r="K36" s="19"/>
      <c r="L36" s="19"/>
      <c r="M36" s="19"/>
      <c r="N36" s="20"/>
      <c r="O36" s="19"/>
      <c r="P36" s="153"/>
    </row>
    <row r="37" spans="1:16" s="22" customFormat="1" ht="9.75">
      <c r="A37" s="18"/>
      <c r="B37" s="19"/>
      <c r="C37" s="20"/>
      <c r="D37" s="20"/>
      <c r="E37" s="20"/>
      <c r="F37" s="20"/>
      <c r="G37" s="20"/>
      <c r="H37" s="20"/>
      <c r="I37" s="19"/>
      <c r="J37" s="19"/>
      <c r="K37" s="19"/>
      <c r="L37" s="19"/>
      <c r="M37" s="19"/>
      <c r="N37" s="20"/>
      <c r="O37" s="19"/>
      <c r="P37" s="153"/>
    </row>
    <row r="38" spans="1:16" s="22" customFormat="1" ht="9.75">
      <c r="A38" s="21"/>
      <c r="C38" s="20"/>
      <c r="D38" s="20"/>
      <c r="E38" s="20"/>
      <c r="F38" s="20"/>
      <c r="G38" s="20"/>
      <c r="H38" s="20"/>
      <c r="N38" s="20"/>
      <c r="P38" s="153"/>
    </row>
    <row r="39" spans="1:16" s="22" customFormat="1" ht="9.75">
      <c r="A39" s="21"/>
      <c r="C39" s="20"/>
      <c r="D39" s="20"/>
      <c r="E39" s="20"/>
      <c r="F39" s="20"/>
      <c r="G39" s="20"/>
      <c r="H39" s="20"/>
      <c r="N39" s="20"/>
      <c r="P39" s="153"/>
    </row>
    <row r="40" spans="1:16" s="22" customFormat="1" ht="9.75">
      <c r="A40" s="21"/>
      <c r="C40" s="20"/>
      <c r="D40" s="20"/>
      <c r="E40" s="20"/>
      <c r="F40" s="20"/>
      <c r="G40" s="20"/>
      <c r="H40" s="20"/>
      <c r="N40" s="20"/>
      <c r="P40" s="153"/>
    </row>
    <row r="41" spans="1:16" s="22" customFormat="1" ht="9.75">
      <c r="A41" s="21"/>
      <c r="P41" s="153"/>
    </row>
    <row r="42" spans="1:16" s="22" customFormat="1" ht="9.75">
      <c r="A42" s="21"/>
      <c r="P42" s="153"/>
    </row>
  </sheetData>
  <sheetProtection/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SheetLayoutView="100" zoomScalePageLayoutView="0" workbookViewId="0" topLeftCell="A1">
      <pane xSplit="2" ySplit="4" topLeftCell="D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J20" sqref="J19:J20"/>
    </sheetView>
  </sheetViews>
  <sheetFormatPr defaultColWidth="9.125" defaultRowHeight="12.75"/>
  <cols>
    <col min="1" max="1" width="5.125" style="1" customWidth="1"/>
    <col min="2" max="2" width="23.00390625" style="2" customWidth="1"/>
    <col min="3" max="3" width="17.625" style="2" hidden="1" customWidth="1"/>
    <col min="4" max="4" width="17.625" style="60" customWidth="1"/>
    <col min="5" max="6" width="17.625" style="2" customWidth="1"/>
    <col min="7" max="7" width="21.375" style="2" hidden="1" customWidth="1"/>
    <col min="8" max="8" width="19.875" style="2" customWidth="1"/>
    <col min="9" max="9" width="15.50390625" style="2" customWidth="1"/>
    <col min="10" max="10" width="16.375" style="1" customWidth="1"/>
    <col min="11" max="11" width="16.00390625" style="2" customWidth="1"/>
    <col min="12" max="12" width="14.625" style="2" customWidth="1"/>
    <col min="13" max="16384" width="9.125" style="2" customWidth="1"/>
  </cols>
  <sheetData>
    <row r="1" spans="1:12" ht="57" customHeight="1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9" ht="9.75">
      <c r="A2" s="3"/>
      <c r="B2" s="4"/>
      <c r="C2" s="4"/>
      <c r="D2" s="53"/>
      <c r="E2" s="4"/>
      <c r="F2" s="4"/>
      <c r="G2" s="4"/>
      <c r="H2" s="4"/>
      <c r="I2" s="4"/>
    </row>
    <row r="3" spans="1:12" ht="132.75" customHeight="1">
      <c r="A3" s="209" t="s">
        <v>18</v>
      </c>
      <c r="B3" s="207" t="s">
        <v>99</v>
      </c>
      <c r="C3" s="25" t="s">
        <v>48</v>
      </c>
      <c r="D3" s="54" t="s">
        <v>213</v>
      </c>
      <c r="E3" s="25" t="s">
        <v>216</v>
      </c>
      <c r="F3" s="25" t="s">
        <v>214</v>
      </c>
      <c r="G3" s="25" t="s">
        <v>46</v>
      </c>
      <c r="H3" s="25" t="s">
        <v>117</v>
      </c>
      <c r="I3" s="5" t="s">
        <v>45</v>
      </c>
      <c r="J3" s="210" t="s">
        <v>19</v>
      </c>
      <c r="K3" s="210" t="s">
        <v>17</v>
      </c>
      <c r="L3" s="6" t="s">
        <v>4</v>
      </c>
    </row>
    <row r="4" spans="1:12" s="9" customFormat="1" ht="42.75" customHeight="1">
      <c r="A4" s="209"/>
      <c r="B4" s="207"/>
      <c r="C4" s="5" t="s">
        <v>49</v>
      </c>
      <c r="D4" s="55" t="s">
        <v>116</v>
      </c>
      <c r="E4" s="5" t="s">
        <v>116</v>
      </c>
      <c r="F4" s="5" t="s">
        <v>30</v>
      </c>
      <c r="G4" s="7" t="s">
        <v>31</v>
      </c>
      <c r="H4" s="7" t="s">
        <v>24</v>
      </c>
      <c r="I4" s="7" t="s">
        <v>50</v>
      </c>
      <c r="J4" s="212"/>
      <c r="K4" s="212"/>
      <c r="L4" s="8" t="s">
        <v>47</v>
      </c>
    </row>
    <row r="5" spans="1:12" s="9" customFormat="1" ht="11.25" customHeight="1">
      <c r="A5" s="27">
        <v>1</v>
      </c>
      <c r="B5" s="27">
        <v>2</v>
      </c>
      <c r="C5" s="27" t="s">
        <v>51</v>
      </c>
      <c r="D5" s="56">
        <v>3</v>
      </c>
      <c r="E5" s="27">
        <v>4</v>
      </c>
      <c r="F5" s="27">
        <v>5</v>
      </c>
      <c r="G5" s="7">
        <v>3</v>
      </c>
      <c r="H5" s="7">
        <v>6</v>
      </c>
      <c r="I5" s="7">
        <v>7</v>
      </c>
      <c r="J5" s="7">
        <v>6</v>
      </c>
      <c r="K5" s="7">
        <v>7</v>
      </c>
      <c r="L5" s="8">
        <v>8</v>
      </c>
    </row>
    <row r="6" spans="1:12" ht="9.75">
      <c r="A6" s="10">
        <v>1</v>
      </c>
      <c r="B6" s="14" t="s">
        <v>145</v>
      </c>
      <c r="C6" s="14">
        <v>130</v>
      </c>
      <c r="D6" s="204">
        <v>190.1</v>
      </c>
      <c r="E6" s="227">
        <v>116.2</v>
      </c>
      <c r="F6" s="34">
        <f aca="true" t="shared" si="0" ref="F6:F16">E6-D6</f>
        <v>-73.89999999999999</v>
      </c>
      <c r="G6" s="102">
        <v>0</v>
      </c>
      <c r="H6" s="12">
        <v>1128</v>
      </c>
      <c r="I6" s="158">
        <f aca="true" t="shared" si="1" ref="I6:I29">F6/H6*100</f>
        <v>-6.551418439716311</v>
      </c>
      <c r="J6" s="96">
        <v>0</v>
      </c>
      <c r="K6" s="13">
        <v>1</v>
      </c>
      <c r="L6" s="13">
        <f aca="true" t="shared" si="2" ref="L6:L29">J6*K6</f>
        <v>0</v>
      </c>
    </row>
    <row r="7" spans="1:12" ht="9.75">
      <c r="A7" s="10">
        <v>2</v>
      </c>
      <c r="B7" s="14" t="s">
        <v>146</v>
      </c>
      <c r="C7" s="14">
        <v>468</v>
      </c>
      <c r="D7" s="204">
        <v>130</v>
      </c>
      <c r="E7" s="227">
        <v>60</v>
      </c>
      <c r="F7" s="26">
        <f t="shared" si="0"/>
        <v>-70</v>
      </c>
      <c r="G7" s="102">
        <v>75</v>
      </c>
      <c r="H7" s="12">
        <v>851.4</v>
      </c>
      <c r="I7" s="158">
        <f t="shared" si="1"/>
        <v>-8.22175240779892</v>
      </c>
      <c r="J7" s="96">
        <v>0</v>
      </c>
      <c r="K7" s="13">
        <v>1</v>
      </c>
      <c r="L7" s="13">
        <f t="shared" si="2"/>
        <v>0</v>
      </c>
    </row>
    <row r="8" spans="1:12" ht="9.75">
      <c r="A8" s="10">
        <v>3</v>
      </c>
      <c r="B8" s="14" t="s">
        <v>147</v>
      </c>
      <c r="C8" s="14">
        <v>340</v>
      </c>
      <c r="D8" s="204">
        <v>186.9</v>
      </c>
      <c r="E8" s="227">
        <v>104.5</v>
      </c>
      <c r="F8" s="26">
        <f t="shared" si="0"/>
        <v>-82.4</v>
      </c>
      <c r="G8" s="102">
        <v>1.3</v>
      </c>
      <c r="H8" s="12">
        <v>1226.1</v>
      </c>
      <c r="I8" s="158">
        <f t="shared" si="1"/>
        <v>-6.720495881249492</v>
      </c>
      <c r="J8" s="96">
        <v>0</v>
      </c>
      <c r="K8" s="13">
        <v>1</v>
      </c>
      <c r="L8" s="13">
        <f t="shared" si="2"/>
        <v>0</v>
      </c>
    </row>
    <row r="9" spans="1:12" ht="9.75">
      <c r="A9" s="10">
        <v>4</v>
      </c>
      <c r="B9" s="14" t="s">
        <v>148</v>
      </c>
      <c r="C9" s="14">
        <v>809</v>
      </c>
      <c r="D9" s="204">
        <v>121.6</v>
      </c>
      <c r="E9" s="227">
        <v>71.2</v>
      </c>
      <c r="F9" s="26">
        <f t="shared" si="0"/>
        <v>-50.39999999999999</v>
      </c>
      <c r="G9" s="102">
        <v>-214</v>
      </c>
      <c r="H9" s="12">
        <v>724.3</v>
      </c>
      <c r="I9" s="158">
        <f t="shared" si="1"/>
        <v>-6.958442634267568</v>
      </c>
      <c r="J9" s="96">
        <v>0</v>
      </c>
      <c r="K9" s="13">
        <v>1</v>
      </c>
      <c r="L9" s="13">
        <f t="shared" si="2"/>
        <v>0</v>
      </c>
    </row>
    <row r="10" spans="1:12" ht="9.75">
      <c r="A10" s="10">
        <v>5</v>
      </c>
      <c r="B10" s="14" t="s">
        <v>149</v>
      </c>
      <c r="C10" s="14">
        <v>903</v>
      </c>
      <c r="D10" s="204">
        <v>924</v>
      </c>
      <c r="E10" s="227">
        <v>563.6</v>
      </c>
      <c r="F10" s="26">
        <f t="shared" si="0"/>
        <v>-360.4</v>
      </c>
      <c r="G10" s="102">
        <v>0</v>
      </c>
      <c r="H10" s="12">
        <v>14020.2</v>
      </c>
      <c r="I10" s="158">
        <f t="shared" si="1"/>
        <v>-2.570576739276187</v>
      </c>
      <c r="J10" s="96">
        <v>0</v>
      </c>
      <c r="K10" s="13">
        <v>1</v>
      </c>
      <c r="L10" s="13">
        <f t="shared" si="2"/>
        <v>0</v>
      </c>
    </row>
    <row r="11" spans="1:12" ht="9.75">
      <c r="A11" s="10">
        <v>6</v>
      </c>
      <c r="B11" s="14" t="s">
        <v>150</v>
      </c>
      <c r="C11" s="14">
        <v>1688</v>
      </c>
      <c r="D11" s="204">
        <v>237.8</v>
      </c>
      <c r="E11" s="227">
        <v>172.5</v>
      </c>
      <c r="F11" s="26">
        <f t="shared" si="0"/>
        <v>-65.30000000000001</v>
      </c>
      <c r="G11" s="102">
        <v>-101</v>
      </c>
      <c r="H11" s="12">
        <v>638.8</v>
      </c>
      <c r="I11" s="158">
        <f t="shared" si="1"/>
        <v>-10.222291797119603</v>
      </c>
      <c r="J11" s="96">
        <v>0</v>
      </c>
      <c r="K11" s="13">
        <v>1</v>
      </c>
      <c r="L11" s="13">
        <f t="shared" si="2"/>
        <v>0</v>
      </c>
    </row>
    <row r="12" spans="1:12" ht="9.75">
      <c r="A12" s="10">
        <v>7</v>
      </c>
      <c r="B12" s="14" t="s">
        <v>151</v>
      </c>
      <c r="C12" s="14">
        <v>1230</v>
      </c>
      <c r="D12" s="204">
        <v>208.5</v>
      </c>
      <c r="E12" s="227">
        <v>96.5</v>
      </c>
      <c r="F12" s="26">
        <f t="shared" si="0"/>
        <v>-112</v>
      </c>
      <c r="G12" s="102">
        <v>-85</v>
      </c>
      <c r="H12" s="12">
        <v>1163.7</v>
      </c>
      <c r="I12" s="158">
        <f t="shared" si="1"/>
        <v>-9.624473661596632</v>
      </c>
      <c r="J12" s="96">
        <v>0</v>
      </c>
      <c r="K12" s="13">
        <v>1</v>
      </c>
      <c r="L12" s="13">
        <f t="shared" si="2"/>
        <v>0</v>
      </c>
    </row>
    <row r="13" spans="1:12" ht="9.75">
      <c r="A13" s="10">
        <v>8</v>
      </c>
      <c r="B13" s="14" t="s">
        <v>152</v>
      </c>
      <c r="C13" s="14">
        <v>21</v>
      </c>
      <c r="D13" s="204">
        <v>147.8</v>
      </c>
      <c r="E13" s="227">
        <v>54.1</v>
      </c>
      <c r="F13" s="26">
        <f t="shared" si="0"/>
        <v>-93.70000000000002</v>
      </c>
      <c r="G13" s="102">
        <v>0</v>
      </c>
      <c r="H13" s="12">
        <v>554.1</v>
      </c>
      <c r="I13" s="158">
        <f t="shared" si="1"/>
        <v>-16.91030499909764</v>
      </c>
      <c r="J13" s="96">
        <v>0</v>
      </c>
      <c r="K13" s="13">
        <v>1</v>
      </c>
      <c r="L13" s="13">
        <f t="shared" si="2"/>
        <v>0</v>
      </c>
    </row>
    <row r="14" spans="1:12" ht="9.75">
      <c r="A14" s="10">
        <v>9</v>
      </c>
      <c r="B14" s="14" t="s">
        <v>153</v>
      </c>
      <c r="C14" s="14">
        <v>919</v>
      </c>
      <c r="D14" s="204">
        <v>169.6</v>
      </c>
      <c r="E14" s="227">
        <v>86.9</v>
      </c>
      <c r="F14" s="26">
        <f t="shared" si="0"/>
        <v>-82.69999999999999</v>
      </c>
      <c r="G14" s="102">
        <v>-138</v>
      </c>
      <c r="H14" s="12">
        <v>928.3</v>
      </c>
      <c r="I14" s="158">
        <f t="shared" si="1"/>
        <v>-8.908757944629969</v>
      </c>
      <c r="J14" s="96">
        <v>0</v>
      </c>
      <c r="K14" s="13">
        <v>1</v>
      </c>
      <c r="L14" s="13">
        <f t="shared" si="2"/>
        <v>0</v>
      </c>
    </row>
    <row r="15" spans="1:12" ht="9.75">
      <c r="A15" s="10">
        <v>10</v>
      </c>
      <c r="B15" s="14"/>
      <c r="C15" s="14">
        <v>319</v>
      </c>
      <c r="D15" s="14"/>
      <c r="E15" s="14"/>
      <c r="F15" s="26">
        <f t="shared" si="0"/>
        <v>0</v>
      </c>
      <c r="G15" s="102">
        <v>-62</v>
      </c>
      <c r="H15" s="12"/>
      <c r="I15" s="158" t="e">
        <f t="shared" si="1"/>
        <v>#DIV/0!</v>
      </c>
      <c r="K15" s="13">
        <v>1</v>
      </c>
      <c r="L15" s="13">
        <f t="shared" si="2"/>
        <v>0</v>
      </c>
    </row>
    <row r="16" spans="1:12" ht="9.75">
      <c r="A16" s="10">
        <v>11</v>
      </c>
      <c r="B16" s="14"/>
      <c r="C16" s="14">
        <v>1324</v>
      </c>
      <c r="D16" s="57"/>
      <c r="E16" s="14"/>
      <c r="F16" s="26">
        <f t="shared" si="0"/>
        <v>0</v>
      </c>
      <c r="G16" s="102">
        <v>-423</v>
      </c>
      <c r="H16" s="12"/>
      <c r="I16" s="158" t="e">
        <f t="shared" si="1"/>
        <v>#DIV/0!</v>
      </c>
      <c r="K16" s="13">
        <v>1</v>
      </c>
      <c r="L16" s="13">
        <f t="shared" si="2"/>
        <v>0</v>
      </c>
    </row>
    <row r="17" spans="1:12" ht="9.75">
      <c r="A17" s="10">
        <v>12</v>
      </c>
      <c r="B17" s="14"/>
      <c r="C17" s="14">
        <v>365</v>
      </c>
      <c r="D17" s="57"/>
      <c r="E17" s="14"/>
      <c r="F17" s="26">
        <f aca="true" t="shared" si="3" ref="F17:F29">E17-D17</f>
        <v>0</v>
      </c>
      <c r="G17" s="102">
        <v>-286</v>
      </c>
      <c r="H17" s="12"/>
      <c r="I17" s="158" t="e">
        <f t="shared" si="1"/>
        <v>#DIV/0!</v>
      </c>
      <c r="K17" s="13">
        <v>1</v>
      </c>
      <c r="L17" s="13">
        <f t="shared" si="2"/>
        <v>0</v>
      </c>
    </row>
    <row r="18" spans="1:12" ht="9.75">
      <c r="A18" s="10">
        <v>13</v>
      </c>
      <c r="B18" s="14"/>
      <c r="C18" s="14">
        <v>376</v>
      </c>
      <c r="D18" s="57"/>
      <c r="E18" s="14"/>
      <c r="F18" s="26">
        <f t="shared" si="3"/>
        <v>0</v>
      </c>
      <c r="G18" s="102">
        <v>0</v>
      </c>
      <c r="H18" s="12"/>
      <c r="I18" s="158" t="e">
        <f t="shared" si="1"/>
        <v>#DIV/0!</v>
      </c>
      <c r="K18" s="13">
        <v>1</v>
      </c>
      <c r="L18" s="13">
        <f t="shared" si="2"/>
        <v>0</v>
      </c>
    </row>
    <row r="19" spans="1:12" ht="9.75">
      <c r="A19" s="10">
        <v>14</v>
      </c>
      <c r="B19" s="14"/>
      <c r="C19" s="14">
        <v>1279</v>
      </c>
      <c r="D19" s="57"/>
      <c r="E19" s="14"/>
      <c r="F19" s="26">
        <f t="shared" si="3"/>
        <v>0</v>
      </c>
      <c r="G19" s="102">
        <v>18.6</v>
      </c>
      <c r="H19" s="12"/>
      <c r="I19" s="158" t="e">
        <f t="shared" si="1"/>
        <v>#DIV/0!</v>
      </c>
      <c r="J19" s="159"/>
      <c r="K19" s="13">
        <v>1</v>
      </c>
      <c r="L19" s="13">
        <f t="shared" si="2"/>
        <v>0</v>
      </c>
    </row>
    <row r="20" spans="1:12" ht="9.75">
      <c r="A20" s="10">
        <v>15</v>
      </c>
      <c r="B20" s="14"/>
      <c r="C20" s="14">
        <v>1591</v>
      </c>
      <c r="D20" s="57"/>
      <c r="E20" s="14"/>
      <c r="F20" s="26">
        <f t="shared" si="3"/>
        <v>0</v>
      </c>
      <c r="G20" s="102">
        <v>0</v>
      </c>
      <c r="H20" s="12"/>
      <c r="I20" s="158" t="e">
        <f t="shared" si="1"/>
        <v>#DIV/0!</v>
      </c>
      <c r="K20" s="13">
        <v>1</v>
      </c>
      <c r="L20" s="13">
        <f t="shared" si="2"/>
        <v>0</v>
      </c>
    </row>
    <row r="21" spans="1:12" ht="9.75">
      <c r="A21" s="10">
        <v>16</v>
      </c>
      <c r="B21" s="14"/>
      <c r="C21" s="14">
        <v>1431</v>
      </c>
      <c r="D21" s="57"/>
      <c r="E21" s="14"/>
      <c r="F21" s="26">
        <f t="shared" si="3"/>
        <v>0</v>
      </c>
      <c r="G21" s="102">
        <v>0</v>
      </c>
      <c r="H21" s="12"/>
      <c r="I21" s="158" t="e">
        <f t="shared" si="1"/>
        <v>#DIV/0!</v>
      </c>
      <c r="K21" s="13">
        <v>1</v>
      </c>
      <c r="L21" s="13">
        <f t="shared" si="2"/>
        <v>0</v>
      </c>
    </row>
    <row r="22" spans="1:12" ht="9.75">
      <c r="A22" s="10">
        <v>17</v>
      </c>
      <c r="B22" s="14"/>
      <c r="C22" s="14">
        <v>19</v>
      </c>
      <c r="D22" s="57"/>
      <c r="E22" s="14"/>
      <c r="F22" s="26">
        <f t="shared" si="3"/>
        <v>0</v>
      </c>
      <c r="G22" s="102">
        <v>-104</v>
      </c>
      <c r="H22" s="12"/>
      <c r="I22" s="158" t="e">
        <f t="shared" si="1"/>
        <v>#DIV/0!</v>
      </c>
      <c r="K22" s="13">
        <v>1</v>
      </c>
      <c r="L22" s="13">
        <f t="shared" si="2"/>
        <v>0</v>
      </c>
    </row>
    <row r="23" spans="1:12" ht="9.75">
      <c r="A23" s="10">
        <v>18</v>
      </c>
      <c r="B23" s="14"/>
      <c r="C23" s="14">
        <v>358</v>
      </c>
      <c r="D23" s="57"/>
      <c r="E23" s="14"/>
      <c r="F23" s="26">
        <f t="shared" si="3"/>
        <v>0</v>
      </c>
      <c r="G23" s="102">
        <v>-157</v>
      </c>
      <c r="H23" s="12"/>
      <c r="I23" s="158" t="e">
        <f t="shared" si="1"/>
        <v>#DIV/0!</v>
      </c>
      <c r="K23" s="13">
        <v>1</v>
      </c>
      <c r="L23" s="13">
        <f t="shared" si="2"/>
        <v>0</v>
      </c>
    </row>
    <row r="24" spans="1:12" ht="9.75">
      <c r="A24" s="10">
        <v>19</v>
      </c>
      <c r="B24" s="14"/>
      <c r="C24" s="14">
        <v>1655</v>
      </c>
      <c r="D24" s="57"/>
      <c r="E24" s="14"/>
      <c r="F24" s="26">
        <f t="shared" si="3"/>
        <v>0</v>
      </c>
      <c r="G24" s="102">
        <v>-815</v>
      </c>
      <c r="H24" s="12"/>
      <c r="I24" s="158" t="e">
        <f t="shared" si="1"/>
        <v>#DIV/0!</v>
      </c>
      <c r="K24" s="13">
        <v>1</v>
      </c>
      <c r="L24" s="13">
        <f t="shared" si="2"/>
        <v>0</v>
      </c>
    </row>
    <row r="25" spans="1:12" ht="9.75">
      <c r="A25" s="10">
        <v>20</v>
      </c>
      <c r="B25" s="14"/>
      <c r="C25" s="14">
        <v>77</v>
      </c>
      <c r="D25" s="57"/>
      <c r="E25" s="14"/>
      <c r="F25" s="26">
        <f t="shared" si="3"/>
        <v>0</v>
      </c>
      <c r="G25" s="102">
        <v>482</v>
      </c>
      <c r="H25" s="12"/>
      <c r="I25" s="158" t="e">
        <f t="shared" si="1"/>
        <v>#DIV/0!</v>
      </c>
      <c r="K25" s="13">
        <v>1</v>
      </c>
      <c r="L25" s="13">
        <f t="shared" si="2"/>
        <v>0</v>
      </c>
    </row>
    <row r="26" spans="1:12" ht="9.75">
      <c r="A26" s="10">
        <v>21</v>
      </c>
      <c r="B26" s="14"/>
      <c r="C26" s="14">
        <v>332</v>
      </c>
      <c r="D26" s="57"/>
      <c r="E26" s="14"/>
      <c r="F26" s="26">
        <f t="shared" si="3"/>
        <v>0</v>
      </c>
      <c r="G26" s="102">
        <v>0</v>
      </c>
      <c r="H26" s="12"/>
      <c r="I26" s="158" t="e">
        <f t="shared" si="1"/>
        <v>#DIV/0!</v>
      </c>
      <c r="J26" s="159"/>
      <c r="K26" s="13">
        <v>1</v>
      </c>
      <c r="L26" s="13">
        <f t="shared" si="2"/>
        <v>0</v>
      </c>
    </row>
    <row r="27" spans="1:12" ht="9.75">
      <c r="A27" s="10">
        <v>22</v>
      </c>
      <c r="B27" s="14"/>
      <c r="C27" s="14">
        <v>1053</v>
      </c>
      <c r="D27" s="57"/>
      <c r="E27" s="14"/>
      <c r="F27" s="26">
        <f t="shared" si="3"/>
        <v>0</v>
      </c>
      <c r="G27" s="102">
        <v>-680</v>
      </c>
      <c r="H27" s="15"/>
      <c r="I27" s="158" t="e">
        <f t="shared" si="1"/>
        <v>#DIV/0!</v>
      </c>
      <c r="K27" s="13">
        <v>1</v>
      </c>
      <c r="L27" s="13">
        <f t="shared" si="2"/>
        <v>0</v>
      </c>
    </row>
    <row r="28" spans="1:12" ht="9.75">
      <c r="A28" s="10">
        <v>23</v>
      </c>
      <c r="B28" s="14"/>
      <c r="C28" s="14">
        <v>1300</v>
      </c>
      <c r="D28" s="57"/>
      <c r="E28" s="14"/>
      <c r="F28" s="26">
        <f t="shared" si="3"/>
        <v>0</v>
      </c>
      <c r="G28" s="102">
        <v>-843</v>
      </c>
      <c r="H28" s="15"/>
      <c r="I28" s="158" t="e">
        <f t="shared" si="1"/>
        <v>#DIV/0!</v>
      </c>
      <c r="K28" s="13">
        <v>1</v>
      </c>
      <c r="L28" s="13">
        <f t="shared" si="2"/>
        <v>0</v>
      </c>
    </row>
    <row r="29" spans="1:12" ht="9.75">
      <c r="A29" s="10">
        <v>24</v>
      </c>
      <c r="B29" s="14"/>
      <c r="C29" s="14">
        <v>4659</v>
      </c>
      <c r="D29" s="57"/>
      <c r="E29" s="14"/>
      <c r="F29" s="26">
        <f t="shared" si="3"/>
        <v>0</v>
      </c>
      <c r="G29" s="102">
        <v>0</v>
      </c>
      <c r="H29" s="15"/>
      <c r="I29" s="158" t="e">
        <f t="shared" si="1"/>
        <v>#DIV/0!</v>
      </c>
      <c r="J29" s="159"/>
      <c r="K29" s="13">
        <v>1</v>
      </c>
      <c r="L29" s="13">
        <f t="shared" si="2"/>
        <v>0</v>
      </c>
    </row>
    <row r="30" spans="1:12" ht="9.75">
      <c r="A30" s="207" t="s">
        <v>36</v>
      </c>
      <c r="B30" s="208"/>
      <c r="C30" s="16">
        <f aca="true" t="shared" si="4" ref="C30:H30">SUM(C6:C29)</f>
        <v>22646</v>
      </c>
      <c r="D30" s="205">
        <f t="shared" si="4"/>
        <v>2316.2999999999997</v>
      </c>
      <c r="E30" s="16">
        <f t="shared" si="4"/>
        <v>1325.5</v>
      </c>
      <c r="F30" s="16">
        <f t="shared" si="4"/>
        <v>-990.8</v>
      </c>
      <c r="G30" s="16">
        <f t="shared" si="4"/>
        <v>-3331.1000000000004</v>
      </c>
      <c r="H30" s="16">
        <f t="shared" si="4"/>
        <v>21234.899999999998</v>
      </c>
      <c r="I30" s="29" t="s">
        <v>6</v>
      </c>
      <c r="J30" s="30" t="s">
        <v>6</v>
      </c>
      <c r="K30" s="17">
        <v>1</v>
      </c>
      <c r="L30" s="31" t="s">
        <v>6</v>
      </c>
    </row>
    <row r="31" spans="1:10" s="22" customFormat="1" ht="9.75">
      <c r="A31" s="18"/>
      <c r="B31" s="19"/>
      <c r="C31" s="19"/>
      <c r="D31" s="58"/>
      <c r="E31" s="19"/>
      <c r="F31" s="19"/>
      <c r="G31" s="19"/>
      <c r="H31" s="20"/>
      <c r="I31" s="19"/>
      <c r="J31" s="21"/>
    </row>
    <row r="32" spans="1:10" s="22" customFormat="1" ht="9.75">
      <c r="A32" s="18"/>
      <c r="B32" s="19"/>
      <c r="C32" s="19"/>
      <c r="D32" s="58"/>
      <c r="E32" s="19"/>
      <c r="F32" s="19"/>
      <c r="G32" s="19"/>
      <c r="H32" s="20"/>
      <c r="I32" s="19"/>
      <c r="J32" s="21"/>
    </row>
    <row r="33" spans="1:10" s="22" customFormat="1" ht="9.75">
      <c r="A33" s="18"/>
      <c r="B33" s="19"/>
      <c r="C33" s="19"/>
      <c r="D33" s="58"/>
      <c r="E33" s="19"/>
      <c r="F33" s="19"/>
      <c r="G33" s="19"/>
      <c r="H33" s="20"/>
      <c r="I33" s="19"/>
      <c r="J33" s="21"/>
    </row>
    <row r="34" spans="1:10" s="22" customFormat="1" ht="9.75">
      <c r="A34" s="18"/>
      <c r="B34" s="19"/>
      <c r="C34" s="19"/>
      <c r="D34" s="58"/>
      <c r="E34" s="19"/>
      <c r="F34" s="19"/>
      <c r="G34" s="19"/>
      <c r="H34" s="20"/>
      <c r="I34" s="23"/>
      <c r="J34" s="21"/>
    </row>
    <row r="35" spans="1:10" s="22" customFormat="1" ht="9.75">
      <c r="A35" s="18"/>
      <c r="B35" s="19"/>
      <c r="C35" s="19"/>
      <c r="D35" s="58"/>
      <c r="E35" s="19"/>
      <c r="F35" s="19"/>
      <c r="G35" s="19"/>
      <c r="H35" s="20"/>
      <c r="I35" s="19"/>
      <c r="J35" s="21"/>
    </row>
    <row r="36" spans="1:10" s="22" customFormat="1" ht="9.75">
      <c r="A36" s="18"/>
      <c r="B36" s="19"/>
      <c r="C36" s="19"/>
      <c r="D36" s="58"/>
      <c r="E36" s="19"/>
      <c r="F36" s="19"/>
      <c r="G36" s="19"/>
      <c r="H36" s="20"/>
      <c r="I36" s="19"/>
      <c r="J36" s="21"/>
    </row>
    <row r="37" spans="1:10" s="22" customFormat="1" ht="9.75">
      <c r="A37" s="18"/>
      <c r="B37" s="19"/>
      <c r="C37" s="19"/>
      <c r="D37" s="58"/>
      <c r="E37" s="19"/>
      <c r="F37" s="19"/>
      <c r="G37" s="19"/>
      <c r="H37" s="20"/>
      <c r="I37" s="19"/>
      <c r="J37" s="21"/>
    </row>
    <row r="38" spans="1:10" s="22" customFormat="1" ht="9.75">
      <c r="A38" s="21"/>
      <c r="D38" s="59"/>
      <c r="H38" s="20"/>
      <c r="J38" s="21"/>
    </row>
    <row r="39" spans="1:10" s="22" customFormat="1" ht="9.75">
      <c r="A39" s="21"/>
      <c r="D39" s="59"/>
      <c r="H39" s="20"/>
      <c r="J39" s="21"/>
    </row>
    <row r="40" spans="1:10" s="22" customFormat="1" ht="9.75">
      <c r="A40" s="21"/>
      <c r="D40" s="59"/>
      <c r="H40" s="20"/>
      <c r="J40" s="21"/>
    </row>
    <row r="41" spans="1:10" s="22" customFormat="1" ht="9.75">
      <c r="A41" s="21"/>
      <c r="D41" s="59"/>
      <c r="J41" s="21"/>
    </row>
    <row r="42" spans="1:10" s="22" customFormat="1" ht="9.75">
      <c r="A42" s="21"/>
      <c r="D42" s="59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4"/>
  <sheetViews>
    <sheetView zoomScalePageLayoutView="0" workbookViewId="0" topLeftCell="A1">
      <pane xSplit="2" ySplit="6" topLeftCell="C2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C17" sqref="C17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3" width="23.125" style="2" customWidth="1"/>
    <col min="4" max="4" width="19.50390625" style="2" customWidth="1"/>
    <col min="5" max="5" width="20.875" style="2" customWidth="1"/>
    <col min="6" max="6" width="20.375" style="2" customWidth="1"/>
    <col min="7" max="7" width="14.00390625" style="2" customWidth="1"/>
    <col min="8" max="8" width="10.625" style="1" customWidth="1"/>
    <col min="9" max="9" width="10.875" style="2" customWidth="1"/>
    <col min="10" max="10" width="10.625" style="2" customWidth="1"/>
    <col min="11" max="16384" width="9.125" style="2" customWidth="1"/>
  </cols>
  <sheetData>
    <row r="1" spans="1:10" ht="15.75" customHeight="1">
      <c r="A1" s="61"/>
      <c r="B1" s="213" t="s">
        <v>98</v>
      </c>
      <c r="C1" s="213"/>
      <c r="D1" s="213"/>
      <c r="E1" s="213"/>
      <c r="F1" s="213"/>
      <c r="G1" s="213"/>
      <c r="H1" s="213"/>
      <c r="I1" s="213"/>
      <c r="J1" s="213"/>
    </row>
    <row r="2" spans="1:7" ht="9.75">
      <c r="A2" s="3"/>
      <c r="B2" s="4"/>
      <c r="C2" s="4"/>
      <c r="D2" s="4"/>
      <c r="E2" s="4"/>
      <c r="F2" s="4"/>
      <c r="G2" s="4"/>
    </row>
    <row r="3" spans="1:7" ht="9.75">
      <c r="A3" s="3"/>
      <c r="B3" s="4"/>
      <c r="C3" s="4"/>
      <c r="D3" s="4"/>
      <c r="E3" s="4"/>
      <c r="F3" s="4"/>
      <c r="G3" s="4"/>
    </row>
    <row r="4" spans="1:10" ht="25.5" customHeight="1">
      <c r="A4" s="209" t="s">
        <v>1</v>
      </c>
      <c r="B4" s="210" t="s">
        <v>99</v>
      </c>
      <c r="C4" s="210" t="s">
        <v>155</v>
      </c>
      <c r="D4" s="210" t="s">
        <v>184</v>
      </c>
      <c r="E4" s="210" t="s">
        <v>185</v>
      </c>
      <c r="F4" s="210" t="s">
        <v>156</v>
      </c>
      <c r="G4" s="210" t="s">
        <v>96</v>
      </c>
      <c r="H4" s="210" t="s">
        <v>97</v>
      </c>
      <c r="I4" s="210" t="s">
        <v>3</v>
      </c>
      <c r="J4" s="214" t="s">
        <v>4</v>
      </c>
    </row>
    <row r="5" spans="1:10" ht="135" customHeight="1">
      <c r="A5" s="209"/>
      <c r="B5" s="211"/>
      <c r="C5" s="212"/>
      <c r="D5" s="212"/>
      <c r="E5" s="212"/>
      <c r="F5" s="212"/>
      <c r="G5" s="212"/>
      <c r="H5" s="211"/>
      <c r="I5" s="211"/>
      <c r="J5" s="215"/>
    </row>
    <row r="6" spans="1:10" s="9" customFormat="1" ht="51" customHeight="1">
      <c r="A6" s="209"/>
      <c r="B6" s="212"/>
      <c r="C6" s="7" t="s">
        <v>73</v>
      </c>
      <c r="D6" s="7" t="s">
        <v>73</v>
      </c>
      <c r="E6" s="7" t="s">
        <v>73</v>
      </c>
      <c r="F6" s="7" t="s">
        <v>25</v>
      </c>
      <c r="G6" s="7" t="s">
        <v>118</v>
      </c>
      <c r="H6" s="212"/>
      <c r="I6" s="212"/>
      <c r="J6" s="8" t="s">
        <v>27</v>
      </c>
    </row>
    <row r="7" spans="1:10" s="9" customFormat="1" ht="15.75" customHeight="1">
      <c r="A7" s="62">
        <v>1</v>
      </c>
      <c r="B7" s="63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64">
        <v>10</v>
      </c>
    </row>
    <row r="8" spans="1:10" ht="9.75">
      <c r="A8" s="65">
        <v>1</v>
      </c>
      <c r="B8" s="14" t="s">
        <v>145</v>
      </c>
      <c r="C8" s="26">
        <f>2212.1+48.3</f>
        <v>2260.4</v>
      </c>
      <c r="D8" s="162">
        <v>1220</v>
      </c>
      <c r="E8" s="155"/>
      <c r="F8" s="12">
        <f>D8+E8</f>
        <v>1220</v>
      </c>
      <c r="G8" s="68">
        <f aca="true" t="shared" si="0" ref="G8:G31">C8/(C8+F8)*100</f>
        <v>64.94655786691185</v>
      </c>
      <c r="H8" s="50">
        <v>0</v>
      </c>
      <c r="I8" s="13">
        <v>1.2</v>
      </c>
      <c r="J8" s="69">
        <f aca="true" t="shared" si="1" ref="J8:J31">H8*I8</f>
        <v>0</v>
      </c>
    </row>
    <row r="9" spans="1:10" ht="9.75">
      <c r="A9" s="10">
        <v>2</v>
      </c>
      <c r="B9" s="14" t="s">
        <v>146</v>
      </c>
      <c r="C9" s="26">
        <f>2044.2+41.9</f>
        <v>2086.1</v>
      </c>
      <c r="D9" s="162">
        <v>936.4</v>
      </c>
      <c r="E9" s="156"/>
      <c r="F9" s="12">
        <f aca="true" t="shared" si="2" ref="F9:F31">D9+E9</f>
        <v>936.4</v>
      </c>
      <c r="G9" s="68">
        <f t="shared" si="0"/>
        <v>69.01902398676592</v>
      </c>
      <c r="H9" s="50">
        <v>0</v>
      </c>
      <c r="I9" s="13">
        <v>1.2</v>
      </c>
      <c r="J9" s="13">
        <f t="shared" si="1"/>
        <v>0</v>
      </c>
    </row>
    <row r="10" spans="1:10" ht="9.75">
      <c r="A10" s="10">
        <v>3</v>
      </c>
      <c r="B10" s="14" t="s">
        <v>147</v>
      </c>
      <c r="C10" s="26">
        <f>1843.7+45.3</f>
        <v>1889</v>
      </c>
      <c r="D10" s="162">
        <v>1381.1</v>
      </c>
      <c r="E10" s="156"/>
      <c r="F10" s="12">
        <f t="shared" si="2"/>
        <v>1381.1</v>
      </c>
      <c r="G10" s="68">
        <f t="shared" si="0"/>
        <v>57.76581755909606</v>
      </c>
      <c r="H10" s="50">
        <v>0</v>
      </c>
      <c r="I10" s="13">
        <v>1.2</v>
      </c>
      <c r="J10" s="13">
        <f t="shared" si="1"/>
        <v>0</v>
      </c>
    </row>
    <row r="11" spans="1:10" ht="9.75">
      <c r="A11" s="10">
        <v>4</v>
      </c>
      <c r="B11" s="14" t="s">
        <v>148</v>
      </c>
      <c r="C11" s="26">
        <f>1036.5+25.8</f>
        <v>1062.3</v>
      </c>
      <c r="D11" s="162">
        <v>799.3</v>
      </c>
      <c r="E11" s="156"/>
      <c r="F11" s="12">
        <f t="shared" si="2"/>
        <v>799.3</v>
      </c>
      <c r="G11" s="68">
        <f t="shared" si="0"/>
        <v>57.06381607219596</v>
      </c>
      <c r="H11" s="50">
        <v>0</v>
      </c>
      <c r="I11" s="13">
        <v>1.2</v>
      </c>
      <c r="J11" s="13">
        <f t="shared" si="1"/>
        <v>0</v>
      </c>
    </row>
    <row r="12" spans="1:10" ht="9.75">
      <c r="A12" s="10">
        <v>5</v>
      </c>
      <c r="B12" s="14" t="s">
        <v>149</v>
      </c>
      <c r="C12" s="26">
        <f>1.1+184.6</f>
        <v>185.7</v>
      </c>
      <c r="D12" s="162">
        <v>14626.2</v>
      </c>
      <c r="E12" s="156"/>
      <c r="F12" s="12">
        <f t="shared" si="2"/>
        <v>14626.2</v>
      </c>
      <c r="G12" s="68">
        <f t="shared" si="0"/>
        <v>1.253721669738521</v>
      </c>
      <c r="H12" s="50">
        <v>0</v>
      </c>
      <c r="I12" s="13">
        <v>1.2</v>
      </c>
      <c r="J12" s="13">
        <f t="shared" si="1"/>
        <v>0</v>
      </c>
    </row>
    <row r="13" spans="1:10" ht="9.75">
      <c r="A13" s="10">
        <v>6</v>
      </c>
      <c r="B13" s="14" t="s">
        <v>150</v>
      </c>
      <c r="C13" s="26">
        <f>1368.1+29</f>
        <v>1397.1</v>
      </c>
      <c r="D13" s="162">
        <v>695.8</v>
      </c>
      <c r="E13" s="156"/>
      <c r="F13" s="12">
        <f t="shared" si="2"/>
        <v>695.8</v>
      </c>
      <c r="G13" s="68">
        <f t="shared" si="0"/>
        <v>66.7542644177935</v>
      </c>
      <c r="H13" s="50">
        <v>0</v>
      </c>
      <c r="I13" s="13">
        <v>1.2</v>
      </c>
      <c r="J13" s="13">
        <f t="shared" si="1"/>
        <v>0</v>
      </c>
    </row>
    <row r="14" spans="1:10" ht="9.75">
      <c r="A14" s="10">
        <v>7</v>
      </c>
      <c r="B14" s="14" t="s">
        <v>151</v>
      </c>
      <c r="C14" s="26">
        <f>2466.7+52.7</f>
        <v>2519.3999999999996</v>
      </c>
      <c r="D14" s="162">
        <v>1283.7</v>
      </c>
      <c r="E14" s="156"/>
      <c r="F14" s="12">
        <f t="shared" si="2"/>
        <v>1283.7</v>
      </c>
      <c r="G14" s="68">
        <f t="shared" si="0"/>
        <v>66.24595724540507</v>
      </c>
      <c r="H14" s="50">
        <v>0</v>
      </c>
      <c r="I14" s="13">
        <v>1.2</v>
      </c>
      <c r="J14" s="13">
        <f t="shared" si="1"/>
        <v>0</v>
      </c>
    </row>
    <row r="15" spans="1:10" ht="9.75">
      <c r="A15" s="10">
        <v>8</v>
      </c>
      <c r="B15" s="14" t="s">
        <v>152</v>
      </c>
      <c r="C15" s="26">
        <f>1299.4+27</f>
        <v>1326.4</v>
      </c>
      <c r="D15" s="162">
        <v>629.1</v>
      </c>
      <c r="E15" s="156"/>
      <c r="F15" s="12">
        <f t="shared" si="2"/>
        <v>629.1</v>
      </c>
      <c r="G15" s="68">
        <f t="shared" si="0"/>
        <v>67.82919969317311</v>
      </c>
      <c r="H15" s="50">
        <v>0</v>
      </c>
      <c r="I15" s="13">
        <v>1.2</v>
      </c>
      <c r="J15" s="13">
        <f t="shared" si="1"/>
        <v>0</v>
      </c>
    </row>
    <row r="16" spans="1:10" ht="9.75">
      <c r="A16" s="10">
        <v>9</v>
      </c>
      <c r="B16" s="14" t="s">
        <v>153</v>
      </c>
      <c r="C16" s="26">
        <f>1896.6+40.9</f>
        <v>1937.5</v>
      </c>
      <c r="D16" s="162">
        <v>1013.3</v>
      </c>
      <c r="E16" s="156"/>
      <c r="F16" s="12">
        <f t="shared" si="2"/>
        <v>1013.3</v>
      </c>
      <c r="G16" s="68">
        <f t="shared" si="0"/>
        <v>65.66015995662194</v>
      </c>
      <c r="H16" s="50">
        <v>0</v>
      </c>
      <c r="I16" s="13">
        <v>1.2</v>
      </c>
      <c r="J16" s="13">
        <f t="shared" si="1"/>
        <v>0</v>
      </c>
    </row>
    <row r="17" spans="1:10" ht="9.75">
      <c r="A17" s="10">
        <v>10</v>
      </c>
      <c r="B17" s="14"/>
      <c r="C17" s="26"/>
      <c r="D17" s="66"/>
      <c r="E17" s="70"/>
      <c r="F17" s="12">
        <f t="shared" si="2"/>
        <v>0</v>
      </c>
      <c r="G17" s="68" t="e">
        <f t="shared" si="0"/>
        <v>#DIV/0!</v>
      </c>
      <c r="H17" s="50"/>
      <c r="I17" s="13">
        <v>1.2</v>
      </c>
      <c r="J17" s="13">
        <f t="shared" si="1"/>
        <v>0</v>
      </c>
    </row>
    <row r="18" spans="1:10" ht="9.75">
      <c r="A18" s="10">
        <v>11</v>
      </c>
      <c r="B18" s="14"/>
      <c r="C18" s="26"/>
      <c r="D18" s="66"/>
      <c r="E18" s="70"/>
      <c r="F18" s="12">
        <f t="shared" si="2"/>
        <v>0</v>
      </c>
      <c r="G18" s="68" t="e">
        <f t="shared" si="0"/>
        <v>#DIV/0!</v>
      </c>
      <c r="H18" s="32"/>
      <c r="I18" s="13">
        <v>1.2</v>
      </c>
      <c r="J18" s="13">
        <f t="shared" si="1"/>
        <v>0</v>
      </c>
    </row>
    <row r="19" spans="1:10" ht="9.75">
      <c r="A19" s="10">
        <v>12</v>
      </c>
      <c r="B19" s="14"/>
      <c r="C19" s="26"/>
      <c r="D19" s="66"/>
      <c r="E19" s="70"/>
      <c r="F19" s="12">
        <f t="shared" si="2"/>
        <v>0</v>
      </c>
      <c r="G19" s="68" t="e">
        <f t="shared" si="0"/>
        <v>#DIV/0!</v>
      </c>
      <c r="H19" s="32"/>
      <c r="I19" s="13">
        <v>1.2</v>
      </c>
      <c r="J19" s="13">
        <f t="shared" si="1"/>
        <v>0</v>
      </c>
    </row>
    <row r="20" spans="1:10" ht="9.75">
      <c r="A20" s="10">
        <v>13</v>
      </c>
      <c r="B20" s="14"/>
      <c r="C20" s="26"/>
      <c r="D20" s="66"/>
      <c r="E20" s="70"/>
      <c r="F20" s="12">
        <f t="shared" si="2"/>
        <v>0</v>
      </c>
      <c r="G20" s="68" t="e">
        <f t="shared" si="0"/>
        <v>#DIV/0!</v>
      </c>
      <c r="H20" s="32"/>
      <c r="I20" s="13">
        <v>1.2</v>
      </c>
      <c r="J20" s="13">
        <f t="shared" si="1"/>
        <v>0</v>
      </c>
    </row>
    <row r="21" spans="1:10" ht="9.75">
      <c r="A21" s="10">
        <v>14</v>
      </c>
      <c r="B21" s="14"/>
      <c r="C21" s="26"/>
      <c r="D21" s="66"/>
      <c r="E21" s="70"/>
      <c r="F21" s="12">
        <f t="shared" si="2"/>
        <v>0</v>
      </c>
      <c r="G21" s="68" t="e">
        <f t="shared" si="0"/>
        <v>#DIV/0!</v>
      </c>
      <c r="H21" s="32"/>
      <c r="I21" s="13">
        <v>1.2</v>
      </c>
      <c r="J21" s="13">
        <f t="shared" si="1"/>
        <v>0</v>
      </c>
    </row>
    <row r="22" spans="1:10" ht="9.75">
      <c r="A22" s="10">
        <v>15</v>
      </c>
      <c r="B22" s="14"/>
      <c r="C22" s="26"/>
      <c r="D22" s="66"/>
      <c r="E22" s="70"/>
      <c r="F22" s="12">
        <f t="shared" si="2"/>
        <v>0</v>
      </c>
      <c r="G22" s="68" t="e">
        <f t="shared" si="0"/>
        <v>#DIV/0!</v>
      </c>
      <c r="H22" s="32"/>
      <c r="I22" s="13">
        <v>1.2</v>
      </c>
      <c r="J22" s="13">
        <f t="shared" si="1"/>
        <v>0</v>
      </c>
    </row>
    <row r="23" spans="1:10" ht="9.75">
      <c r="A23" s="10">
        <v>16</v>
      </c>
      <c r="B23" s="14"/>
      <c r="C23" s="26"/>
      <c r="D23" s="66"/>
      <c r="E23" s="70"/>
      <c r="F23" s="12">
        <f t="shared" si="2"/>
        <v>0</v>
      </c>
      <c r="G23" s="68" t="e">
        <f t="shared" si="0"/>
        <v>#DIV/0!</v>
      </c>
      <c r="H23" s="32"/>
      <c r="I23" s="13">
        <v>1.2</v>
      </c>
      <c r="J23" s="13">
        <f t="shared" si="1"/>
        <v>0</v>
      </c>
    </row>
    <row r="24" spans="1:10" ht="9.75">
      <c r="A24" s="10">
        <v>17</v>
      </c>
      <c r="B24" s="14"/>
      <c r="C24" s="26"/>
      <c r="D24" s="66"/>
      <c r="E24" s="70"/>
      <c r="F24" s="12">
        <f t="shared" si="2"/>
        <v>0</v>
      </c>
      <c r="G24" s="68" t="e">
        <f t="shared" si="0"/>
        <v>#DIV/0!</v>
      </c>
      <c r="H24" s="32"/>
      <c r="I24" s="13">
        <v>1.2</v>
      </c>
      <c r="J24" s="13">
        <f t="shared" si="1"/>
        <v>0</v>
      </c>
    </row>
    <row r="25" spans="1:10" ht="9.75">
      <c r="A25" s="10">
        <v>18</v>
      </c>
      <c r="B25" s="14"/>
      <c r="C25" s="26"/>
      <c r="D25" s="66"/>
      <c r="E25" s="70"/>
      <c r="F25" s="12">
        <f t="shared" si="2"/>
        <v>0</v>
      </c>
      <c r="G25" s="68" t="e">
        <f t="shared" si="0"/>
        <v>#DIV/0!</v>
      </c>
      <c r="H25" s="32"/>
      <c r="I25" s="13">
        <v>1.2</v>
      </c>
      <c r="J25" s="13">
        <f t="shared" si="1"/>
        <v>0</v>
      </c>
    </row>
    <row r="26" spans="1:10" ht="9.75">
      <c r="A26" s="10">
        <v>19</v>
      </c>
      <c r="B26" s="14"/>
      <c r="C26" s="26"/>
      <c r="D26" s="66"/>
      <c r="E26" s="70"/>
      <c r="F26" s="12">
        <f t="shared" si="2"/>
        <v>0</v>
      </c>
      <c r="G26" s="68" t="e">
        <f t="shared" si="0"/>
        <v>#DIV/0!</v>
      </c>
      <c r="H26" s="32"/>
      <c r="I26" s="13">
        <v>1.2</v>
      </c>
      <c r="J26" s="13">
        <f t="shared" si="1"/>
        <v>0</v>
      </c>
    </row>
    <row r="27" spans="1:10" ht="9.75">
      <c r="A27" s="10">
        <v>20</v>
      </c>
      <c r="B27" s="14"/>
      <c r="C27" s="26"/>
      <c r="D27" s="66"/>
      <c r="E27" s="70"/>
      <c r="F27" s="12">
        <f t="shared" si="2"/>
        <v>0</v>
      </c>
      <c r="G27" s="68" t="e">
        <f t="shared" si="0"/>
        <v>#DIV/0!</v>
      </c>
      <c r="H27" s="32"/>
      <c r="I27" s="13">
        <v>1.2</v>
      </c>
      <c r="J27" s="13">
        <f t="shared" si="1"/>
        <v>0</v>
      </c>
    </row>
    <row r="28" spans="1:10" ht="9.75">
      <c r="A28" s="10">
        <v>21</v>
      </c>
      <c r="B28" s="14"/>
      <c r="C28" s="26"/>
      <c r="D28" s="66"/>
      <c r="E28" s="70"/>
      <c r="F28" s="12">
        <f t="shared" si="2"/>
        <v>0</v>
      </c>
      <c r="G28" s="68" t="e">
        <f t="shared" si="0"/>
        <v>#DIV/0!</v>
      </c>
      <c r="H28" s="32"/>
      <c r="I28" s="13">
        <v>1.2</v>
      </c>
      <c r="J28" s="13">
        <f t="shared" si="1"/>
        <v>0</v>
      </c>
    </row>
    <row r="29" spans="1:10" ht="9.75">
      <c r="A29" s="10">
        <v>22</v>
      </c>
      <c r="B29" s="14"/>
      <c r="C29" s="26"/>
      <c r="D29" s="66"/>
      <c r="E29" s="71"/>
      <c r="F29" s="12">
        <f t="shared" si="2"/>
        <v>0</v>
      </c>
      <c r="G29" s="68" t="e">
        <f t="shared" si="0"/>
        <v>#DIV/0!</v>
      </c>
      <c r="H29" s="32"/>
      <c r="I29" s="13">
        <v>1.2</v>
      </c>
      <c r="J29" s="13">
        <f t="shared" si="1"/>
        <v>0</v>
      </c>
    </row>
    <row r="30" spans="1:10" ht="9.75">
      <c r="A30" s="10">
        <v>23</v>
      </c>
      <c r="B30" s="14"/>
      <c r="C30" s="26"/>
      <c r="D30" s="66"/>
      <c r="E30" s="71"/>
      <c r="F30" s="12">
        <f t="shared" si="2"/>
        <v>0</v>
      </c>
      <c r="G30" s="68" t="e">
        <f t="shared" si="0"/>
        <v>#DIV/0!</v>
      </c>
      <c r="H30" s="32"/>
      <c r="I30" s="13">
        <v>1.2</v>
      </c>
      <c r="J30" s="13">
        <f t="shared" si="1"/>
        <v>0</v>
      </c>
    </row>
    <row r="31" spans="1:10" ht="9.75">
      <c r="A31" s="10">
        <v>24</v>
      </c>
      <c r="B31" s="14"/>
      <c r="C31" s="26"/>
      <c r="D31" s="66"/>
      <c r="E31" s="71"/>
      <c r="F31" s="12">
        <f t="shared" si="2"/>
        <v>0</v>
      </c>
      <c r="G31" s="68" t="e">
        <f t="shared" si="0"/>
        <v>#DIV/0!</v>
      </c>
      <c r="H31" s="32"/>
      <c r="I31" s="13">
        <v>1.2</v>
      </c>
      <c r="J31" s="13">
        <f t="shared" si="1"/>
        <v>0</v>
      </c>
    </row>
    <row r="32" spans="1:10" ht="9.75">
      <c r="A32" s="207" t="s">
        <v>75</v>
      </c>
      <c r="B32" s="208"/>
      <c r="C32" s="24">
        <f>SUM(C8:C31)</f>
        <v>14663.9</v>
      </c>
      <c r="D32" s="24">
        <f>SUM(D8:D31)</f>
        <v>22584.899999999998</v>
      </c>
      <c r="E32" s="157">
        <f>SUM(E8:E31)</f>
        <v>0</v>
      </c>
      <c r="F32" s="16">
        <f>SUM(F8:F31)</f>
        <v>22584.899999999998</v>
      </c>
      <c r="G32" s="29" t="s">
        <v>6</v>
      </c>
      <c r="H32" s="30" t="s">
        <v>6</v>
      </c>
      <c r="I32" s="17">
        <v>1.2</v>
      </c>
      <c r="J32" s="31" t="s">
        <v>6</v>
      </c>
    </row>
    <row r="33" spans="1:8" s="22" customFormat="1" ht="9.75">
      <c r="A33" s="18"/>
      <c r="B33" s="19"/>
      <c r="C33" s="19"/>
      <c r="D33" s="19"/>
      <c r="E33" s="20"/>
      <c r="F33" s="20"/>
      <c r="G33" s="19"/>
      <c r="H33" s="21"/>
    </row>
    <row r="34" spans="1:8" s="22" customFormat="1" ht="9.75">
      <c r="A34" s="18"/>
      <c r="B34" s="19"/>
      <c r="C34" s="19"/>
      <c r="D34" s="19"/>
      <c r="E34" s="20"/>
      <c r="F34" s="20"/>
      <c r="G34" s="19"/>
      <c r="H34" s="21"/>
    </row>
    <row r="35" spans="1:8" s="22" customFormat="1" ht="9.75">
      <c r="A35" s="18"/>
      <c r="B35" s="19"/>
      <c r="C35" s="19"/>
      <c r="D35" s="19"/>
      <c r="E35" s="20"/>
      <c r="F35" s="20"/>
      <c r="G35" s="19"/>
      <c r="H35" s="21"/>
    </row>
    <row r="36" spans="1:8" s="22" customFormat="1" ht="9.75">
      <c r="A36" s="18"/>
      <c r="B36" s="19"/>
      <c r="C36" s="19"/>
      <c r="D36" s="19"/>
      <c r="E36" s="20"/>
      <c r="F36" s="20"/>
      <c r="G36" s="23"/>
      <c r="H36" s="21"/>
    </row>
    <row r="37" spans="1:8" s="22" customFormat="1" ht="9.75">
      <c r="A37" s="18"/>
      <c r="B37" s="19"/>
      <c r="C37" s="19"/>
      <c r="D37" s="19"/>
      <c r="E37" s="20"/>
      <c r="F37" s="20"/>
      <c r="G37" s="19"/>
      <c r="H37" s="21"/>
    </row>
    <row r="38" spans="1:8" s="22" customFormat="1" ht="9.75">
      <c r="A38" s="18"/>
      <c r="B38" s="19"/>
      <c r="C38" s="19"/>
      <c r="D38" s="19"/>
      <c r="E38" s="20"/>
      <c r="F38" s="20"/>
      <c r="G38" s="19"/>
      <c r="H38" s="21"/>
    </row>
    <row r="39" spans="1:8" s="22" customFormat="1" ht="9.75">
      <c r="A39" s="18"/>
      <c r="B39" s="19"/>
      <c r="C39" s="19"/>
      <c r="D39" s="19"/>
      <c r="E39" s="20"/>
      <c r="F39" s="20"/>
      <c r="G39" s="19"/>
      <c r="H39" s="21"/>
    </row>
    <row r="40" spans="1:8" s="22" customFormat="1" ht="9.75">
      <c r="A40" s="21"/>
      <c r="E40" s="20"/>
      <c r="F40" s="20"/>
      <c r="H40" s="21"/>
    </row>
    <row r="41" spans="1:8" s="22" customFormat="1" ht="9.75">
      <c r="A41" s="21"/>
      <c r="E41" s="20"/>
      <c r="F41" s="20"/>
      <c r="H41" s="21"/>
    </row>
    <row r="42" spans="1:8" s="22" customFormat="1" ht="9.75">
      <c r="A42" s="21"/>
      <c r="E42" s="20"/>
      <c r="F42" s="20"/>
      <c r="H42" s="21"/>
    </row>
    <row r="43" spans="1:8" s="22" customFormat="1" ht="9.75">
      <c r="A43" s="21"/>
      <c r="H43" s="21"/>
    </row>
    <row r="44" spans="1:8" s="22" customFormat="1" ht="9.75">
      <c r="A44" s="21"/>
      <c r="H44" s="21"/>
    </row>
  </sheetData>
  <sheetProtection/>
  <mergeCells count="12"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  <mergeCell ref="E4:E5"/>
    <mergeCell ref="D4:D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32"/>
  <sheetViews>
    <sheetView zoomScalePageLayoutView="0" workbookViewId="0" topLeftCell="A1">
      <pane xSplit="2" ySplit="5" topLeftCell="C9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F15" sqref="F15"/>
    </sheetView>
  </sheetViews>
  <sheetFormatPr defaultColWidth="9.125" defaultRowHeight="12.75"/>
  <cols>
    <col min="1" max="1" width="3.50390625" style="38" customWidth="1"/>
    <col min="2" max="2" width="22.875" style="15" customWidth="1"/>
    <col min="3" max="3" width="16.00390625" style="15" customWidth="1"/>
    <col min="4" max="4" width="22.50390625" style="15" customWidth="1"/>
    <col min="5" max="5" width="22.875" style="15" customWidth="1"/>
    <col min="6" max="6" width="15.875" style="15" customWidth="1"/>
    <col min="7" max="7" width="20.00390625" style="164" customWidth="1"/>
    <col min="8" max="8" width="19.50390625" style="164" customWidth="1"/>
    <col min="9" max="9" width="14.00390625" style="165" customWidth="1"/>
    <col min="10" max="10" width="11.00390625" style="38" customWidth="1"/>
    <col min="11" max="12" width="10.375" style="15" customWidth="1"/>
    <col min="13" max="16384" width="9.125" style="164" customWidth="1"/>
  </cols>
  <sheetData>
    <row r="1" spans="1:15" ht="17.25">
      <c r="A1" s="213" t="s">
        <v>100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36"/>
      <c r="N1" s="36"/>
      <c r="O1" s="36"/>
    </row>
    <row r="2" spans="1:6" ht="9.75">
      <c r="A2" s="37"/>
      <c r="B2" s="72"/>
      <c r="C2" s="72"/>
      <c r="D2" s="72"/>
      <c r="E2" s="72"/>
      <c r="F2" s="72"/>
    </row>
    <row r="3" spans="1:12" ht="180.75" customHeight="1">
      <c r="A3" s="209" t="s">
        <v>1</v>
      </c>
      <c r="B3" s="207" t="s">
        <v>99</v>
      </c>
      <c r="C3" s="63" t="s">
        <v>182</v>
      </c>
      <c r="D3" s="25" t="s">
        <v>108</v>
      </c>
      <c r="E3" s="166" t="s">
        <v>157</v>
      </c>
      <c r="F3" s="63" t="s">
        <v>183</v>
      </c>
      <c r="G3" s="166" t="s">
        <v>210</v>
      </c>
      <c r="H3" s="166" t="s">
        <v>109</v>
      </c>
      <c r="I3" s="76" t="s">
        <v>22</v>
      </c>
      <c r="J3" s="210" t="s">
        <v>77</v>
      </c>
      <c r="K3" s="210" t="s">
        <v>3</v>
      </c>
      <c r="L3" s="74" t="s">
        <v>4</v>
      </c>
    </row>
    <row r="4" spans="1:12" ht="45.75" customHeight="1">
      <c r="A4" s="209"/>
      <c r="B4" s="207"/>
      <c r="C4" s="7" t="s">
        <v>87</v>
      </c>
      <c r="D4" s="7" t="s">
        <v>126</v>
      </c>
      <c r="E4" s="7" t="s">
        <v>65</v>
      </c>
      <c r="F4" s="63" t="s">
        <v>5</v>
      </c>
      <c r="G4" s="7" t="s">
        <v>126</v>
      </c>
      <c r="H4" s="63" t="s">
        <v>52</v>
      </c>
      <c r="I4" s="167" t="s">
        <v>88</v>
      </c>
      <c r="J4" s="212"/>
      <c r="K4" s="212"/>
      <c r="L4" s="76" t="s">
        <v>89</v>
      </c>
    </row>
    <row r="5" spans="1:12" ht="15.75" customHeight="1">
      <c r="A5" s="27">
        <v>1</v>
      </c>
      <c r="B5" s="63">
        <v>2</v>
      </c>
      <c r="C5" s="7">
        <v>3</v>
      </c>
      <c r="D5" s="7">
        <v>4</v>
      </c>
      <c r="E5" s="76" t="s">
        <v>90</v>
      </c>
      <c r="F5" s="63" t="s">
        <v>91</v>
      </c>
      <c r="G5" s="76" t="s">
        <v>92</v>
      </c>
      <c r="H5" s="63" t="s">
        <v>53</v>
      </c>
      <c r="I5" s="76" t="s">
        <v>86</v>
      </c>
      <c r="J5" s="63" t="s">
        <v>93</v>
      </c>
      <c r="K5" s="63" t="s">
        <v>94</v>
      </c>
      <c r="L5" s="76" t="s">
        <v>95</v>
      </c>
    </row>
    <row r="6" spans="1:12" ht="9.75">
      <c r="A6" s="35">
        <v>1</v>
      </c>
      <c r="B6" s="14" t="s">
        <v>145</v>
      </c>
      <c r="C6" s="26">
        <f>6</f>
        <v>6</v>
      </c>
      <c r="D6" s="26">
        <v>0</v>
      </c>
      <c r="E6" s="168">
        <f aca="true" t="shared" si="0" ref="E6:E29">C6-D6</f>
        <v>6</v>
      </c>
      <c r="F6" s="70">
        <v>4132.2</v>
      </c>
      <c r="G6" s="70">
        <v>602.1</v>
      </c>
      <c r="H6" s="168">
        <f aca="true" t="shared" si="1" ref="H6:H29">F6-G6</f>
        <v>3530.1</v>
      </c>
      <c r="I6" s="169">
        <f aca="true" t="shared" si="2" ref="I6:I29">E6/H6*100</f>
        <v>0.16996685646298973</v>
      </c>
      <c r="J6" s="50">
        <v>0</v>
      </c>
      <c r="K6" s="79">
        <v>0.5</v>
      </c>
      <c r="L6" s="79">
        <f aca="true" t="shared" si="3" ref="L6:L29">J6*K6</f>
        <v>0</v>
      </c>
    </row>
    <row r="7" spans="1:12" ht="9.75">
      <c r="A7" s="35">
        <v>2</v>
      </c>
      <c r="B7" s="14" t="s">
        <v>146</v>
      </c>
      <c r="C7" s="26">
        <v>0</v>
      </c>
      <c r="D7" s="26">
        <v>0</v>
      </c>
      <c r="E7" s="168">
        <f t="shared" si="0"/>
        <v>0</v>
      </c>
      <c r="F7" s="70">
        <v>3996.9</v>
      </c>
      <c r="G7" s="70">
        <v>846.3</v>
      </c>
      <c r="H7" s="168">
        <f t="shared" si="1"/>
        <v>3150.6000000000004</v>
      </c>
      <c r="I7" s="169">
        <f t="shared" si="2"/>
        <v>0</v>
      </c>
      <c r="J7" s="50">
        <v>0</v>
      </c>
      <c r="K7" s="79">
        <v>0.5</v>
      </c>
      <c r="L7" s="79">
        <f t="shared" si="3"/>
        <v>0</v>
      </c>
    </row>
    <row r="8" spans="1:12" ht="9.75">
      <c r="A8" s="35">
        <v>3</v>
      </c>
      <c r="B8" s="14" t="s">
        <v>147</v>
      </c>
      <c r="C8" s="26">
        <v>263</v>
      </c>
      <c r="D8" s="26">
        <v>0</v>
      </c>
      <c r="E8" s="168">
        <f t="shared" si="0"/>
        <v>263</v>
      </c>
      <c r="F8" s="70">
        <v>6172.9</v>
      </c>
      <c r="G8" s="70">
        <v>2794.1</v>
      </c>
      <c r="H8" s="168">
        <f t="shared" si="1"/>
        <v>3378.7999999999997</v>
      </c>
      <c r="I8" s="169">
        <f t="shared" si="2"/>
        <v>7.783828578193443</v>
      </c>
      <c r="J8" s="50">
        <f>(I8-5)/(15-5)</f>
        <v>0.2783828578193443</v>
      </c>
      <c r="K8" s="79">
        <v>0.5</v>
      </c>
      <c r="L8" s="79">
        <f t="shared" si="3"/>
        <v>0.13919142890967215</v>
      </c>
    </row>
    <row r="9" spans="1:12" ht="9.75">
      <c r="A9" s="35">
        <v>4</v>
      </c>
      <c r="B9" s="14" t="s">
        <v>148</v>
      </c>
      <c r="C9" s="26">
        <v>234</v>
      </c>
      <c r="D9" s="26">
        <v>0</v>
      </c>
      <c r="E9" s="168">
        <f t="shared" si="0"/>
        <v>234</v>
      </c>
      <c r="F9" s="70">
        <v>4691.2</v>
      </c>
      <c r="G9" s="70">
        <v>2619.5</v>
      </c>
      <c r="H9" s="168">
        <f t="shared" si="1"/>
        <v>2071.7</v>
      </c>
      <c r="I9" s="169">
        <f t="shared" si="2"/>
        <v>11.295071680262588</v>
      </c>
      <c r="J9" s="50">
        <v>0</v>
      </c>
      <c r="K9" s="79">
        <v>0.5</v>
      </c>
      <c r="L9" s="79">
        <f t="shared" si="3"/>
        <v>0</v>
      </c>
    </row>
    <row r="10" spans="1:12" ht="9.75">
      <c r="A10" s="35">
        <v>5</v>
      </c>
      <c r="B10" s="14" t="s">
        <v>149</v>
      </c>
      <c r="C10" s="26">
        <v>7368.3</v>
      </c>
      <c r="D10" s="26">
        <v>6011.3</v>
      </c>
      <c r="E10" s="168">
        <f t="shared" si="0"/>
        <v>1357</v>
      </c>
      <c r="F10" s="70">
        <v>29825.8</v>
      </c>
      <c r="G10" s="70">
        <v>12695.8</v>
      </c>
      <c r="H10" s="168">
        <f t="shared" si="1"/>
        <v>17130</v>
      </c>
      <c r="I10" s="169">
        <f t="shared" si="2"/>
        <v>7.921774664331583</v>
      </c>
      <c r="J10" s="50">
        <f>(I10-5)/(15-5)</f>
        <v>0.2921774664331583</v>
      </c>
      <c r="K10" s="79">
        <v>0.5</v>
      </c>
      <c r="L10" s="79">
        <f t="shared" si="3"/>
        <v>0.14608873321657914</v>
      </c>
    </row>
    <row r="11" spans="1:12" ht="9.75">
      <c r="A11" s="35">
        <v>6</v>
      </c>
      <c r="B11" s="14" t="s">
        <v>150</v>
      </c>
      <c r="C11" s="26">
        <f>5</f>
        <v>5</v>
      </c>
      <c r="D11" s="26">
        <v>0</v>
      </c>
      <c r="E11" s="168">
        <f t="shared" si="0"/>
        <v>5</v>
      </c>
      <c r="F11" s="70">
        <v>4197.7</v>
      </c>
      <c r="G11" s="70">
        <v>1859.8</v>
      </c>
      <c r="H11" s="168">
        <f t="shared" si="1"/>
        <v>2337.8999999999996</v>
      </c>
      <c r="I11" s="169">
        <f t="shared" si="2"/>
        <v>0.21386714572907312</v>
      </c>
      <c r="J11" s="50">
        <v>0</v>
      </c>
      <c r="K11" s="79">
        <v>0.5</v>
      </c>
      <c r="L11" s="79">
        <f t="shared" si="3"/>
        <v>0</v>
      </c>
    </row>
    <row r="12" spans="1:12" ht="9.75">
      <c r="A12" s="35">
        <v>7</v>
      </c>
      <c r="B12" s="14" t="s">
        <v>151</v>
      </c>
      <c r="C12" s="26">
        <f>1889.5+210.8+45</f>
        <v>2145.3</v>
      </c>
      <c r="D12" s="26">
        <v>1889.5</v>
      </c>
      <c r="E12" s="168">
        <f t="shared" si="0"/>
        <v>255.80000000000018</v>
      </c>
      <c r="F12" s="70">
        <v>9533.4</v>
      </c>
      <c r="G12" s="70">
        <v>5085.7</v>
      </c>
      <c r="H12" s="168">
        <f t="shared" si="1"/>
        <v>4447.7</v>
      </c>
      <c r="I12" s="169">
        <f t="shared" si="2"/>
        <v>5.751287182139087</v>
      </c>
      <c r="J12" s="50">
        <v>0</v>
      </c>
      <c r="K12" s="79">
        <v>0.5</v>
      </c>
      <c r="L12" s="79">
        <f t="shared" si="3"/>
        <v>0</v>
      </c>
    </row>
    <row r="13" spans="1:12" ht="9.75">
      <c r="A13" s="35">
        <v>8</v>
      </c>
      <c r="B13" s="14" t="s">
        <v>152</v>
      </c>
      <c r="C13" s="26">
        <v>0</v>
      </c>
      <c r="D13" s="26">
        <v>0</v>
      </c>
      <c r="E13" s="168">
        <f t="shared" si="0"/>
        <v>0</v>
      </c>
      <c r="F13" s="70">
        <v>2410.7</v>
      </c>
      <c r="G13" s="70">
        <v>289.3</v>
      </c>
      <c r="H13" s="168">
        <f t="shared" si="1"/>
        <v>2121.3999999999996</v>
      </c>
      <c r="I13" s="169">
        <f t="shared" si="2"/>
        <v>0</v>
      </c>
      <c r="J13" s="50">
        <v>0</v>
      </c>
      <c r="K13" s="79">
        <v>0.5</v>
      </c>
      <c r="L13" s="79">
        <f t="shared" si="3"/>
        <v>0</v>
      </c>
    </row>
    <row r="14" spans="1:12" ht="9.75">
      <c r="A14" s="35">
        <v>9</v>
      </c>
      <c r="B14" s="14" t="s">
        <v>153</v>
      </c>
      <c r="C14" s="26">
        <v>9.6</v>
      </c>
      <c r="D14" s="26">
        <v>0</v>
      </c>
      <c r="E14" s="168">
        <f t="shared" si="0"/>
        <v>9.6</v>
      </c>
      <c r="F14" s="70">
        <v>3526.9</v>
      </c>
      <c r="G14" s="70">
        <v>471</v>
      </c>
      <c r="H14" s="168">
        <f t="shared" si="1"/>
        <v>3055.9</v>
      </c>
      <c r="I14" s="169">
        <f t="shared" si="2"/>
        <v>0.31414640531431004</v>
      </c>
      <c r="J14" s="50">
        <v>0</v>
      </c>
      <c r="K14" s="79">
        <v>0.5</v>
      </c>
      <c r="L14" s="79">
        <f t="shared" si="3"/>
        <v>0</v>
      </c>
    </row>
    <row r="15" spans="1:12" ht="9.75">
      <c r="A15" s="35">
        <v>10</v>
      </c>
      <c r="B15" s="14"/>
      <c r="C15" s="26"/>
      <c r="D15" s="26"/>
      <c r="E15" s="168">
        <f t="shared" si="0"/>
        <v>0</v>
      </c>
      <c r="F15" s="70"/>
      <c r="G15" s="70"/>
      <c r="H15" s="168">
        <f t="shared" si="1"/>
        <v>0</v>
      </c>
      <c r="I15" s="169" t="e">
        <f t="shared" si="2"/>
        <v>#DIV/0!</v>
      </c>
      <c r="J15" s="78"/>
      <c r="K15" s="79">
        <v>0.5</v>
      </c>
      <c r="L15" s="79">
        <f t="shared" si="3"/>
        <v>0</v>
      </c>
    </row>
    <row r="16" spans="1:12" ht="9.75">
      <c r="A16" s="35">
        <v>11</v>
      </c>
      <c r="B16" s="14"/>
      <c r="C16" s="26"/>
      <c r="D16" s="26"/>
      <c r="E16" s="168">
        <f t="shared" si="0"/>
        <v>0</v>
      </c>
      <c r="F16" s="70"/>
      <c r="G16" s="70"/>
      <c r="H16" s="168">
        <f t="shared" si="1"/>
        <v>0</v>
      </c>
      <c r="I16" s="169" t="e">
        <f t="shared" si="2"/>
        <v>#DIV/0!</v>
      </c>
      <c r="J16" s="78"/>
      <c r="K16" s="79">
        <v>0.5</v>
      </c>
      <c r="L16" s="79">
        <f t="shared" si="3"/>
        <v>0</v>
      </c>
    </row>
    <row r="17" spans="1:12" ht="9.75">
      <c r="A17" s="35">
        <v>12</v>
      </c>
      <c r="B17" s="14"/>
      <c r="C17" s="26"/>
      <c r="D17" s="26"/>
      <c r="E17" s="168">
        <f t="shared" si="0"/>
        <v>0</v>
      </c>
      <c r="F17" s="70"/>
      <c r="G17" s="70"/>
      <c r="H17" s="168">
        <f t="shared" si="1"/>
        <v>0</v>
      </c>
      <c r="I17" s="169" t="e">
        <f t="shared" si="2"/>
        <v>#DIV/0!</v>
      </c>
      <c r="J17" s="78"/>
      <c r="K17" s="79">
        <v>0.5</v>
      </c>
      <c r="L17" s="79">
        <f t="shared" si="3"/>
        <v>0</v>
      </c>
    </row>
    <row r="18" spans="1:12" ht="9.75">
      <c r="A18" s="35">
        <v>13</v>
      </c>
      <c r="B18" s="26"/>
      <c r="C18" s="26"/>
      <c r="D18" s="26"/>
      <c r="E18" s="168">
        <f t="shared" si="0"/>
        <v>0</v>
      </c>
      <c r="F18" s="70"/>
      <c r="G18" s="70"/>
      <c r="H18" s="168">
        <f t="shared" si="1"/>
        <v>0</v>
      </c>
      <c r="I18" s="169" t="e">
        <f t="shared" si="2"/>
        <v>#DIV/0!</v>
      </c>
      <c r="J18" s="78"/>
      <c r="K18" s="79">
        <v>0.5</v>
      </c>
      <c r="L18" s="79">
        <f t="shared" si="3"/>
        <v>0</v>
      </c>
    </row>
    <row r="19" spans="1:12" ht="9.75">
      <c r="A19" s="35">
        <v>14</v>
      </c>
      <c r="B19" s="26"/>
      <c r="C19" s="26"/>
      <c r="D19" s="26"/>
      <c r="E19" s="168">
        <f t="shared" si="0"/>
        <v>0</v>
      </c>
      <c r="F19" s="70"/>
      <c r="G19" s="70"/>
      <c r="H19" s="168">
        <f t="shared" si="1"/>
        <v>0</v>
      </c>
      <c r="I19" s="169" t="e">
        <f t="shared" si="2"/>
        <v>#DIV/0!</v>
      </c>
      <c r="J19" s="78"/>
      <c r="K19" s="79">
        <v>0.5</v>
      </c>
      <c r="L19" s="79">
        <f t="shared" si="3"/>
        <v>0</v>
      </c>
    </row>
    <row r="20" spans="1:12" ht="9.75">
      <c r="A20" s="35">
        <v>15</v>
      </c>
      <c r="B20" s="26"/>
      <c r="C20" s="26"/>
      <c r="D20" s="26"/>
      <c r="E20" s="168">
        <f t="shared" si="0"/>
        <v>0</v>
      </c>
      <c r="F20" s="70"/>
      <c r="G20" s="70"/>
      <c r="H20" s="168">
        <f t="shared" si="1"/>
        <v>0</v>
      </c>
      <c r="I20" s="169" t="e">
        <f t="shared" si="2"/>
        <v>#DIV/0!</v>
      </c>
      <c r="J20" s="78"/>
      <c r="K20" s="79">
        <v>0.5</v>
      </c>
      <c r="L20" s="79">
        <f t="shared" si="3"/>
        <v>0</v>
      </c>
    </row>
    <row r="21" spans="1:12" ht="9.75">
      <c r="A21" s="35">
        <v>16</v>
      </c>
      <c r="B21" s="26"/>
      <c r="C21" s="26"/>
      <c r="D21" s="26"/>
      <c r="E21" s="168">
        <f t="shared" si="0"/>
        <v>0</v>
      </c>
      <c r="F21" s="70"/>
      <c r="G21" s="70"/>
      <c r="H21" s="168">
        <f t="shared" si="1"/>
        <v>0</v>
      </c>
      <c r="I21" s="169" t="e">
        <f t="shared" si="2"/>
        <v>#DIV/0!</v>
      </c>
      <c r="J21" s="78"/>
      <c r="K21" s="79">
        <v>0.5</v>
      </c>
      <c r="L21" s="79">
        <f t="shared" si="3"/>
        <v>0</v>
      </c>
    </row>
    <row r="22" spans="1:12" ht="9.75">
      <c r="A22" s="35">
        <v>17</v>
      </c>
      <c r="B22" s="26"/>
      <c r="C22" s="26"/>
      <c r="D22" s="26"/>
      <c r="E22" s="168">
        <f t="shared" si="0"/>
        <v>0</v>
      </c>
      <c r="F22" s="70"/>
      <c r="G22" s="70"/>
      <c r="H22" s="168">
        <f t="shared" si="1"/>
        <v>0</v>
      </c>
      <c r="I22" s="169" t="e">
        <f t="shared" si="2"/>
        <v>#DIV/0!</v>
      </c>
      <c r="J22" s="78"/>
      <c r="K22" s="79">
        <v>0.5</v>
      </c>
      <c r="L22" s="79">
        <f t="shared" si="3"/>
        <v>0</v>
      </c>
    </row>
    <row r="23" spans="1:12" ht="9.75">
      <c r="A23" s="35">
        <v>18</v>
      </c>
      <c r="B23" s="26"/>
      <c r="C23" s="26"/>
      <c r="D23" s="26"/>
      <c r="E23" s="168">
        <f t="shared" si="0"/>
        <v>0</v>
      </c>
      <c r="F23" s="70"/>
      <c r="G23" s="70"/>
      <c r="H23" s="168">
        <f t="shared" si="1"/>
        <v>0</v>
      </c>
      <c r="I23" s="169" t="e">
        <f t="shared" si="2"/>
        <v>#DIV/0!</v>
      </c>
      <c r="J23" s="78"/>
      <c r="K23" s="79">
        <v>0.5</v>
      </c>
      <c r="L23" s="79">
        <f t="shared" si="3"/>
        <v>0</v>
      </c>
    </row>
    <row r="24" spans="1:12" ht="9.75">
      <c r="A24" s="35">
        <v>19</v>
      </c>
      <c r="B24" s="26"/>
      <c r="C24" s="26"/>
      <c r="D24" s="26"/>
      <c r="E24" s="168">
        <f t="shared" si="0"/>
        <v>0</v>
      </c>
      <c r="F24" s="70"/>
      <c r="G24" s="70"/>
      <c r="H24" s="168">
        <f t="shared" si="1"/>
        <v>0</v>
      </c>
      <c r="I24" s="169" t="e">
        <f t="shared" si="2"/>
        <v>#DIV/0!</v>
      </c>
      <c r="J24" s="78"/>
      <c r="K24" s="79">
        <v>0.5</v>
      </c>
      <c r="L24" s="79">
        <f t="shared" si="3"/>
        <v>0</v>
      </c>
    </row>
    <row r="25" spans="1:12" ht="9.75">
      <c r="A25" s="35">
        <v>20</v>
      </c>
      <c r="B25" s="26"/>
      <c r="C25" s="26"/>
      <c r="D25" s="26"/>
      <c r="E25" s="168">
        <f t="shared" si="0"/>
        <v>0</v>
      </c>
      <c r="F25" s="70"/>
      <c r="G25" s="70"/>
      <c r="H25" s="168">
        <f t="shared" si="1"/>
        <v>0</v>
      </c>
      <c r="I25" s="169" t="e">
        <f t="shared" si="2"/>
        <v>#DIV/0!</v>
      </c>
      <c r="J25" s="78"/>
      <c r="K25" s="79">
        <v>0.5</v>
      </c>
      <c r="L25" s="79">
        <f t="shared" si="3"/>
        <v>0</v>
      </c>
    </row>
    <row r="26" spans="1:12" ht="9.75">
      <c r="A26" s="35">
        <v>21</v>
      </c>
      <c r="B26" s="26"/>
      <c r="C26" s="26"/>
      <c r="D26" s="26"/>
      <c r="E26" s="168">
        <f t="shared" si="0"/>
        <v>0</v>
      </c>
      <c r="F26" s="70"/>
      <c r="G26" s="70"/>
      <c r="H26" s="168">
        <f t="shared" si="1"/>
        <v>0</v>
      </c>
      <c r="I26" s="169" t="e">
        <f t="shared" si="2"/>
        <v>#DIV/0!</v>
      </c>
      <c r="J26" s="78"/>
      <c r="K26" s="79">
        <v>0.5</v>
      </c>
      <c r="L26" s="79">
        <f t="shared" si="3"/>
        <v>0</v>
      </c>
    </row>
    <row r="27" spans="1:12" ht="9.75">
      <c r="A27" s="35">
        <v>22</v>
      </c>
      <c r="B27" s="26"/>
      <c r="C27" s="26"/>
      <c r="D27" s="26"/>
      <c r="E27" s="168">
        <f t="shared" si="0"/>
        <v>0</v>
      </c>
      <c r="F27" s="70"/>
      <c r="G27" s="70"/>
      <c r="H27" s="168">
        <f t="shared" si="1"/>
        <v>0</v>
      </c>
      <c r="I27" s="169" t="e">
        <f t="shared" si="2"/>
        <v>#DIV/0!</v>
      </c>
      <c r="J27" s="78"/>
      <c r="K27" s="79">
        <v>0.5</v>
      </c>
      <c r="L27" s="79">
        <f t="shared" si="3"/>
        <v>0</v>
      </c>
    </row>
    <row r="28" spans="1:12" ht="9.75">
      <c r="A28" s="35">
        <v>23</v>
      </c>
      <c r="B28" s="26"/>
      <c r="C28" s="26"/>
      <c r="D28" s="26"/>
      <c r="E28" s="168">
        <f t="shared" si="0"/>
        <v>0</v>
      </c>
      <c r="F28" s="70"/>
      <c r="G28" s="70"/>
      <c r="H28" s="168">
        <f t="shared" si="1"/>
        <v>0</v>
      </c>
      <c r="I28" s="169" t="e">
        <f t="shared" si="2"/>
        <v>#DIV/0!</v>
      </c>
      <c r="J28" s="78"/>
      <c r="K28" s="79">
        <v>0.5</v>
      </c>
      <c r="L28" s="79">
        <f t="shared" si="3"/>
        <v>0</v>
      </c>
    </row>
    <row r="29" spans="1:12" ht="9.75">
      <c r="A29" s="35">
        <v>24</v>
      </c>
      <c r="B29" s="26"/>
      <c r="C29" s="26"/>
      <c r="D29" s="26"/>
      <c r="E29" s="168">
        <f t="shared" si="0"/>
        <v>0</v>
      </c>
      <c r="F29" s="70"/>
      <c r="G29" s="70"/>
      <c r="H29" s="168">
        <f t="shared" si="1"/>
        <v>0</v>
      </c>
      <c r="I29" s="169" t="e">
        <f t="shared" si="2"/>
        <v>#DIV/0!</v>
      </c>
      <c r="J29" s="78"/>
      <c r="K29" s="79">
        <v>0.5</v>
      </c>
      <c r="L29" s="79">
        <f t="shared" si="3"/>
        <v>0</v>
      </c>
    </row>
    <row r="30" spans="1:12" ht="9.75">
      <c r="A30" s="207" t="s">
        <v>62</v>
      </c>
      <c r="B30" s="208"/>
      <c r="C30" s="24">
        <f aca="true" t="shared" si="4" ref="C30:H30">SUM(C6:C29)</f>
        <v>10031.2</v>
      </c>
      <c r="D30" s="24">
        <f t="shared" si="4"/>
        <v>7900.8</v>
      </c>
      <c r="E30" s="170">
        <f t="shared" si="4"/>
        <v>2130.4</v>
      </c>
      <c r="F30" s="170">
        <f t="shared" si="4"/>
        <v>68487.7</v>
      </c>
      <c r="G30" s="170">
        <f t="shared" si="4"/>
        <v>27263.6</v>
      </c>
      <c r="H30" s="170">
        <f t="shared" si="4"/>
        <v>41224.1</v>
      </c>
      <c r="I30" s="171" t="s">
        <v>6</v>
      </c>
      <c r="J30" s="30" t="s">
        <v>6</v>
      </c>
      <c r="K30" s="82">
        <v>0.5</v>
      </c>
      <c r="L30" s="82" t="s">
        <v>6</v>
      </c>
    </row>
    <row r="31" spans="1:12" ht="9.75">
      <c r="A31" s="40"/>
      <c r="B31" s="20"/>
      <c r="C31" s="20"/>
      <c r="D31" s="20"/>
      <c r="E31" s="20"/>
      <c r="F31" s="20"/>
      <c r="J31" s="83"/>
      <c r="K31" s="84"/>
      <c r="L31" s="84"/>
    </row>
    <row r="32" spans="1:12" ht="9.75">
      <c r="A32" s="40"/>
      <c r="B32" s="20"/>
      <c r="C32" s="20"/>
      <c r="D32" s="20"/>
      <c r="E32" s="20"/>
      <c r="F32" s="20"/>
      <c r="J32" s="39"/>
      <c r="K32" s="84"/>
      <c r="L32" s="84"/>
    </row>
  </sheetData>
  <sheetProtection/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E14" sqref="E14"/>
    </sheetView>
  </sheetViews>
  <sheetFormatPr defaultColWidth="9.125" defaultRowHeight="12.75"/>
  <cols>
    <col min="1" max="1" width="3.50390625" style="38" customWidth="1"/>
    <col min="2" max="2" width="20.125" style="15" customWidth="1"/>
    <col min="3" max="3" width="17.50390625" style="15" customWidth="1"/>
    <col min="4" max="4" width="22.625" style="15" customWidth="1"/>
    <col min="5" max="5" width="16.375" style="164" customWidth="1"/>
    <col min="6" max="6" width="14.00390625" style="164" customWidth="1"/>
    <col min="7" max="7" width="15.875" style="172" customWidth="1"/>
    <col min="8" max="8" width="17.50390625" style="172" customWidth="1"/>
    <col min="9" max="9" width="20.875" style="172" customWidth="1"/>
    <col min="10" max="10" width="19.875" style="172" customWidth="1"/>
    <col min="11" max="11" width="14.00390625" style="172" customWidth="1"/>
    <col min="12" max="12" width="13.50390625" style="38" customWidth="1"/>
    <col min="13" max="13" width="13.875" style="15" customWidth="1"/>
    <col min="14" max="14" width="13.375" style="15" customWidth="1"/>
    <col min="15" max="16384" width="9.125" style="164" customWidth="1"/>
  </cols>
  <sheetData>
    <row r="1" spans="1:14" ht="28.5" customHeight="1">
      <c r="A1" s="213" t="s">
        <v>102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4" ht="9.75">
      <c r="A2" s="37"/>
      <c r="B2" s="72"/>
      <c r="C2" s="72"/>
      <c r="D2" s="72"/>
    </row>
    <row r="3" spans="1:14" ht="173.25" customHeight="1">
      <c r="A3" s="209" t="s">
        <v>1</v>
      </c>
      <c r="B3" s="210" t="s">
        <v>99</v>
      </c>
      <c r="C3" s="166" t="s">
        <v>103</v>
      </c>
      <c r="D3" s="166" t="s">
        <v>110</v>
      </c>
      <c r="E3" s="76" t="s">
        <v>208</v>
      </c>
      <c r="F3" s="166" t="s">
        <v>158</v>
      </c>
      <c r="G3" s="166" t="s">
        <v>209</v>
      </c>
      <c r="H3" s="63" t="s">
        <v>181</v>
      </c>
      <c r="I3" s="166" t="s">
        <v>111</v>
      </c>
      <c r="J3" s="166" t="s">
        <v>112</v>
      </c>
      <c r="K3" s="5" t="s">
        <v>80</v>
      </c>
      <c r="L3" s="210" t="s">
        <v>2</v>
      </c>
      <c r="M3" s="210" t="s">
        <v>3</v>
      </c>
      <c r="N3" s="74" t="s">
        <v>4</v>
      </c>
    </row>
    <row r="4" spans="1:14" ht="53.25" customHeight="1">
      <c r="A4" s="216"/>
      <c r="B4" s="212"/>
      <c r="C4" s="7" t="s">
        <v>24</v>
      </c>
      <c r="D4" s="52" t="s">
        <v>104</v>
      </c>
      <c r="E4" s="7" t="s">
        <v>126</v>
      </c>
      <c r="F4" s="7" t="s">
        <v>24</v>
      </c>
      <c r="G4" s="7" t="s">
        <v>24</v>
      </c>
      <c r="H4" s="63" t="s">
        <v>5</v>
      </c>
      <c r="I4" s="7" t="s">
        <v>126</v>
      </c>
      <c r="J4" s="173" t="s">
        <v>81</v>
      </c>
      <c r="K4" s="174" t="s">
        <v>82</v>
      </c>
      <c r="L4" s="212"/>
      <c r="M4" s="212"/>
      <c r="N4" s="85" t="s">
        <v>83</v>
      </c>
    </row>
    <row r="5" spans="1:14" ht="14.25" customHeight="1">
      <c r="A5" s="27">
        <v>1</v>
      </c>
      <c r="B5" s="63">
        <v>2</v>
      </c>
      <c r="C5" s="63" t="s">
        <v>84</v>
      </c>
      <c r="D5" s="63" t="s">
        <v>85</v>
      </c>
      <c r="E5" s="175">
        <v>5</v>
      </c>
      <c r="F5" s="7">
        <v>6</v>
      </c>
      <c r="G5" s="175">
        <v>7</v>
      </c>
      <c r="H5" s="63" t="s">
        <v>53</v>
      </c>
      <c r="I5" s="76" t="s">
        <v>86</v>
      </c>
      <c r="J5" s="175">
        <v>10</v>
      </c>
      <c r="K5" s="175">
        <v>11</v>
      </c>
      <c r="L5" s="7">
        <v>12</v>
      </c>
      <c r="M5" s="7">
        <v>13</v>
      </c>
      <c r="N5" s="87">
        <v>14</v>
      </c>
    </row>
    <row r="6" spans="1:14" ht="9.75">
      <c r="A6" s="43">
        <v>1</v>
      </c>
      <c r="B6" s="14" t="s">
        <v>145</v>
      </c>
      <c r="C6" s="176">
        <f>1031.4+1216.1</f>
        <v>2247.5</v>
      </c>
      <c r="D6" s="15">
        <f>C6-E6</f>
        <v>107.30000000000018</v>
      </c>
      <c r="E6" s="91">
        <f>924.1+1216.1</f>
        <v>2140.2</v>
      </c>
      <c r="F6" s="177"/>
      <c r="G6" s="91">
        <v>0</v>
      </c>
      <c r="H6" s="70">
        <f>'о2'!F6</f>
        <v>4132.2</v>
      </c>
      <c r="I6" s="70">
        <f>'о2'!G6</f>
        <v>602.1</v>
      </c>
      <c r="J6" s="84">
        <f aca="true" t="shared" si="0" ref="J6:J29">H6-I6</f>
        <v>3530.1</v>
      </c>
      <c r="K6" s="178">
        <f aca="true" t="shared" si="1" ref="K6:K29">(E6+F6+G6)/J6*100</f>
        <v>60.62717770034843</v>
      </c>
      <c r="L6" s="88">
        <f aca="true" t="shared" si="2" ref="L6:L14">(K6-70)/(20-70)</f>
        <v>0.18745644599303135</v>
      </c>
      <c r="M6" s="89">
        <v>1.5</v>
      </c>
      <c r="N6" s="89">
        <f aca="true" t="shared" si="3" ref="N6:N29">L6*M6</f>
        <v>0.281184668989547</v>
      </c>
    </row>
    <row r="7" spans="1:14" ht="9.75">
      <c r="A7" s="35">
        <v>2</v>
      </c>
      <c r="B7" s="14" t="s">
        <v>146</v>
      </c>
      <c r="C7" s="168">
        <f>1050.9+1117.9</f>
        <v>2168.8</v>
      </c>
      <c r="D7" s="15">
        <f aca="true" t="shared" si="4" ref="D7:D14">C7-E7</f>
        <v>59.69999999999982</v>
      </c>
      <c r="E7" s="91">
        <f>991.2+1117.9</f>
        <v>2109.1000000000004</v>
      </c>
      <c r="F7" s="177"/>
      <c r="G7" s="168">
        <v>633.6</v>
      </c>
      <c r="H7" s="70">
        <f>'о2'!F7</f>
        <v>3996.9</v>
      </c>
      <c r="I7" s="70">
        <f>'о2'!G7</f>
        <v>846.3</v>
      </c>
      <c r="J7" s="84">
        <f t="shared" si="0"/>
        <v>3150.6000000000004</v>
      </c>
      <c r="K7" s="178">
        <f t="shared" si="1"/>
        <v>87.05325969656573</v>
      </c>
      <c r="L7" s="88">
        <f t="shared" si="2"/>
        <v>-0.3410651939313146</v>
      </c>
      <c r="M7" s="89">
        <v>1.5</v>
      </c>
      <c r="N7" s="89">
        <f t="shared" si="3"/>
        <v>-0.511597790896972</v>
      </c>
    </row>
    <row r="8" spans="1:14" ht="9.75">
      <c r="A8" s="35">
        <v>3</v>
      </c>
      <c r="B8" s="14" t="s">
        <v>147</v>
      </c>
      <c r="C8" s="179">
        <f>979.7+1014.2</f>
        <v>1993.9</v>
      </c>
      <c r="D8" s="15">
        <f t="shared" si="4"/>
        <v>54.5</v>
      </c>
      <c r="E8" s="90">
        <f>925.2+1014.2</f>
        <v>1939.4</v>
      </c>
      <c r="F8" s="177"/>
      <c r="G8" s="90">
        <v>2326.8</v>
      </c>
      <c r="H8" s="70">
        <f>'о2'!F8</f>
        <v>6172.9</v>
      </c>
      <c r="I8" s="70">
        <f>'о2'!G8</f>
        <v>2794.1</v>
      </c>
      <c r="J8" s="84">
        <f t="shared" si="0"/>
        <v>3378.7999999999997</v>
      </c>
      <c r="K8" s="178">
        <f t="shared" si="1"/>
        <v>126.26376228246718</v>
      </c>
      <c r="L8" s="88">
        <f t="shared" si="2"/>
        <v>-1.1252752456493438</v>
      </c>
      <c r="M8" s="89">
        <v>1.5</v>
      </c>
      <c r="N8" s="89">
        <f t="shared" si="3"/>
        <v>-1.6879128684740157</v>
      </c>
    </row>
    <row r="9" spans="1:14" ht="9.75">
      <c r="A9" s="35">
        <v>4</v>
      </c>
      <c r="B9" s="14" t="s">
        <v>148</v>
      </c>
      <c r="C9" s="168">
        <f>693.2+640</f>
        <v>1333.2</v>
      </c>
      <c r="D9" s="15">
        <f t="shared" si="4"/>
        <v>51.600000000000136</v>
      </c>
      <c r="E9" s="91">
        <f>641.6+640</f>
        <v>1281.6</v>
      </c>
      <c r="F9" s="84"/>
      <c r="G9" s="91">
        <v>1785.7</v>
      </c>
      <c r="H9" s="70">
        <f>'о2'!F9</f>
        <v>4691.2</v>
      </c>
      <c r="I9" s="70">
        <f>'о2'!G9</f>
        <v>2619.5</v>
      </c>
      <c r="J9" s="84">
        <f t="shared" si="0"/>
        <v>2071.7</v>
      </c>
      <c r="K9" s="178">
        <f t="shared" si="1"/>
        <v>148.05715113192065</v>
      </c>
      <c r="L9" s="88">
        <v>0</v>
      </c>
      <c r="M9" s="89">
        <v>1.5</v>
      </c>
      <c r="N9" s="89">
        <f t="shared" si="3"/>
        <v>0</v>
      </c>
    </row>
    <row r="10" spans="1:14" ht="9.75">
      <c r="A10" s="35">
        <v>5</v>
      </c>
      <c r="B10" s="14" t="s">
        <v>149</v>
      </c>
      <c r="C10" s="168">
        <f>1826.2+5513.3</f>
        <v>7339.5</v>
      </c>
      <c r="D10" s="15">
        <f t="shared" si="4"/>
        <v>216.89999999999964</v>
      </c>
      <c r="E10" s="91">
        <f>1609.3+5513.3</f>
        <v>7122.6</v>
      </c>
      <c r="F10" s="177"/>
      <c r="G10" s="91">
        <v>5018.4</v>
      </c>
      <c r="H10" s="70">
        <f>'о2'!F10</f>
        <v>29825.8</v>
      </c>
      <c r="I10" s="70">
        <f>'о2'!G10</f>
        <v>12695.8</v>
      </c>
      <c r="J10" s="84">
        <f t="shared" si="0"/>
        <v>17130</v>
      </c>
      <c r="K10" s="178">
        <f t="shared" si="1"/>
        <v>70.87565674255691</v>
      </c>
      <c r="L10" s="88">
        <v>0</v>
      </c>
      <c r="M10" s="89">
        <v>1.5</v>
      </c>
      <c r="N10" s="89">
        <f t="shared" si="3"/>
        <v>0</v>
      </c>
    </row>
    <row r="11" spans="1:14" ht="9.75">
      <c r="A11" s="35">
        <v>6</v>
      </c>
      <c r="B11" s="14" t="s">
        <v>150</v>
      </c>
      <c r="C11" s="168">
        <f>678.5+626.2</f>
        <v>1304.7</v>
      </c>
      <c r="D11" s="15">
        <v>54.4</v>
      </c>
      <c r="E11" s="91">
        <f>624.1+626.2</f>
        <v>1250.3000000000002</v>
      </c>
      <c r="F11" s="177"/>
      <c r="G11" s="91">
        <v>0</v>
      </c>
      <c r="H11" s="70">
        <f>'о2'!F11</f>
        <v>4197.7</v>
      </c>
      <c r="I11" s="70">
        <f>'о2'!G11</f>
        <v>1859.8</v>
      </c>
      <c r="J11" s="84">
        <f t="shared" si="0"/>
        <v>2337.8999999999996</v>
      </c>
      <c r="K11" s="178">
        <f t="shared" si="1"/>
        <v>53.47961846101204</v>
      </c>
      <c r="L11" s="88">
        <f t="shared" si="2"/>
        <v>0.33040763077975926</v>
      </c>
      <c r="M11" s="89">
        <v>1.5</v>
      </c>
      <c r="N11" s="89">
        <f t="shared" si="3"/>
        <v>0.4956114461696389</v>
      </c>
    </row>
    <row r="12" spans="1:14" ht="9.75">
      <c r="A12" s="35">
        <v>7</v>
      </c>
      <c r="B12" s="14" t="s">
        <v>151</v>
      </c>
      <c r="C12" s="168">
        <f>993.8+1196.4</f>
        <v>2190.2</v>
      </c>
      <c r="D12" s="15">
        <v>106.9</v>
      </c>
      <c r="E12" s="91">
        <f>886.9+1196.4</f>
        <v>2083.3</v>
      </c>
      <c r="F12" s="177"/>
      <c r="G12" s="91">
        <v>1377.1</v>
      </c>
      <c r="H12" s="70">
        <f>'о2'!F12</f>
        <v>9533.4</v>
      </c>
      <c r="I12" s="70">
        <f>'о2'!G12</f>
        <v>5085.7</v>
      </c>
      <c r="J12" s="84">
        <f t="shared" si="0"/>
        <v>4447.7</v>
      </c>
      <c r="K12" s="178">
        <f t="shared" si="1"/>
        <v>77.80201002765475</v>
      </c>
      <c r="L12" s="88">
        <v>0</v>
      </c>
      <c r="M12" s="89">
        <v>1.5</v>
      </c>
      <c r="N12" s="89">
        <f t="shared" si="3"/>
        <v>0</v>
      </c>
    </row>
    <row r="13" spans="1:14" ht="9.75">
      <c r="A13" s="35">
        <v>8</v>
      </c>
      <c r="B13" s="14" t="s">
        <v>152</v>
      </c>
      <c r="C13" s="168">
        <f>593.2+624.9</f>
        <v>1218.1</v>
      </c>
      <c r="D13" s="15">
        <f t="shared" si="4"/>
        <v>54.09999999999991</v>
      </c>
      <c r="E13" s="91">
        <f>539.1+624.9</f>
        <v>1164</v>
      </c>
      <c r="F13" s="177"/>
      <c r="G13" s="91">
        <v>64.2</v>
      </c>
      <c r="H13" s="70">
        <f>'о2'!F13</f>
        <v>2410.7</v>
      </c>
      <c r="I13" s="70">
        <f>'о2'!G13</f>
        <v>289.3</v>
      </c>
      <c r="J13" s="84">
        <f t="shared" si="0"/>
        <v>2121.3999999999996</v>
      </c>
      <c r="K13" s="178">
        <f t="shared" si="1"/>
        <v>57.895729235410585</v>
      </c>
      <c r="L13" s="88">
        <f t="shared" si="2"/>
        <v>0.24208541529178831</v>
      </c>
      <c r="M13" s="89">
        <v>1.5</v>
      </c>
      <c r="N13" s="89">
        <f t="shared" si="3"/>
        <v>0.3631281229376825</v>
      </c>
    </row>
    <row r="14" spans="1:14" ht="15.75" customHeight="1">
      <c r="A14" s="35">
        <v>9</v>
      </c>
      <c r="B14" s="14" t="s">
        <v>153</v>
      </c>
      <c r="C14" s="168">
        <f>914.2+969.7</f>
        <v>1883.9</v>
      </c>
      <c r="D14" s="15">
        <f t="shared" si="4"/>
        <v>51.59999999999991</v>
      </c>
      <c r="E14" s="91">
        <f>862.6+969.7</f>
        <v>1832.3000000000002</v>
      </c>
      <c r="F14" s="177"/>
      <c r="G14" s="91">
        <v>64.2</v>
      </c>
      <c r="H14" s="70">
        <f>'о2'!F14</f>
        <v>3526.9</v>
      </c>
      <c r="I14" s="70">
        <f>'о2'!G14</f>
        <v>471</v>
      </c>
      <c r="J14" s="84">
        <f t="shared" si="0"/>
        <v>3055.9</v>
      </c>
      <c r="K14" s="178">
        <f t="shared" si="1"/>
        <v>62.06027684151969</v>
      </c>
      <c r="L14" s="88">
        <f t="shared" si="2"/>
        <v>0.15879446316960624</v>
      </c>
      <c r="M14" s="89">
        <v>1.5</v>
      </c>
      <c r="N14" s="89">
        <f t="shared" si="3"/>
        <v>0.23819169475440938</v>
      </c>
    </row>
    <row r="15" spans="1:14" ht="9.75">
      <c r="A15" s="35">
        <v>10</v>
      </c>
      <c r="B15" s="14"/>
      <c r="C15" s="168"/>
      <c r="D15" s="15">
        <f aca="true" t="shared" si="5" ref="D15:D29">C15-E15</f>
        <v>0</v>
      </c>
      <c r="E15" s="91"/>
      <c r="F15" s="84"/>
      <c r="G15" s="91"/>
      <c r="H15" s="70"/>
      <c r="I15" s="70"/>
      <c r="J15" s="84">
        <f t="shared" si="0"/>
        <v>0</v>
      </c>
      <c r="K15" s="178" t="e">
        <f t="shared" si="1"/>
        <v>#DIV/0!</v>
      </c>
      <c r="L15" s="88"/>
      <c r="M15" s="89">
        <v>1.5</v>
      </c>
      <c r="N15" s="89">
        <f t="shared" si="3"/>
        <v>0</v>
      </c>
    </row>
    <row r="16" spans="1:14" ht="9.75">
      <c r="A16" s="35">
        <v>11</v>
      </c>
      <c r="B16" s="14"/>
      <c r="C16" s="168"/>
      <c r="D16" s="15">
        <f t="shared" si="5"/>
        <v>0</v>
      </c>
      <c r="E16" s="91"/>
      <c r="F16" s="84"/>
      <c r="G16" s="91"/>
      <c r="H16" s="70"/>
      <c r="I16" s="70"/>
      <c r="J16" s="84">
        <f t="shared" si="0"/>
        <v>0</v>
      </c>
      <c r="K16" s="178" t="e">
        <f t="shared" si="1"/>
        <v>#DIV/0!</v>
      </c>
      <c r="L16" s="88"/>
      <c r="M16" s="89">
        <v>1.5</v>
      </c>
      <c r="N16" s="89">
        <f t="shared" si="3"/>
        <v>0</v>
      </c>
    </row>
    <row r="17" spans="1:14" ht="9.75">
      <c r="A17" s="35">
        <v>12</v>
      </c>
      <c r="B17" s="14"/>
      <c r="C17" s="179"/>
      <c r="D17" s="15">
        <f t="shared" si="5"/>
        <v>0</v>
      </c>
      <c r="E17" s="90"/>
      <c r="F17" s="177"/>
      <c r="G17" s="91"/>
      <c r="H17" s="70"/>
      <c r="I17" s="70"/>
      <c r="J17" s="84">
        <f t="shared" si="0"/>
        <v>0</v>
      </c>
      <c r="K17" s="178" t="e">
        <f t="shared" si="1"/>
        <v>#DIV/0!</v>
      </c>
      <c r="L17" s="88"/>
      <c r="M17" s="89">
        <v>1.5</v>
      </c>
      <c r="N17" s="89">
        <f t="shared" si="3"/>
        <v>0</v>
      </c>
    </row>
    <row r="18" spans="1:14" ht="9.75">
      <c r="A18" s="35">
        <v>13</v>
      </c>
      <c r="B18" s="26"/>
      <c r="C18" s="168"/>
      <c r="D18" s="15">
        <f t="shared" si="5"/>
        <v>0</v>
      </c>
      <c r="E18" s="91"/>
      <c r="F18" s="177"/>
      <c r="G18" s="91"/>
      <c r="H18" s="70"/>
      <c r="I18" s="70"/>
      <c r="J18" s="84">
        <f t="shared" si="0"/>
        <v>0</v>
      </c>
      <c r="K18" s="178" t="e">
        <f t="shared" si="1"/>
        <v>#DIV/0!</v>
      </c>
      <c r="L18" s="88"/>
      <c r="M18" s="89">
        <v>1.5</v>
      </c>
      <c r="N18" s="89">
        <f t="shared" si="3"/>
        <v>0</v>
      </c>
    </row>
    <row r="19" spans="1:14" ht="9.75">
      <c r="A19" s="35">
        <v>14</v>
      </c>
      <c r="B19" s="26"/>
      <c r="C19" s="168"/>
      <c r="D19" s="15">
        <f t="shared" si="5"/>
        <v>0</v>
      </c>
      <c r="E19" s="91"/>
      <c r="F19" s="84"/>
      <c r="G19" s="91"/>
      <c r="H19" s="70"/>
      <c r="I19" s="70"/>
      <c r="J19" s="84">
        <f t="shared" si="0"/>
        <v>0</v>
      </c>
      <c r="K19" s="178" t="e">
        <f t="shared" si="1"/>
        <v>#DIV/0!</v>
      </c>
      <c r="L19" s="88"/>
      <c r="M19" s="89">
        <v>1.5</v>
      </c>
      <c r="N19" s="89">
        <f t="shared" si="3"/>
        <v>0</v>
      </c>
    </row>
    <row r="20" spans="1:14" ht="9.75">
      <c r="A20" s="35">
        <v>15</v>
      </c>
      <c r="B20" s="26"/>
      <c r="C20" s="179"/>
      <c r="D20" s="15">
        <f t="shared" si="5"/>
        <v>0</v>
      </c>
      <c r="E20" s="90"/>
      <c r="F20" s="180"/>
      <c r="G20" s="90"/>
      <c r="H20" s="70"/>
      <c r="I20" s="70"/>
      <c r="J20" s="84">
        <f t="shared" si="0"/>
        <v>0</v>
      </c>
      <c r="K20" s="178" t="e">
        <f t="shared" si="1"/>
        <v>#DIV/0!</v>
      </c>
      <c r="L20" s="88"/>
      <c r="M20" s="89">
        <v>1.5</v>
      </c>
      <c r="N20" s="89">
        <f t="shared" si="3"/>
        <v>0</v>
      </c>
    </row>
    <row r="21" spans="1:14" ht="9.75">
      <c r="A21" s="35">
        <v>16</v>
      </c>
      <c r="B21" s="26"/>
      <c r="C21" s="168"/>
      <c r="D21" s="15">
        <f t="shared" si="5"/>
        <v>0</v>
      </c>
      <c r="E21" s="91"/>
      <c r="F21" s="84"/>
      <c r="G21" s="90"/>
      <c r="H21" s="70"/>
      <c r="I21" s="70"/>
      <c r="J21" s="84">
        <f t="shared" si="0"/>
        <v>0</v>
      </c>
      <c r="K21" s="178" t="e">
        <f t="shared" si="1"/>
        <v>#DIV/0!</v>
      </c>
      <c r="L21" s="88"/>
      <c r="M21" s="89">
        <v>1.5</v>
      </c>
      <c r="N21" s="89">
        <f t="shared" si="3"/>
        <v>0</v>
      </c>
    </row>
    <row r="22" spans="1:14" ht="9.75">
      <c r="A22" s="35">
        <v>17</v>
      </c>
      <c r="B22" s="26"/>
      <c r="C22" s="168"/>
      <c r="D22" s="15">
        <f t="shared" si="5"/>
        <v>0</v>
      </c>
      <c r="E22" s="91"/>
      <c r="F22" s="84"/>
      <c r="G22" s="168"/>
      <c r="H22" s="70"/>
      <c r="I22" s="70"/>
      <c r="J22" s="84">
        <f t="shared" si="0"/>
        <v>0</v>
      </c>
      <c r="K22" s="178" t="e">
        <f t="shared" si="1"/>
        <v>#DIV/0!</v>
      </c>
      <c r="L22" s="88"/>
      <c r="M22" s="89">
        <v>1.5</v>
      </c>
      <c r="N22" s="89">
        <f t="shared" si="3"/>
        <v>0</v>
      </c>
    </row>
    <row r="23" spans="1:14" ht="9.75">
      <c r="A23" s="35">
        <v>18</v>
      </c>
      <c r="B23" s="26"/>
      <c r="C23" s="168"/>
      <c r="D23" s="15">
        <f t="shared" si="5"/>
        <v>0</v>
      </c>
      <c r="E23" s="91"/>
      <c r="F23" s="177"/>
      <c r="G23" s="91"/>
      <c r="H23" s="70"/>
      <c r="I23" s="70"/>
      <c r="J23" s="84">
        <f t="shared" si="0"/>
        <v>0</v>
      </c>
      <c r="K23" s="178" t="e">
        <f t="shared" si="1"/>
        <v>#DIV/0!</v>
      </c>
      <c r="L23" s="88"/>
      <c r="M23" s="89">
        <v>1.5</v>
      </c>
      <c r="N23" s="89">
        <f t="shared" si="3"/>
        <v>0</v>
      </c>
    </row>
    <row r="24" spans="1:14" ht="9.75">
      <c r="A24" s="35">
        <v>19</v>
      </c>
      <c r="B24" s="26"/>
      <c r="C24" s="168"/>
      <c r="D24" s="15">
        <f t="shared" si="5"/>
        <v>0</v>
      </c>
      <c r="E24" s="91"/>
      <c r="F24" s="84"/>
      <c r="G24" s="91"/>
      <c r="H24" s="70"/>
      <c r="I24" s="70"/>
      <c r="J24" s="84">
        <f t="shared" si="0"/>
        <v>0</v>
      </c>
      <c r="K24" s="178" t="e">
        <f t="shared" si="1"/>
        <v>#DIV/0!</v>
      </c>
      <c r="L24" s="88"/>
      <c r="M24" s="89">
        <v>1.5</v>
      </c>
      <c r="N24" s="89">
        <f t="shared" si="3"/>
        <v>0</v>
      </c>
    </row>
    <row r="25" spans="1:14" ht="9.75">
      <c r="A25" s="35">
        <v>20</v>
      </c>
      <c r="B25" s="26"/>
      <c r="C25" s="168"/>
      <c r="D25" s="15">
        <f t="shared" si="5"/>
        <v>0</v>
      </c>
      <c r="E25" s="91"/>
      <c r="F25" s="84"/>
      <c r="G25" s="91"/>
      <c r="H25" s="70"/>
      <c r="I25" s="70"/>
      <c r="J25" s="84">
        <f t="shared" si="0"/>
        <v>0</v>
      </c>
      <c r="K25" s="178" t="e">
        <f t="shared" si="1"/>
        <v>#DIV/0!</v>
      </c>
      <c r="L25" s="88"/>
      <c r="M25" s="89">
        <v>1.5</v>
      </c>
      <c r="N25" s="89">
        <f t="shared" si="3"/>
        <v>0</v>
      </c>
    </row>
    <row r="26" spans="1:14" ht="9.75">
      <c r="A26" s="35">
        <v>21</v>
      </c>
      <c r="B26" s="26"/>
      <c r="C26" s="168"/>
      <c r="D26" s="15">
        <f t="shared" si="5"/>
        <v>0</v>
      </c>
      <c r="E26" s="91"/>
      <c r="F26" s="84"/>
      <c r="G26" s="91"/>
      <c r="H26" s="70"/>
      <c r="I26" s="70"/>
      <c r="J26" s="84">
        <f t="shared" si="0"/>
        <v>0</v>
      </c>
      <c r="K26" s="178" t="e">
        <f t="shared" si="1"/>
        <v>#DIV/0!</v>
      </c>
      <c r="L26" s="88"/>
      <c r="M26" s="89">
        <v>1.5</v>
      </c>
      <c r="N26" s="89">
        <f t="shared" si="3"/>
        <v>0</v>
      </c>
    </row>
    <row r="27" spans="1:14" ht="9.75">
      <c r="A27" s="35">
        <v>22</v>
      </c>
      <c r="B27" s="26"/>
      <c r="C27" s="168"/>
      <c r="D27" s="15">
        <f t="shared" si="5"/>
        <v>0</v>
      </c>
      <c r="E27" s="91"/>
      <c r="F27" s="177"/>
      <c r="G27" s="91"/>
      <c r="H27" s="70"/>
      <c r="I27" s="70"/>
      <c r="J27" s="84">
        <f t="shared" si="0"/>
        <v>0</v>
      </c>
      <c r="K27" s="178" t="e">
        <f t="shared" si="1"/>
        <v>#DIV/0!</v>
      </c>
      <c r="L27" s="88"/>
      <c r="M27" s="89">
        <v>1.5</v>
      </c>
      <c r="N27" s="89">
        <f t="shared" si="3"/>
        <v>0</v>
      </c>
    </row>
    <row r="28" spans="1:14" ht="9.75">
      <c r="A28" s="35">
        <v>23</v>
      </c>
      <c r="B28" s="26"/>
      <c r="C28" s="179"/>
      <c r="D28" s="15">
        <f t="shared" si="5"/>
        <v>0</v>
      </c>
      <c r="E28" s="90"/>
      <c r="F28" s="177"/>
      <c r="G28" s="90"/>
      <c r="H28" s="70"/>
      <c r="I28" s="70"/>
      <c r="J28" s="84">
        <f t="shared" si="0"/>
        <v>0</v>
      </c>
      <c r="K28" s="178" t="e">
        <f t="shared" si="1"/>
        <v>#DIV/0!</v>
      </c>
      <c r="L28" s="88"/>
      <c r="M28" s="89">
        <v>1.5</v>
      </c>
      <c r="N28" s="89">
        <f t="shared" si="3"/>
        <v>0</v>
      </c>
    </row>
    <row r="29" spans="1:14" ht="9.75">
      <c r="A29" s="35">
        <v>24</v>
      </c>
      <c r="B29" s="26"/>
      <c r="C29" s="179"/>
      <c r="D29" s="15">
        <f t="shared" si="5"/>
        <v>0</v>
      </c>
      <c r="E29" s="90"/>
      <c r="F29" s="177"/>
      <c r="G29" s="90"/>
      <c r="H29" s="70"/>
      <c r="I29" s="70"/>
      <c r="J29" s="84">
        <f t="shared" si="0"/>
        <v>0</v>
      </c>
      <c r="K29" s="178" t="e">
        <f t="shared" si="1"/>
        <v>#DIV/0!</v>
      </c>
      <c r="L29" s="88"/>
      <c r="M29" s="89">
        <v>1.5</v>
      </c>
      <c r="N29" s="89">
        <f t="shared" si="3"/>
        <v>0</v>
      </c>
    </row>
    <row r="30" spans="1:14" ht="11.25" customHeight="1">
      <c r="A30" s="207" t="s">
        <v>75</v>
      </c>
      <c r="B30" s="208"/>
      <c r="C30" s="24">
        <f aca="true" t="shared" si="6" ref="C30:J30">SUM(C6:C29)</f>
        <v>21679.800000000003</v>
      </c>
      <c r="D30" s="24">
        <f t="shared" si="6"/>
        <v>756.9999999999995</v>
      </c>
      <c r="E30" s="181">
        <f t="shared" si="6"/>
        <v>20922.8</v>
      </c>
      <c r="F30" s="181">
        <f t="shared" si="6"/>
        <v>0</v>
      </c>
      <c r="G30" s="181">
        <f t="shared" si="6"/>
        <v>11270.000000000002</v>
      </c>
      <c r="H30" s="170">
        <f>SUM(H6:H29)</f>
        <v>68487.7</v>
      </c>
      <c r="I30" s="170">
        <f>SUM(I6:I29)</f>
        <v>27263.6</v>
      </c>
      <c r="J30" s="181">
        <f t="shared" si="6"/>
        <v>41224.1</v>
      </c>
      <c r="K30" s="182" t="s">
        <v>6</v>
      </c>
      <c r="L30" s="92" t="s">
        <v>6</v>
      </c>
      <c r="M30" s="93">
        <v>1.5</v>
      </c>
      <c r="N30" s="82" t="s">
        <v>6</v>
      </c>
    </row>
    <row r="31" spans="1:14" ht="9.75">
      <c r="A31" s="40"/>
      <c r="B31" s="20"/>
      <c r="C31" s="20"/>
      <c r="D31" s="20"/>
      <c r="L31" s="39"/>
      <c r="M31" s="84"/>
      <c r="N31" s="84"/>
    </row>
    <row r="32" spans="1:14" ht="9.75">
      <c r="A32" s="40"/>
      <c r="B32" s="20"/>
      <c r="C32" s="20"/>
      <c r="D32" s="20"/>
      <c r="L32" s="39"/>
      <c r="M32" s="84"/>
      <c r="N32" s="84"/>
    </row>
    <row r="33" spans="1:14" ht="9.75">
      <c r="A33" s="40"/>
      <c r="B33" s="20"/>
      <c r="C33" s="20"/>
      <c r="D33" s="20"/>
      <c r="L33" s="39"/>
      <c r="M33" s="84"/>
      <c r="N33" s="84"/>
    </row>
    <row r="34" spans="1:14" ht="9.75">
      <c r="A34" s="40"/>
      <c r="B34" s="20"/>
      <c r="C34" s="20"/>
      <c r="D34" s="20"/>
      <c r="L34" s="39"/>
      <c r="M34" s="84"/>
      <c r="N34" s="84"/>
    </row>
    <row r="35" spans="1:14" ht="9.75">
      <c r="A35" s="40"/>
      <c r="B35" s="20"/>
      <c r="C35" s="20"/>
      <c r="D35" s="20"/>
      <c r="L35" s="39"/>
      <c r="M35" s="84"/>
      <c r="N35" s="84"/>
    </row>
    <row r="36" spans="1:14" ht="9.75">
      <c r="A36" s="40"/>
      <c r="B36" s="20"/>
      <c r="C36" s="20"/>
      <c r="D36" s="20"/>
      <c r="L36" s="39"/>
      <c r="M36" s="84"/>
      <c r="N36" s="84"/>
    </row>
    <row r="37" spans="1:14" ht="9.75">
      <c r="A37" s="39"/>
      <c r="B37" s="84"/>
      <c r="C37" s="84"/>
      <c r="D37" s="84"/>
      <c r="L37" s="39"/>
      <c r="M37" s="84"/>
      <c r="N37" s="84"/>
    </row>
    <row r="38" spans="1:14" ht="9.75">
      <c r="A38" s="39"/>
      <c r="B38" s="84"/>
      <c r="C38" s="84"/>
      <c r="D38" s="84"/>
      <c r="L38" s="39"/>
      <c r="M38" s="84"/>
      <c r="N38" s="84"/>
    </row>
    <row r="39" spans="1:14" ht="9.75">
      <c r="A39" s="39"/>
      <c r="B39" s="84"/>
      <c r="C39" s="84"/>
      <c r="D39" s="84"/>
      <c r="L39" s="39"/>
      <c r="M39" s="84"/>
      <c r="N39" s="84"/>
    </row>
    <row r="40" spans="1:14" ht="9.75">
      <c r="A40" s="39"/>
      <c r="B40" s="84"/>
      <c r="C40" s="84"/>
      <c r="D40" s="84"/>
      <c r="L40" s="39"/>
      <c r="M40" s="84"/>
      <c r="N40" s="84"/>
    </row>
    <row r="41" spans="1:14" ht="9.75">
      <c r="A41" s="39"/>
      <c r="B41" s="84"/>
      <c r="C41" s="84"/>
      <c r="D41" s="84"/>
      <c r="L41" s="39"/>
      <c r="M41" s="84"/>
      <c r="N41" s="84"/>
    </row>
    <row r="42" spans="12:14" ht="9.75">
      <c r="L42" s="39"/>
      <c r="M42" s="84"/>
      <c r="N42" s="84"/>
    </row>
  </sheetData>
  <sheetProtection/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zoomScalePageLayoutView="0" workbookViewId="0" topLeftCell="A1">
      <selection activeCell="F13" sqref="F13"/>
    </sheetView>
  </sheetViews>
  <sheetFormatPr defaultColWidth="9.125" defaultRowHeight="12.75"/>
  <cols>
    <col min="1" max="1" width="3.50390625" style="38" customWidth="1"/>
    <col min="2" max="2" width="22.125" style="15" customWidth="1"/>
    <col min="3" max="3" width="22.50390625" style="164" customWidth="1"/>
    <col min="4" max="4" width="20.50390625" style="164" customWidth="1"/>
    <col min="5" max="5" width="23.50390625" style="164" customWidth="1"/>
    <col min="6" max="6" width="26.875" style="164" customWidth="1"/>
    <col min="7" max="7" width="13.50390625" style="172" customWidth="1"/>
    <col min="8" max="8" width="13.875" style="38" customWidth="1"/>
    <col min="9" max="9" width="14.00390625" style="15" customWidth="1"/>
    <col min="10" max="10" width="13.00390625" style="15" customWidth="1"/>
    <col min="11" max="16384" width="9.125" style="164" customWidth="1"/>
  </cols>
  <sheetData>
    <row r="1" spans="1:10" ht="15.75" customHeight="1">
      <c r="A1" s="213" t="s">
        <v>79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2" ht="9.75">
      <c r="A2" s="37"/>
      <c r="B2" s="72"/>
    </row>
    <row r="3" spans="1:10" ht="143.25" customHeight="1">
      <c r="A3" s="209" t="s">
        <v>1</v>
      </c>
      <c r="B3" s="207" t="s">
        <v>99</v>
      </c>
      <c r="C3" s="166" t="s">
        <v>159</v>
      </c>
      <c r="D3" s="63" t="s">
        <v>186</v>
      </c>
      <c r="E3" s="63" t="s">
        <v>187</v>
      </c>
      <c r="F3" s="76" t="s">
        <v>113</v>
      </c>
      <c r="G3" s="76" t="s">
        <v>22</v>
      </c>
      <c r="H3" s="210" t="s">
        <v>77</v>
      </c>
      <c r="I3" s="210" t="s">
        <v>17</v>
      </c>
      <c r="J3" s="74" t="s">
        <v>4</v>
      </c>
    </row>
    <row r="4" spans="1:10" ht="49.5" customHeight="1">
      <c r="A4" s="209"/>
      <c r="B4" s="207"/>
      <c r="C4" s="7" t="s">
        <v>72</v>
      </c>
      <c r="D4" s="7" t="s">
        <v>24</v>
      </c>
      <c r="E4" s="7" t="s">
        <v>32</v>
      </c>
      <c r="F4" s="183" t="s">
        <v>37</v>
      </c>
      <c r="G4" s="167" t="s">
        <v>35</v>
      </c>
      <c r="H4" s="212"/>
      <c r="I4" s="212"/>
      <c r="J4" s="87" t="s">
        <v>27</v>
      </c>
    </row>
    <row r="5" spans="1:10" ht="15" customHeight="1">
      <c r="A5" s="27">
        <v>1</v>
      </c>
      <c r="B5" s="63">
        <v>2</v>
      </c>
      <c r="C5" s="7">
        <v>3</v>
      </c>
      <c r="D5" s="7">
        <v>4</v>
      </c>
      <c r="E5" s="7">
        <v>5</v>
      </c>
      <c r="F5" s="184">
        <v>6</v>
      </c>
      <c r="G5" s="175">
        <v>7</v>
      </c>
      <c r="H5" s="7">
        <v>8</v>
      </c>
      <c r="I5" s="7">
        <v>9</v>
      </c>
      <c r="J5" s="87">
        <v>10</v>
      </c>
    </row>
    <row r="6" spans="1:10" ht="9.75">
      <c r="A6" s="35">
        <v>1</v>
      </c>
      <c r="B6" s="14" t="s">
        <v>145</v>
      </c>
      <c r="C6" s="176">
        <v>0</v>
      </c>
      <c r="D6" s="70">
        <f>'о2'!F6</f>
        <v>4132.2</v>
      </c>
      <c r="E6" s="70">
        <f>'о2'!G6</f>
        <v>602.1</v>
      </c>
      <c r="F6" s="168">
        <f aca="true" t="shared" si="0" ref="F6:F29">D6-E6</f>
        <v>3530.1</v>
      </c>
      <c r="G6" s="185">
        <f aca="true" t="shared" si="1" ref="G6:G26">C6/F6</f>
        <v>0</v>
      </c>
      <c r="H6" s="96">
        <f>(G6-5)/(0-5)</f>
        <v>1</v>
      </c>
      <c r="I6" s="95">
        <v>1.2</v>
      </c>
      <c r="J6" s="96">
        <f aca="true" t="shared" si="2" ref="J6:J29">H6*I6</f>
        <v>1.2</v>
      </c>
    </row>
    <row r="7" spans="1:10" ht="9.75">
      <c r="A7" s="35">
        <v>2</v>
      </c>
      <c r="B7" s="14" t="s">
        <v>146</v>
      </c>
      <c r="C7" s="168">
        <v>0</v>
      </c>
      <c r="D7" s="70">
        <f>'о2'!F7</f>
        <v>3996.9</v>
      </c>
      <c r="E7" s="70">
        <f>'о2'!G7</f>
        <v>846.3</v>
      </c>
      <c r="F7" s="168">
        <f t="shared" si="0"/>
        <v>3150.6000000000004</v>
      </c>
      <c r="G7" s="185">
        <f t="shared" si="1"/>
        <v>0</v>
      </c>
      <c r="H7" s="96">
        <f aca="true" t="shared" si="3" ref="H7:H14">(G7-5)/(0-5)</f>
        <v>1</v>
      </c>
      <c r="I7" s="95">
        <v>1.2</v>
      </c>
      <c r="J7" s="96">
        <f t="shared" si="2"/>
        <v>1.2</v>
      </c>
    </row>
    <row r="8" spans="1:10" ht="9.75">
      <c r="A8" s="35">
        <v>3</v>
      </c>
      <c r="B8" s="14" t="s">
        <v>147</v>
      </c>
      <c r="C8" s="179">
        <v>0</v>
      </c>
      <c r="D8" s="70">
        <f>'о2'!F8</f>
        <v>6172.9</v>
      </c>
      <c r="E8" s="70">
        <f>'о2'!G8</f>
        <v>2794.1</v>
      </c>
      <c r="F8" s="168">
        <f t="shared" si="0"/>
        <v>3378.7999999999997</v>
      </c>
      <c r="G8" s="185">
        <f t="shared" si="1"/>
        <v>0</v>
      </c>
      <c r="H8" s="96">
        <f t="shared" si="3"/>
        <v>1</v>
      </c>
      <c r="I8" s="95">
        <v>1.2</v>
      </c>
      <c r="J8" s="96">
        <f t="shared" si="2"/>
        <v>1.2</v>
      </c>
    </row>
    <row r="9" spans="1:10" ht="9.75">
      <c r="A9" s="35">
        <v>4</v>
      </c>
      <c r="B9" s="14" t="s">
        <v>148</v>
      </c>
      <c r="C9" s="168">
        <v>0</v>
      </c>
      <c r="D9" s="70">
        <f>'о2'!F9</f>
        <v>4691.2</v>
      </c>
      <c r="E9" s="70">
        <f>'о2'!G9</f>
        <v>2619.5</v>
      </c>
      <c r="F9" s="168">
        <f t="shared" si="0"/>
        <v>2071.7</v>
      </c>
      <c r="G9" s="185">
        <f t="shared" si="1"/>
        <v>0</v>
      </c>
      <c r="H9" s="96">
        <f t="shared" si="3"/>
        <v>1</v>
      </c>
      <c r="I9" s="95">
        <v>1.2</v>
      </c>
      <c r="J9" s="96">
        <f t="shared" si="2"/>
        <v>1.2</v>
      </c>
    </row>
    <row r="10" spans="1:10" ht="9.75">
      <c r="A10" s="35">
        <v>5</v>
      </c>
      <c r="B10" s="14" t="s">
        <v>149</v>
      </c>
      <c r="C10" s="168">
        <v>0</v>
      </c>
      <c r="D10" s="70">
        <f>'о2'!F10</f>
        <v>29825.8</v>
      </c>
      <c r="E10" s="70">
        <f>'о2'!G10</f>
        <v>12695.8</v>
      </c>
      <c r="F10" s="168">
        <f t="shared" si="0"/>
        <v>17130</v>
      </c>
      <c r="G10" s="185">
        <f t="shared" si="1"/>
        <v>0</v>
      </c>
      <c r="H10" s="96">
        <f t="shared" si="3"/>
        <v>1</v>
      </c>
      <c r="I10" s="95">
        <v>1.2</v>
      </c>
      <c r="J10" s="96">
        <f t="shared" si="2"/>
        <v>1.2</v>
      </c>
    </row>
    <row r="11" spans="1:10" ht="9.75">
      <c r="A11" s="35">
        <v>6</v>
      </c>
      <c r="B11" s="14" t="s">
        <v>150</v>
      </c>
      <c r="C11" s="168">
        <v>0</v>
      </c>
      <c r="D11" s="70">
        <f>'о2'!F11</f>
        <v>4197.7</v>
      </c>
      <c r="E11" s="70">
        <f>'о2'!G11</f>
        <v>1859.8</v>
      </c>
      <c r="F11" s="168">
        <f t="shared" si="0"/>
        <v>2337.8999999999996</v>
      </c>
      <c r="G11" s="185">
        <f t="shared" si="1"/>
        <v>0</v>
      </c>
      <c r="H11" s="96">
        <f t="shared" si="3"/>
        <v>1</v>
      </c>
      <c r="I11" s="95">
        <v>1.2</v>
      </c>
      <c r="J11" s="96">
        <f t="shared" si="2"/>
        <v>1.2</v>
      </c>
    </row>
    <row r="12" spans="1:10" ht="9.75">
      <c r="A12" s="35">
        <v>7</v>
      </c>
      <c r="B12" s="14" t="s">
        <v>151</v>
      </c>
      <c r="C12" s="168">
        <v>0</v>
      </c>
      <c r="D12" s="70">
        <f>'о2'!F12</f>
        <v>9533.4</v>
      </c>
      <c r="E12" s="70">
        <f>'о2'!G12</f>
        <v>5085.7</v>
      </c>
      <c r="F12" s="168">
        <f t="shared" si="0"/>
        <v>4447.7</v>
      </c>
      <c r="G12" s="185">
        <f t="shared" si="1"/>
        <v>0</v>
      </c>
      <c r="H12" s="96">
        <f t="shared" si="3"/>
        <v>1</v>
      </c>
      <c r="I12" s="95">
        <v>1.2</v>
      </c>
      <c r="J12" s="96">
        <f t="shared" si="2"/>
        <v>1.2</v>
      </c>
    </row>
    <row r="13" spans="1:10" ht="9.75">
      <c r="A13" s="35">
        <v>8</v>
      </c>
      <c r="B13" s="14" t="s">
        <v>152</v>
      </c>
      <c r="C13" s="168">
        <v>0</v>
      </c>
      <c r="D13" s="70">
        <f>'о2'!F13</f>
        <v>2410.7</v>
      </c>
      <c r="E13" s="70">
        <f>'о2'!G13</f>
        <v>289.3</v>
      </c>
      <c r="F13" s="168">
        <f t="shared" si="0"/>
        <v>2121.3999999999996</v>
      </c>
      <c r="G13" s="185">
        <f t="shared" si="1"/>
        <v>0</v>
      </c>
      <c r="H13" s="96">
        <f t="shared" si="3"/>
        <v>1</v>
      </c>
      <c r="I13" s="95">
        <v>1.2</v>
      </c>
      <c r="J13" s="96">
        <f t="shared" si="2"/>
        <v>1.2</v>
      </c>
    </row>
    <row r="14" spans="1:10" ht="9.75">
      <c r="A14" s="35">
        <v>9</v>
      </c>
      <c r="B14" s="14" t="s">
        <v>153</v>
      </c>
      <c r="C14" s="168">
        <v>0</v>
      </c>
      <c r="D14" s="70">
        <f>'о2'!F14</f>
        <v>3526.9</v>
      </c>
      <c r="E14" s="70">
        <f>'о2'!G14</f>
        <v>471</v>
      </c>
      <c r="F14" s="168">
        <f t="shared" si="0"/>
        <v>3055.9</v>
      </c>
      <c r="G14" s="185">
        <f t="shared" si="1"/>
        <v>0</v>
      </c>
      <c r="H14" s="96">
        <f t="shared" si="3"/>
        <v>1</v>
      </c>
      <c r="I14" s="95">
        <v>1.2</v>
      </c>
      <c r="J14" s="96">
        <f t="shared" si="2"/>
        <v>1.2</v>
      </c>
    </row>
    <row r="15" spans="1:10" ht="9.75">
      <c r="A15" s="35">
        <v>10</v>
      </c>
      <c r="B15" s="14"/>
      <c r="C15" s="168"/>
      <c r="D15" s="70"/>
      <c r="E15" s="70"/>
      <c r="F15" s="168">
        <f t="shared" si="0"/>
        <v>0</v>
      </c>
      <c r="G15" s="185" t="e">
        <f t="shared" si="1"/>
        <v>#DIV/0!</v>
      </c>
      <c r="H15" s="94"/>
      <c r="I15" s="95">
        <v>1.2</v>
      </c>
      <c r="J15" s="96">
        <f t="shared" si="2"/>
        <v>0</v>
      </c>
    </row>
    <row r="16" spans="1:10" ht="9.75">
      <c r="A16" s="35">
        <v>11</v>
      </c>
      <c r="B16" s="14"/>
      <c r="C16" s="168"/>
      <c r="D16" s="70"/>
      <c r="E16" s="70"/>
      <c r="F16" s="168">
        <f t="shared" si="0"/>
        <v>0</v>
      </c>
      <c r="G16" s="185" t="e">
        <f t="shared" si="1"/>
        <v>#DIV/0!</v>
      </c>
      <c r="H16" s="94"/>
      <c r="I16" s="95">
        <v>1.2</v>
      </c>
      <c r="J16" s="96">
        <f t="shared" si="2"/>
        <v>0</v>
      </c>
    </row>
    <row r="17" spans="1:10" ht="9.75">
      <c r="A17" s="35">
        <v>12</v>
      </c>
      <c r="B17" s="14"/>
      <c r="C17" s="179"/>
      <c r="D17" s="70"/>
      <c r="E17" s="70"/>
      <c r="F17" s="168">
        <f t="shared" si="0"/>
        <v>0</v>
      </c>
      <c r="G17" s="185" t="e">
        <f t="shared" si="1"/>
        <v>#DIV/0!</v>
      </c>
      <c r="H17" s="94"/>
      <c r="I17" s="95">
        <v>1.2</v>
      </c>
      <c r="J17" s="96">
        <f t="shared" si="2"/>
        <v>0</v>
      </c>
    </row>
    <row r="18" spans="1:10" ht="9.75">
      <c r="A18" s="35">
        <v>13</v>
      </c>
      <c r="B18" s="26"/>
      <c r="C18" s="168"/>
      <c r="D18" s="70"/>
      <c r="E18" s="70"/>
      <c r="F18" s="168">
        <f t="shared" si="0"/>
        <v>0</v>
      </c>
      <c r="G18" s="185" t="e">
        <f t="shared" si="1"/>
        <v>#DIV/0!</v>
      </c>
      <c r="H18" s="94"/>
      <c r="I18" s="95">
        <v>1.2</v>
      </c>
      <c r="J18" s="96">
        <f t="shared" si="2"/>
        <v>0</v>
      </c>
    </row>
    <row r="19" spans="1:10" ht="9.75">
      <c r="A19" s="35">
        <v>14</v>
      </c>
      <c r="B19" s="26"/>
      <c r="C19" s="168"/>
      <c r="D19" s="70"/>
      <c r="E19" s="70"/>
      <c r="F19" s="168">
        <f t="shared" si="0"/>
        <v>0</v>
      </c>
      <c r="G19" s="185" t="e">
        <f t="shared" si="1"/>
        <v>#DIV/0!</v>
      </c>
      <c r="H19" s="94"/>
      <c r="I19" s="95">
        <v>1.2</v>
      </c>
      <c r="J19" s="96">
        <f t="shared" si="2"/>
        <v>0</v>
      </c>
    </row>
    <row r="20" spans="1:10" ht="9.75">
      <c r="A20" s="35">
        <v>15</v>
      </c>
      <c r="B20" s="26"/>
      <c r="C20" s="179"/>
      <c r="D20" s="70"/>
      <c r="E20" s="70"/>
      <c r="F20" s="168">
        <f t="shared" si="0"/>
        <v>0</v>
      </c>
      <c r="G20" s="185" t="e">
        <f t="shared" si="1"/>
        <v>#DIV/0!</v>
      </c>
      <c r="H20" s="94"/>
      <c r="I20" s="95">
        <v>1.2</v>
      </c>
      <c r="J20" s="96">
        <f t="shared" si="2"/>
        <v>0</v>
      </c>
    </row>
    <row r="21" spans="1:10" ht="9.75">
      <c r="A21" s="35">
        <v>16</v>
      </c>
      <c r="B21" s="26"/>
      <c r="C21" s="168"/>
      <c r="D21" s="70"/>
      <c r="E21" s="70"/>
      <c r="F21" s="168">
        <f t="shared" si="0"/>
        <v>0</v>
      </c>
      <c r="G21" s="185" t="e">
        <f t="shared" si="1"/>
        <v>#DIV/0!</v>
      </c>
      <c r="H21" s="94"/>
      <c r="I21" s="95">
        <v>1.2</v>
      </c>
      <c r="J21" s="96">
        <f t="shared" si="2"/>
        <v>0</v>
      </c>
    </row>
    <row r="22" spans="1:10" ht="9.75">
      <c r="A22" s="35">
        <v>17</v>
      </c>
      <c r="B22" s="26"/>
      <c r="C22" s="168"/>
      <c r="D22" s="70"/>
      <c r="E22" s="70"/>
      <c r="F22" s="168">
        <f t="shared" si="0"/>
        <v>0</v>
      </c>
      <c r="G22" s="185" t="e">
        <f t="shared" si="1"/>
        <v>#DIV/0!</v>
      </c>
      <c r="H22" s="94"/>
      <c r="I22" s="95">
        <v>1.2</v>
      </c>
      <c r="J22" s="96">
        <f t="shared" si="2"/>
        <v>0</v>
      </c>
    </row>
    <row r="23" spans="1:10" ht="9.75">
      <c r="A23" s="35">
        <v>18</v>
      </c>
      <c r="B23" s="26"/>
      <c r="C23" s="168"/>
      <c r="D23" s="70"/>
      <c r="E23" s="70"/>
      <c r="F23" s="168">
        <f t="shared" si="0"/>
        <v>0</v>
      </c>
      <c r="G23" s="185" t="e">
        <f t="shared" si="1"/>
        <v>#DIV/0!</v>
      </c>
      <c r="H23" s="94"/>
      <c r="I23" s="95">
        <v>1.2</v>
      </c>
      <c r="J23" s="96">
        <f t="shared" si="2"/>
        <v>0</v>
      </c>
    </row>
    <row r="24" spans="1:10" ht="9.75">
      <c r="A24" s="35">
        <v>19</v>
      </c>
      <c r="B24" s="26"/>
      <c r="C24" s="168"/>
      <c r="D24" s="70"/>
      <c r="E24" s="70"/>
      <c r="F24" s="168">
        <f t="shared" si="0"/>
        <v>0</v>
      </c>
      <c r="G24" s="185" t="e">
        <f t="shared" si="1"/>
        <v>#DIV/0!</v>
      </c>
      <c r="H24" s="94"/>
      <c r="I24" s="95">
        <v>1.2</v>
      </c>
      <c r="J24" s="96">
        <f t="shared" si="2"/>
        <v>0</v>
      </c>
    </row>
    <row r="25" spans="1:10" ht="9.75">
      <c r="A25" s="35">
        <v>20</v>
      </c>
      <c r="B25" s="26"/>
      <c r="C25" s="168"/>
      <c r="D25" s="70"/>
      <c r="E25" s="70"/>
      <c r="F25" s="168">
        <f t="shared" si="0"/>
        <v>0</v>
      </c>
      <c r="G25" s="185" t="e">
        <f t="shared" si="1"/>
        <v>#DIV/0!</v>
      </c>
      <c r="H25" s="94"/>
      <c r="I25" s="95">
        <v>1.2</v>
      </c>
      <c r="J25" s="96">
        <f t="shared" si="2"/>
        <v>0</v>
      </c>
    </row>
    <row r="26" spans="1:10" ht="9.75">
      <c r="A26" s="35">
        <v>21</v>
      </c>
      <c r="B26" s="26"/>
      <c r="C26" s="168"/>
      <c r="D26" s="70"/>
      <c r="E26" s="70"/>
      <c r="F26" s="168">
        <f t="shared" si="0"/>
        <v>0</v>
      </c>
      <c r="G26" s="185" t="e">
        <f t="shared" si="1"/>
        <v>#DIV/0!</v>
      </c>
      <c r="H26" s="94"/>
      <c r="I26" s="95">
        <v>1.2</v>
      </c>
      <c r="J26" s="96">
        <f t="shared" si="2"/>
        <v>0</v>
      </c>
    </row>
    <row r="27" spans="1:10" ht="9.75">
      <c r="A27" s="35">
        <v>22</v>
      </c>
      <c r="B27" s="26"/>
      <c r="C27" s="168"/>
      <c r="D27" s="70"/>
      <c r="E27" s="70"/>
      <c r="F27" s="168">
        <f t="shared" si="0"/>
        <v>0</v>
      </c>
      <c r="G27" s="95" t="e">
        <f>C27/F27*100</f>
        <v>#DIV/0!</v>
      </c>
      <c r="H27" s="96"/>
      <c r="I27" s="95">
        <v>1.2</v>
      </c>
      <c r="J27" s="96">
        <f t="shared" si="2"/>
        <v>0</v>
      </c>
    </row>
    <row r="28" spans="1:10" ht="9.75">
      <c r="A28" s="35">
        <v>23</v>
      </c>
      <c r="B28" s="26"/>
      <c r="C28" s="179"/>
      <c r="D28" s="70"/>
      <c r="E28" s="70"/>
      <c r="F28" s="168">
        <f t="shared" si="0"/>
        <v>0</v>
      </c>
      <c r="G28" s="185" t="e">
        <f>C28/F28</f>
        <v>#DIV/0!</v>
      </c>
      <c r="H28" s="97"/>
      <c r="I28" s="95">
        <v>1.2</v>
      </c>
      <c r="J28" s="96">
        <f t="shared" si="2"/>
        <v>0</v>
      </c>
    </row>
    <row r="29" spans="1:10" ht="9.75">
      <c r="A29" s="35">
        <v>24</v>
      </c>
      <c r="B29" s="26"/>
      <c r="C29" s="186"/>
      <c r="D29" s="70"/>
      <c r="E29" s="70"/>
      <c r="F29" s="168">
        <f t="shared" si="0"/>
        <v>0</v>
      </c>
      <c r="G29" s="185" t="e">
        <f>C29/F29</f>
        <v>#DIV/0!</v>
      </c>
      <c r="H29" s="97"/>
      <c r="I29" s="95">
        <v>1.2</v>
      </c>
      <c r="J29" s="96">
        <f t="shared" si="2"/>
        <v>0</v>
      </c>
    </row>
    <row r="30" spans="1:10" ht="9.75">
      <c r="A30" s="207" t="s">
        <v>75</v>
      </c>
      <c r="B30" s="208"/>
      <c r="C30" s="170">
        <f>SUM(C6:C29)</f>
        <v>0</v>
      </c>
      <c r="D30" s="170">
        <f>SUM(D6:D29)</f>
        <v>68487.7</v>
      </c>
      <c r="E30" s="170">
        <f>SUM(E6:E29)</f>
        <v>27263.6</v>
      </c>
      <c r="F30" s="170">
        <f>SUM(F6:F29)</f>
        <v>41224.1</v>
      </c>
      <c r="G30" s="182" t="s">
        <v>6</v>
      </c>
      <c r="H30" s="92" t="s">
        <v>6</v>
      </c>
      <c r="I30" s="82">
        <v>1.2</v>
      </c>
      <c r="J30" s="82" t="s">
        <v>6</v>
      </c>
    </row>
    <row r="31" spans="1:10" ht="9.75">
      <c r="A31" s="40"/>
      <c r="B31" s="20"/>
      <c r="H31" s="39"/>
      <c r="I31" s="84"/>
      <c r="J31" s="84"/>
    </row>
    <row r="32" spans="1:10" ht="9.75">
      <c r="A32" s="40"/>
      <c r="B32" s="20"/>
      <c r="H32" s="39"/>
      <c r="I32" s="84"/>
      <c r="J32" s="84"/>
    </row>
    <row r="33" spans="1:10" ht="9.75">
      <c r="A33" s="40"/>
      <c r="B33" s="20"/>
      <c r="H33" s="39"/>
      <c r="I33" s="84"/>
      <c r="J33" s="84"/>
    </row>
    <row r="34" spans="1:10" ht="9.75">
      <c r="A34" s="40"/>
      <c r="B34" s="20"/>
      <c r="H34" s="39"/>
      <c r="I34" s="84"/>
      <c r="J34" s="84"/>
    </row>
    <row r="35" spans="1:10" ht="9.75">
      <c r="A35" s="40"/>
      <c r="B35" s="20"/>
      <c r="H35" s="39"/>
      <c r="I35" s="84"/>
      <c r="J35" s="84"/>
    </row>
    <row r="36" spans="1:10" ht="9.75">
      <c r="A36" s="40"/>
      <c r="B36" s="20"/>
      <c r="H36" s="39"/>
      <c r="I36" s="84"/>
      <c r="J36" s="84"/>
    </row>
    <row r="37" spans="1:10" ht="9.75">
      <c r="A37" s="39"/>
      <c r="B37" s="84"/>
      <c r="H37" s="39"/>
      <c r="I37" s="84"/>
      <c r="J37" s="84"/>
    </row>
    <row r="38" spans="1:10" ht="9.75">
      <c r="A38" s="39"/>
      <c r="B38" s="84"/>
      <c r="H38" s="39"/>
      <c r="I38" s="84"/>
      <c r="J38" s="84"/>
    </row>
    <row r="39" spans="1:10" ht="9.75">
      <c r="A39" s="39"/>
      <c r="B39" s="84"/>
      <c r="H39" s="39"/>
      <c r="I39" s="84"/>
      <c r="J39" s="84"/>
    </row>
    <row r="40" spans="1:10" ht="9.75">
      <c r="A40" s="39"/>
      <c r="B40" s="84"/>
      <c r="H40" s="39"/>
      <c r="I40" s="84"/>
      <c r="J40" s="84"/>
    </row>
    <row r="41" spans="1:10" ht="9.75">
      <c r="A41" s="39"/>
      <c r="B41" s="84"/>
      <c r="H41" s="39"/>
      <c r="I41" s="84"/>
      <c r="J41" s="84"/>
    </row>
    <row r="42" spans="8:10" ht="9.75">
      <c r="H42" s="39"/>
      <c r="I42" s="84"/>
      <c r="J42" s="84"/>
    </row>
  </sheetData>
  <sheetProtection/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D8" sqref="D8"/>
    </sheetView>
  </sheetViews>
  <sheetFormatPr defaultColWidth="9.125" defaultRowHeight="12.75"/>
  <cols>
    <col min="1" max="1" width="3.50390625" style="38" customWidth="1"/>
    <col min="2" max="2" width="24.00390625" style="15" customWidth="1"/>
    <col min="3" max="3" width="33.50390625" style="164" customWidth="1"/>
    <col min="4" max="4" width="28.625" style="164" customWidth="1"/>
    <col min="5" max="5" width="11.875" style="172" customWidth="1"/>
    <col min="6" max="6" width="13.50390625" style="38" customWidth="1"/>
    <col min="7" max="7" width="11.125" style="15" customWidth="1"/>
    <col min="8" max="8" width="10.50390625" style="15" customWidth="1"/>
    <col min="9" max="9" width="9.125" style="187" customWidth="1"/>
    <col min="10" max="16384" width="9.125" style="164" customWidth="1"/>
  </cols>
  <sheetData>
    <row r="1" spans="1:11" ht="43.5" customHeight="1">
      <c r="A1" s="213" t="s">
        <v>76</v>
      </c>
      <c r="B1" s="213"/>
      <c r="C1" s="213"/>
      <c r="D1" s="213"/>
      <c r="E1" s="213"/>
      <c r="F1" s="213"/>
      <c r="G1" s="213"/>
      <c r="H1" s="213"/>
      <c r="I1" s="51"/>
      <c r="J1" s="42"/>
      <c r="K1" s="42"/>
    </row>
    <row r="2" spans="1:2" ht="9.75">
      <c r="A2" s="37"/>
      <c r="B2" s="72"/>
    </row>
    <row r="3" spans="1:8" ht="72" customHeight="1">
      <c r="A3" s="209" t="s">
        <v>1</v>
      </c>
      <c r="B3" s="207" t="s">
        <v>99</v>
      </c>
      <c r="C3" s="166" t="s">
        <v>160</v>
      </c>
      <c r="D3" s="175" t="s">
        <v>161</v>
      </c>
      <c r="E3" s="166" t="s">
        <v>22</v>
      </c>
      <c r="F3" s="210" t="s">
        <v>77</v>
      </c>
      <c r="G3" s="210" t="s">
        <v>3</v>
      </c>
      <c r="H3" s="74" t="s">
        <v>4</v>
      </c>
    </row>
    <row r="4" spans="1:8" ht="38.25" customHeight="1">
      <c r="A4" s="216"/>
      <c r="B4" s="207"/>
      <c r="C4" s="98" t="s">
        <v>78</v>
      </c>
      <c r="D4" s="98" t="s">
        <v>73</v>
      </c>
      <c r="E4" s="167" t="s">
        <v>74</v>
      </c>
      <c r="F4" s="212"/>
      <c r="G4" s="212"/>
      <c r="H4" s="85" t="s">
        <v>47</v>
      </c>
    </row>
    <row r="5" spans="1:8" ht="16.5" customHeight="1">
      <c r="A5" s="27">
        <v>1</v>
      </c>
      <c r="B5" s="63">
        <v>2</v>
      </c>
      <c r="C5" s="7">
        <v>3</v>
      </c>
      <c r="D5" s="7">
        <v>4</v>
      </c>
      <c r="E5" s="184">
        <v>5</v>
      </c>
      <c r="F5" s="7">
        <v>6</v>
      </c>
      <c r="G5" s="7">
        <v>7</v>
      </c>
      <c r="H5" s="87">
        <v>8</v>
      </c>
    </row>
    <row r="6" spans="1:8" ht="9.75">
      <c r="A6" s="35">
        <v>1</v>
      </c>
      <c r="B6" s="14" t="s">
        <v>145</v>
      </c>
      <c r="C6" s="188">
        <v>0</v>
      </c>
      <c r="D6" s="176">
        <f>'о3'!C6</f>
        <v>2247.5</v>
      </c>
      <c r="E6" s="189">
        <f aca="true" t="shared" si="0" ref="E6:E29">C6/D6</f>
        <v>0</v>
      </c>
      <c r="F6" s="96">
        <f>(E6-5)/(0-5)</f>
        <v>1</v>
      </c>
      <c r="G6" s="89">
        <v>1.2</v>
      </c>
      <c r="H6" s="89">
        <f aca="true" t="shared" si="1" ref="H6:H29">F6*G6</f>
        <v>1.2</v>
      </c>
    </row>
    <row r="7" spans="1:8" ht="9.75">
      <c r="A7" s="35">
        <v>2</v>
      </c>
      <c r="B7" s="14" t="s">
        <v>146</v>
      </c>
      <c r="C7" s="188" t="s">
        <v>154</v>
      </c>
      <c r="D7" s="168">
        <f>'о3'!C7</f>
        <v>2168.8</v>
      </c>
      <c r="E7" s="189">
        <f t="shared" si="0"/>
        <v>0</v>
      </c>
      <c r="F7" s="96">
        <f aca="true" t="shared" si="2" ref="F7:F14">(E7-5)/(0-5)</f>
        <v>1</v>
      </c>
      <c r="G7" s="89">
        <v>1.2</v>
      </c>
      <c r="H7" s="89">
        <f t="shared" si="1"/>
        <v>1.2</v>
      </c>
    </row>
    <row r="8" spans="1:8" ht="9.75">
      <c r="A8" s="35">
        <v>3</v>
      </c>
      <c r="B8" s="14" t="s">
        <v>147</v>
      </c>
      <c r="C8" s="190">
        <v>0</v>
      </c>
      <c r="D8" s="168">
        <f>'о3'!C8</f>
        <v>1993.9</v>
      </c>
      <c r="E8" s="189">
        <f t="shared" si="0"/>
        <v>0</v>
      </c>
      <c r="F8" s="96">
        <f t="shared" si="2"/>
        <v>1</v>
      </c>
      <c r="G8" s="89">
        <v>1.2</v>
      </c>
      <c r="H8" s="89">
        <f t="shared" si="1"/>
        <v>1.2</v>
      </c>
    </row>
    <row r="9" spans="1:8" ht="9.75">
      <c r="A9" s="35">
        <v>4</v>
      </c>
      <c r="B9" s="14" t="s">
        <v>148</v>
      </c>
      <c r="C9" s="188">
        <v>0</v>
      </c>
      <c r="D9" s="168">
        <f>'о3'!C9</f>
        <v>1333.2</v>
      </c>
      <c r="E9" s="189">
        <f t="shared" si="0"/>
        <v>0</v>
      </c>
      <c r="F9" s="96">
        <f t="shared" si="2"/>
        <v>1</v>
      </c>
      <c r="G9" s="89">
        <v>1.2</v>
      </c>
      <c r="H9" s="89">
        <f t="shared" si="1"/>
        <v>1.2</v>
      </c>
    </row>
    <row r="10" spans="1:8" ht="9.75">
      <c r="A10" s="35">
        <v>5</v>
      </c>
      <c r="B10" s="14" t="s">
        <v>149</v>
      </c>
      <c r="C10" s="188">
        <v>0</v>
      </c>
      <c r="D10" s="168">
        <f>'о3'!C10</f>
        <v>7339.5</v>
      </c>
      <c r="E10" s="189">
        <f t="shared" si="0"/>
        <v>0</v>
      </c>
      <c r="F10" s="96">
        <f t="shared" si="2"/>
        <v>1</v>
      </c>
      <c r="G10" s="96">
        <v>1.2</v>
      </c>
      <c r="H10" s="96">
        <f t="shared" si="1"/>
        <v>1.2</v>
      </c>
    </row>
    <row r="11" spans="1:8" ht="9.75">
      <c r="A11" s="35">
        <v>6</v>
      </c>
      <c r="B11" s="14" t="s">
        <v>150</v>
      </c>
      <c r="C11" s="188">
        <v>0</v>
      </c>
      <c r="D11" s="168">
        <f>'о3'!C11</f>
        <v>1304.7</v>
      </c>
      <c r="E11" s="189">
        <f t="shared" si="0"/>
        <v>0</v>
      </c>
      <c r="F11" s="96">
        <f t="shared" si="2"/>
        <v>1</v>
      </c>
      <c r="G11" s="96">
        <v>1.2</v>
      </c>
      <c r="H11" s="96">
        <f t="shared" si="1"/>
        <v>1.2</v>
      </c>
    </row>
    <row r="12" spans="1:8" ht="9.75">
      <c r="A12" s="35">
        <v>7</v>
      </c>
      <c r="B12" s="14" t="s">
        <v>151</v>
      </c>
      <c r="C12" s="188">
        <v>0</v>
      </c>
      <c r="D12" s="168">
        <f>'о3'!C12</f>
        <v>2190.2</v>
      </c>
      <c r="E12" s="189">
        <f t="shared" si="0"/>
        <v>0</v>
      </c>
      <c r="F12" s="96">
        <f t="shared" si="2"/>
        <v>1</v>
      </c>
      <c r="G12" s="96">
        <v>1.2</v>
      </c>
      <c r="H12" s="96">
        <f t="shared" si="1"/>
        <v>1.2</v>
      </c>
    </row>
    <row r="13" spans="1:8" ht="9.75">
      <c r="A13" s="35">
        <v>8</v>
      </c>
      <c r="B13" s="14" t="s">
        <v>152</v>
      </c>
      <c r="C13" s="188">
        <v>0</v>
      </c>
      <c r="D13" s="168">
        <f>'о3'!C13</f>
        <v>1218.1</v>
      </c>
      <c r="E13" s="189">
        <f t="shared" si="0"/>
        <v>0</v>
      </c>
      <c r="F13" s="96">
        <f t="shared" si="2"/>
        <v>1</v>
      </c>
      <c r="G13" s="96">
        <v>1.2</v>
      </c>
      <c r="H13" s="96">
        <f t="shared" si="1"/>
        <v>1.2</v>
      </c>
    </row>
    <row r="14" spans="1:8" ht="9.75">
      <c r="A14" s="35">
        <v>9</v>
      </c>
      <c r="B14" s="14" t="s">
        <v>153</v>
      </c>
      <c r="C14" s="188">
        <v>0</v>
      </c>
      <c r="D14" s="168">
        <f>'о3'!C14</f>
        <v>1883.9</v>
      </c>
      <c r="E14" s="189">
        <f t="shared" si="0"/>
        <v>0</v>
      </c>
      <c r="F14" s="96">
        <f t="shared" si="2"/>
        <v>1</v>
      </c>
      <c r="G14" s="96">
        <v>1.2</v>
      </c>
      <c r="H14" s="96">
        <f t="shared" si="1"/>
        <v>1.2</v>
      </c>
    </row>
    <row r="15" spans="1:8" ht="9.75">
      <c r="A15" s="35">
        <v>10</v>
      </c>
      <c r="B15" s="14"/>
      <c r="C15" s="191"/>
      <c r="D15" s="168"/>
      <c r="E15" s="192" t="e">
        <f t="shared" si="0"/>
        <v>#DIV/0!</v>
      </c>
      <c r="F15" s="83"/>
      <c r="G15" s="96">
        <v>1.2</v>
      </c>
      <c r="H15" s="96">
        <f t="shared" si="1"/>
        <v>0</v>
      </c>
    </row>
    <row r="16" spans="1:8" ht="9.75">
      <c r="A16" s="35">
        <v>11</v>
      </c>
      <c r="B16" s="14"/>
      <c r="C16" s="191"/>
      <c r="D16" s="168"/>
      <c r="E16" s="192" t="e">
        <f t="shared" si="0"/>
        <v>#DIV/0!</v>
      </c>
      <c r="F16" s="83"/>
      <c r="G16" s="96">
        <v>1.2</v>
      </c>
      <c r="H16" s="96">
        <f t="shared" si="1"/>
        <v>0</v>
      </c>
    </row>
    <row r="17" spans="1:8" ht="9.75">
      <c r="A17" s="35">
        <v>12</v>
      </c>
      <c r="B17" s="14"/>
      <c r="C17" s="186"/>
      <c r="D17" s="179"/>
      <c r="E17" s="192" t="e">
        <f t="shared" si="0"/>
        <v>#DIV/0!</v>
      </c>
      <c r="F17" s="83"/>
      <c r="G17" s="96">
        <v>1.2</v>
      </c>
      <c r="H17" s="96">
        <f t="shared" si="1"/>
        <v>0</v>
      </c>
    </row>
    <row r="18" spans="1:8" ht="9.75">
      <c r="A18" s="35">
        <v>13</v>
      </c>
      <c r="B18" s="20"/>
      <c r="C18" s="191"/>
      <c r="D18" s="168"/>
      <c r="E18" s="192" t="e">
        <f t="shared" si="0"/>
        <v>#DIV/0!</v>
      </c>
      <c r="F18" s="83"/>
      <c r="G18" s="96">
        <v>1.2</v>
      </c>
      <c r="H18" s="96">
        <f t="shared" si="1"/>
        <v>0</v>
      </c>
    </row>
    <row r="19" spans="1:8" ht="9.75">
      <c r="A19" s="35">
        <v>14</v>
      </c>
      <c r="B19" s="20"/>
      <c r="C19" s="191"/>
      <c r="D19" s="168"/>
      <c r="E19" s="192" t="e">
        <f t="shared" si="0"/>
        <v>#DIV/0!</v>
      </c>
      <c r="F19" s="83"/>
      <c r="G19" s="96">
        <v>1.2</v>
      </c>
      <c r="H19" s="96">
        <f t="shared" si="1"/>
        <v>0</v>
      </c>
    </row>
    <row r="20" spans="1:8" ht="9.75">
      <c r="A20" s="35">
        <v>15</v>
      </c>
      <c r="B20" s="20"/>
      <c r="C20" s="186"/>
      <c r="D20" s="179"/>
      <c r="E20" s="192" t="e">
        <f t="shared" si="0"/>
        <v>#DIV/0!</v>
      </c>
      <c r="F20" s="83"/>
      <c r="G20" s="96">
        <v>1.2</v>
      </c>
      <c r="H20" s="96">
        <f t="shared" si="1"/>
        <v>0</v>
      </c>
    </row>
    <row r="21" spans="1:8" ht="9.75">
      <c r="A21" s="35">
        <v>16</v>
      </c>
      <c r="B21" s="20"/>
      <c r="C21" s="191"/>
      <c r="D21" s="168"/>
      <c r="E21" s="192" t="e">
        <f t="shared" si="0"/>
        <v>#DIV/0!</v>
      </c>
      <c r="F21" s="83"/>
      <c r="G21" s="96">
        <v>1.2</v>
      </c>
      <c r="H21" s="96">
        <f t="shared" si="1"/>
        <v>0</v>
      </c>
    </row>
    <row r="22" spans="1:8" ht="9.75">
      <c r="A22" s="35">
        <v>17</v>
      </c>
      <c r="B22" s="20"/>
      <c r="C22" s="193"/>
      <c r="D22" s="168"/>
      <c r="E22" s="192" t="e">
        <f t="shared" si="0"/>
        <v>#DIV/0!</v>
      </c>
      <c r="F22" s="83"/>
      <c r="G22" s="96">
        <v>1.2</v>
      </c>
      <c r="H22" s="96">
        <f t="shared" si="1"/>
        <v>0</v>
      </c>
    </row>
    <row r="23" spans="1:8" ht="9.75">
      <c r="A23" s="35">
        <v>18</v>
      </c>
      <c r="B23" s="20"/>
      <c r="C23" s="191"/>
      <c r="D23" s="168"/>
      <c r="E23" s="192" t="e">
        <f t="shared" si="0"/>
        <v>#DIV/0!</v>
      </c>
      <c r="F23" s="83"/>
      <c r="G23" s="96">
        <v>1.2</v>
      </c>
      <c r="H23" s="96">
        <f t="shared" si="1"/>
        <v>0</v>
      </c>
    </row>
    <row r="24" spans="1:8" ht="9.75">
      <c r="A24" s="35">
        <v>19</v>
      </c>
      <c r="B24" s="20"/>
      <c r="C24" s="191"/>
      <c r="D24" s="168"/>
      <c r="E24" s="192" t="e">
        <f t="shared" si="0"/>
        <v>#DIV/0!</v>
      </c>
      <c r="F24" s="83"/>
      <c r="G24" s="96">
        <v>1.2</v>
      </c>
      <c r="H24" s="96">
        <f t="shared" si="1"/>
        <v>0</v>
      </c>
    </row>
    <row r="25" spans="1:8" ht="9.75">
      <c r="A25" s="35">
        <v>20</v>
      </c>
      <c r="B25" s="20"/>
      <c r="C25" s="191"/>
      <c r="D25" s="168"/>
      <c r="E25" s="192" t="e">
        <f t="shared" si="0"/>
        <v>#DIV/0!</v>
      </c>
      <c r="F25" s="83"/>
      <c r="G25" s="96">
        <v>1.2</v>
      </c>
      <c r="H25" s="96">
        <f t="shared" si="1"/>
        <v>0</v>
      </c>
    </row>
    <row r="26" spans="1:8" ht="9.75">
      <c r="A26" s="35">
        <v>21</v>
      </c>
      <c r="B26" s="20"/>
      <c r="C26" s="191"/>
      <c r="D26" s="168"/>
      <c r="E26" s="192" t="e">
        <f t="shared" si="0"/>
        <v>#DIV/0!</v>
      </c>
      <c r="F26" s="83"/>
      <c r="G26" s="96">
        <v>1.2</v>
      </c>
      <c r="H26" s="96">
        <f t="shared" si="1"/>
        <v>0</v>
      </c>
    </row>
    <row r="27" spans="1:8" ht="9.75">
      <c r="A27" s="35">
        <v>22</v>
      </c>
      <c r="B27" s="20"/>
      <c r="C27" s="191"/>
      <c r="D27" s="168"/>
      <c r="E27" s="192" t="e">
        <f t="shared" si="0"/>
        <v>#DIV/0!</v>
      </c>
      <c r="F27" s="83"/>
      <c r="G27" s="96">
        <v>1.2</v>
      </c>
      <c r="H27" s="96">
        <f t="shared" si="1"/>
        <v>0</v>
      </c>
    </row>
    <row r="28" spans="1:8" ht="9.75">
      <c r="A28" s="35">
        <v>23</v>
      </c>
      <c r="B28" s="20"/>
      <c r="C28" s="186"/>
      <c r="D28" s="179"/>
      <c r="E28" s="192" t="e">
        <f t="shared" si="0"/>
        <v>#DIV/0!</v>
      </c>
      <c r="F28" s="83"/>
      <c r="G28" s="96">
        <v>1.2</v>
      </c>
      <c r="H28" s="96">
        <f t="shared" si="1"/>
        <v>0</v>
      </c>
    </row>
    <row r="29" spans="1:8" ht="9.75">
      <c r="A29" s="35">
        <v>24</v>
      </c>
      <c r="B29" s="20"/>
      <c r="C29" s="186"/>
      <c r="D29" s="179"/>
      <c r="E29" s="192" t="e">
        <f t="shared" si="0"/>
        <v>#DIV/0!</v>
      </c>
      <c r="F29" s="83"/>
      <c r="G29" s="96">
        <v>1.2</v>
      </c>
      <c r="H29" s="96">
        <f t="shared" si="1"/>
        <v>0</v>
      </c>
    </row>
    <row r="30" spans="1:8" ht="9.75">
      <c r="A30" s="207" t="s">
        <v>75</v>
      </c>
      <c r="B30" s="208"/>
      <c r="C30" s="194">
        <f>SUM(C6:C29)</f>
        <v>0</v>
      </c>
      <c r="D30" s="24">
        <f>SUM(D6:D29)</f>
        <v>21679.800000000003</v>
      </c>
      <c r="E30" s="182" t="s">
        <v>6</v>
      </c>
      <c r="F30" s="92" t="s">
        <v>6</v>
      </c>
      <c r="G30" s="82">
        <v>1.2</v>
      </c>
      <c r="H30" s="82" t="s">
        <v>6</v>
      </c>
    </row>
    <row r="31" spans="1:8" ht="9.75">
      <c r="A31" s="40"/>
      <c r="B31" s="20"/>
      <c r="F31" s="39"/>
      <c r="G31" s="84"/>
      <c r="H31" s="84"/>
    </row>
    <row r="32" spans="1:8" ht="9.75">
      <c r="A32" s="40"/>
      <c r="B32" s="20"/>
      <c r="F32" s="39"/>
      <c r="G32" s="84"/>
      <c r="H32" s="84"/>
    </row>
    <row r="33" spans="1:8" ht="9.75">
      <c r="A33" s="40"/>
      <c r="B33" s="20"/>
      <c r="F33" s="39"/>
      <c r="G33" s="84"/>
      <c r="H33" s="84"/>
    </row>
    <row r="34" spans="1:8" ht="9.75">
      <c r="A34" s="40"/>
      <c r="B34" s="20"/>
      <c r="F34" s="39"/>
      <c r="G34" s="84"/>
      <c r="H34" s="84"/>
    </row>
    <row r="35" spans="1:8" ht="9.75">
      <c r="A35" s="40"/>
      <c r="B35" s="20"/>
      <c r="F35" s="39"/>
      <c r="G35" s="84"/>
      <c r="H35" s="84"/>
    </row>
    <row r="36" spans="1:8" ht="9.75">
      <c r="A36" s="40"/>
      <c r="B36" s="20"/>
      <c r="F36" s="39"/>
      <c r="G36" s="84"/>
      <c r="H36" s="84"/>
    </row>
    <row r="37" spans="1:8" ht="9.75">
      <c r="A37" s="39"/>
      <c r="B37" s="84"/>
      <c r="F37" s="39"/>
      <c r="G37" s="84"/>
      <c r="H37" s="84"/>
    </row>
    <row r="38" spans="1:8" ht="9.75">
      <c r="A38" s="39"/>
      <c r="B38" s="84"/>
      <c r="F38" s="39"/>
      <c r="G38" s="84"/>
      <c r="H38" s="84"/>
    </row>
    <row r="39" spans="1:8" ht="9.75">
      <c r="A39" s="39"/>
      <c r="B39" s="84"/>
      <c r="F39" s="39"/>
      <c r="G39" s="84"/>
      <c r="H39" s="84"/>
    </row>
    <row r="40" spans="1:8" ht="9.75">
      <c r="A40" s="39"/>
      <c r="B40" s="84"/>
      <c r="F40" s="39"/>
      <c r="G40" s="84"/>
      <c r="H40" s="84"/>
    </row>
    <row r="41" spans="1:8" ht="9.75">
      <c r="A41" s="39"/>
      <c r="B41" s="84"/>
      <c r="F41" s="39"/>
      <c r="G41" s="84"/>
      <c r="H41" s="84"/>
    </row>
    <row r="42" spans="6:8" ht="9.75">
      <c r="F42" s="39"/>
      <c r="G42" s="84"/>
      <c r="H42" s="84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D10" sqref="D10"/>
    </sheetView>
  </sheetViews>
  <sheetFormatPr defaultColWidth="9.125" defaultRowHeight="12.75"/>
  <cols>
    <col min="1" max="1" width="5.125" style="38" customWidth="1"/>
    <col min="2" max="2" width="22.375" style="15" customWidth="1"/>
    <col min="3" max="3" width="29.00390625" style="164" customWidth="1"/>
    <col min="4" max="4" width="26.50390625" style="164" customWidth="1"/>
    <col min="5" max="5" width="12.50390625" style="172" customWidth="1"/>
    <col min="6" max="6" width="12.50390625" style="38" customWidth="1"/>
    <col min="7" max="7" width="12.50390625" style="15" customWidth="1"/>
    <col min="8" max="8" width="11.00390625" style="15" customWidth="1"/>
    <col min="9" max="16384" width="9.125" style="164" customWidth="1"/>
  </cols>
  <sheetData>
    <row r="1" spans="1:11" ht="42" customHeight="1">
      <c r="A1" s="213" t="s">
        <v>69</v>
      </c>
      <c r="B1" s="213"/>
      <c r="C1" s="213"/>
      <c r="D1" s="213"/>
      <c r="E1" s="213"/>
      <c r="F1" s="213"/>
      <c r="G1" s="213"/>
      <c r="H1" s="213"/>
      <c r="I1" s="41"/>
      <c r="J1" s="41"/>
      <c r="K1" s="41"/>
    </row>
    <row r="2" spans="1:2" ht="9.75">
      <c r="A2" s="37"/>
      <c r="B2" s="72"/>
    </row>
    <row r="3" spans="1:8" ht="78.75" customHeight="1">
      <c r="A3" s="209" t="s">
        <v>70</v>
      </c>
      <c r="B3" s="207" t="s">
        <v>99</v>
      </c>
      <c r="C3" s="166" t="s">
        <v>162</v>
      </c>
      <c r="D3" s="166" t="s">
        <v>163</v>
      </c>
      <c r="E3" s="166" t="s">
        <v>22</v>
      </c>
      <c r="F3" s="210" t="s">
        <v>71</v>
      </c>
      <c r="G3" s="210" t="s">
        <v>3</v>
      </c>
      <c r="H3" s="74" t="s">
        <v>4</v>
      </c>
    </row>
    <row r="4" spans="1:8" ht="45" customHeight="1">
      <c r="A4" s="216"/>
      <c r="B4" s="207"/>
      <c r="C4" s="98" t="s">
        <v>72</v>
      </c>
      <c r="D4" s="98" t="s">
        <v>73</v>
      </c>
      <c r="E4" s="174" t="s">
        <v>74</v>
      </c>
      <c r="F4" s="212"/>
      <c r="G4" s="212"/>
      <c r="H4" s="174" t="s">
        <v>47</v>
      </c>
    </row>
    <row r="5" spans="1:8" ht="17.25" customHeight="1">
      <c r="A5" s="27">
        <v>1</v>
      </c>
      <c r="B5" s="63">
        <v>2</v>
      </c>
      <c r="C5" s="7">
        <v>3</v>
      </c>
      <c r="D5" s="7">
        <v>4</v>
      </c>
      <c r="E5" s="175">
        <v>5</v>
      </c>
      <c r="F5" s="7">
        <v>6</v>
      </c>
      <c r="G5" s="7">
        <v>7</v>
      </c>
      <c r="H5" s="87">
        <v>8</v>
      </c>
    </row>
    <row r="6" spans="1:8" ht="9.75">
      <c r="A6" s="35">
        <v>1</v>
      </c>
      <c r="B6" s="14" t="s">
        <v>145</v>
      </c>
      <c r="C6" s="168">
        <v>0</v>
      </c>
      <c r="D6" s="195">
        <v>518.6</v>
      </c>
      <c r="E6" s="192">
        <f aca="true" t="shared" si="0" ref="E6:E29">C6/D6</f>
        <v>0</v>
      </c>
      <c r="F6" s="96">
        <f aca="true" t="shared" si="1" ref="F6:F14">(E6-5)/(0-5)</f>
        <v>1</v>
      </c>
      <c r="G6" s="96">
        <v>1.2</v>
      </c>
      <c r="H6" s="96">
        <f aca="true" t="shared" si="2" ref="H6:H29">F6*G6</f>
        <v>1.2</v>
      </c>
    </row>
    <row r="7" spans="1:8" ht="9.75">
      <c r="A7" s="35">
        <v>2</v>
      </c>
      <c r="B7" s="14" t="s">
        <v>146</v>
      </c>
      <c r="C7" s="168">
        <v>0</v>
      </c>
      <c r="D7" s="195">
        <v>308.5</v>
      </c>
      <c r="E7" s="192">
        <f t="shared" si="0"/>
        <v>0</v>
      </c>
      <c r="F7" s="96">
        <f t="shared" si="1"/>
        <v>1</v>
      </c>
      <c r="G7" s="96">
        <v>1.2</v>
      </c>
      <c r="H7" s="96">
        <f t="shared" si="2"/>
        <v>1.2</v>
      </c>
    </row>
    <row r="8" spans="1:8" ht="9.75">
      <c r="A8" s="35">
        <v>3</v>
      </c>
      <c r="B8" s="14" t="s">
        <v>147</v>
      </c>
      <c r="C8" s="179">
        <v>0</v>
      </c>
      <c r="D8" s="195">
        <v>555.1</v>
      </c>
      <c r="E8" s="192">
        <f t="shared" si="0"/>
        <v>0</v>
      </c>
      <c r="F8" s="96">
        <f t="shared" si="1"/>
        <v>1</v>
      </c>
      <c r="G8" s="96">
        <v>1.2</v>
      </c>
      <c r="H8" s="96">
        <f t="shared" si="2"/>
        <v>1.2</v>
      </c>
    </row>
    <row r="9" spans="1:8" ht="9.75">
      <c r="A9" s="35">
        <v>4</v>
      </c>
      <c r="B9" s="14" t="s">
        <v>148</v>
      </c>
      <c r="C9" s="168">
        <v>0</v>
      </c>
      <c r="D9" s="195">
        <v>430.5</v>
      </c>
      <c r="E9" s="192">
        <f t="shared" si="0"/>
        <v>0</v>
      </c>
      <c r="F9" s="96">
        <f t="shared" si="1"/>
        <v>1</v>
      </c>
      <c r="G9" s="96">
        <v>1.2</v>
      </c>
      <c r="H9" s="96">
        <f t="shared" si="2"/>
        <v>1.2</v>
      </c>
    </row>
    <row r="10" spans="1:8" ht="9.75">
      <c r="A10" s="35">
        <v>5</v>
      </c>
      <c r="B10" s="14" t="s">
        <v>149</v>
      </c>
      <c r="C10" s="168">
        <v>0</v>
      </c>
      <c r="D10" s="195">
        <v>1971.6</v>
      </c>
      <c r="E10" s="192">
        <f t="shared" si="0"/>
        <v>0</v>
      </c>
      <c r="F10" s="96">
        <f t="shared" si="1"/>
        <v>1</v>
      </c>
      <c r="G10" s="96">
        <v>1.2</v>
      </c>
      <c r="H10" s="96">
        <f t="shared" si="2"/>
        <v>1.2</v>
      </c>
    </row>
    <row r="11" spans="1:8" ht="9.75">
      <c r="A11" s="35">
        <v>6</v>
      </c>
      <c r="B11" s="14" t="s">
        <v>150</v>
      </c>
      <c r="C11" s="168">
        <v>0</v>
      </c>
      <c r="D11" s="195">
        <v>685.2</v>
      </c>
      <c r="E11" s="192">
        <f t="shared" si="0"/>
        <v>0</v>
      </c>
      <c r="F11" s="96">
        <f t="shared" si="1"/>
        <v>1</v>
      </c>
      <c r="G11" s="96">
        <v>1.2</v>
      </c>
      <c r="H11" s="96">
        <f t="shared" si="2"/>
        <v>1.2</v>
      </c>
    </row>
    <row r="12" spans="1:8" ht="9.75">
      <c r="A12" s="35">
        <v>7</v>
      </c>
      <c r="B12" s="14" t="s">
        <v>151</v>
      </c>
      <c r="C12" s="168">
        <v>0</v>
      </c>
      <c r="D12" s="195">
        <v>787</v>
      </c>
      <c r="E12" s="192">
        <f t="shared" si="0"/>
        <v>0</v>
      </c>
      <c r="F12" s="96">
        <f t="shared" si="1"/>
        <v>1</v>
      </c>
      <c r="G12" s="96">
        <v>1.2</v>
      </c>
      <c r="H12" s="96">
        <f t="shared" si="2"/>
        <v>1.2</v>
      </c>
    </row>
    <row r="13" spans="1:8" ht="9.75">
      <c r="A13" s="35">
        <v>8</v>
      </c>
      <c r="B13" s="14" t="s">
        <v>152</v>
      </c>
      <c r="C13" s="168">
        <v>0</v>
      </c>
      <c r="D13" s="195">
        <v>654.6</v>
      </c>
      <c r="E13" s="192">
        <f t="shared" si="0"/>
        <v>0</v>
      </c>
      <c r="F13" s="96">
        <f t="shared" si="1"/>
        <v>1</v>
      </c>
      <c r="G13" s="96">
        <v>1.2</v>
      </c>
      <c r="H13" s="96">
        <f t="shared" si="2"/>
        <v>1.2</v>
      </c>
    </row>
    <row r="14" spans="1:8" ht="9.75">
      <c r="A14" s="35">
        <v>9</v>
      </c>
      <c r="B14" s="14" t="s">
        <v>153</v>
      </c>
      <c r="C14" s="168">
        <v>0</v>
      </c>
      <c r="D14" s="195">
        <v>421.1</v>
      </c>
      <c r="E14" s="192">
        <f t="shared" si="0"/>
        <v>0</v>
      </c>
      <c r="F14" s="96">
        <f t="shared" si="1"/>
        <v>1</v>
      </c>
      <c r="G14" s="96">
        <v>1.2</v>
      </c>
      <c r="H14" s="96">
        <f t="shared" si="2"/>
        <v>1.2</v>
      </c>
    </row>
    <row r="15" spans="1:8" ht="9.75">
      <c r="A15" s="35">
        <v>10</v>
      </c>
      <c r="B15" s="14"/>
      <c r="C15" s="168"/>
      <c r="D15" s="195"/>
      <c r="E15" s="192" t="e">
        <f t="shared" si="0"/>
        <v>#DIV/0!</v>
      </c>
      <c r="F15" s="83"/>
      <c r="G15" s="96">
        <v>1.2</v>
      </c>
      <c r="H15" s="96">
        <f t="shared" si="2"/>
        <v>0</v>
      </c>
    </row>
    <row r="16" spans="1:8" ht="9.75">
      <c r="A16" s="35">
        <v>11</v>
      </c>
      <c r="B16" s="14"/>
      <c r="C16" s="168"/>
      <c r="D16" s="195"/>
      <c r="E16" s="192" t="e">
        <f t="shared" si="0"/>
        <v>#DIV/0!</v>
      </c>
      <c r="F16" s="83"/>
      <c r="G16" s="96">
        <v>1.2</v>
      </c>
      <c r="H16" s="96">
        <f t="shared" si="2"/>
        <v>0</v>
      </c>
    </row>
    <row r="17" spans="1:8" ht="9.75">
      <c r="A17" s="35">
        <v>12</v>
      </c>
      <c r="B17" s="14"/>
      <c r="C17" s="179"/>
      <c r="D17" s="195"/>
      <c r="E17" s="192" t="e">
        <f t="shared" si="0"/>
        <v>#DIV/0!</v>
      </c>
      <c r="F17" s="83"/>
      <c r="G17" s="96">
        <v>1.2</v>
      </c>
      <c r="H17" s="96">
        <f t="shared" si="2"/>
        <v>0</v>
      </c>
    </row>
    <row r="18" spans="1:8" ht="9.75">
      <c r="A18" s="35">
        <v>13</v>
      </c>
      <c r="B18" s="20"/>
      <c r="C18" s="168"/>
      <c r="D18" s="195"/>
      <c r="E18" s="192" t="e">
        <f t="shared" si="0"/>
        <v>#DIV/0!</v>
      </c>
      <c r="F18" s="83"/>
      <c r="G18" s="96">
        <v>1.2</v>
      </c>
      <c r="H18" s="96">
        <f t="shared" si="2"/>
        <v>0</v>
      </c>
    </row>
    <row r="19" spans="1:8" ht="9.75">
      <c r="A19" s="35">
        <v>14</v>
      </c>
      <c r="B19" s="20"/>
      <c r="C19" s="168"/>
      <c r="D19" s="195"/>
      <c r="E19" s="192" t="e">
        <f t="shared" si="0"/>
        <v>#DIV/0!</v>
      </c>
      <c r="F19" s="83"/>
      <c r="G19" s="96">
        <v>1.2</v>
      </c>
      <c r="H19" s="96">
        <f t="shared" si="2"/>
        <v>0</v>
      </c>
    </row>
    <row r="20" spans="1:8" ht="9.75">
      <c r="A20" s="35">
        <v>15</v>
      </c>
      <c r="B20" s="20"/>
      <c r="C20" s="179"/>
      <c r="D20" s="195"/>
      <c r="E20" s="192" t="e">
        <f t="shared" si="0"/>
        <v>#DIV/0!</v>
      </c>
      <c r="F20" s="83"/>
      <c r="G20" s="96">
        <v>1.2</v>
      </c>
      <c r="H20" s="96">
        <f t="shared" si="2"/>
        <v>0</v>
      </c>
    </row>
    <row r="21" spans="1:8" ht="9.75">
      <c r="A21" s="35">
        <v>16</v>
      </c>
      <c r="B21" s="20"/>
      <c r="C21" s="168"/>
      <c r="D21" s="195"/>
      <c r="E21" s="192" t="e">
        <f t="shared" si="0"/>
        <v>#DIV/0!</v>
      </c>
      <c r="F21" s="83"/>
      <c r="G21" s="96">
        <v>1.2</v>
      </c>
      <c r="H21" s="96">
        <f t="shared" si="2"/>
        <v>0</v>
      </c>
    </row>
    <row r="22" spans="1:8" ht="9.75">
      <c r="A22" s="35">
        <v>17</v>
      </c>
      <c r="B22" s="20"/>
      <c r="C22" s="168"/>
      <c r="D22" s="195"/>
      <c r="E22" s="192" t="e">
        <f t="shared" si="0"/>
        <v>#DIV/0!</v>
      </c>
      <c r="F22" s="83"/>
      <c r="G22" s="96">
        <v>1.2</v>
      </c>
      <c r="H22" s="96">
        <f t="shared" si="2"/>
        <v>0</v>
      </c>
    </row>
    <row r="23" spans="1:8" ht="9.75">
      <c r="A23" s="35">
        <v>18</v>
      </c>
      <c r="B23" s="20"/>
      <c r="C23" s="168"/>
      <c r="D23" s="195"/>
      <c r="E23" s="192" t="e">
        <f t="shared" si="0"/>
        <v>#DIV/0!</v>
      </c>
      <c r="F23" s="83"/>
      <c r="G23" s="96">
        <v>1.2</v>
      </c>
      <c r="H23" s="96">
        <f t="shared" si="2"/>
        <v>0</v>
      </c>
    </row>
    <row r="24" spans="1:8" ht="9.75">
      <c r="A24" s="35">
        <v>19</v>
      </c>
      <c r="B24" s="20"/>
      <c r="C24" s="168"/>
      <c r="D24" s="195"/>
      <c r="E24" s="192" t="e">
        <f t="shared" si="0"/>
        <v>#DIV/0!</v>
      </c>
      <c r="F24" s="83"/>
      <c r="G24" s="96">
        <v>1.2</v>
      </c>
      <c r="H24" s="96">
        <f t="shared" si="2"/>
        <v>0</v>
      </c>
    </row>
    <row r="25" spans="1:8" ht="9.75">
      <c r="A25" s="35">
        <v>20</v>
      </c>
      <c r="B25" s="20"/>
      <c r="C25" s="168"/>
      <c r="D25" s="195"/>
      <c r="E25" s="192" t="e">
        <f t="shared" si="0"/>
        <v>#DIV/0!</v>
      </c>
      <c r="F25" s="83"/>
      <c r="G25" s="96">
        <v>1.2</v>
      </c>
      <c r="H25" s="96">
        <f t="shared" si="2"/>
        <v>0</v>
      </c>
    </row>
    <row r="26" spans="1:8" ht="9.75">
      <c r="A26" s="35">
        <v>21</v>
      </c>
      <c r="B26" s="20"/>
      <c r="C26" s="168"/>
      <c r="D26" s="195"/>
      <c r="E26" s="192" t="e">
        <f t="shared" si="0"/>
        <v>#DIV/0!</v>
      </c>
      <c r="F26" s="83"/>
      <c r="G26" s="96">
        <v>1.2</v>
      </c>
      <c r="H26" s="96">
        <f t="shared" si="2"/>
        <v>0</v>
      </c>
    </row>
    <row r="27" spans="1:8" ht="9.75">
      <c r="A27" s="35">
        <v>22</v>
      </c>
      <c r="B27" s="20"/>
      <c r="C27" s="168"/>
      <c r="D27" s="195"/>
      <c r="E27" s="192" t="e">
        <f t="shared" si="0"/>
        <v>#DIV/0!</v>
      </c>
      <c r="F27" s="83"/>
      <c r="G27" s="96">
        <v>1.2</v>
      </c>
      <c r="H27" s="96">
        <f t="shared" si="2"/>
        <v>0</v>
      </c>
    </row>
    <row r="28" spans="1:8" ht="9.75">
      <c r="A28" s="35">
        <v>23</v>
      </c>
      <c r="B28" s="20"/>
      <c r="C28" s="179"/>
      <c r="D28" s="195"/>
      <c r="E28" s="192" t="e">
        <f t="shared" si="0"/>
        <v>#DIV/0!</v>
      </c>
      <c r="F28" s="83"/>
      <c r="G28" s="96">
        <v>1.2</v>
      </c>
      <c r="H28" s="96">
        <f t="shared" si="2"/>
        <v>0</v>
      </c>
    </row>
    <row r="29" spans="1:8" ht="9.75">
      <c r="A29" s="35">
        <v>24</v>
      </c>
      <c r="B29" s="20"/>
      <c r="C29" s="179"/>
      <c r="D29" s="195"/>
      <c r="E29" s="192" t="e">
        <f t="shared" si="0"/>
        <v>#DIV/0!</v>
      </c>
      <c r="F29" s="83"/>
      <c r="G29" s="96">
        <v>1.2</v>
      </c>
      <c r="H29" s="96">
        <f t="shared" si="2"/>
        <v>0</v>
      </c>
    </row>
    <row r="30" spans="1:8" ht="9.75">
      <c r="A30" s="207" t="s">
        <v>75</v>
      </c>
      <c r="B30" s="208"/>
      <c r="C30" s="170">
        <f>SUM(C6:C29)</f>
        <v>0</v>
      </c>
      <c r="D30" s="170">
        <f>SUM(D6:D29)</f>
        <v>6332.200000000001</v>
      </c>
      <c r="E30" s="182" t="s">
        <v>6</v>
      </c>
      <c r="F30" s="92" t="s">
        <v>6</v>
      </c>
      <c r="G30" s="82">
        <v>1.2</v>
      </c>
      <c r="H30" s="82" t="s">
        <v>6</v>
      </c>
    </row>
    <row r="31" spans="1:8" ht="9.75">
      <c r="A31" s="40"/>
      <c r="B31" s="20"/>
      <c r="F31" s="39"/>
      <c r="G31" s="84"/>
      <c r="H31" s="84"/>
    </row>
    <row r="32" spans="1:8" ht="9.75">
      <c r="A32" s="40"/>
      <c r="B32" s="20"/>
      <c r="F32" s="39"/>
      <c r="G32" s="84"/>
      <c r="H32" s="84"/>
    </row>
    <row r="33" spans="1:8" ht="9.75">
      <c r="A33" s="40"/>
      <c r="B33" s="20"/>
      <c r="F33" s="39"/>
      <c r="G33" s="84"/>
      <c r="H33" s="84"/>
    </row>
    <row r="34" spans="1:8" ht="9.75">
      <c r="A34" s="40"/>
      <c r="B34" s="20"/>
      <c r="F34" s="39"/>
      <c r="G34" s="84"/>
      <c r="H34" s="84"/>
    </row>
    <row r="35" spans="1:8" ht="9.75">
      <c r="A35" s="40"/>
      <c r="B35" s="20"/>
      <c r="F35" s="39"/>
      <c r="G35" s="84"/>
      <c r="H35" s="84"/>
    </row>
    <row r="36" spans="1:8" ht="9.75">
      <c r="A36" s="40"/>
      <c r="B36" s="20"/>
      <c r="F36" s="39"/>
      <c r="G36" s="84"/>
      <c r="H36" s="84"/>
    </row>
    <row r="37" spans="1:8" ht="9.75">
      <c r="A37" s="39"/>
      <c r="B37" s="84"/>
      <c r="F37" s="39"/>
      <c r="G37" s="84"/>
      <c r="H37" s="84"/>
    </row>
    <row r="38" spans="1:8" ht="9.75">
      <c r="A38" s="39"/>
      <c r="B38" s="84"/>
      <c r="F38" s="39"/>
      <c r="G38" s="84"/>
      <c r="H38" s="84"/>
    </row>
    <row r="39" spans="1:8" ht="9.75">
      <c r="A39" s="39"/>
      <c r="B39" s="84"/>
      <c r="F39" s="39"/>
      <c r="G39" s="84"/>
      <c r="H39" s="84"/>
    </row>
    <row r="40" spans="1:8" ht="9.75">
      <c r="A40" s="39"/>
      <c r="B40" s="84"/>
      <c r="F40" s="39"/>
      <c r="G40" s="84"/>
      <c r="H40" s="84"/>
    </row>
    <row r="41" spans="1:8" ht="9.75">
      <c r="A41" s="39"/>
      <c r="B41" s="84"/>
      <c r="F41" s="39"/>
      <c r="G41" s="84"/>
      <c r="H41" s="84"/>
    </row>
    <row r="42" spans="6:8" ht="9.75">
      <c r="F42" s="39"/>
      <c r="G42" s="84"/>
      <c r="H42" s="84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P42"/>
  <sheetViews>
    <sheetView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I9" sqref="I9"/>
    </sheetView>
  </sheetViews>
  <sheetFormatPr defaultColWidth="9.125" defaultRowHeight="12.75"/>
  <cols>
    <col min="1" max="1" width="3.50390625" style="38" customWidth="1"/>
    <col min="2" max="2" width="20.125" style="15" customWidth="1"/>
    <col min="3" max="3" width="16.625" style="15" customWidth="1"/>
    <col min="4" max="4" width="18.00390625" style="15" customWidth="1"/>
    <col min="5" max="5" width="14.625" style="164" customWidth="1"/>
    <col min="6" max="6" width="15.875" style="164" customWidth="1"/>
    <col min="7" max="7" width="19.00390625" style="164" customWidth="1"/>
    <col min="8" max="8" width="17.125" style="164" customWidth="1"/>
    <col min="9" max="9" width="18.50390625" style="164" customWidth="1"/>
    <col min="10" max="10" width="11.875" style="172" customWidth="1"/>
    <col min="11" max="11" width="12.125" style="38" customWidth="1"/>
    <col min="12" max="12" width="10.00390625" style="15" customWidth="1"/>
    <col min="13" max="13" width="9.125" style="15" customWidth="1"/>
    <col min="14" max="16384" width="9.125" style="164" customWidth="1"/>
  </cols>
  <sheetData>
    <row r="1" spans="1:16" ht="15.75" customHeight="1">
      <c r="A1" s="213" t="s">
        <v>105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36"/>
      <c r="O1" s="36"/>
      <c r="P1" s="36"/>
    </row>
    <row r="2" spans="1:4" ht="9.75">
      <c r="A2" s="37"/>
      <c r="B2" s="72"/>
      <c r="C2" s="72"/>
      <c r="D2" s="72"/>
    </row>
    <row r="3" spans="1:13" ht="169.5" customHeight="1">
      <c r="A3" s="209" t="s">
        <v>1</v>
      </c>
      <c r="B3" s="207" t="s">
        <v>99</v>
      </c>
      <c r="C3" s="125" t="s">
        <v>63</v>
      </c>
      <c r="D3" s="76" t="s">
        <v>119</v>
      </c>
      <c r="E3" s="76" t="s">
        <v>164</v>
      </c>
      <c r="F3" s="63" t="s">
        <v>188</v>
      </c>
      <c r="G3" s="63" t="s">
        <v>189</v>
      </c>
      <c r="H3" s="63" t="s">
        <v>190</v>
      </c>
      <c r="I3" s="166" t="s">
        <v>165</v>
      </c>
      <c r="J3" s="166" t="s">
        <v>22</v>
      </c>
      <c r="K3" s="210" t="s">
        <v>64</v>
      </c>
      <c r="L3" s="210" t="s">
        <v>3</v>
      </c>
      <c r="M3" s="74" t="s">
        <v>4</v>
      </c>
    </row>
    <row r="4" spans="1:13" ht="45.75" customHeight="1">
      <c r="A4" s="209"/>
      <c r="B4" s="207"/>
      <c r="C4" s="101" t="s">
        <v>20</v>
      </c>
      <c r="D4" s="7" t="s">
        <v>20</v>
      </c>
      <c r="E4" s="7" t="s">
        <v>65</v>
      </c>
      <c r="F4" s="7" t="s">
        <v>24</v>
      </c>
      <c r="G4" s="7" t="s">
        <v>24</v>
      </c>
      <c r="H4" s="7" t="s">
        <v>24</v>
      </c>
      <c r="I4" s="196" t="s">
        <v>66</v>
      </c>
      <c r="J4" s="166" t="s">
        <v>67</v>
      </c>
      <c r="K4" s="212"/>
      <c r="L4" s="212"/>
      <c r="M4" s="87" t="s">
        <v>68</v>
      </c>
    </row>
    <row r="5" spans="1:13" ht="14.25" customHeight="1">
      <c r="A5" s="27">
        <v>1</v>
      </c>
      <c r="B5" s="63">
        <v>2</v>
      </c>
      <c r="C5" s="63">
        <v>3</v>
      </c>
      <c r="D5" s="63">
        <v>4</v>
      </c>
      <c r="E5" s="7">
        <v>5</v>
      </c>
      <c r="F5" s="154">
        <v>6</v>
      </c>
      <c r="G5" s="27">
        <v>7</v>
      </c>
      <c r="H5" s="27">
        <v>8</v>
      </c>
      <c r="I5" s="184">
        <v>9</v>
      </c>
      <c r="J5" s="175">
        <v>10</v>
      </c>
      <c r="K5" s="7">
        <v>11</v>
      </c>
      <c r="L5" s="7">
        <v>12</v>
      </c>
      <c r="M5" s="87">
        <v>13</v>
      </c>
    </row>
    <row r="6" spans="1:13" ht="9.75">
      <c r="A6" s="35">
        <v>1</v>
      </c>
      <c r="B6" s="14" t="s">
        <v>145</v>
      </c>
      <c r="C6" s="197">
        <v>0</v>
      </c>
      <c r="D6" s="102">
        <v>0</v>
      </c>
      <c r="E6" s="198">
        <f aca="true" t="shared" si="0" ref="E6:E29">C6-D6</f>
        <v>0</v>
      </c>
      <c r="F6" s="199">
        <v>4082.5</v>
      </c>
      <c r="G6" s="70">
        <v>128.9</v>
      </c>
      <c r="H6" s="102">
        <v>473.2</v>
      </c>
      <c r="I6" s="200">
        <f aca="true" t="shared" si="1" ref="I6:I29">F6-G6-H6</f>
        <v>3480.4</v>
      </c>
      <c r="J6" s="96">
        <f aca="true" t="shared" si="2" ref="J6:J29">E6/I6*100</f>
        <v>0</v>
      </c>
      <c r="K6" s="160">
        <v>1</v>
      </c>
      <c r="L6" s="89">
        <v>1</v>
      </c>
      <c r="M6" s="89">
        <f aca="true" t="shared" si="3" ref="M6:M29">K6*L6</f>
        <v>1</v>
      </c>
    </row>
    <row r="7" spans="1:13" ht="9.75">
      <c r="A7" s="35">
        <v>2</v>
      </c>
      <c r="B7" s="14" t="s">
        <v>146</v>
      </c>
      <c r="C7" s="197">
        <v>0</v>
      </c>
      <c r="D7" s="102">
        <v>0</v>
      </c>
      <c r="E7" s="198">
        <f t="shared" si="0"/>
        <v>0</v>
      </c>
      <c r="F7" s="199">
        <v>3868.8</v>
      </c>
      <c r="G7" s="70">
        <v>65.5</v>
      </c>
      <c r="H7" s="102">
        <v>780.8</v>
      </c>
      <c r="I7" s="200">
        <f t="shared" si="1"/>
        <v>3022.5</v>
      </c>
      <c r="J7" s="96">
        <f t="shared" si="2"/>
        <v>0</v>
      </c>
      <c r="K7" s="160">
        <v>1</v>
      </c>
      <c r="L7" s="89">
        <v>1</v>
      </c>
      <c r="M7" s="89">
        <f t="shared" si="3"/>
        <v>1</v>
      </c>
    </row>
    <row r="8" spans="1:13" ht="9.75">
      <c r="A8" s="35">
        <v>3</v>
      </c>
      <c r="B8" s="14" t="s">
        <v>147</v>
      </c>
      <c r="C8" s="197">
        <v>0</v>
      </c>
      <c r="D8" s="102">
        <v>0</v>
      </c>
      <c r="E8" s="198">
        <f t="shared" si="0"/>
        <v>0</v>
      </c>
      <c r="F8" s="199">
        <v>6064.2</v>
      </c>
      <c r="G8" s="70">
        <v>63.1</v>
      </c>
      <c r="H8" s="102">
        <v>2680.9</v>
      </c>
      <c r="I8" s="200">
        <f t="shared" si="1"/>
        <v>3320.1999999999994</v>
      </c>
      <c r="J8" s="96">
        <f t="shared" si="2"/>
        <v>0</v>
      </c>
      <c r="K8" s="160">
        <v>1</v>
      </c>
      <c r="L8" s="89">
        <v>1</v>
      </c>
      <c r="M8" s="89">
        <f t="shared" si="3"/>
        <v>1</v>
      </c>
    </row>
    <row r="9" spans="1:13" ht="9.75">
      <c r="A9" s="35">
        <v>4</v>
      </c>
      <c r="B9" s="14" t="s">
        <v>148</v>
      </c>
      <c r="C9" s="197">
        <v>0</v>
      </c>
      <c r="D9" s="102">
        <v>0</v>
      </c>
      <c r="E9" s="198">
        <f t="shared" si="0"/>
        <v>0</v>
      </c>
      <c r="F9" s="199">
        <v>4481.1</v>
      </c>
      <c r="G9" s="70">
        <v>61.1</v>
      </c>
      <c r="H9" s="102">
        <v>2008.4</v>
      </c>
      <c r="I9" s="200">
        <f t="shared" si="1"/>
        <v>2411.6</v>
      </c>
      <c r="J9" s="96">
        <f t="shared" si="2"/>
        <v>0</v>
      </c>
      <c r="K9" s="160">
        <v>1</v>
      </c>
      <c r="L9" s="89">
        <v>1</v>
      </c>
      <c r="M9" s="89">
        <f t="shared" si="3"/>
        <v>1</v>
      </c>
    </row>
    <row r="10" spans="1:13" ht="9.75">
      <c r="A10" s="35">
        <v>5</v>
      </c>
      <c r="B10" s="14" t="s">
        <v>149</v>
      </c>
      <c r="C10" s="197">
        <v>0</v>
      </c>
      <c r="D10" s="102">
        <v>0</v>
      </c>
      <c r="E10" s="198">
        <f t="shared" si="0"/>
        <v>0</v>
      </c>
      <c r="F10" s="199">
        <v>27507.7</v>
      </c>
      <c r="G10" s="70">
        <v>3738.6</v>
      </c>
      <c r="H10" s="102">
        <v>8957.3</v>
      </c>
      <c r="I10" s="200">
        <f t="shared" si="1"/>
        <v>14811.800000000003</v>
      </c>
      <c r="J10" s="96">
        <f t="shared" si="2"/>
        <v>0</v>
      </c>
      <c r="K10" s="160">
        <v>1</v>
      </c>
      <c r="L10" s="89">
        <v>1</v>
      </c>
      <c r="M10" s="89">
        <f t="shared" si="3"/>
        <v>1</v>
      </c>
    </row>
    <row r="11" spans="1:13" ht="9.75">
      <c r="A11" s="35">
        <v>6</v>
      </c>
      <c r="B11" s="14" t="s">
        <v>150</v>
      </c>
      <c r="C11" s="197">
        <v>0</v>
      </c>
      <c r="D11" s="102">
        <v>0</v>
      </c>
      <c r="E11" s="198">
        <f t="shared" si="0"/>
        <v>0</v>
      </c>
      <c r="F11" s="199">
        <v>4052.7</v>
      </c>
      <c r="G11" s="70">
        <v>64.7</v>
      </c>
      <c r="H11" s="102">
        <v>1265.1</v>
      </c>
      <c r="I11" s="200">
        <f t="shared" si="1"/>
        <v>2722.9</v>
      </c>
      <c r="J11" s="96">
        <f t="shared" si="2"/>
        <v>0</v>
      </c>
      <c r="K11" s="160">
        <v>1</v>
      </c>
      <c r="L11" s="89">
        <v>1</v>
      </c>
      <c r="M11" s="89">
        <f t="shared" si="3"/>
        <v>1</v>
      </c>
    </row>
    <row r="12" spans="1:13" ht="9.75">
      <c r="A12" s="35">
        <v>7</v>
      </c>
      <c r="B12" s="14" t="s">
        <v>151</v>
      </c>
      <c r="C12" s="197">
        <v>0</v>
      </c>
      <c r="D12" s="102">
        <v>0</v>
      </c>
      <c r="E12" s="198">
        <f t="shared" si="0"/>
        <v>0</v>
      </c>
      <c r="F12" s="199">
        <v>9136.1</v>
      </c>
      <c r="G12" s="70">
        <v>2020.4</v>
      </c>
      <c r="H12" s="102">
        <v>2565.3</v>
      </c>
      <c r="I12" s="200">
        <f t="shared" si="1"/>
        <v>4550.400000000001</v>
      </c>
      <c r="J12" s="96">
        <f t="shared" si="2"/>
        <v>0</v>
      </c>
      <c r="K12" s="160">
        <v>1</v>
      </c>
      <c r="L12" s="89">
        <v>1</v>
      </c>
      <c r="M12" s="89">
        <f t="shared" si="3"/>
        <v>1</v>
      </c>
    </row>
    <row r="13" spans="1:13" ht="9.75">
      <c r="A13" s="35">
        <v>8</v>
      </c>
      <c r="B13" s="14" t="s">
        <v>152</v>
      </c>
      <c r="C13" s="197">
        <v>0</v>
      </c>
      <c r="D13" s="102">
        <v>0</v>
      </c>
      <c r="E13" s="198">
        <f t="shared" si="0"/>
        <v>0</v>
      </c>
      <c r="F13" s="199">
        <v>2389.7</v>
      </c>
      <c r="G13" s="70">
        <v>63.1</v>
      </c>
      <c r="H13" s="102">
        <v>226.2</v>
      </c>
      <c r="I13" s="200">
        <f t="shared" si="1"/>
        <v>2100.4</v>
      </c>
      <c r="J13" s="96">
        <f t="shared" si="2"/>
        <v>0</v>
      </c>
      <c r="K13" s="160">
        <v>1</v>
      </c>
      <c r="L13" s="89">
        <v>1</v>
      </c>
      <c r="M13" s="89">
        <f t="shared" si="3"/>
        <v>1</v>
      </c>
    </row>
    <row r="14" spans="1:13" ht="9.75">
      <c r="A14" s="35">
        <v>9</v>
      </c>
      <c r="B14" s="14" t="s">
        <v>153</v>
      </c>
      <c r="C14" s="197">
        <v>0</v>
      </c>
      <c r="D14" s="102">
        <v>0</v>
      </c>
      <c r="E14" s="198">
        <f t="shared" si="0"/>
        <v>0</v>
      </c>
      <c r="F14" s="199">
        <v>3418.8</v>
      </c>
      <c r="G14" s="70">
        <v>60.6</v>
      </c>
      <c r="H14" s="102">
        <v>410.4</v>
      </c>
      <c r="I14" s="200">
        <f t="shared" si="1"/>
        <v>2947.8</v>
      </c>
      <c r="J14" s="96">
        <f t="shared" si="2"/>
        <v>0</v>
      </c>
      <c r="K14" s="160">
        <v>1</v>
      </c>
      <c r="L14" s="89">
        <v>1</v>
      </c>
      <c r="M14" s="89">
        <f t="shared" si="3"/>
        <v>1</v>
      </c>
    </row>
    <row r="15" spans="1:13" ht="9.75">
      <c r="A15" s="35">
        <v>10</v>
      </c>
      <c r="B15" s="14"/>
      <c r="C15" s="197"/>
      <c r="D15" s="102"/>
      <c r="E15" s="168">
        <f t="shared" si="0"/>
        <v>0</v>
      </c>
      <c r="F15" s="102"/>
      <c r="G15" s="12"/>
      <c r="H15" s="102"/>
      <c r="I15" s="200">
        <f t="shared" si="1"/>
        <v>0</v>
      </c>
      <c r="J15" s="96" t="e">
        <f t="shared" si="2"/>
        <v>#DIV/0!</v>
      </c>
      <c r="K15" s="39"/>
      <c r="L15" s="89">
        <v>1</v>
      </c>
      <c r="M15" s="89">
        <f t="shared" si="3"/>
        <v>0</v>
      </c>
    </row>
    <row r="16" spans="1:13" ht="9.75">
      <c r="A16" s="35">
        <v>11</v>
      </c>
      <c r="B16" s="14"/>
      <c r="C16" s="197"/>
      <c r="D16" s="102"/>
      <c r="E16" s="168">
        <f t="shared" si="0"/>
        <v>0</v>
      </c>
      <c r="F16" s="102"/>
      <c r="G16" s="12"/>
      <c r="H16" s="102"/>
      <c r="I16" s="200">
        <f t="shared" si="1"/>
        <v>0</v>
      </c>
      <c r="J16" s="96" t="e">
        <f t="shared" si="2"/>
        <v>#DIV/0!</v>
      </c>
      <c r="K16" s="39"/>
      <c r="L16" s="89">
        <v>1</v>
      </c>
      <c r="M16" s="89">
        <f t="shared" si="3"/>
        <v>0</v>
      </c>
    </row>
    <row r="17" spans="1:13" ht="9.75">
      <c r="A17" s="35">
        <v>12</v>
      </c>
      <c r="B17" s="14"/>
      <c r="C17" s="197"/>
      <c r="D17" s="102"/>
      <c r="E17" s="168">
        <f t="shared" si="0"/>
        <v>0</v>
      </c>
      <c r="F17" s="102"/>
      <c r="G17" s="12"/>
      <c r="H17" s="102"/>
      <c r="I17" s="200">
        <f t="shared" si="1"/>
        <v>0</v>
      </c>
      <c r="J17" s="96" t="e">
        <f t="shared" si="2"/>
        <v>#DIV/0!</v>
      </c>
      <c r="K17" s="39"/>
      <c r="L17" s="89">
        <v>1</v>
      </c>
      <c r="M17" s="89">
        <f t="shared" si="3"/>
        <v>0</v>
      </c>
    </row>
    <row r="18" spans="1:13" ht="9.75">
      <c r="A18" s="35">
        <v>13</v>
      </c>
      <c r="B18" s="20"/>
      <c r="C18" s="197"/>
      <c r="D18" s="102"/>
      <c r="E18" s="168">
        <f t="shared" si="0"/>
        <v>0</v>
      </c>
      <c r="F18" s="102"/>
      <c r="G18" s="12"/>
      <c r="H18" s="102"/>
      <c r="I18" s="200">
        <f t="shared" si="1"/>
        <v>0</v>
      </c>
      <c r="J18" s="96" t="e">
        <f t="shared" si="2"/>
        <v>#DIV/0!</v>
      </c>
      <c r="K18" s="39"/>
      <c r="L18" s="89">
        <v>1</v>
      </c>
      <c r="M18" s="89">
        <f t="shared" si="3"/>
        <v>0</v>
      </c>
    </row>
    <row r="19" spans="1:13" ht="9.75">
      <c r="A19" s="35">
        <v>14</v>
      </c>
      <c r="B19" s="20"/>
      <c r="C19" s="197"/>
      <c r="D19" s="102"/>
      <c r="E19" s="168">
        <f t="shared" si="0"/>
        <v>0</v>
      </c>
      <c r="F19" s="102"/>
      <c r="G19" s="12"/>
      <c r="H19" s="102"/>
      <c r="I19" s="200">
        <f t="shared" si="1"/>
        <v>0</v>
      </c>
      <c r="J19" s="96" t="e">
        <f t="shared" si="2"/>
        <v>#DIV/0!</v>
      </c>
      <c r="K19" s="39"/>
      <c r="L19" s="89">
        <v>1</v>
      </c>
      <c r="M19" s="89">
        <f t="shared" si="3"/>
        <v>0</v>
      </c>
    </row>
    <row r="20" spans="1:13" ht="9.75">
      <c r="A20" s="35">
        <v>15</v>
      </c>
      <c r="B20" s="20"/>
      <c r="C20" s="197"/>
      <c r="D20" s="102"/>
      <c r="E20" s="168">
        <f t="shared" si="0"/>
        <v>0</v>
      </c>
      <c r="F20" s="102"/>
      <c r="G20" s="12"/>
      <c r="H20" s="102"/>
      <c r="I20" s="200">
        <f t="shared" si="1"/>
        <v>0</v>
      </c>
      <c r="J20" s="96" t="e">
        <f t="shared" si="2"/>
        <v>#DIV/0!</v>
      </c>
      <c r="K20" s="39"/>
      <c r="L20" s="89">
        <v>1</v>
      </c>
      <c r="M20" s="89">
        <f t="shared" si="3"/>
        <v>0</v>
      </c>
    </row>
    <row r="21" spans="1:13" ht="9.75">
      <c r="A21" s="35">
        <v>16</v>
      </c>
      <c r="B21" s="20"/>
      <c r="C21" s="197"/>
      <c r="D21" s="102"/>
      <c r="E21" s="168">
        <f t="shared" si="0"/>
        <v>0</v>
      </c>
      <c r="F21" s="102"/>
      <c r="G21" s="12"/>
      <c r="H21" s="102"/>
      <c r="I21" s="200">
        <f t="shared" si="1"/>
        <v>0</v>
      </c>
      <c r="J21" s="96" t="e">
        <f t="shared" si="2"/>
        <v>#DIV/0!</v>
      </c>
      <c r="K21" s="39"/>
      <c r="L21" s="89">
        <v>1</v>
      </c>
      <c r="M21" s="89">
        <f t="shared" si="3"/>
        <v>0</v>
      </c>
    </row>
    <row r="22" spans="1:13" ht="9.75">
      <c r="A22" s="35">
        <v>17</v>
      </c>
      <c r="B22" s="20"/>
      <c r="C22" s="197"/>
      <c r="D22" s="102"/>
      <c r="E22" s="168">
        <f t="shared" si="0"/>
        <v>0</v>
      </c>
      <c r="F22" s="102"/>
      <c r="G22" s="12"/>
      <c r="H22" s="102"/>
      <c r="I22" s="200">
        <f t="shared" si="1"/>
        <v>0</v>
      </c>
      <c r="J22" s="96" t="e">
        <f t="shared" si="2"/>
        <v>#DIV/0!</v>
      </c>
      <c r="K22" s="39"/>
      <c r="L22" s="89">
        <v>1</v>
      </c>
      <c r="M22" s="89">
        <f t="shared" si="3"/>
        <v>0</v>
      </c>
    </row>
    <row r="23" spans="1:13" ht="9.75">
      <c r="A23" s="35">
        <v>18</v>
      </c>
      <c r="B23" s="20"/>
      <c r="C23" s="197"/>
      <c r="D23" s="102"/>
      <c r="E23" s="168">
        <f t="shared" si="0"/>
        <v>0</v>
      </c>
      <c r="F23" s="102"/>
      <c r="G23" s="12"/>
      <c r="H23" s="102"/>
      <c r="I23" s="200">
        <f t="shared" si="1"/>
        <v>0</v>
      </c>
      <c r="J23" s="96" t="e">
        <f t="shared" si="2"/>
        <v>#DIV/0!</v>
      </c>
      <c r="K23" s="39"/>
      <c r="L23" s="89">
        <v>1</v>
      </c>
      <c r="M23" s="89">
        <f t="shared" si="3"/>
        <v>0</v>
      </c>
    </row>
    <row r="24" spans="1:13" ht="9.75">
      <c r="A24" s="35">
        <v>19</v>
      </c>
      <c r="B24" s="20"/>
      <c r="C24" s="197"/>
      <c r="D24" s="102"/>
      <c r="E24" s="168">
        <f t="shared" si="0"/>
        <v>0</v>
      </c>
      <c r="F24" s="102"/>
      <c r="G24" s="12"/>
      <c r="H24" s="102"/>
      <c r="I24" s="200">
        <f t="shared" si="1"/>
        <v>0</v>
      </c>
      <c r="J24" s="96" t="e">
        <f t="shared" si="2"/>
        <v>#DIV/0!</v>
      </c>
      <c r="K24" s="39"/>
      <c r="L24" s="89">
        <v>1</v>
      </c>
      <c r="M24" s="89">
        <f t="shared" si="3"/>
        <v>0</v>
      </c>
    </row>
    <row r="25" spans="1:13" ht="9.75">
      <c r="A25" s="35">
        <v>20</v>
      </c>
      <c r="B25" s="20"/>
      <c r="C25" s="197"/>
      <c r="D25" s="102"/>
      <c r="E25" s="168">
        <f t="shared" si="0"/>
        <v>0</v>
      </c>
      <c r="F25" s="102"/>
      <c r="G25" s="12"/>
      <c r="H25" s="102"/>
      <c r="I25" s="200">
        <f t="shared" si="1"/>
        <v>0</v>
      </c>
      <c r="J25" s="96" t="e">
        <f t="shared" si="2"/>
        <v>#DIV/0!</v>
      </c>
      <c r="K25" s="39"/>
      <c r="L25" s="89">
        <v>1</v>
      </c>
      <c r="M25" s="89">
        <f t="shared" si="3"/>
        <v>0</v>
      </c>
    </row>
    <row r="26" spans="1:13" ht="9.75">
      <c r="A26" s="35">
        <v>21</v>
      </c>
      <c r="B26" s="20"/>
      <c r="C26" s="197"/>
      <c r="D26" s="102"/>
      <c r="E26" s="168">
        <f t="shared" si="0"/>
        <v>0</v>
      </c>
      <c r="F26" s="102"/>
      <c r="G26" s="12"/>
      <c r="H26" s="102"/>
      <c r="I26" s="200">
        <f t="shared" si="1"/>
        <v>0</v>
      </c>
      <c r="J26" s="96" t="e">
        <f t="shared" si="2"/>
        <v>#DIV/0!</v>
      </c>
      <c r="K26" s="39"/>
      <c r="L26" s="89">
        <v>1</v>
      </c>
      <c r="M26" s="89">
        <f t="shared" si="3"/>
        <v>0</v>
      </c>
    </row>
    <row r="27" spans="1:13" ht="9.75">
      <c r="A27" s="35">
        <v>22</v>
      </c>
      <c r="B27" s="20"/>
      <c r="C27" s="197"/>
      <c r="D27" s="102"/>
      <c r="E27" s="168">
        <f t="shared" si="0"/>
        <v>0</v>
      </c>
      <c r="F27" s="91"/>
      <c r="G27" s="15"/>
      <c r="H27" s="91"/>
      <c r="I27" s="200">
        <f t="shared" si="1"/>
        <v>0</v>
      </c>
      <c r="J27" s="96" t="e">
        <f t="shared" si="2"/>
        <v>#DIV/0!</v>
      </c>
      <c r="K27" s="39"/>
      <c r="L27" s="89">
        <v>1</v>
      </c>
      <c r="M27" s="89">
        <f t="shared" si="3"/>
        <v>0</v>
      </c>
    </row>
    <row r="28" spans="1:13" ht="9.75">
      <c r="A28" s="35">
        <v>23</v>
      </c>
      <c r="B28" s="20"/>
      <c r="C28" s="197"/>
      <c r="D28" s="102"/>
      <c r="E28" s="168">
        <f t="shared" si="0"/>
        <v>0</v>
      </c>
      <c r="F28" s="91"/>
      <c r="G28" s="15"/>
      <c r="H28" s="91"/>
      <c r="I28" s="200">
        <f t="shared" si="1"/>
        <v>0</v>
      </c>
      <c r="J28" s="96" t="e">
        <f t="shared" si="2"/>
        <v>#DIV/0!</v>
      </c>
      <c r="K28" s="39"/>
      <c r="L28" s="89">
        <v>1</v>
      </c>
      <c r="M28" s="89">
        <f t="shared" si="3"/>
        <v>0</v>
      </c>
    </row>
    <row r="29" spans="1:13" ht="9.75">
      <c r="A29" s="35">
        <v>24</v>
      </c>
      <c r="B29" s="20"/>
      <c r="C29" s="197"/>
      <c r="D29" s="102"/>
      <c r="E29" s="168">
        <f t="shared" si="0"/>
        <v>0</v>
      </c>
      <c r="F29" s="91"/>
      <c r="G29" s="15"/>
      <c r="H29" s="91"/>
      <c r="I29" s="200">
        <f t="shared" si="1"/>
        <v>0</v>
      </c>
      <c r="J29" s="96" t="e">
        <f t="shared" si="2"/>
        <v>#DIV/0!</v>
      </c>
      <c r="K29" s="39"/>
      <c r="L29" s="89">
        <v>1</v>
      </c>
      <c r="M29" s="89">
        <f t="shared" si="3"/>
        <v>0</v>
      </c>
    </row>
    <row r="30" spans="1:13" ht="9.75">
      <c r="A30" s="207" t="s">
        <v>62</v>
      </c>
      <c r="B30" s="208"/>
      <c r="C30" s="24">
        <f aca="true" t="shared" si="4" ref="C30:I30">SUM(C6:C29)</f>
        <v>0</v>
      </c>
      <c r="D30" s="24">
        <f t="shared" si="4"/>
        <v>0</v>
      </c>
      <c r="E30" s="170">
        <f t="shared" si="4"/>
        <v>0</v>
      </c>
      <c r="F30" s="170">
        <f t="shared" si="4"/>
        <v>65001.6</v>
      </c>
      <c r="G30" s="170">
        <f t="shared" si="4"/>
        <v>6266</v>
      </c>
      <c r="H30" s="170">
        <f t="shared" si="4"/>
        <v>19367.600000000002</v>
      </c>
      <c r="I30" s="170">
        <f t="shared" si="4"/>
        <v>39368.00000000001</v>
      </c>
      <c r="J30" s="82" t="s">
        <v>6</v>
      </c>
      <c r="K30" s="92" t="s">
        <v>6</v>
      </c>
      <c r="L30" s="93">
        <v>1</v>
      </c>
      <c r="M30" s="82" t="s">
        <v>6</v>
      </c>
    </row>
    <row r="31" spans="1:13" ht="9.75">
      <c r="A31" s="40"/>
      <c r="B31" s="20"/>
      <c r="C31" s="20"/>
      <c r="D31" s="20"/>
      <c r="I31" s="201"/>
      <c r="K31" s="39"/>
      <c r="L31" s="84"/>
      <c r="M31" s="84"/>
    </row>
    <row r="32" spans="1:13" ht="9.75">
      <c r="A32" s="40"/>
      <c r="B32" s="20"/>
      <c r="C32" s="20"/>
      <c r="D32" s="20"/>
      <c r="K32" s="39"/>
      <c r="L32" s="84"/>
      <c r="M32" s="84"/>
    </row>
    <row r="33" spans="1:13" ht="9.75">
      <c r="A33" s="40"/>
      <c r="B33" s="20"/>
      <c r="C33" s="20"/>
      <c r="D33" s="20"/>
      <c r="K33" s="39"/>
      <c r="L33" s="84"/>
      <c r="M33" s="84"/>
    </row>
    <row r="34" spans="1:13" ht="9.75">
      <c r="A34" s="40"/>
      <c r="B34" s="20"/>
      <c r="C34" s="20"/>
      <c r="D34" s="20"/>
      <c r="K34" s="39"/>
      <c r="L34" s="84"/>
      <c r="M34" s="84"/>
    </row>
    <row r="35" spans="1:13" ht="9.75">
      <c r="A35" s="40"/>
      <c r="B35" s="20"/>
      <c r="C35" s="20"/>
      <c r="D35" s="20"/>
      <c r="K35" s="39"/>
      <c r="L35" s="84"/>
      <c r="M35" s="84"/>
    </row>
    <row r="36" spans="1:13" ht="9.75">
      <c r="A36" s="40"/>
      <c r="B36" s="20"/>
      <c r="C36" s="20"/>
      <c r="D36" s="20"/>
      <c r="K36" s="39"/>
      <c r="L36" s="84"/>
      <c r="M36" s="84"/>
    </row>
    <row r="37" spans="1:13" ht="9.75">
      <c r="A37" s="39"/>
      <c r="B37" s="84"/>
      <c r="C37" s="84"/>
      <c r="D37" s="84"/>
      <c r="K37" s="39"/>
      <c r="L37" s="84"/>
      <c r="M37" s="84"/>
    </row>
    <row r="38" spans="1:13" ht="9.75">
      <c r="A38" s="39"/>
      <c r="B38" s="84"/>
      <c r="C38" s="84"/>
      <c r="D38" s="84"/>
      <c r="K38" s="39"/>
      <c r="L38" s="84"/>
      <c r="M38" s="84"/>
    </row>
    <row r="39" spans="1:13" ht="9.75">
      <c r="A39" s="39"/>
      <c r="B39" s="84"/>
      <c r="C39" s="84"/>
      <c r="D39" s="84"/>
      <c r="K39" s="39"/>
      <c r="L39" s="84"/>
      <c r="M39" s="84"/>
    </row>
    <row r="40" spans="1:13" ht="9.75">
      <c r="A40" s="39"/>
      <c r="B40" s="84"/>
      <c r="C40" s="84"/>
      <c r="D40" s="84"/>
      <c r="K40" s="39"/>
      <c r="L40" s="84"/>
      <c r="M40" s="84"/>
    </row>
    <row r="41" spans="1:13" ht="9.75">
      <c r="A41" s="39"/>
      <c r="B41" s="84"/>
      <c r="C41" s="84"/>
      <c r="D41" s="84"/>
      <c r="K41" s="39"/>
      <c r="L41" s="84"/>
      <c r="M41" s="84"/>
    </row>
    <row r="42" spans="11:13" ht="9.75">
      <c r="K42" s="39"/>
      <c r="L42" s="84"/>
      <c r="M42" s="84"/>
    </row>
  </sheetData>
  <sheetProtection/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833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I9" sqref="I9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3" width="22.375" style="2" customWidth="1"/>
    <col min="4" max="5" width="9.375" style="2" hidden="1" customWidth="1"/>
    <col min="6" max="6" width="14.50390625" style="2" customWidth="1"/>
    <col min="7" max="7" width="14.875" style="2" customWidth="1"/>
    <col min="8" max="8" width="15.50390625" style="2" customWidth="1"/>
    <col min="9" max="9" width="20.875" style="2" customWidth="1"/>
    <col min="10" max="10" width="16.50390625" style="2" customWidth="1"/>
    <col min="11" max="11" width="16.00390625" style="1" customWidth="1"/>
    <col min="12" max="12" width="15.625" style="2" customWidth="1"/>
    <col min="13" max="13" width="15.375" style="2" customWidth="1"/>
    <col min="14" max="16384" width="9.125" style="2" customWidth="1"/>
  </cols>
  <sheetData>
    <row r="1" spans="1:13" ht="15.75" customHeight="1">
      <c r="A1" s="213" t="s">
        <v>106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0" ht="9.7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09" t="s">
        <v>1</v>
      </c>
      <c r="B3" s="207" t="s">
        <v>99</v>
      </c>
      <c r="C3" s="76" t="s">
        <v>166</v>
      </c>
      <c r="D3" s="202"/>
      <c r="E3" s="202"/>
      <c r="F3" s="63" t="s">
        <v>191</v>
      </c>
      <c r="G3" s="63" t="s">
        <v>192</v>
      </c>
      <c r="H3" s="63" t="s">
        <v>190</v>
      </c>
      <c r="I3" s="166" t="s">
        <v>167</v>
      </c>
      <c r="J3" s="166" t="s">
        <v>22</v>
      </c>
      <c r="K3" s="210" t="s">
        <v>13</v>
      </c>
      <c r="L3" s="210" t="s">
        <v>60</v>
      </c>
      <c r="M3" s="6" t="s">
        <v>4</v>
      </c>
    </row>
    <row r="4" spans="1:13" s="9" customFormat="1" ht="56.25" customHeight="1">
      <c r="A4" s="209"/>
      <c r="B4" s="207"/>
      <c r="C4" s="7" t="s">
        <v>107</v>
      </c>
      <c r="D4" s="7" t="s">
        <v>5</v>
      </c>
      <c r="E4" s="7" t="s">
        <v>5</v>
      </c>
      <c r="F4" s="7" t="s">
        <v>24</v>
      </c>
      <c r="G4" s="7" t="s">
        <v>24</v>
      </c>
      <c r="H4" s="7" t="s">
        <v>24</v>
      </c>
      <c r="I4" s="7" t="s">
        <v>61</v>
      </c>
      <c r="J4" s="76" t="s">
        <v>59</v>
      </c>
      <c r="K4" s="212"/>
      <c r="L4" s="212"/>
      <c r="M4" s="8"/>
    </row>
    <row r="5" spans="1:13" s="9" customFormat="1" ht="13.5" customHeight="1">
      <c r="A5" s="27">
        <v>1</v>
      </c>
      <c r="B5" s="63">
        <v>2</v>
      </c>
      <c r="C5" s="7">
        <v>3</v>
      </c>
      <c r="D5" s="7"/>
      <c r="E5" s="7"/>
      <c r="F5" s="27">
        <v>4</v>
      </c>
      <c r="G5" s="27">
        <v>5</v>
      </c>
      <c r="H5" s="27">
        <v>6</v>
      </c>
      <c r="I5" s="7">
        <v>7</v>
      </c>
      <c r="J5" s="76" t="s">
        <v>53</v>
      </c>
      <c r="K5" s="7">
        <v>9</v>
      </c>
      <c r="L5" s="7">
        <v>10</v>
      </c>
      <c r="M5" s="8">
        <v>11</v>
      </c>
    </row>
    <row r="6" spans="1:13" ht="9.75">
      <c r="A6" s="35">
        <v>1</v>
      </c>
      <c r="B6" s="14" t="s">
        <v>145</v>
      </c>
      <c r="C6" s="203">
        <v>0</v>
      </c>
      <c r="D6" s="105"/>
      <c r="E6" s="105"/>
      <c r="F6" s="102">
        <f>'о7'!F6</f>
        <v>4082.5</v>
      </c>
      <c r="G6" s="70">
        <f>'о7'!G6</f>
        <v>128.9</v>
      </c>
      <c r="H6" s="102">
        <f>'о7'!H6</f>
        <v>473.2</v>
      </c>
      <c r="I6" s="106">
        <f aca="true" t="shared" si="0" ref="I6:I29">F6-G6-H6</f>
        <v>3480.4</v>
      </c>
      <c r="J6" s="107">
        <f aca="true" t="shared" si="1" ref="J6:J29">C6/I6*100</f>
        <v>0</v>
      </c>
      <c r="K6" s="161">
        <v>1</v>
      </c>
      <c r="L6" s="13">
        <v>0.75</v>
      </c>
      <c r="M6" s="13">
        <f aca="true" t="shared" si="2" ref="M6:M29">K6*L6</f>
        <v>0.75</v>
      </c>
    </row>
    <row r="7" spans="1:13" ht="9.75">
      <c r="A7" s="35">
        <v>2</v>
      </c>
      <c r="B7" s="14" t="s">
        <v>146</v>
      </c>
      <c r="C7" s="203">
        <v>0</v>
      </c>
      <c r="D7" s="105"/>
      <c r="E7" s="105"/>
      <c r="F7" s="102">
        <f>'о7'!F7</f>
        <v>3868.8</v>
      </c>
      <c r="G7" s="70">
        <f>'о7'!G7</f>
        <v>65.5</v>
      </c>
      <c r="H7" s="102">
        <f>'о7'!H7</f>
        <v>780.8</v>
      </c>
      <c r="I7" s="106">
        <f t="shared" si="0"/>
        <v>3022.5</v>
      </c>
      <c r="J7" s="107">
        <f t="shared" si="1"/>
        <v>0</v>
      </c>
      <c r="K7" s="161">
        <v>1</v>
      </c>
      <c r="L7" s="13">
        <v>0.75</v>
      </c>
      <c r="M7" s="13">
        <f t="shared" si="2"/>
        <v>0.75</v>
      </c>
    </row>
    <row r="8" spans="1:13" ht="9.75">
      <c r="A8" s="35">
        <v>3</v>
      </c>
      <c r="B8" s="14" t="s">
        <v>147</v>
      </c>
      <c r="C8" s="203">
        <v>0</v>
      </c>
      <c r="D8" s="105"/>
      <c r="E8" s="105"/>
      <c r="F8" s="102">
        <f>'о7'!F8</f>
        <v>6064.2</v>
      </c>
      <c r="G8" s="70">
        <f>'о7'!G8</f>
        <v>63.1</v>
      </c>
      <c r="H8" s="102">
        <f>'о7'!H8</f>
        <v>2680.9</v>
      </c>
      <c r="I8" s="106">
        <f t="shared" si="0"/>
        <v>3320.1999999999994</v>
      </c>
      <c r="J8" s="107">
        <f t="shared" si="1"/>
        <v>0</v>
      </c>
      <c r="K8" s="161">
        <v>1</v>
      </c>
      <c r="L8" s="13">
        <v>0.75</v>
      </c>
      <c r="M8" s="13">
        <f t="shared" si="2"/>
        <v>0.75</v>
      </c>
    </row>
    <row r="9" spans="1:13" ht="9.75">
      <c r="A9" s="35">
        <v>4</v>
      </c>
      <c r="B9" s="14" t="s">
        <v>148</v>
      </c>
      <c r="C9" s="203">
        <v>0</v>
      </c>
      <c r="D9" s="105"/>
      <c r="E9" s="105"/>
      <c r="F9" s="102">
        <f>'о7'!F9</f>
        <v>4481.1</v>
      </c>
      <c r="G9" s="70">
        <f>'о7'!G9</f>
        <v>61.1</v>
      </c>
      <c r="H9" s="102">
        <f>'о7'!H9</f>
        <v>2008.4</v>
      </c>
      <c r="I9" s="106">
        <f t="shared" si="0"/>
        <v>2411.6</v>
      </c>
      <c r="J9" s="107">
        <f t="shared" si="1"/>
        <v>0</v>
      </c>
      <c r="K9" s="161">
        <v>1</v>
      </c>
      <c r="L9" s="13">
        <v>0.75</v>
      </c>
      <c r="M9" s="13">
        <f t="shared" si="2"/>
        <v>0.75</v>
      </c>
    </row>
    <row r="10" spans="1:13" ht="9.75">
      <c r="A10" s="35">
        <v>5</v>
      </c>
      <c r="B10" s="14" t="s">
        <v>149</v>
      </c>
      <c r="C10" s="203">
        <v>0</v>
      </c>
      <c r="D10" s="105"/>
      <c r="E10" s="105"/>
      <c r="F10" s="102">
        <f>'о7'!F10</f>
        <v>27507.7</v>
      </c>
      <c r="G10" s="70">
        <f>'о7'!G10</f>
        <v>3738.6</v>
      </c>
      <c r="H10" s="102">
        <f>'о7'!H10</f>
        <v>8957.3</v>
      </c>
      <c r="I10" s="106">
        <f t="shared" si="0"/>
        <v>14811.800000000003</v>
      </c>
      <c r="J10" s="107">
        <f t="shared" si="1"/>
        <v>0</v>
      </c>
      <c r="K10" s="161">
        <v>1</v>
      </c>
      <c r="L10" s="13">
        <v>0.75</v>
      </c>
      <c r="M10" s="13">
        <f t="shared" si="2"/>
        <v>0.75</v>
      </c>
    </row>
    <row r="11" spans="1:13" ht="9.75">
      <c r="A11" s="35">
        <v>6</v>
      </c>
      <c r="B11" s="14" t="s">
        <v>150</v>
      </c>
      <c r="C11" s="203">
        <v>0</v>
      </c>
      <c r="D11" s="105"/>
      <c r="E11" s="105"/>
      <c r="F11" s="102">
        <f>'о7'!F11</f>
        <v>4052.7</v>
      </c>
      <c r="G11" s="70">
        <f>'о7'!G11</f>
        <v>64.7</v>
      </c>
      <c r="H11" s="102">
        <f>'о7'!H11</f>
        <v>1265.1</v>
      </c>
      <c r="I11" s="106">
        <f t="shared" si="0"/>
        <v>2722.9</v>
      </c>
      <c r="J11" s="107">
        <f t="shared" si="1"/>
        <v>0</v>
      </c>
      <c r="K11" s="161">
        <v>1</v>
      </c>
      <c r="L11" s="13">
        <v>0.75</v>
      </c>
      <c r="M11" s="13">
        <f t="shared" si="2"/>
        <v>0.75</v>
      </c>
    </row>
    <row r="12" spans="1:13" ht="9.75">
      <c r="A12" s="35">
        <v>7</v>
      </c>
      <c r="B12" s="14" t="s">
        <v>151</v>
      </c>
      <c r="C12" s="203">
        <v>0</v>
      </c>
      <c r="D12" s="105"/>
      <c r="E12" s="105"/>
      <c r="F12" s="102">
        <f>'о7'!F12</f>
        <v>9136.1</v>
      </c>
      <c r="G12" s="70">
        <f>'о7'!G12</f>
        <v>2020.4</v>
      </c>
      <c r="H12" s="102">
        <f>'о7'!H12</f>
        <v>2565.3</v>
      </c>
      <c r="I12" s="106">
        <f t="shared" si="0"/>
        <v>4550.400000000001</v>
      </c>
      <c r="J12" s="107">
        <f t="shared" si="1"/>
        <v>0</v>
      </c>
      <c r="K12" s="161">
        <v>1</v>
      </c>
      <c r="L12" s="13">
        <v>0.75</v>
      </c>
      <c r="M12" s="13">
        <f t="shared" si="2"/>
        <v>0.75</v>
      </c>
    </row>
    <row r="13" spans="1:13" ht="9.75">
      <c r="A13" s="35">
        <v>8</v>
      </c>
      <c r="B13" s="14" t="s">
        <v>152</v>
      </c>
      <c r="C13" s="203">
        <v>0</v>
      </c>
      <c r="D13" s="105"/>
      <c r="E13" s="105"/>
      <c r="F13" s="102">
        <f>'о7'!F13</f>
        <v>2389.7</v>
      </c>
      <c r="G13" s="70">
        <f>'о7'!G13</f>
        <v>63.1</v>
      </c>
      <c r="H13" s="102">
        <f>'о7'!H13</f>
        <v>226.2</v>
      </c>
      <c r="I13" s="106">
        <f t="shared" si="0"/>
        <v>2100.4</v>
      </c>
      <c r="J13" s="107">
        <f t="shared" si="1"/>
        <v>0</v>
      </c>
      <c r="K13" s="161">
        <v>1</v>
      </c>
      <c r="L13" s="13">
        <v>0.75</v>
      </c>
      <c r="M13" s="13">
        <f t="shared" si="2"/>
        <v>0.75</v>
      </c>
    </row>
    <row r="14" spans="1:13" ht="9.75">
      <c r="A14" s="35">
        <v>9</v>
      </c>
      <c r="B14" s="14" t="s">
        <v>153</v>
      </c>
      <c r="C14" s="203">
        <v>0</v>
      </c>
      <c r="D14" s="105"/>
      <c r="E14" s="105"/>
      <c r="F14" s="102">
        <f>'о7'!F14</f>
        <v>3418.8</v>
      </c>
      <c r="G14" s="70">
        <f>'о7'!G14</f>
        <v>60.6</v>
      </c>
      <c r="H14" s="102">
        <f>'о7'!H14</f>
        <v>410.4</v>
      </c>
      <c r="I14" s="106">
        <f t="shared" si="0"/>
        <v>2947.8</v>
      </c>
      <c r="J14" s="107">
        <f t="shared" si="1"/>
        <v>0</v>
      </c>
      <c r="K14" s="161">
        <v>1</v>
      </c>
      <c r="L14" s="13">
        <v>0.75</v>
      </c>
      <c r="M14" s="13">
        <f t="shared" si="2"/>
        <v>0.75</v>
      </c>
    </row>
    <row r="15" spans="1:13" ht="9.75">
      <c r="A15" s="35">
        <v>10</v>
      </c>
      <c r="B15" s="14"/>
      <c r="C15" s="203"/>
      <c r="D15" s="105"/>
      <c r="E15" s="105"/>
      <c r="F15" s="102"/>
      <c r="G15" s="12"/>
      <c r="H15" s="102"/>
      <c r="I15" s="106">
        <f t="shared" si="0"/>
        <v>0</v>
      </c>
      <c r="J15" s="107" t="e">
        <f t="shared" si="1"/>
        <v>#DIV/0!</v>
      </c>
      <c r="K15" s="108"/>
      <c r="L15" s="13">
        <v>0.75</v>
      </c>
      <c r="M15" s="13">
        <f t="shared" si="2"/>
        <v>0</v>
      </c>
    </row>
    <row r="16" spans="1:13" ht="9.75">
      <c r="A16" s="35">
        <v>11</v>
      </c>
      <c r="B16" s="14"/>
      <c r="C16" s="203"/>
      <c r="D16" s="105"/>
      <c r="E16" s="105"/>
      <c r="F16" s="102"/>
      <c r="G16" s="12"/>
      <c r="H16" s="102"/>
      <c r="I16" s="106">
        <f t="shared" si="0"/>
        <v>0</v>
      </c>
      <c r="J16" s="107" t="e">
        <f t="shared" si="1"/>
        <v>#DIV/0!</v>
      </c>
      <c r="K16" s="108"/>
      <c r="L16" s="13">
        <v>0.75</v>
      </c>
      <c r="M16" s="13">
        <f t="shared" si="2"/>
        <v>0</v>
      </c>
    </row>
    <row r="17" spans="1:13" ht="9.75">
      <c r="A17" s="35">
        <v>12</v>
      </c>
      <c r="B17" s="14"/>
      <c r="C17" s="203"/>
      <c r="D17" s="105"/>
      <c r="E17" s="105"/>
      <c r="F17" s="102"/>
      <c r="G17" s="12"/>
      <c r="H17" s="102"/>
      <c r="I17" s="106">
        <f t="shared" si="0"/>
        <v>0</v>
      </c>
      <c r="J17" s="107" t="e">
        <f t="shared" si="1"/>
        <v>#DIV/0!</v>
      </c>
      <c r="K17" s="108"/>
      <c r="L17" s="13">
        <v>0.75</v>
      </c>
      <c r="M17" s="13">
        <f t="shared" si="2"/>
        <v>0</v>
      </c>
    </row>
    <row r="18" spans="1:13" ht="9.75">
      <c r="A18" s="35">
        <v>13</v>
      </c>
      <c r="B18" s="26"/>
      <c r="C18" s="203"/>
      <c r="D18" s="105"/>
      <c r="E18" s="105"/>
      <c r="F18" s="102"/>
      <c r="G18" s="12"/>
      <c r="H18" s="102"/>
      <c r="I18" s="106">
        <f t="shared" si="0"/>
        <v>0</v>
      </c>
      <c r="J18" s="107" t="e">
        <f t="shared" si="1"/>
        <v>#DIV/0!</v>
      </c>
      <c r="K18" s="108"/>
      <c r="L18" s="13">
        <v>0.75</v>
      </c>
      <c r="M18" s="13">
        <f t="shared" si="2"/>
        <v>0</v>
      </c>
    </row>
    <row r="19" spans="1:13" ht="9.75">
      <c r="A19" s="35">
        <v>14</v>
      </c>
      <c r="B19" s="26"/>
      <c r="C19" s="203"/>
      <c r="D19" s="105"/>
      <c r="E19" s="105"/>
      <c r="F19" s="102"/>
      <c r="G19" s="12"/>
      <c r="H19" s="102"/>
      <c r="I19" s="106">
        <f t="shared" si="0"/>
        <v>0</v>
      </c>
      <c r="J19" s="107" t="e">
        <f t="shared" si="1"/>
        <v>#DIV/0!</v>
      </c>
      <c r="K19" s="108"/>
      <c r="L19" s="13">
        <v>0.75</v>
      </c>
      <c r="M19" s="13">
        <f t="shared" si="2"/>
        <v>0</v>
      </c>
    </row>
    <row r="20" spans="1:13" ht="9.75">
      <c r="A20" s="35">
        <v>15</v>
      </c>
      <c r="B20" s="26"/>
      <c r="C20" s="203"/>
      <c r="D20" s="105"/>
      <c r="E20" s="105"/>
      <c r="F20" s="102"/>
      <c r="G20" s="12"/>
      <c r="H20" s="102"/>
      <c r="I20" s="106">
        <f t="shared" si="0"/>
        <v>0</v>
      </c>
      <c r="J20" s="107" t="e">
        <f t="shared" si="1"/>
        <v>#DIV/0!</v>
      </c>
      <c r="K20" s="108"/>
      <c r="L20" s="13">
        <v>0.75</v>
      </c>
      <c r="M20" s="13">
        <f t="shared" si="2"/>
        <v>0</v>
      </c>
    </row>
    <row r="21" spans="1:13" ht="9.75">
      <c r="A21" s="35">
        <v>16</v>
      </c>
      <c r="B21" s="26"/>
      <c r="C21" s="203"/>
      <c r="D21" s="105"/>
      <c r="E21" s="105"/>
      <c r="F21" s="102"/>
      <c r="G21" s="12"/>
      <c r="H21" s="102"/>
      <c r="I21" s="106">
        <f t="shared" si="0"/>
        <v>0</v>
      </c>
      <c r="J21" s="107" t="e">
        <f t="shared" si="1"/>
        <v>#DIV/0!</v>
      </c>
      <c r="K21" s="108"/>
      <c r="L21" s="13">
        <v>0.75</v>
      </c>
      <c r="M21" s="13">
        <f t="shared" si="2"/>
        <v>0</v>
      </c>
    </row>
    <row r="22" spans="1:13" ht="9.75">
      <c r="A22" s="35">
        <v>17</v>
      </c>
      <c r="B22" s="26"/>
      <c r="C22" s="203"/>
      <c r="D22" s="105"/>
      <c r="E22" s="105"/>
      <c r="F22" s="102"/>
      <c r="G22" s="12"/>
      <c r="H22" s="102"/>
      <c r="I22" s="106">
        <f t="shared" si="0"/>
        <v>0</v>
      </c>
      <c r="J22" s="107" t="e">
        <f t="shared" si="1"/>
        <v>#DIV/0!</v>
      </c>
      <c r="K22" s="108"/>
      <c r="L22" s="13">
        <v>0.75</v>
      </c>
      <c r="M22" s="13">
        <f t="shared" si="2"/>
        <v>0</v>
      </c>
    </row>
    <row r="23" spans="1:13" ht="9.75">
      <c r="A23" s="35">
        <v>18</v>
      </c>
      <c r="B23" s="26"/>
      <c r="C23" s="203"/>
      <c r="D23" s="105"/>
      <c r="E23" s="105"/>
      <c r="F23" s="102"/>
      <c r="G23" s="12"/>
      <c r="H23" s="102"/>
      <c r="I23" s="106">
        <f t="shared" si="0"/>
        <v>0</v>
      </c>
      <c r="J23" s="107" t="e">
        <f t="shared" si="1"/>
        <v>#DIV/0!</v>
      </c>
      <c r="K23" s="108"/>
      <c r="L23" s="13">
        <v>0.75</v>
      </c>
      <c r="M23" s="13">
        <f t="shared" si="2"/>
        <v>0</v>
      </c>
    </row>
    <row r="24" spans="1:13" ht="9.75">
      <c r="A24" s="35">
        <v>19</v>
      </c>
      <c r="B24" s="26"/>
      <c r="C24" s="203"/>
      <c r="D24" s="105"/>
      <c r="E24" s="105"/>
      <c r="F24" s="102"/>
      <c r="G24" s="12"/>
      <c r="H24" s="102"/>
      <c r="I24" s="106">
        <f t="shared" si="0"/>
        <v>0</v>
      </c>
      <c r="J24" s="107" t="e">
        <f t="shared" si="1"/>
        <v>#DIV/0!</v>
      </c>
      <c r="K24" s="108"/>
      <c r="L24" s="13">
        <v>0.75</v>
      </c>
      <c r="M24" s="13">
        <f t="shared" si="2"/>
        <v>0</v>
      </c>
    </row>
    <row r="25" spans="1:13" ht="9.75">
      <c r="A25" s="35">
        <v>20</v>
      </c>
      <c r="B25" s="26"/>
      <c r="C25" s="203"/>
      <c r="D25" s="105"/>
      <c r="E25" s="105"/>
      <c r="F25" s="102"/>
      <c r="G25" s="12"/>
      <c r="H25" s="102"/>
      <c r="I25" s="106">
        <f t="shared" si="0"/>
        <v>0</v>
      </c>
      <c r="J25" s="107" t="e">
        <f t="shared" si="1"/>
        <v>#DIV/0!</v>
      </c>
      <c r="K25" s="108"/>
      <c r="L25" s="13">
        <v>0.75</v>
      </c>
      <c r="M25" s="13">
        <f t="shared" si="2"/>
        <v>0</v>
      </c>
    </row>
    <row r="26" spans="1:13" ht="9.75">
      <c r="A26" s="35">
        <v>21</v>
      </c>
      <c r="B26" s="26"/>
      <c r="C26" s="203"/>
      <c r="D26" s="105"/>
      <c r="E26" s="105"/>
      <c r="F26" s="102"/>
      <c r="G26" s="12"/>
      <c r="H26" s="102"/>
      <c r="I26" s="106">
        <f t="shared" si="0"/>
        <v>0</v>
      </c>
      <c r="J26" s="107" t="e">
        <f t="shared" si="1"/>
        <v>#DIV/0!</v>
      </c>
      <c r="K26" s="108"/>
      <c r="L26" s="13">
        <v>0.75</v>
      </c>
      <c r="M26" s="13">
        <f t="shared" si="2"/>
        <v>0</v>
      </c>
    </row>
    <row r="27" spans="1:13" ht="9.75">
      <c r="A27" s="35">
        <v>22</v>
      </c>
      <c r="B27" s="26"/>
      <c r="C27" s="203"/>
      <c r="D27" s="109"/>
      <c r="E27" s="109"/>
      <c r="F27" s="91"/>
      <c r="G27" s="15"/>
      <c r="H27" s="91"/>
      <c r="I27" s="106">
        <f t="shared" si="0"/>
        <v>0</v>
      </c>
      <c r="J27" s="107" t="e">
        <f t="shared" si="1"/>
        <v>#DIV/0!</v>
      </c>
      <c r="K27" s="108"/>
      <c r="L27" s="13">
        <v>0.75</v>
      </c>
      <c r="M27" s="13">
        <f t="shared" si="2"/>
        <v>0</v>
      </c>
    </row>
    <row r="28" spans="1:13" ht="9.75">
      <c r="A28" s="35">
        <v>23</v>
      </c>
      <c r="B28" s="26"/>
      <c r="C28" s="203"/>
      <c r="D28" s="109"/>
      <c r="E28" s="109"/>
      <c r="F28" s="91"/>
      <c r="G28" s="15"/>
      <c r="H28" s="91"/>
      <c r="I28" s="106">
        <f t="shared" si="0"/>
        <v>0</v>
      </c>
      <c r="J28" s="107" t="e">
        <f t="shared" si="1"/>
        <v>#DIV/0!</v>
      </c>
      <c r="K28" s="108"/>
      <c r="L28" s="13">
        <v>0.75</v>
      </c>
      <c r="M28" s="13">
        <f t="shared" si="2"/>
        <v>0</v>
      </c>
    </row>
    <row r="29" spans="1:13" ht="9.75">
      <c r="A29" s="35">
        <v>24</v>
      </c>
      <c r="B29" s="26"/>
      <c r="C29" s="203"/>
      <c r="D29" s="109"/>
      <c r="E29" s="109"/>
      <c r="F29" s="91"/>
      <c r="G29" s="15"/>
      <c r="H29" s="91"/>
      <c r="I29" s="106">
        <f t="shared" si="0"/>
        <v>0</v>
      </c>
      <c r="J29" s="107" t="e">
        <f t="shared" si="1"/>
        <v>#DIV/0!</v>
      </c>
      <c r="K29" s="108"/>
      <c r="L29" s="13">
        <v>0.75</v>
      </c>
      <c r="M29" s="13">
        <f t="shared" si="2"/>
        <v>0</v>
      </c>
    </row>
    <row r="30" spans="1:13" ht="9.75">
      <c r="A30" s="207" t="s">
        <v>62</v>
      </c>
      <c r="B30" s="208"/>
      <c r="C30" s="16">
        <f aca="true" t="shared" si="3" ref="C30:I30">SUM(C6:C29)</f>
        <v>0</v>
      </c>
      <c r="D30" s="16">
        <f t="shared" si="3"/>
        <v>0</v>
      </c>
      <c r="E30" s="16">
        <f t="shared" si="3"/>
        <v>0</v>
      </c>
      <c r="F30" s="170">
        <f>SUM(F6:F29)</f>
        <v>65001.6</v>
      </c>
      <c r="G30" s="170">
        <f>SUM(G6:G29)</f>
        <v>6266</v>
      </c>
      <c r="H30" s="170">
        <f>SUM(H6:H29)</f>
        <v>19367.600000000002</v>
      </c>
      <c r="I30" s="16">
        <f t="shared" si="3"/>
        <v>39368.00000000001</v>
      </c>
      <c r="J30" s="110" t="s">
        <v>6</v>
      </c>
      <c r="K30" s="111" t="s">
        <v>6</v>
      </c>
      <c r="L30" s="17">
        <v>0.75</v>
      </c>
      <c r="M30" s="31" t="s">
        <v>6</v>
      </c>
    </row>
    <row r="31" spans="1:11" s="22" customFormat="1" ht="9.75">
      <c r="A31" s="18"/>
      <c r="B31" s="19"/>
      <c r="C31" s="19"/>
      <c r="D31" s="20"/>
      <c r="E31" s="20"/>
      <c r="F31" s="164"/>
      <c r="G31" s="164"/>
      <c r="H31" s="164"/>
      <c r="I31" s="23"/>
      <c r="J31" s="19"/>
      <c r="K31" s="21"/>
    </row>
    <row r="32" spans="1:11" s="22" customFormat="1" ht="9.75">
      <c r="A32" s="18"/>
      <c r="B32" s="19"/>
      <c r="C32" s="19"/>
      <c r="D32" s="20"/>
      <c r="E32" s="20"/>
      <c r="F32" s="20"/>
      <c r="G32" s="20"/>
      <c r="H32" s="20"/>
      <c r="I32" s="23"/>
      <c r="J32" s="19"/>
      <c r="K32" s="21"/>
    </row>
    <row r="33" spans="1:11" s="22" customFormat="1" ht="9.75">
      <c r="A33" s="18"/>
      <c r="B33" s="19"/>
      <c r="C33" s="19"/>
      <c r="D33" s="20"/>
      <c r="E33" s="20"/>
      <c r="F33" s="20"/>
      <c r="G33" s="20"/>
      <c r="H33" s="20"/>
      <c r="I33" s="23"/>
      <c r="J33" s="19"/>
      <c r="K33" s="21"/>
    </row>
    <row r="34" spans="1:11" s="22" customFormat="1" ht="9.75">
      <c r="A34" s="18"/>
      <c r="B34" s="19"/>
      <c r="C34" s="19"/>
      <c r="D34" s="20"/>
      <c r="E34" s="20"/>
      <c r="F34" s="20"/>
      <c r="G34" s="20"/>
      <c r="H34" s="20"/>
      <c r="I34" s="23"/>
      <c r="J34" s="23"/>
      <c r="K34" s="21"/>
    </row>
    <row r="35" spans="1:11" s="22" customFormat="1" ht="9.75">
      <c r="A35" s="18"/>
      <c r="B35" s="19"/>
      <c r="C35" s="19"/>
      <c r="D35" s="20"/>
      <c r="E35" s="20"/>
      <c r="F35" s="20"/>
      <c r="G35" s="20"/>
      <c r="H35" s="20"/>
      <c r="I35" s="23"/>
      <c r="J35" s="19"/>
      <c r="K35" s="21"/>
    </row>
    <row r="36" spans="1:11" s="22" customFormat="1" ht="9.75">
      <c r="A36" s="18"/>
      <c r="B36" s="19"/>
      <c r="C36" s="19"/>
      <c r="D36" s="20"/>
      <c r="E36" s="20"/>
      <c r="F36" s="20"/>
      <c r="G36" s="20"/>
      <c r="H36" s="20"/>
      <c r="I36" s="23"/>
      <c r="J36" s="19"/>
      <c r="K36" s="21"/>
    </row>
    <row r="37" spans="1:11" s="22" customFormat="1" ht="9.75">
      <c r="A37" s="18"/>
      <c r="B37" s="19"/>
      <c r="C37" s="19"/>
      <c r="D37" s="20"/>
      <c r="E37" s="20"/>
      <c r="F37" s="20"/>
      <c r="G37" s="20"/>
      <c r="H37" s="20"/>
      <c r="I37" s="23"/>
      <c r="J37" s="19"/>
      <c r="K37" s="21"/>
    </row>
    <row r="38" spans="1:11" s="22" customFormat="1" ht="9.75">
      <c r="A38" s="21"/>
      <c r="D38" s="20"/>
      <c r="E38" s="20"/>
      <c r="F38" s="20"/>
      <c r="G38" s="20"/>
      <c r="H38" s="20"/>
      <c r="I38" s="23"/>
      <c r="K38" s="21"/>
    </row>
    <row r="39" spans="1:11" s="22" customFormat="1" ht="9.75">
      <c r="A39" s="21"/>
      <c r="D39" s="20"/>
      <c r="E39" s="20"/>
      <c r="F39" s="20"/>
      <c r="G39" s="20"/>
      <c r="H39" s="20"/>
      <c r="I39" s="23"/>
      <c r="K39" s="21"/>
    </row>
    <row r="40" spans="1:11" s="22" customFormat="1" ht="9.75">
      <c r="A40" s="21"/>
      <c r="D40" s="20"/>
      <c r="E40" s="20"/>
      <c r="F40" s="20"/>
      <c r="G40" s="20"/>
      <c r="H40" s="20"/>
      <c r="I40" s="23"/>
      <c r="K40" s="21"/>
    </row>
    <row r="41" spans="1:11" s="22" customFormat="1" ht="9.75">
      <c r="A41" s="21"/>
      <c r="I41" s="112"/>
      <c r="K41" s="21"/>
    </row>
    <row r="42" spans="1:11" s="22" customFormat="1" ht="9.75">
      <c r="A42" s="21"/>
      <c r="I42" s="112"/>
      <c r="K42" s="21"/>
    </row>
    <row r="43" ht="9.75">
      <c r="I43" s="113"/>
    </row>
    <row r="44" ht="9.75">
      <c r="I44" s="113"/>
    </row>
    <row r="45" ht="9.75">
      <c r="I45" s="113"/>
    </row>
    <row r="46" ht="9.75">
      <c r="I46" s="113"/>
    </row>
    <row r="47" ht="9.75">
      <c r="I47" s="113"/>
    </row>
    <row r="48" ht="9.75">
      <c r="I48" s="113"/>
    </row>
    <row r="49" ht="9.75">
      <c r="I49" s="113"/>
    </row>
    <row r="50" ht="9.75">
      <c r="I50" s="113"/>
    </row>
    <row r="51" ht="9.75">
      <c r="I51" s="113"/>
    </row>
    <row r="52" ht="9.75">
      <c r="I52" s="113"/>
    </row>
    <row r="53" ht="9.75">
      <c r="I53" s="113"/>
    </row>
    <row r="54" ht="9.75">
      <c r="I54" s="113"/>
    </row>
    <row r="55" ht="9.75">
      <c r="I55" s="113"/>
    </row>
    <row r="56" ht="9.75">
      <c r="I56" s="113"/>
    </row>
    <row r="57" ht="9.75">
      <c r="I57" s="113"/>
    </row>
    <row r="58" ht="9.75">
      <c r="I58" s="113"/>
    </row>
    <row r="59" ht="9.75">
      <c r="I59" s="113"/>
    </row>
    <row r="60" ht="9.75">
      <c r="I60" s="113"/>
    </row>
    <row r="61" ht="9.75">
      <c r="I61" s="113"/>
    </row>
    <row r="62" ht="9.75">
      <c r="I62" s="113"/>
    </row>
    <row r="63" ht="9.75">
      <c r="I63" s="113"/>
    </row>
    <row r="64" ht="9.75">
      <c r="I64" s="113"/>
    </row>
    <row r="65" ht="9.75">
      <c r="I65" s="113"/>
    </row>
    <row r="66" ht="9.75">
      <c r="I66" s="113"/>
    </row>
    <row r="67" ht="9.75">
      <c r="I67" s="113"/>
    </row>
    <row r="68" ht="9.75">
      <c r="I68" s="113"/>
    </row>
    <row r="69" ht="9.75">
      <c r="I69" s="113"/>
    </row>
    <row r="70" ht="9.75">
      <c r="I70" s="113"/>
    </row>
    <row r="71" ht="9.75">
      <c r="I71" s="113"/>
    </row>
    <row r="72" ht="9.75">
      <c r="I72" s="113"/>
    </row>
    <row r="73" ht="9.75">
      <c r="I73" s="113"/>
    </row>
    <row r="74" ht="9.75">
      <c r="I74" s="113"/>
    </row>
    <row r="75" ht="9.75">
      <c r="I75" s="113"/>
    </row>
    <row r="76" ht="9.75">
      <c r="I76" s="113"/>
    </row>
    <row r="77" ht="9.75">
      <c r="I77" s="113"/>
    </row>
    <row r="78" ht="9.75">
      <c r="I78" s="113"/>
    </row>
    <row r="79" ht="9.75">
      <c r="I79" s="113"/>
    </row>
    <row r="80" ht="9.75">
      <c r="I80" s="113"/>
    </row>
    <row r="81" ht="9.75">
      <c r="I81" s="113"/>
    </row>
    <row r="82" ht="9.75">
      <c r="I82" s="113"/>
    </row>
    <row r="83" ht="9.75">
      <c r="I83" s="113"/>
    </row>
    <row r="84" ht="9.75">
      <c r="I84" s="113"/>
    </row>
    <row r="85" ht="9.75">
      <c r="I85" s="113"/>
    </row>
    <row r="86" ht="9.75">
      <c r="I86" s="113"/>
    </row>
    <row r="87" ht="9.75">
      <c r="I87" s="113"/>
    </row>
    <row r="88" ht="9.75">
      <c r="I88" s="113"/>
    </row>
    <row r="89" ht="9.75">
      <c r="I89" s="113"/>
    </row>
    <row r="90" ht="9.75">
      <c r="I90" s="113"/>
    </row>
    <row r="91" ht="9.75">
      <c r="I91" s="113"/>
    </row>
    <row r="92" ht="9.75">
      <c r="I92" s="113"/>
    </row>
    <row r="93" ht="9.75">
      <c r="I93" s="113"/>
    </row>
    <row r="94" ht="9.75">
      <c r="I94" s="113"/>
    </row>
    <row r="95" ht="9.75">
      <c r="I95" s="113"/>
    </row>
    <row r="96" ht="9.75">
      <c r="I96" s="113"/>
    </row>
    <row r="97" ht="9.75">
      <c r="I97" s="113"/>
    </row>
    <row r="98" ht="9.75">
      <c r="I98" s="113"/>
    </row>
    <row r="99" ht="9.75">
      <c r="I99" s="113"/>
    </row>
    <row r="100" ht="9.75">
      <c r="I100" s="113"/>
    </row>
    <row r="101" ht="9.75">
      <c r="I101" s="113"/>
    </row>
    <row r="102" ht="9.75">
      <c r="I102" s="113"/>
    </row>
    <row r="103" ht="9.75">
      <c r="I103" s="113"/>
    </row>
    <row r="104" ht="9.75">
      <c r="I104" s="113"/>
    </row>
    <row r="105" ht="9.75">
      <c r="I105" s="113"/>
    </row>
    <row r="106" ht="9.75">
      <c r="I106" s="113"/>
    </row>
    <row r="107" ht="9.75">
      <c r="I107" s="113"/>
    </row>
    <row r="108" ht="9.75">
      <c r="I108" s="113"/>
    </row>
    <row r="109" ht="9.75">
      <c r="I109" s="113"/>
    </row>
    <row r="110" ht="9.75">
      <c r="I110" s="113"/>
    </row>
    <row r="111" ht="9.75">
      <c r="I111" s="113"/>
    </row>
    <row r="112" ht="9.75">
      <c r="I112" s="113"/>
    </row>
    <row r="113" ht="9.75">
      <c r="I113" s="113"/>
    </row>
    <row r="114" ht="9.75">
      <c r="I114" s="113"/>
    </row>
    <row r="115" ht="9.75">
      <c r="I115" s="113"/>
    </row>
    <row r="116" ht="9.75">
      <c r="I116" s="113"/>
    </row>
    <row r="117" ht="9.75">
      <c r="I117" s="113"/>
    </row>
    <row r="118" ht="9.75">
      <c r="I118" s="113"/>
    </row>
    <row r="119" ht="9.75">
      <c r="I119" s="113"/>
    </row>
    <row r="120" ht="9.75">
      <c r="I120" s="113"/>
    </row>
    <row r="121" ht="9.75">
      <c r="I121" s="113"/>
    </row>
    <row r="122" ht="9.75">
      <c r="I122" s="113"/>
    </row>
    <row r="123" ht="9.75">
      <c r="I123" s="113"/>
    </row>
    <row r="124" ht="9.75">
      <c r="I124" s="113"/>
    </row>
    <row r="125" ht="9.75">
      <c r="I125" s="113"/>
    </row>
    <row r="126" ht="9.75">
      <c r="I126" s="113"/>
    </row>
    <row r="127" ht="9.75">
      <c r="I127" s="113"/>
    </row>
    <row r="128" ht="9.75">
      <c r="I128" s="113"/>
    </row>
    <row r="129" ht="9.75">
      <c r="I129" s="113"/>
    </row>
    <row r="130" ht="9.75">
      <c r="I130" s="113"/>
    </row>
    <row r="131" ht="9.75">
      <c r="I131" s="113"/>
    </row>
    <row r="132" ht="9.75">
      <c r="I132" s="113"/>
    </row>
    <row r="133" ht="9.75">
      <c r="I133" s="113"/>
    </row>
    <row r="134" ht="9.75">
      <c r="I134" s="113"/>
    </row>
    <row r="135" ht="9.75">
      <c r="I135" s="113"/>
    </row>
    <row r="136" ht="9.75">
      <c r="I136" s="113"/>
    </row>
    <row r="137" ht="9.75">
      <c r="I137" s="113"/>
    </row>
    <row r="138" ht="9.75">
      <c r="I138" s="113"/>
    </row>
    <row r="139" ht="9.75">
      <c r="I139" s="113"/>
    </row>
    <row r="140" ht="9.75">
      <c r="I140" s="113"/>
    </row>
    <row r="141" ht="9.75">
      <c r="I141" s="113"/>
    </row>
    <row r="142" ht="9.75">
      <c r="I142" s="113"/>
    </row>
    <row r="143" ht="9.75">
      <c r="I143" s="113"/>
    </row>
    <row r="144" ht="9.75">
      <c r="I144" s="113"/>
    </row>
    <row r="145" ht="9.75">
      <c r="I145" s="113"/>
    </row>
    <row r="146" ht="9.75">
      <c r="I146" s="113"/>
    </row>
    <row r="147" ht="9.75">
      <c r="I147" s="113"/>
    </row>
    <row r="148" ht="9.75">
      <c r="I148" s="113"/>
    </row>
    <row r="149" ht="9.75">
      <c r="I149" s="113"/>
    </row>
    <row r="150" ht="9.75">
      <c r="I150" s="113"/>
    </row>
    <row r="151" ht="9.75">
      <c r="I151" s="113"/>
    </row>
    <row r="152" ht="9.75">
      <c r="I152" s="113"/>
    </row>
    <row r="153" ht="9.75">
      <c r="I153" s="113"/>
    </row>
    <row r="154" ht="9.75">
      <c r="I154" s="113"/>
    </row>
    <row r="155" ht="9.75">
      <c r="I155" s="113"/>
    </row>
    <row r="156" ht="9.75">
      <c r="I156" s="113"/>
    </row>
    <row r="157" ht="9.75">
      <c r="I157" s="113"/>
    </row>
    <row r="158" ht="9.75">
      <c r="I158" s="113"/>
    </row>
    <row r="159" ht="9.75">
      <c r="I159" s="113"/>
    </row>
    <row r="160" ht="9.75">
      <c r="I160" s="113"/>
    </row>
    <row r="161" ht="9.75">
      <c r="I161" s="113"/>
    </row>
    <row r="162" ht="9.75">
      <c r="I162" s="113"/>
    </row>
    <row r="163" ht="9.75">
      <c r="I163" s="113"/>
    </row>
    <row r="164" ht="9.75">
      <c r="I164" s="113"/>
    </row>
    <row r="165" ht="9.75">
      <c r="I165" s="113"/>
    </row>
    <row r="166" ht="9.75">
      <c r="I166" s="113"/>
    </row>
    <row r="167" ht="9.75">
      <c r="I167" s="113"/>
    </row>
    <row r="168" ht="9.75">
      <c r="I168" s="113"/>
    </row>
    <row r="169" ht="9.75">
      <c r="I169" s="113"/>
    </row>
    <row r="170" ht="9.75">
      <c r="I170" s="113"/>
    </row>
    <row r="171" ht="9.75">
      <c r="I171" s="113"/>
    </row>
    <row r="172" ht="9.75">
      <c r="I172" s="113"/>
    </row>
    <row r="173" ht="9.75">
      <c r="I173" s="113"/>
    </row>
    <row r="174" ht="9.75">
      <c r="I174" s="113"/>
    </row>
    <row r="175" ht="9.75">
      <c r="I175" s="113"/>
    </row>
    <row r="176" ht="9.75">
      <c r="I176" s="113"/>
    </row>
    <row r="177" ht="9.75">
      <c r="I177" s="113"/>
    </row>
    <row r="178" ht="9.75">
      <c r="I178" s="113"/>
    </row>
    <row r="179" ht="9.75">
      <c r="I179" s="113"/>
    </row>
    <row r="180" ht="9.75">
      <c r="I180" s="113"/>
    </row>
    <row r="181" ht="9.75">
      <c r="I181" s="113"/>
    </row>
    <row r="182" ht="9.75">
      <c r="I182" s="113"/>
    </row>
    <row r="183" ht="9.75">
      <c r="I183" s="113"/>
    </row>
    <row r="184" ht="9.75">
      <c r="I184" s="113"/>
    </row>
    <row r="185" ht="9.75">
      <c r="I185" s="113"/>
    </row>
    <row r="186" ht="9.75">
      <c r="I186" s="113"/>
    </row>
    <row r="187" ht="9.75">
      <c r="I187" s="113"/>
    </row>
    <row r="188" ht="9.75">
      <c r="I188" s="113"/>
    </row>
    <row r="189" ht="9.75">
      <c r="I189" s="113"/>
    </row>
    <row r="190" ht="9.75">
      <c r="I190" s="113"/>
    </row>
    <row r="191" ht="9.75">
      <c r="I191" s="113"/>
    </row>
    <row r="192" ht="9.75">
      <c r="I192" s="113"/>
    </row>
    <row r="193" ht="9.75">
      <c r="I193" s="113"/>
    </row>
    <row r="194" ht="9.75">
      <c r="I194" s="113"/>
    </row>
    <row r="195" ht="9.75">
      <c r="I195" s="113"/>
    </row>
    <row r="196" ht="9.75">
      <c r="I196" s="113"/>
    </row>
    <row r="197" ht="9.75">
      <c r="I197" s="113"/>
    </row>
    <row r="198" ht="9.75">
      <c r="I198" s="113"/>
    </row>
    <row r="199" ht="9.75">
      <c r="I199" s="113"/>
    </row>
    <row r="200" ht="9.75">
      <c r="I200" s="113"/>
    </row>
    <row r="201" ht="9.75">
      <c r="I201" s="113"/>
    </row>
    <row r="202" ht="9.75">
      <c r="I202" s="113"/>
    </row>
    <row r="203" ht="9.75">
      <c r="I203" s="113"/>
    </row>
    <row r="204" ht="9.75">
      <c r="I204" s="113"/>
    </row>
    <row r="205" ht="9.75">
      <c r="I205" s="113"/>
    </row>
    <row r="206" ht="9.75">
      <c r="I206" s="113"/>
    </row>
    <row r="207" ht="9.75">
      <c r="I207" s="113"/>
    </row>
    <row r="208" ht="9.75">
      <c r="I208" s="113"/>
    </row>
    <row r="209" ht="9.75">
      <c r="I209" s="113"/>
    </row>
    <row r="210" ht="9.75">
      <c r="I210" s="113"/>
    </row>
    <row r="211" ht="9.75">
      <c r="I211" s="113"/>
    </row>
    <row r="212" ht="9.75">
      <c r="I212" s="113"/>
    </row>
    <row r="213" ht="9.75">
      <c r="I213" s="113"/>
    </row>
    <row r="214" ht="9.75">
      <c r="I214" s="113"/>
    </row>
    <row r="215" ht="9.75">
      <c r="I215" s="113"/>
    </row>
    <row r="216" ht="9.75">
      <c r="I216" s="113"/>
    </row>
    <row r="217" ht="9.75">
      <c r="I217" s="113"/>
    </row>
    <row r="218" ht="9.75">
      <c r="I218" s="113"/>
    </row>
    <row r="219" ht="9.75">
      <c r="I219" s="113"/>
    </row>
    <row r="220" ht="9.75">
      <c r="I220" s="113"/>
    </row>
    <row r="221" ht="9.75">
      <c r="I221" s="113"/>
    </row>
    <row r="222" ht="9.75">
      <c r="I222" s="113"/>
    </row>
    <row r="223" ht="9.75">
      <c r="I223" s="113"/>
    </row>
    <row r="224" ht="9.75">
      <c r="I224" s="113"/>
    </row>
    <row r="225" ht="9.75">
      <c r="I225" s="113"/>
    </row>
    <row r="226" ht="9.75">
      <c r="I226" s="113"/>
    </row>
    <row r="227" ht="9.75">
      <c r="I227" s="113"/>
    </row>
    <row r="228" ht="9.75">
      <c r="I228" s="113"/>
    </row>
    <row r="229" ht="9.75">
      <c r="I229" s="113"/>
    </row>
    <row r="230" ht="9.75">
      <c r="I230" s="113"/>
    </row>
    <row r="231" ht="9.75">
      <c r="I231" s="113"/>
    </row>
    <row r="232" ht="9.75">
      <c r="I232" s="113"/>
    </row>
    <row r="233" ht="9.75">
      <c r="I233" s="113"/>
    </row>
    <row r="234" ht="9.75">
      <c r="I234" s="113"/>
    </row>
    <row r="235" ht="9.75">
      <c r="I235" s="113"/>
    </row>
    <row r="236" ht="9.75">
      <c r="I236" s="113"/>
    </row>
    <row r="237" ht="9.75">
      <c r="I237" s="113"/>
    </row>
    <row r="238" ht="9.75">
      <c r="I238" s="113"/>
    </row>
    <row r="239" ht="9.75">
      <c r="I239" s="113"/>
    </row>
    <row r="240" ht="9.75">
      <c r="I240" s="113"/>
    </row>
    <row r="241" ht="9.75">
      <c r="I241" s="113"/>
    </row>
    <row r="242" ht="9.75">
      <c r="I242" s="113"/>
    </row>
    <row r="243" ht="9.75">
      <c r="I243" s="113"/>
    </row>
    <row r="244" ht="9.75">
      <c r="I244" s="113"/>
    </row>
    <row r="245" ht="9.75">
      <c r="I245" s="113"/>
    </row>
    <row r="246" ht="9.75">
      <c r="I246" s="113"/>
    </row>
    <row r="247" ht="9.75">
      <c r="I247" s="113"/>
    </row>
    <row r="248" ht="9.75">
      <c r="I248" s="113"/>
    </row>
    <row r="249" ht="9.75">
      <c r="I249" s="113"/>
    </row>
    <row r="250" ht="9.75">
      <c r="I250" s="113"/>
    </row>
    <row r="251" ht="9.75">
      <c r="I251" s="113"/>
    </row>
    <row r="252" ht="9.75">
      <c r="I252" s="113"/>
    </row>
    <row r="253" ht="9.75">
      <c r="I253" s="113"/>
    </row>
    <row r="254" ht="9.75">
      <c r="I254" s="113"/>
    </row>
    <row r="255" ht="9.75">
      <c r="I255" s="113"/>
    </row>
    <row r="256" ht="9.75">
      <c r="I256" s="113"/>
    </row>
    <row r="257" ht="9.75">
      <c r="I257" s="113"/>
    </row>
    <row r="258" ht="9.75">
      <c r="I258" s="113"/>
    </row>
    <row r="259" ht="9.75">
      <c r="I259" s="113"/>
    </row>
    <row r="260" ht="9.75">
      <c r="I260" s="113"/>
    </row>
    <row r="261" ht="9.75">
      <c r="I261" s="113"/>
    </row>
    <row r="262" ht="9.75">
      <c r="I262" s="113"/>
    </row>
    <row r="263" ht="9.75">
      <c r="I263" s="113"/>
    </row>
    <row r="264" ht="9.75">
      <c r="I264" s="113"/>
    </row>
    <row r="265" ht="9.75">
      <c r="I265" s="113"/>
    </row>
    <row r="266" ht="9.75">
      <c r="I266" s="113"/>
    </row>
    <row r="267" ht="9.75">
      <c r="I267" s="113"/>
    </row>
    <row r="268" ht="9.75">
      <c r="I268" s="113"/>
    </row>
    <row r="269" ht="9.75">
      <c r="I269" s="113"/>
    </row>
    <row r="270" ht="9.75">
      <c r="I270" s="113"/>
    </row>
    <row r="271" ht="9.75">
      <c r="I271" s="113"/>
    </row>
    <row r="272" ht="9.75">
      <c r="I272" s="113"/>
    </row>
    <row r="273" ht="9.75">
      <c r="I273" s="113"/>
    </row>
    <row r="274" ht="9.75">
      <c r="I274" s="113"/>
    </row>
    <row r="275" ht="9.75">
      <c r="I275" s="113"/>
    </row>
    <row r="276" ht="9.75">
      <c r="I276" s="113"/>
    </row>
    <row r="277" ht="9.75">
      <c r="I277" s="113"/>
    </row>
    <row r="278" ht="9.75">
      <c r="I278" s="113"/>
    </row>
    <row r="279" ht="9.75">
      <c r="I279" s="113"/>
    </row>
    <row r="280" ht="9.75">
      <c r="I280" s="113"/>
    </row>
    <row r="281" ht="9.75">
      <c r="I281" s="113"/>
    </row>
    <row r="282" ht="9.75">
      <c r="I282" s="113"/>
    </row>
    <row r="283" ht="9.75">
      <c r="I283" s="113"/>
    </row>
    <row r="284" ht="9.75">
      <c r="I284" s="113"/>
    </row>
    <row r="285" ht="9.75">
      <c r="I285" s="113"/>
    </row>
    <row r="286" ht="9.75">
      <c r="I286" s="113"/>
    </row>
    <row r="287" ht="9.75">
      <c r="I287" s="113"/>
    </row>
    <row r="288" ht="9.75">
      <c r="I288" s="113"/>
    </row>
    <row r="289" ht="9.75">
      <c r="I289" s="113"/>
    </row>
    <row r="290" ht="9.75">
      <c r="I290" s="113"/>
    </row>
    <row r="291" ht="9.75">
      <c r="I291" s="113"/>
    </row>
    <row r="292" ht="9.75">
      <c r="I292" s="113"/>
    </row>
    <row r="293" ht="9.75">
      <c r="I293" s="113"/>
    </row>
    <row r="294" ht="9.75">
      <c r="I294" s="113"/>
    </row>
    <row r="295" ht="9.75">
      <c r="I295" s="113"/>
    </row>
    <row r="296" ht="9.75">
      <c r="I296" s="113"/>
    </row>
    <row r="297" ht="9.75">
      <c r="I297" s="113"/>
    </row>
    <row r="298" ht="9.75">
      <c r="I298" s="113"/>
    </row>
    <row r="299" ht="9.75">
      <c r="I299" s="113"/>
    </row>
    <row r="300" ht="9.75">
      <c r="I300" s="113"/>
    </row>
    <row r="301" ht="9.75">
      <c r="I301" s="113"/>
    </row>
    <row r="302" ht="9.75">
      <c r="I302" s="113"/>
    </row>
    <row r="303" ht="9.75">
      <c r="I303" s="113"/>
    </row>
    <row r="304" ht="9.75">
      <c r="I304" s="113"/>
    </row>
    <row r="305" ht="9.75">
      <c r="I305" s="113"/>
    </row>
    <row r="306" ht="9.75">
      <c r="I306" s="113"/>
    </row>
    <row r="307" ht="9.75">
      <c r="I307" s="113"/>
    </row>
    <row r="308" ht="9.75">
      <c r="I308" s="113"/>
    </row>
    <row r="309" ht="9.75">
      <c r="I309" s="113"/>
    </row>
    <row r="310" ht="9.75">
      <c r="I310" s="113"/>
    </row>
    <row r="311" ht="9.75">
      <c r="I311" s="113"/>
    </row>
    <row r="312" ht="9.75">
      <c r="I312" s="113"/>
    </row>
    <row r="313" ht="9.75">
      <c r="I313" s="113"/>
    </row>
    <row r="314" ht="9.75">
      <c r="I314" s="113"/>
    </row>
    <row r="315" ht="9.75">
      <c r="I315" s="113"/>
    </row>
    <row r="316" ht="9.75">
      <c r="I316" s="113"/>
    </row>
    <row r="317" ht="9.75">
      <c r="I317" s="113"/>
    </row>
    <row r="318" ht="9.75">
      <c r="I318" s="113"/>
    </row>
    <row r="319" ht="9.75">
      <c r="I319" s="113"/>
    </row>
    <row r="320" ht="9.75">
      <c r="I320" s="113"/>
    </row>
    <row r="321" ht="9.75">
      <c r="I321" s="113"/>
    </row>
    <row r="322" ht="9.75">
      <c r="I322" s="113"/>
    </row>
    <row r="323" ht="9.75">
      <c r="I323" s="113"/>
    </row>
    <row r="324" ht="9.75">
      <c r="I324" s="113"/>
    </row>
    <row r="325" ht="9.75">
      <c r="I325" s="113"/>
    </row>
    <row r="326" ht="9.75">
      <c r="I326" s="113"/>
    </row>
    <row r="327" ht="9.75">
      <c r="I327" s="113"/>
    </row>
    <row r="328" ht="9.75">
      <c r="I328" s="113"/>
    </row>
    <row r="329" ht="9.75">
      <c r="I329" s="113"/>
    </row>
    <row r="330" ht="9.75">
      <c r="I330" s="113"/>
    </row>
    <row r="331" ht="9.75">
      <c r="I331" s="113"/>
    </row>
    <row r="332" ht="9.75">
      <c r="I332" s="113"/>
    </row>
    <row r="333" ht="9.75">
      <c r="I333" s="113"/>
    </row>
    <row r="334" ht="9.75">
      <c r="I334" s="113"/>
    </row>
    <row r="335" ht="9.75">
      <c r="I335" s="113"/>
    </row>
    <row r="336" ht="9.75">
      <c r="I336" s="113"/>
    </row>
    <row r="337" ht="9.75">
      <c r="I337" s="113"/>
    </row>
    <row r="338" ht="9.75">
      <c r="I338" s="113"/>
    </row>
    <row r="339" ht="9.75">
      <c r="I339" s="113"/>
    </row>
    <row r="340" ht="9.75">
      <c r="I340" s="113"/>
    </row>
    <row r="341" ht="9.75">
      <c r="I341" s="113"/>
    </row>
    <row r="342" ht="9.75">
      <c r="I342" s="113"/>
    </row>
    <row r="343" ht="9.75">
      <c r="I343" s="113"/>
    </row>
    <row r="344" ht="9.75">
      <c r="I344" s="113"/>
    </row>
    <row r="345" ht="9.75">
      <c r="I345" s="113"/>
    </row>
    <row r="346" ht="9.75">
      <c r="I346" s="113"/>
    </row>
    <row r="347" ht="9.75">
      <c r="I347" s="113"/>
    </row>
    <row r="348" ht="9.75">
      <c r="I348" s="113"/>
    </row>
    <row r="349" ht="9.75">
      <c r="I349" s="113"/>
    </row>
    <row r="350" ht="9.75">
      <c r="I350" s="113"/>
    </row>
    <row r="351" ht="9.75">
      <c r="I351" s="113"/>
    </row>
    <row r="352" ht="9.75">
      <c r="I352" s="113"/>
    </row>
    <row r="353" ht="9.75">
      <c r="I353" s="113"/>
    </row>
    <row r="354" ht="9.75">
      <c r="I354" s="113"/>
    </row>
    <row r="355" ht="9.75">
      <c r="I355" s="113"/>
    </row>
    <row r="356" ht="9.75">
      <c r="I356" s="113"/>
    </row>
    <row r="357" ht="9.75">
      <c r="I357" s="113"/>
    </row>
    <row r="358" ht="9.75">
      <c r="I358" s="113"/>
    </row>
    <row r="359" ht="9.75">
      <c r="I359" s="113"/>
    </row>
    <row r="360" ht="9.75">
      <c r="I360" s="113"/>
    </row>
    <row r="361" ht="9.75">
      <c r="I361" s="113"/>
    </row>
    <row r="362" ht="9.75">
      <c r="I362" s="113"/>
    </row>
    <row r="363" ht="9.75">
      <c r="I363" s="113"/>
    </row>
    <row r="364" ht="9.75">
      <c r="I364" s="113"/>
    </row>
    <row r="365" ht="9.75">
      <c r="I365" s="113"/>
    </row>
    <row r="366" ht="9.75">
      <c r="I366" s="113"/>
    </row>
    <row r="367" ht="9.75">
      <c r="I367" s="113"/>
    </row>
    <row r="368" ht="9.75">
      <c r="I368" s="113"/>
    </row>
    <row r="369" ht="9.75">
      <c r="I369" s="113"/>
    </row>
    <row r="370" ht="9.75">
      <c r="I370" s="113"/>
    </row>
    <row r="371" ht="9.75">
      <c r="I371" s="113"/>
    </row>
    <row r="372" ht="9.75">
      <c r="I372" s="113"/>
    </row>
    <row r="373" ht="9.75">
      <c r="I373" s="113"/>
    </row>
    <row r="374" ht="9.75">
      <c r="I374" s="113"/>
    </row>
    <row r="375" ht="9.75">
      <c r="I375" s="113"/>
    </row>
    <row r="376" ht="9.75">
      <c r="I376" s="113"/>
    </row>
    <row r="377" ht="9.75">
      <c r="I377" s="113"/>
    </row>
    <row r="378" ht="9.75">
      <c r="I378" s="113"/>
    </row>
    <row r="379" ht="9.75">
      <c r="I379" s="113"/>
    </row>
    <row r="380" ht="9.75">
      <c r="I380" s="113"/>
    </row>
    <row r="381" ht="9.75">
      <c r="I381" s="113"/>
    </row>
    <row r="382" ht="9.75">
      <c r="I382" s="113"/>
    </row>
    <row r="383" ht="9.75">
      <c r="I383" s="113"/>
    </row>
    <row r="384" ht="9.75">
      <c r="I384" s="113"/>
    </row>
    <row r="385" ht="9.75">
      <c r="I385" s="113"/>
    </row>
    <row r="386" ht="9.75">
      <c r="I386" s="113"/>
    </row>
    <row r="387" ht="9.75">
      <c r="I387" s="113"/>
    </row>
    <row r="388" ht="9.75">
      <c r="I388" s="113"/>
    </row>
    <row r="389" ht="9.75">
      <c r="I389" s="113"/>
    </row>
    <row r="390" ht="9.75">
      <c r="I390" s="113"/>
    </row>
    <row r="391" ht="9.75">
      <c r="I391" s="113"/>
    </row>
    <row r="392" ht="9.75">
      <c r="I392" s="113"/>
    </row>
    <row r="393" ht="9.75">
      <c r="I393" s="113"/>
    </row>
    <row r="394" ht="9.75">
      <c r="I394" s="113"/>
    </row>
    <row r="395" ht="9.75">
      <c r="I395" s="113"/>
    </row>
    <row r="396" ht="9.75">
      <c r="I396" s="113"/>
    </row>
    <row r="397" ht="9.75">
      <c r="I397" s="113"/>
    </row>
    <row r="398" ht="9.75">
      <c r="I398" s="113"/>
    </row>
    <row r="399" ht="9.75">
      <c r="I399" s="113"/>
    </row>
    <row r="400" ht="9.75">
      <c r="I400" s="113"/>
    </row>
    <row r="401" ht="9.75">
      <c r="I401" s="113"/>
    </row>
    <row r="402" ht="9.75">
      <c r="I402" s="113"/>
    </row>
    <row r="403" ht="9.75">
      <c r="I403" s="113"/>
    </row>
    <row r="404" ht="9.75">
      <c r="I404" s="113"/>
    </row>
    <row r="405" ht="9.75">
      <c r="I405" s="113"/>
    </row>
    <row r="406" ht="9.75">
      <c r="I406" s="113"/>
    </row>
    <row r="407" ht="9.75">
      <c r="I407" s="113"/>
    </row>
    <row r="408" ht="9.75">
      <c r="I408" s="113"/>
    </row>
    <row r="409" ht="9.75">
      <c r="I409" s="113"/>
    </row>
    <row r="410" ht="9.75">
      <c r="I410" s="113"/>
    </row>
    <row r="411" ht="9.75">
      <c r="I411" s="113"/>
    </row>
    <row r="412" ht="9.75">
      <c r="I412" s="113"/>
    </row>
    <row r="413" ht="9.75">
      <c r="I413" s="113"/>
    </row>
    <row r="414" ht="9.75">
      <c r="I414" s="113"/>
    </row>
    <row r="415" ht="9.75">
      <c r="I415" s="113"/>
    </row>
    <row r="416" ht="9.75">
      <c r="I416" s="113"/>
    </row>
    <row r="417" ht="9.75">
      <c r="I417" s="113"/>
    </row>
    <row r="418" ht="9.75">
      <c r="I418" s="113"/>
    </row>
    <row r="419" ht="9.75">
      <c r="I419" s="113"/>
    </row>
    <row r="420" ht="9.75">
      <c r="I420" s="113"/>
    </row>
    <row r="421" ht="9.75">
      <c r="I421" s="113"/>
    </row>
    <row r="422" ht="9.75">
      <c r="I422" s="113"/>
    </row>
    <row r="423" ht="9.75">
      <c r="I423" s="113"/>
    </row>
    <row r="424" ht="9.75">
      <c r="I424" s="113"/>
    </row>
    <row r="425" ht="9.75">
      <c r="I425" s="113"/>
    </row>
    <row r="426" ht="9.75">
      <c r="I426" s="113"/>
    </row>
    <row r="427" ht="9.75">
      <c r="I427" s="113"/>
    </row>
    <row r="428" ht="9.75">
      <c r="I428" s="113"/>
    </row>
    <row r="429" ht="9.75">
      <c r="I429" s="113"/>
    </row>
    <row r="430" ht="9.75">
      <c r="I430" s="113"/>
    </row>
    <row r="431" ht="9.75">
      <c r="I431" s="113"/>
    </row>
    <row r="432" ht="9.75">
      <c r="I432" s="113"/>
    </row>
    <row r="433" ht="9.75">
      <c r="I433" s="113"/>
    </row>
    <row r="434" ht="9.75">
      <c r="I434" s="113"/>
    </row>
    <row r="435" ht="9.75">
      <c r="I435" s="113"/>
    </row>
    <row r="436" ht="9.75">
      <c r="I436" s="113"/>
    </row>
    <row r="437" ht="9.75">
      <c r="I437" s="113"/>
    </row>
    <row r="438" ht="9.75">
      <c r="I438" s="113"/>
    </row>
    <row r="439" ht="9.75">
      <c r="I439" s="113"/>
    </row>
    <row r="440" ht="9.75">
      <c r="I440" s="113"/>
    </row>
    <row r="441" ht="9.75">
      <c r="I441" s="113"/>
    </row>
    <row r="442" ht="9.75">
      <c r="I442" s="113"/>
    </row>
    <row r="443" ht="9.75">
      <c r="I443" s="113"/>
    </row>
    <row r="444" ht="9.75">
      <c r="I444" s="113"/>
    </row>
    <row r="445" ht="9.75">
      <c r="I445" s="113"/>
    </row>
    <row r="446" ht="9.75">
      <c r="I446" s="113"/>
    </row>
    <row r="447" ht="9.75">
      <c r="I447" s="113"/>
    </row>
    <row r="448" ht="9.75">
      <c r="I448" s="113"/>
    </row>
    <row r="449" ht="9.75">
      <c r="I449" s="113"/>
    </row>
    <row r="450" ht="9.75">
      <c r="I450" s="113"/>
    </row>
    <row r="451" ht="9.75">
      <c r="I451" s="113"/>
    </row>
    <row r="452" ht="9.75">
      <c r="I452" s="113"/>
    </row>
    <row r="453" ht="9.75">
      <c r="I453" s="113"/>
    </row>
    <row r="454" ht="9.75">
      <c r="I454" s="113"/>
    </row>
    <row r="455" ht="9.75">
      <c r="I455" s="113"/>
    </row>
    <row r="456" ht="9.75">
      <c r="I456" s="113"/>
    </row>
    <row r="457" ht="9.75">
      <c r="I457" s="113"/>
    </row>
    <row r="458" ht="9.75">
      <c r="I458" s="113"/>
    </row>
    <row r="459" ht="9.75">
      <c r="I459" s="113"/>
    </row>
    <row r="460" ht="9.75">
      <c r="I460" s="113"/>
    </row>
    <row r="461" ht="9.75">
      <c r="I461" s="113"/>
    </row>
    <row r="462" ht="9.75">
      <c r="I462" s="113"/>
    </row>
    <row r="463" ht="9.75">
      <c r="I463" s="113"/>
    </row>
    <row r="464" ht="9.75">
      <c r="I464" s="113"/>
    </row>
    <row r="465" ht="9.75">
      <c r="I465" s="113"/>
    </row>
    <row r="466" ht="9.75">
      <c r="I466" s="113"/>
    </row>
    <row r="467" ht="9.75">
      <c r="I467" s="113"/>
    </row>
    <row r="468" ht="9.75">
      <c r="I468" s="113"/>
    </row>
    <row r="469" ht="9.75">
      <c r="I469" s="113"/>
    </row>
    <row r="470" ht="9.75">
      <c r="I470" s="113"/>
    </row>
    <row r="471" ht="9.75">
      <c r="I471" s="113"/>
    </row>
    <row r="472" ht="9.75">
      <c r="I472" s="113"/>
    </row>
    <row r="473" ht="9.75">
      <c r="I473" s="113"/>
    </row>
    <row r="474" ht="9.75">
      <c r="I474" s="113"/>
    </row>
    <row r="475" ht="9.75">
      <c r="I475" s="113"/>
    </row>
    <row r="476" ht="9.75">
      <c r="I476" s="113"/>
    </row>
    <row r="477" ht="9.75">
      <c r="I477" s="113"/>
    </row>
    <row r="478" ht="9.75">
      <c r="I478" s="113"/>
    </row>
    <row r="479" ht="9.75">
      <c r="I479" s="113"/>
    </row>
    <row r="480" ht="9.75">
      <c r="I480" s="113"/>
    </row>
    <row r="481" ht="9.75">
      <c r="I481" s="113"/>
    </row>
    <row r="482" ht="9.75">
      <c r="I482" s="113"/>
    </row>
    <row r="483" ht="9.75">
      <c r="I483" s="113"/>
    </row>
    <row r="484" ht="9.75">
      <c r="I484" s="113"/>
    </row>
    <row r="485" ht="9.75">
      <c r="I485" s="113"/>
    </row>
    <row r="486" ht="9.75">
      <c r="I486" s="113"/>
    </row>
    <row r="487" ht="9.75">
      <c r="I487" s="113"/>
    </row>
    <row r="488" ht="9.75">
      <c r="I488" s="113"/>
    </row>
    <row r="489" ht="9.75">
      <c r="I489" s="113"/>
    </row>
    <row r="490" ht="9.75">
      <c r="I490" s="113"/>
    </row>
    <row r="491" ht="9.75">
      <c r="I491" s="113"/>
    </row>
    <row r="492" ht="9.75">
      <c r="I492" s="113"/>
    </row>
    <row r="493" ht="9.75">
      <c r="I493" s="113"/>
    </row>
    <row r="494" ht="9.75">
      <c r="I494" s="113"/>
    </row>
    <row r="495" ht="9.75">
      <c r="I495" s="113"/>
    </row>
    <row r="496" ht="9.75">
      <c r="I496" s="113"/>
    </row>
    <row r="497" ht="9.75">
      <c r="I497" s="113"/>
    </row>
    <row r="498" ht="9.75">
      <c r="I498" s="113"/>
    </row>
    <row r="499" ht="9.75">
      <c r="I499" s="113"/>
    </row>
    <row r="500" ht="9.75">
      <c r="I500" s="113"/>
    </row>
    <row r="501" ht="9.75">
      <c r="I501" s="113"/>
    </row>
    <row r="502" ht="9.75">
      <c r="I502" s="113"/>
    </row>
    <row r="503" ht="9.75">
      <c r="I503" s="113"/>
    </row>
    <row r="504" ht="9.75">
      <c r="I504" s="113"/>
    </row>
    <row r="505" ht="9.75">
      <c r="I505" s="113"/>
    </row>
    <row r="506" ht="9.75">
      <c r="I506" s="113"/>
    </row>
    <row r="507" ht="9.75">
      <c r="I507" s="113"/>
    </row>
    <row r="508" ht="9.75">
      <c r="I508" s="113"/>
    </row>
    <row r="509" ht="9.75">
      <c r="I509" s="113"/>
    </row>
    <row r="510" ht="9.75">
      <c r="I510" s="113"/>
    </row>
    <row r="511" ht="9.75">
      <c r="I511" s="113"/>
    </row>
    <row r="512" ht="9.75">
      <c r="I512" s="113"/>
    </row>
    <row r="513" ht="9.75">
      <c r="I513" s="113"/>
    </row>
    <row r="514" ht="9.75">
      <c r="I514" s="113"/>
    </row>
    <row r="515" ht="9.75">
      <c r="I515" s="113"/>
    </row>
    <row r="516" ht="9.75">
      <c r="I516" s="113"/>
    </row>
    <row r="517" ht="9.75">
      <c r="I517" s="113"/>
    </row>
    <row r="518" ht="9.75">
      <c r="I518" s="113"/>
    </row>
    <row r="519" ht="9.75">
      <c r="I519" s="113"/>
    </row>
    <row r="520" ht="9.75">
      <c r="I520" s="113"/>
    </row>
    <row r="521" ht="9.75">
      <c r="I521" s="113"/>
    </row>
    <row r="522" ht="9.75">
      <c r="I522" s="113"/>
    </row>
    <row r="523" ht="9.75">
      <c r="I523" s="113"/>
    </row>
    <row r="524" ht="9.75">
      <c r="I524" s="113"/>
    </row>
    <row r="525" ht="9.75">
      <c r="I525" s="113"/>
    </row>
    <row r="526" ht="9.75">
      <c r="I526" s="113"/>
    </row>
    <row r="527" ht="9.75">
      <c r="I527" s="113"/>
    </row>
    <row r="528" ht="9.75">
      <c r="I528" s="113"/>
    </row>
    <row r="529" ht="9.75">
      <c r="I529" s="113"/>
    </row>
    <row r="530" ht="9.75">
      <c r="I530" s="113"/>
    </row>
    <row r="531" ht="9.75">
      <c r="I531" s="113"/>
    </row>
    <row r="532" ht="9.75">
      <c r="I532" s="113"/>
    </row>
    <row r="533" ht="9.75">
      <c r="I533" s="113"/>
    </row>
    <row r="534" ht="9.75">
      <c r="I534" s="113"/>
    </row>
    <row r="535" ht="9.75">
      <c r="I535" s="113"/>
    </row>
    <row r="536" ht="9.75">
      <c r="I536" s="113"/>
    </row>
    <row r="537" ht="9.75">
      <c r="I537" s="113"/>
    </row>
    <row r="538" ht="9.75">
      <c r="I538" s="113"/>
    </row>
    <row r="539" ht="9.75">
      <c r="I539" s="113"/>
    </row>
    <row r="540" ht="9.75">
      <c r="I540" s="113"/>
    </row>
    <row r="541" ht="9.75">
      <c r="I541" s="113"/>
    </row>
    <row r="542" ht="9.75">
      <c r="I542" s="113"/>
    </row>
    <row r="543" ht="9.75">
      <c r="I543" s="113"/>
    </row>
    <row r="544" ht="9.75">
      <c r="I544" s="113"/>
    </row>
    <row r="545" ht="9.75">
      <c r="I545" s="113"/>
    </row>
    <row r="546" ht="9.75">
      <c r="I546" s="113"/>
    </row>
    <row r="547" ht="9.75">
      <c r="I547" s="113"/>
    </row>
    <row r="548" ht="9.75">
      <c r="I548" s="113"/>
    </row>
    <row r="549" ht="9.75">
      <c r="I549" s="113"/>
    </row>
    <row r="550" ht="9.75">
      <c r="I550" s="113"/>
    </row>
    <row r="551" ht="9.75">
      <c r="I551" s="113"/>
    </row>
    <row r="552" ht="9.75">
      <c r="I552" s="113"/>
    </row>
    <row r="553" ht="9.75">
      <c r="I553" s="113"/>
    </row>
    <row r="554" ht="9.75">
      <c r="I554" s="113"/>
    </row>
    <row r="555" ht="9.75">
      <c r="I555" s="113"/>
    </row>
    <row r="556" ht="9.75">
      <c r="I556" s="113"/>
    </row>
    <row r="557" ht="9.75">
      <c r="I557" s="113"/>
    </row>
    <row r="558" ht="9.75">
      <c r="I558" s="113"/>
    </row>
    <row r="559" ht="9.75">
      <c r="I559" s="113"/>
    </row>
    <row r="560" ht="9.75">
      <c r="I560" s="113"/>
    </row>
    <row r="561" ht="9.75">
      <c r="I561" s="113"/>
    </row>
    <row r="562" ht="9.75">
      <c r="I562" s="113"/>
    </row>
    <row r="563" ht="9.75">
      <c r="I563" s="113"/>
    </row>
    <row r="564" ht="9.75">
      <c r="I564" s="113"/>
    </row>
    <row r="565" ht="9.75">
      <c r="I565" s="113"/>
    </row>
    <row r="566" ht="9.75">
      <c r="I566" s="113"/>
    </row>
    <row r="567" ht="9.75">
      <c r="I567" s="113"/>
    </row>
    <row r="568" ht="9.75">
      <c r="I568" s="113"/>
    </row>
    <row r="569" ht="9.75">
      <c r="I569" s="113"/>
    </row>
    <row r="570" ht="9.75">
      <c r="I570" s="113"/>
    </row>
    <row r="571" ht="9.75">
      <c r="I571" s="113"/>
    </row>
    <row r="572" ht="9.75">
      <c r="I572" s="113"/>
    </row>
    <row r="573" ht="9.75">
      <c r="I573" s="113"/>
    </row>
    <row r="574" ht="9.75">
      <c r="I574" s="113"/>
    </row>
    <row r="575" ht="9.75">
      <c r="I575" s="113"/>
    </row>
    <row r="576" ht="9.75">
      <c r="I576" s="113"/>
    </row>
    <row r="577" ht="9.75">
      <c r="I577" s="113"/>
    </row>
    <row r="578" ht="9.75">
      <c r="I578" s="113"/>
    </row>
    <row r="579" ht="9.75">
      <c r="I579" s="113"/>
    </row>
    <row r="580" ht="9.75">
      <c r="I580" s="113"/>
    </row>
    <row r="581" ht="9.75">
      <c r="I581" s="113"/>
    </row>
    <row r="582" ht="9.75">
      <c r="I582" s="113"/>
    </row>
    <row r="583" ht="9.75">
      <c r="I583" s="113"/>
    </row>
    <row r="584" ht="9.75">
      <c r="I584" s="113"/>
    </row>
    <row r="585" ht="9.75">
      <c r="I585" s="113"/>
    </row>
    <row r="586" ht="9.75">
      <c r="I586" s="113"/>
    </row>
    <row r="587" ht="9.75">
      <c r="I587" s="113"/>
    </row>
    <row r="588" ht="9.75">
      <c r="I588" s="113"/>
    </row>
    <row r="589" ht="9.75">
      <c r="I589" s="113"/>
    </row>
    <row r="590" ht="9.75">
      <c r="I590" s="113"/>
    </row>
    <row r="591" ht="9.75">
      <c r="I591" s="113"/>
    </row>
    <row r="592" ht="9.75">
      <c r="I592" s="113"/>
    </row>
    <row r="593" ht="9.75">
      <c r="I593" s="113"/>
    </row>
    <row r="594" ht="9.75">
      <c r="I594" s="113"/>
    </row>
    <row r="595" ht="9.75">
      <c r="I595" s="113"/>
    </row>
    <row r="596" ht="9.75">
      <c r="I596" s="113"/>
    </row>
    <row r="597" ht="9.75">
      <c r="I597" s="113"/>
    </row>
    <row r="598" ht="9.75">
      <c r="I598" s="113"/>
    </row>
    <row r="599" ht="9.75">
      <c r="I599" s="113"/>
    </row>
    <row r="600" ht="9.75">
      <c r="I600" s="113"/>
    </row>
    <row r="601" ht="9.75">
      <c r="I601" s="113"/>
    </row>
    <row r="602" ht="9.75">
      <c r="I602" s="113"/>
    </row>
    <row r="603" ht="9.75">
      <c r="I603" s="113"/>
    </row>
    <row r="604" ht="9.75">
      <c r="I604" s="113"/>
    </row>
    <row r="605" ht="9.75">
      <c r="I605" s="113"/>
    </row>
    <row r="606" ht="9.75">
      <c r="I606" s="113"/>
    </row>
    <row r="607" ht="9.75">
      <c r="I607" s="113"/>
    </row>
    <row r="608" ht="9.75">
      <c r="I608" s="113"/>
    </row>
    <row r="609" ht="9.75">
      <c r="I609" s="113"/>
    </row>
    <row r="610" ht="9.75">
      <c r="I610" s="113"/>
    </row>
    <row r="611" ht="9.75">
      <c r="I611" s="113"/>
    </row>
    <row r="612" ht="9.75">
      <c r="I612" s="113"/>
    </row>
    <row r="613" ht="9.75">
      <c r="I613" s="113"/>
    </row>
    <row r="614" ht="9.75">
      <c r="I614" s="113"/>
    </row>
    <row r="615" ht="9.75">
      <c r="I615" s="113"/>
    </row>
    <row r="616" ht="9.75">
      <c r="I616" s="113"/>
    </row>
    <row r="617" ht="9.75">
      <c r="I617" s="113"/>
    </row>
    <row r="618" ht="9.75">
      <c r="I618" s="113"/>
    </row>
    <row r="619" ht="9.75">
      <c r="I619" s="113"/>
    </row>
    <row r="620" ht="9.75">
      <c r="I620" s="113"/>
    </row>
    <row r="621" ht="9.75">
      <c r="I621" s="113"/>
    </row>
    <row r="622" ht="9.75">
      <c r="I622" s="113"/>
    </row>
    <row r="623" ht="9.75">
      <c r="I623" s="113"/>
    </row>
    <row r="624" ht="9.75">
      <c r="I624" s="113"/>
    </row>
    <row r="625" ht="9.75">
      <c r="I625" s="113"/>
    </row>
    <row r="626" ht="9.75">
      <c r="I626" s="113"/>
    </row>
    <row r="627" ht="9.75">
      <c r="I627" s="113"/>
    </row>
    <row r="628" ht="9.75">
      <c r="I628" s="113"/>
    </row>
    <row r="629" ht="9.75">
      <c r="I629" s="113"/>
    </row>
    <row r="630" ht="9.75">
      <c r="I630" s="113"/>
    </row>
    <row r="631" ht="9.75">
      <c r="I631" s="113"/>
    </row>
    <row r="632" ht="9.75">
      <c r="I632" s="113"/>
    </row>
    <row r="633" ht="9.75">
      <c r="I633" s="113"/>
    </row>
    <row r="634" ht="9.75">
      <c r="I634" s="113"/>
    </row>
    <row r="635" ht="9.75">
      <c r="I635" s="113"/>
    </row>
    <row r="636" ht="9.75">
      <c r="I636" s="113"/>
    </row>
    <row r="637" ht="9.75">
      <c r="I637" s="113"/>
    </row>
    <row r="638" ht="9.75">
      <c r="I638" s="113"/>
    </row>
    <row r="639" ht="9.75">
      <c r="I639" s="113"/>
    </row>
    <row r="640" ht="9.75">
      <c r="I640" s="113"/>
    </row>
    <row r="641" ht="9.75">
      <c r="I641" s="113"/>
    </row>
    <row r="642" ht="9.75">
      <c r="I642" s="113"/>
    </row>
    <row r="643" ht="9.75">
      <c r="I643" s="113"/>
    </row>
    <row r="644" ht="9.75">
      <c r="I644" s="113"/>
    </row>
    <row r="645" ht="9.75">
      <c r="I645" s="113"/>
    </row>
    <row r="646" ht="9.75">
      <c r="I646" s="113"/>
    </row>
    <row r="647" ht="9.75">
      <c r="I647" s="113"/>
    </row>
    <row r="648" ht="9.75">
      <c r="I648" s="113"/>
    </row>
    <row r="649" ht="9.75">
      <c r="I649" s="113"/>
    </row>
    <row r="650" ht="9.75">
      <c r="I650" s="113"/>
    </row>
    <row r="651" ht="9.75">
      <c r="I651" s="113"/>
    </row>
    <row r="652" ht="9.75">
      <c r="I652" s="113"/>
    </row>
    <row r="653" ht="9.75">
      <c r="I653" s="113"/>
    </row>
    <row r="654" ht="9.75">
      <c r="I654" s="113"/>
    </row>
    <row r="655" ht="9.75">
      <c r="I655" s="113"/>
    </row>
    <row r="656" ht="9.75">
      <c r="I656" s="113"/>
    </row>
    <row r="657" ht="9.75">
      <c r="I657" s="113"/>
    </row>
    <row r="658" ht="9.75">
      <c r="I658" s="113"/>
    </row>
    <row r="659" ht="9.75">
      <c r="I659" s="113"/>
    </row>
    <row r="660" ht="9.75">
      <c r="I660" s="113"/>
    </row>
    <row r="661" ht="9.75">
      <c r="I661" s="113"/>
    </row>
    <row r="662" ht="9.75">
      <c r="I662" s="113"/>
    </row>
    <row r="663" ht="9.75">
      <c r="I663" s="113"/>
    </row>
    <row r="664" ht="9.75">
      <c r="I664" s="113"/>
    </row>
    <row r="665" ht="9.75">
      <c r="I665" s="113"/>
    </row>
    <row r="666" ht="9.75">
      <c r="I666" s="113"/>
    </row>
    <row r="667" ht="9.75">
      <c r="I667" s="113"/>
    </row>
    <row r="668" ht="9.75">
      <c r="I668" s="113"/>
    </row>
    <row r="669" ht="9.75">
      <c r="I669" s="113"/>
    </row>
    <row r="670" ht="9.75">
      <c r="I670" s="113"/>
    </row>
    <row r="671" ht="9.75">
      <c r="I671" s="113"/>
    </row>
    <row r="672" ht="9.75">
      <c r="I672" s="113"/>
    </row>
    <row r="673" ht="9.75">
      <c r="I673" s="113"/>
    </row>
    <row r="674" ht="9.75">
      <c r="I674" s="113"/>
    </row>
    <row r="675" ht="9.75">
      <c r="I675" s="113"/>
    </row>
    <row r="676" ht="9.75">
      <c r="I676" s="113"/>
    </row>
    <row r="677" ht="9.75">
      <c r="I677" s="113"/>
    </row>
    <row r="678" ht="9.75">
      <c r="I678" s="113"/>
    </row>
    <row r="679" ht="9.75">
      <c r="I679" s="113"/>
    </row>
    <row r="680" ht="9.75">
      <c r="I680" s="113"/>
    </row>
    <row r="681" ht="9.75">
      <c r="I681" s="113"/>
    </row>
    <row r="682" ht="9.75">
      <c r="I682" s="113"/>
    </row>
    <row r="683" ht="9.75">
      <c r="I683" s="113"/>
    </row>
    <row r="684" ht="9.75">
      <c r="I684" s="113"/>
    </row>
    <row r="685" ht="9.75">
      <c r="I685" s="113"/>
    </row>
    <row r="686" ht="9.75">
      <c r="I686" s="113"/>
    </row>
    <row r="687" ht="9.75">
      <c r="I687" s="113"/>
    </row>
    <row r="688" ht="9.75">
      <c r="I688" s="113"/>
    </row>
    <row r="689" ht="9.75">
      <c r="I689" s="113"/>
    </row>
    <row r="690" ht="9.75">
      <c r="I690" s="113"/>
    </row>
    <row r="691" ht="9.75">
      <c r="I691" s="113"/>
    </row>
    <row r="692" ht="9.75">
      <c r="I692" s="113"/>
    </row>
    <row r="693" ht="9.75">
      <c r="I693" s="113"/>
    </row>
    <row r="694" ht="9.75">
      <c r="I694" s="113"/>
    </row>
    <row r="695" ht="9.75">
      <c r="I695" s="113"/>
    </row>
    <row r="696" ht="9.75">
      <c r="I696" s="113"/>
    </row>
    <row r="697" ht="9.75">
      <c r="I697" s="113"/>
    </row>
    <row r="698" ht="9.75">
      <c r="I698" s="113"/>
    </row>
    <row r="699" ht="9.75">
      <c r="I699" s="113"/>
    </row>
    <row r="700" ht="9.75">
      <c r="I700" s="113"/>
    </row>
    <row r="701" ht="9.75">
      <c r="I701" s="113"/>
    </row>
    <row r="702" ht="9.75">
      <c r="I702" s="113"/>
    </row>
    <row r="703" ht="9.75">
      <c r="I703" s="113"/>
    </row>
    <row r="704" ht="9.75">
      <c r="I704" s="113"/>
    </row>
    <row r="705" ht="9.75">
      <c r="I705" s="113"/>
    </row>
    <row r="706" ht="9.75">
      <c r="I706" s="113"/>
    </row>
    <row r="707" ht="9.75">
      <c r="I707" s="113"/>
    </row>
    <row r="708" ht="9.75">
      <c r="I708" s="113"/>
    </row>
    <row r="709" ht="9.75">
      <c r="I709" s="113"/>
    </row>
    <row r="710" ht="9.75">
      <c r="I710" s="113"/>
    </row>
    <row r="711" ht="9.75">
      <c r="I711" s="113"/>
    </row>
    <row r="712" ht="9.75">
      <c r="I712" s="113"/>
    </row>
    <row r="713" ht="9.75">
      <c r="I713" s="113"/>
    </row>
    <row r="714" ht="9.75">
      <c r="I714" s="113"/>
    </row>
    <row r="715" ht="9.75">
      <c r="I715" s="113"/>
    </row>
    <row r="716" ht="9.75">
      <c r="I716" s="113"/>
    </row>
    <row r="717" ht="9.75">
      <c r="I717" s="113"/>
    </row>
    <row r="718" ht="9.75">
      <c r="I718" s="113"/>
    </row>
    <row r="719" ht="9.75">
      <c r="I719" s="113"/>
    </row>
    <row r="720" ht="9.75">
      <c r="I720" s="113"/>
    </row>
    <row r="721" ht="9.75">
      <c r="I721" s="113"/>
    </row>
    <row r="722" ht="9.75">
      <c r="I722" s="113"/>
    </row>
    <row r="723" ht="9.75">
      <c r="I723" s="113"/>
    </row>
    <row r="724" ht="9.75">
      <c r="I724" s="113"/>
    </row>
    <row r="725" ht="9.75">
      <c r="I725" s="113"/>
    </row>
    <row r="726" ht="9.75">
      <c r="I726" s="113"/>
    </row>
    <row r="727" ht="9.75">
      <c r="I727" s="113"/>
    </row>
    <row r="728" ht="9.75">
      <c r="I728" s="113"/>
    </row>
    <row r="729" ht="9.75">
      <c r="I729" s="113"/>
    </row>
    <row r="730" ht="9.75">
      <c r="I730" s="113"/>
    </row>
    <row r="731" ht="9.75">
      <c r="I731" s="113"/>
    </row>
    <row r="732" ht="9.75">
      <c r="I732" s="113"/>
    </row>
    <row r="733" ht="9.75">
      <c r="I733" s="113"/>
    </row>
    <row r="734" ht="9.75">
      <c r="I734" s="113"/>
    </row>
    <row r="735" ht="9.75">
      <c r="I735" s="113"/>
    </row>
    <row r="736" ht="9.75">
      <c r="I736" s="113"/>
    </row>
    <row r="737" ht="9.75">
      <c r="I737" s="113"/>
    </row>
    <row r="738" ht="9.75">
      <c r="I738" s="113"/>
    </row>
    <row r="739" ht="9.75">
      <c r="I739" s="113"/>
    </row>
    <row r="740" ht="9.75">
      <c r="I740" s="113"/>
    </row>
    <row r="741" ht="9.75">
      <c r="I741" s="113"/>
    </row>
    <row r="742" ht="9.75">
      <c r="I742" s="113"/>
    </row>
    <row r="743" ht="9.75">
      <c r="I743" s="113"/>
    </row>
    <row r="744" ht="9.75">
      <c r="I744" s="113"/>
    </row>
    <row r="745" ht="9.75">
      <c r="I745" s="113"/>
    </row>
    <row r="746" ht="9.75">
      <c r="I746" s="113"/>
    </row>
    <row r="747" ht="9.75">
      <c r="I747" s="113"/>
    </row>
    <row r="748" ht="9.75">
      <c r="I748" s="113"/>
    </row>
    <row r="749" ht="9.75">
      <c r="I749" s="113"/>
    </row>
    <row r="750" ht="9.75">
      <c r="I750" s="113"/>
    </row>
    <row r="751" ht="9.75">
      <c r="I751" s="113"/>
    </row>
    <row r="752" ht="9.75">
      <c r="I752" s="113"/>
    </row>
    <row r="753" ht="9.75">
      <c r="I753" s="113"/>
    </row>
    <row r="754" ht="9.75">
      <c r="I754" s="113"/>
    </row>
    <row r="755" ht="9.75">
      <c r="I755" s="113"/>
    </row>
    <row r="756" ht="9.75">
      <c r="I756" s="113"/>
    </row>
    <row r="757" ht="9.75">
      <c r="I757" s="113"/>
    </row>
    <row r="758" ht="9.75">
      <c r="I758" s="113"/>
    </row>
    <row r="759" ht="9.75">
      <c r="I759" s="113"/>
    </row>
    <row r="760" ht="9.75">
      <c r="I760" s="113"/>
    </row>
    <row r="761" ht="9.75">
      <c r="I761" s="113"/>
    </row>
    <row r="762" ht="9.75">
      <c r="I762" s="113"/>
    </row>
    <row r="763" ht="9.75">
      <c r="I763" s="113"/>
    </row>
    <row r="764" ht="9.75">
      <c r="I764" s="113"/>
    </row>
    <row r="765" ht="9.75">
      <c r="I765" s="113"/>
    </row>
    <row r="766" ht="9.75">
      <c r="I766" s="113"/>
    </row>
    <row r="767" ht="9.75">
      <c r="I767" s="113"/>
    </row>
    <row r="768" ht="9.75">
      <c r="I768" s="113"/>
    </row>
    <row r="769" ht="9.75">
      <c r="I769" s="113"/>
    </row>
    <row r="770" ht="9.75">
      <c r="I770" s="113"/>
    </row>
    <row r="771" ht="9.75">
      <c r="I771" s="113"/>
    </row>
    <row r="772" ht="9.75">
      <c r="I772" s="113"/>
    </row>
    <row r="773" ht="9.75">
      <c r="I773" s="113"/>
    </row>
    <row r="774" ht="9.75">
      <c r="I774" s="113"/>
    </row>
    <row r="775" ht="9.75">
      <c r="I775" s="113"/>
    </row>
    <row r="776" ht="9.75">
      <c r="I776" s="113"/>
    </row>
    <row r="777" ht="9.75">
      <c r="I777" s="113"/>
    </row>
    <row r="778" ht="9.75">
      <c r="I778" s="113"/>
    </row>
    <row r="779" ht="9.75">
      <c r="I779" s="113"/>
    </row>
    <row r="780" ht="9.75">
      <c r="I780" s="113"/>
    </row>
    <row r="781" ht="9.75">
      <c r="I781" s="113"/>
    </row>
    <row r="782" ht="9.75">
      <c r="I782" s="113"/>
    </row>
    <row r="783" ht="9.75">
      <c r="I783" s="113"/>
    </row>
    <row r="784" ht="9.75">
      <c r="I784" s="113"/>
    </row>
    <row r="785" ht="9.75">
      <c r="I785" s="113"/>
    </row>
    <row r="786" ht="9.75">
      <c r="I786" s="113"/>
    </row>
    <row r="787" ht="9.75">
      <c r="I787" s="113"/>
    </row>
    <row r="788" ht="9.75">
      <c r="I788" s="113"/>
    </row>
    <row r="789" ht="9.75">
      <c r="I789" s="113"/>
    </row>
    <row r="790" ht="9.75">
      <c r="I790" s="113"/>
    </row>
    <row r="791" ht="9.75">
      <c r="I791" s="113"/>
    </row>
    <row r="792" ht="9.75">
      <c r="I792" s="113"/>
    </row>
    <row r="793" ht="9.75">
      <c r="I793" s="113"/>
    </row>
    <row r="794" ht="9.75">
      <c r="I794" s="113"/>
    </row>
    <row r="795" ht="9.75">
      <c r="I795" s="113"/>
    </row>
    <row r="796" ht="9.75">
      <c r="I796" s="113"/>
    </row>
    <row r="797" ht="9.75">
      <c r="I797" s="113"/>
    </row>
    <row r="798" ht="9.75">
      <c r="I798" s="113"/>
    </row>
    <row r="799" ht="9.75">
      <c r="I799" s="113"/>
    </row>
    <row r="800" ht="9.75">
      <c r="I800" s="113"/>
    </row>
    <row r="801" ht="9.75">
      <c r="I801" s="113"/>
    </row>
    <row r="802" ht="9.75">
      <c r="I802" s="113"/>
    </row>
    <row r="803" ht="9.75">
      <c r="I803" s="113"/>
    </row>
    <row r="804" ht="9.75">
      <c r="I804" s="113"/>
    </row>
    <row r="805" ht="9.75">
      <c r="I805" s="113"/>
    </row>
    <row r="806" ht="9.75">
      <c r="I806" s="113"/>
    </row>
    <row r="807" ht="9.75">
      <c r="I807" s="113"/>
    </row>
    <row r="808" ht="9.75">
      <c r="I808" s="113"/>
    </row>
    <row r="809" ht="9.75">
      <c r="I809" s="113"/>
    </row>
    <row r="810" ht="9.75">
      <c r="I810" s="113"/>
    </row>
    <row r="811" ht="9.75">
      <c r="I811" s="113"/>
    </row>
    <row r="812" ht="9.75">
      <c r="I812" s="113"/>
    </row>
    <row r="813" ht="9.75">
      <c r="I813" s="113"/>
    </row>
    <row r="814" ht="9.75">
      <c r="I814" s="113"/>
    </row>
    <row r="815" ht="9.75">
      <c r="I815" s="113"/>
    </row>
    <row r="816" ht="9.75">
      <c r="I816" s="113"/>
    </row>
    <row r="817" ht="9.75">
      <c r="I817" s="113"/>
    </row>
    <row r="818" ht="9.75">
      <c r="I818" s="113"/>
    </row>
    <row r="819" ht="9.75">
      <c r="I819" s="113"/>
    </row>
    <row r="820" ht="9.75">
      <c r="I820" s="113"/>
    </row>
    <row r="821" ht="9.75">
      <c r="I821" s="113"/>
    </row>
    <row r="822" ht="9.75">
      <c r="I822" s="113"/>
    </row>
    <row r="823" ht="9.75">
      <c r="I823" s="113"/>
    </row>
    <row r="824" ht="9.75">
      <c r="I824" s="113"/>
    </row>
    <row r="825" ht="9.75">
      <c r="I825" s="113"/>
    </row>
    <row r="826" ht="9.75">
      <c r="I826" s="113"/>
    </row>
    <row r="827" ht="9.75">
      <c r="I827" s="113"/>
    </row>
    <row r="828" ht="9.75">
      <c r="I828" s="113"/>
    </row>
    <row r="829" ht="9.75">
      <c r="I829" s="113"/>
    </row>
    <row r="830" ht="9.75">
      <c r="I830" s="113"/>
    </row>
    <row r="831" ht="9.75">
      <c r="I831" s="113"/>
    </row>
    <row r="832" ht="9.75">
      <c r="I832" s="113"/>
    </row>
    <row r="833" ht="9.75">
      <c r="I833" s="113"/>
    </row>
  </sheetData>
  <sheetProtection/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225</cp:lastModifiedBy>
  <cp:lastPrinted>2014-02-18T07:51:27Z</cp:lastPrinted>
  <dcterms:created xsi:type="dcterms:W3CDTF">2007-07-17T04:31:37Z</dcterms:created>
  <dcterms:modified xsi:type="dcterms:W3CDTF">2014-10-09T12:07:52Z</dcterms:modified>
  <cp:category/>
  <cp:version/>
  <cp:contentType/>
  <cp:contentStatus/>
</cp:coreProperties>
</file>