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tabRatio="73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0">'1. Доходы бюджета (1)'!$A$1:$L$148</definedName>
    <definedName name="_xlnm.Print_Area" localSheetId="1">'2. Расходы бюджета (2)'!$A$1:$Q$196</definedName>
    <definedName name="_xlnm.Print_Area" localSheetId="2">'3. Источники финансирования (3)'!$A$1:$F$15</definedName>
  </definedNames>
  <calcPr fullCalcOnLoad="1"/>
</workbook>
</file>

<file path=xl/sharedStrings.xml><?xml version="1.0" encoding="utf-8"?>
<sst xmlns="http://schemas.openxmlformats.org/spreadsheetml/2006/main" count="922" uniqueCount="566">
  <si>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</si>
  <si>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</si>
  <si>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</si>
  <si>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</si>
  <si>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</si>
  <si>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</si>
  <si>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</si>
  <si>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</si>
  <si>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</si>
  <si>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</si>
  <si>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</si>
  <si>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</si>
  <si>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</si>
  <si>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</si>
  <si>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</si>
  <si>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</si>
  <si>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</si>
  <si>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</si>
  <si>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</si>
  <si>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</si>
  <si>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</si>
  <si>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</si>
  <si>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</si>
  <si>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</si>
  <si>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</si>
  <si>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</si>
  <si>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</si>
  <si>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</si>
  <si>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</si>
  <si>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</si>
  <si>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</si>
  <si>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</si>
  <si>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</si>
  <si>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</si>
  <si>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</si>
  <si>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</si>
  <si>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</si>
  <si>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</si>
  <si>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</si>
  <si>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</si>
  <si>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</si>
  <si>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</si>
  <si>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налог на вмененный доход для отдельных видов деятельности 
</t>
  </si>
  <si>
    <t>00010502010020000110</t>
  </si>
  <si>
    <t xml:space="preserve">    Единый 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</si>
  <si>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</si>
  <si>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</si>
  <si>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</si>
  <si>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</si>
  <si>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</si>
  <si>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</si>
  <si>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</si>
  <si>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</si>
  <si>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</si>
  <si>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</si>
  <si>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</si>
  <si>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Налог на добычу общераспространенных полезных ископаемых</t>
  </si>
  <si>
    <t>00010701020010000110</t>
  </si>
  <si>
    <t xml:space="preserve">    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</si>
  <si>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00010803010010000110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</si>
  <si>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</si>
  <si>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</si>
  <si>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Налог на имущество предприятий</t>
  </si>
  <si>
    <t>00010904010020000110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</si>
  <si>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</si>
  <si>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</si>
  <si>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Налог с продаж</t>
  </si>
  <si>
    <t>00010906010020000110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</si>
  <si>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</si>
  <si>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</si>
  <si>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</si>
  <si>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</si>
  <si>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</si>
  <si>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</si>
  <si>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</si>
  <si>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00011105035050000120</t>
  </si>
  <si>
    <t xml:space="preserve">    Плата за выбросы загрязняющих веществ в атмосферный воздух стационарными объектами</t>
  </si>
  <si>
    <t>00011201010010000120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</si>
  <si>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</si>
  <si>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</si>
  <si>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сбросы загрязняющих веществ в водные объекты</t>
  </si>
  <si>
    <t>00011201030010000120</t>
  </si>
  <si>
    <t xml:space="preserve">    Плата за размещение отходов производства и потребления</t>
  </si>
  <si>
    <t>00011201040010000120</t>
  </si>
  <si>
    <t xml:space="preserve">    Прочие доходы от компенсации затрат бюджетов муниципальных районов</t>
  </si>
  <si>
    <t>00011302995050000130</t>
  </si>
  <si>
    <t>00011302995100000130</t>
  </si>
  <si>
    <t xml:space="preserve">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</si>
  <si>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</si>
  <si>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</si>
  <si>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</si>
  <si>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Денежные взыскания (штрафы) за нарушение законодательства о налогах и сборах, предусмотренные статьями 116, 118, 119 1, пунктами 1 и 2 статьи 120, статьями 125, 126, 128, 129, 129 1, 132, 133, 134, 135, 135 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</si>
  <si>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</si>
  <si>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</si>
  <si>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</si>
  <si>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</si>
  <si>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</si>
  <si>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</si>
  <si>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</si>
  <si>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</si>
  <si>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</si>
  <si>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</si>
  <si>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Федерального закона "О пожарной безопасности"</t>
  </si>
  <si>
    <t>00011627000010000140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</si>
  <si>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</si>
  <si>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</si>
  <si>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Денежные взыскания (штрафы) за нарушение законодательства Российской Федерации о размещении заказов на поставки товаров, выполнении работ, оказание услуг для нужд муниципальных районов</t>
  </si>
  <si>
    <t>00011633050050000140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</si>
  <si>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</si>
  <si>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</si>
  <si>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</si>
  <si>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</si>
  <si>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Невыясненные поступления, зачисляемые в бюджеты поселений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</si>
  <si>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</si>
  <si>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 xml:space="preserve">    Прочие неналоговые доходы бюджетов муниципальных районов</t>
  </si>
  <si>
    <t>00011705050050000180</t>
  </si>
  <si>
    <t xml:space="preserve">    Дотации бюджетам муниципальных районов на поддержку мер по обеспечению сбалансированности бюджетов</t>
  </si>
  <si>
    <t>00020201003050000151</t>
  </si>
  <si>
    <t xml:space="preserve">    Субсидии бюджетам муниципальных районов на обеспечение жильем молодых семей</t>
  </si>
  <si>
    <t>00020202008050000151</t>
  </si>
  <si>
    <t xml:space="preserve">    Субсидии бюджетам муниципальных районов на реализацию ФЦП</t>
  </si>
  <si>
    <t>00020202051050000151</t>
  </si>
  <si>
    <t xml:space="preserve">    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</si>
  <si>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>00020202085050000151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</si>
  <si>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 
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</si>
  <si>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</si>
  <si>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</si>
  <si>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00020202137050000151</t>
  </si>
  <si>
    <t xml:space="preserve">    прочие субсидии бюджетам муниципальных районов</t>
  </si>
  <si>
    <t>00020202999050000151</t>
  </si>
  <si>
    <t xml:space="preserve">    субвенции бюджетам муниципальных районов на государственную регистрацию актов гражданского состояния</t>
  </si>
  <si>
    <t>00020203003050000151</t>
  </si>
  <si>
    <t xml:space="preserve">    субвенции бюджетам муниципальных районов на составление (изменение и дополнение) списков кандидатов в присяжные заседатели федеральных судов юрисдикции в РФ</t>
  </si>
  <si>
    <t>00020203007050000151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</si>
  <si>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</si>
  <si>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</si>
  <si>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 xml:space="preserve">    Субвенции бюджетам муниципальных.районов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</si>
  <si>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</si>
  <si>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 xml:space="preserve">    субвенции бюджетам муниципальных районв на ежемесячное денежное вознаграждение за классное руководство</t>
  </si>
  <si>
    <t>00020203021050000151</t>
  </si>
  <si>
    <t xml:space="preserve">    субвенции бюджетам муниципальных районов на выполнение передаваемых полномочий субъектов РФ</t>
  </si>
  <si>
    <t>00020203024050000151</t>
  </si>
  <si>
    <t xml:space="preserve">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</si>
  <si>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</si>
  <si>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 xml:space="preserve">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 реализующих осносную общеобразовательную программу дошкольного образования</t>
  </si>
  <si>
    <t>00020203029050000151</t>
  </si>
  <si>
    <t xml:space="preserve">    Субвенции бюджетам муниципальных районов на модернизацию региональных систем общего образования</t>
  </si>
  <si>
    <t>00020203078050000151</t>
  </si>
  <si>
    <t xml:space="preserve">    Прочие субвенции бюджетам муниципальных районов</t>
  </si>
  <si>
    <t>00020203999050000151</t>
  </si>
  <si>
    <t xml:space="preserve">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</si>
  <si>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00020204012050000151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</si>
  <si>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</si>
  <si>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</si>
  <si>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 xml:space="preserve">    Прочие межбюджетные трансферты, передаваемые бюджетам муниципальных районов</t>
  </si>
  <si>
    <t>00020204999050000151</t>
  </si>
  <si>
    <t xml:space="preserve">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</si>
  <si>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</si>
  <si>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</si>
  <si>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</si>
  <si>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</si>
  <si>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</si>
  <si>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ОБЩЕГОСУДАРСТВЕННЫЕ ВОПРОСЫ</t>
  </si>
  <si>
    <t xml:space="preserve">    Заработная плата</t>
  </si>
  <si>
    <t xml:space="preserve">    Прочие выплаты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</si>
  <si>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</si>
  <si>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</si>
  <si>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</si>
  <si>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</si>
  <si>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</si>
  <si>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</si>
  <si>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 xml:space="preserve">    Прочие работы, услуги</t>
  </si>
  <si>
    <t xml:space="preserve">    Безвозмездные перечисления государственным и муниципальным организациям</t>
  </si>
  <si>
    <t xml:space="preserve">    Прочие расходы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</si>
  <si>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</si>
  <si>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</si>
  <si>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00001030000000000340</t>
  </si>
  <si>
    <t>00001040000000000211</t>
  </si>
  <si>
    <t>00001040000000000212</t>
  </si>
  <si>
    <t>00001040000000000213</t>
  </si>
  <si>
    <t>00001040000000000221</t>
  </si>
  <si>
    <t>00001040000000000222</t>
  </si>
  <si>
    <t>00001040000000000223</t>
  </si>
  <si>
    <t>00001040000000000224</t>
  </si>
  <si>
    <t>00001040000000000225</t>
  </si>
  <si>
    <t>00001040000000000226</t>
  </si>
  <si>
    <t>00001040000000000290</t>
  </si>
  <si>
    <t>00001040000000000310</t>
  </si>
  <si>
    <t>00001040000000000340</t>
  </si>
  <si>
    <t>00001050000000000226</t>
  </si>
  <si>
    <t>00001060000000000211</t>
  </si>
  <si>
    <t>00001060000000000212</t>
  </si>
  <si>
    <t>00001060000000000213</t>
  </si>
  <si>
    <t>00001060000000000221</t>
  </si>
  <si>
    <t>00001060000000000222</t>
  </si>
  <si>
    <t>00001060000000000223</t>
  </si>
  <si>
    <t>00001060000000000225</t>
  </si>
  <si>
    <t>00001060000000000226</t>
  </si>
  <si>
    <t>00001060000000000290</t>
  </si>
  <si>
    <t>00001060000000000310</t>
  </si>
  <si>
    <t>00001060000000000340</t>
  </si>
  <si>
    <t>00001070000000000290</t>
  </si>
  <si>
    <t>00001110000000000290</t>
  </si>
  <si>
    <t>00001130000000000211</t>
  </si>
  <si>
    <t>00001130000000000213</t>
  </si>
  <si>
    <t>00001130000000000226</t>
  </si>
  <si>
    <t>00001130000000000241</t>
  </si>
  <si>
    <t>00001130000000000290</t>
  </si>
  <si>
    <t>00001130000000000310</t>
  </si>
  <si>
    <t>00001130000000000340</t>
  </si>
  <si>
    <t xml:space="preserve">    НАЦИОНАЛЬНАЯ ОБОРОНА</t>
  </si>
  <si>
    <t>00002030000000000211</t>
  </si>
  <si>
    <t>00002030000000000213</t>
  </si>
  <si>
    <t>00002030000000000221</t>
  </si>
  <si>
    <t>00002030000000000222</t>
  </si>
  <si>
    <t>00002030000000000223</t>
  </si>
  <si>
    <t>00002030000000000310</t>
  </si>
  <si>
    <t>00002030000000000340</t>
  </si>
  <si>
    <t xml:space="preserve">    НАЦИОНАЛЬНАЯ БЕЗОПАСНОСТЬ И ПРАВООХРАНИТЕЛЬНАЯ ДЕЯТЕЛЬНОСТЬ</t>
  </si>
  <si>
    <t>00003020000000000310</t>
  </si>
  <si>
    <t>00003040000000000211</t>
  </si>
  <si>
    <t>00003040000000000213</t>
  </si>
  <si>
    <t>00003040000000000221</t>
  </si>
  <si>
    <t>00003040000000000222</t>
  </si>
  <si>
    <t>00003040000000000223</t>
  </si>
  <si>
    <t>00003040000000000225</t>
  </si>
  <si>
    <t>00003040000000000226</t>
  </si>
  <si>
    <t>00003040000000000290</t>
  </si>
  <si>
    <t>00003040000000000310</t>
  </si>
  <si>
    <t>00003040000000000340</t>
  </si>
  <si>
    <t>00003090000000000211</t>
  </si>
  <si>
    <t>00003090000000000213</t>
  </si>
  <si>
    <t>00003100000000000221</t>
  </si>
  <si>
    <t>00003100000000000225</t>
  </si>
  <si>
    <t>00003100000000000226</t>
  </si>
  <si>
    <t>00003100000000000290</t>
  </si>
  <si>
    <t>00003100000000000310</t>
  </si>
  <si>
    <t>00003100000000000340</t>
  </si>
  <si>
    <t xml:space="preserve">    НАЦИОНАЛЬНАЯ ЭКОНОМИКА</t>
  </si>
  <si>
    <t xml:space="preserve">    Безвозмездные перечисления организациям, за исключением государственных и муниципальных организаций</t>
  </si>
  <si>
    <t>00004050000000000242</t>
  </si>
  <si>
    <t>00004050000000000290</t>
  </si>
  <si>
    <t>00004090000000000225</t>
  </si>
  <si>
    <t>00004090000000000226</t>
  </si>
  <si>
    <t>00004120000000000226</t>
  </si>
  <si>
    <t>00004120000000000242</t>
  </si>
  <si>
    <t xml:space="preserve">    ЖИЛИЩНО-КОММУНАЛЬНОЕ ХОЗЯЙСТВО</t>
  </si>
  <si>
    <t>00005010000000000225</t>
  </si>
  <si>
    <t>00005010000000000226</t>
  </si>
  <si>
    <t>00005010000000000242</t>
  </si>
  <si>
    <t>00005010000000000310</t>
  </si>
  <si>
    <t xml:space="preserve">    Коммунальное хозяйство</t>
  </si>
  <si>
    <t>00005020000000000226</t>
  </si>
  <si>
    <t>00005020000000000290</t>
  </si>
  <si>
    <t xml:space="preserve">    Благоустройство</t>
  </si>
  <si>
    <t>00005030000000000223</t>
  </si>
  <si>
    <t>00005030000000000225</t>
  </si>
  <si>
    <t>00005030000000000226</t>
  </si>
  <si>
    <t>00005030000000000310</t>
  </si>
  <si>
    <t>00005030000000000340</t>
  </si>
  <si>
    <t xml:space="preserve">    Другие вопросы в области коммунального хозяйства</t>
  </si>
  <si>
    <t>00005050000000000226</t>
  </si>
  <si>
    <t xml:space="preserve">    ОХРАНА ОКРУЖАЮЩЕЙ СРЕДЫ</t>
  </si>
  <si>
    <t>00006030000000000226</t>
  </si>
  <si>
    <t xml:space="preserve">    ОБРАЗОВАНИЕ</t>
  </si>
  <si>
    <t xml:space="preserve">    Пособия по социальной помощи населению</t>
  </si>
  <si>
    <t xml:space="preserve">    Дошкольное образование</t>
  </si>
  <si>
    <t>00007010000000000241</t>
  </si>
  <si>
    <t>00007020000000000241</t>
  </si>
  <si>
    <t xml:space="preserve">    Молодежная политика и оздоровление детей</t>
  </si>
  <si>
    <t>00007070000000000241</t>
  </si>
  <si>
    <t>00007070000000000290</t>
  </si>
  <si>
    <t xml:space="preserve">    Другие вопросы в области образования</t>
  </si>
  <si>
    <t>00007090000000000213</t>
  </si>
  <si>
    <t>00007090000000000221</t>
  </si>
  <si>
    <t>00007090000000000222</t>
  </si>
  <si>
    <t>00007090000000000223</t>
  </si>
  <si>
    <t>00007090000000000225</t>
  </si>
  <si>
    <t>00007090000000000226</t>
  </si>
  <si>
    <t>00007090000000000241</t>
  </si>
  <si>
    <t>00007090000000000262</t>
  </si>
  <si>
    <t>00007090000000000290</t>
  </si>
  <si>
    <t>00007090000000000310</t>
  </si>
  <si>
    <t>00007090000000000340</t>
  </si>
  <si>
    <t xml:space="preserve">    КУЛЬТУРА и КИНЕМАТОГРАФИЯ</t>
  </si>
  <si>
    <t>00008010000000000211</t>
  </si>
  <si>
    <t>00008010000000000213</t>
  </si>
  <si>
    <t>00008010000000000221</t>
  </si>
  <si>
    <t>00008010000000000223</t>
  </si>
  <si>
    <t>00008010000000000226</t>
  </si>
  <si>
    <t>00008010000000000241</t>
  </si>
  <si>
    <t>00008010000000000290</t>
  </si>
  <si>
    <t xml:space="preserve">    СОЦИАЛЬНАЯ ПОЛИТИКА</t>
  </si>
  <si>
    <t xml:space="preserve">    Пенсии, пособия, выплачиваемые организациями сектора государственного управления</t>
  </si>
  <si>
    <t>00010010000000000263</t>
  </si>
  <si>
    <t xml:space="preserve">    Социальное обеспечение населения</t>
  </si>
  <si>
    <t>00010030000000000226</t>
  </si>
  <si>
    <t>00010030000000000262</t>
  </si>
  <si>
    <t xml:space="preserve">    Охрана семьи и детства</t>
  </si>
  <si>
    <t>00010040000000000310</t>
  </si>
  <si>
    <t xml:space="preserve">    ФИЗИЧЕСКАЯ КУЛЬТУРА И СПОРТ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</si>
  <si>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</si>
  <si>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</si>
  <si>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</si>
  <si>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</si>
  <si>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</si>
  <si>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</si>
  <si>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</si>
  <si>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</si>
  <si>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</si>
  <si>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</si>
  <si>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</si>
  <si>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</si>
  <si>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</si>
  <si>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</si>
  <si>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</si>
  <si>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</si>
  <si>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</si>
  <si>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</si>
  <si>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</si>
  <si>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</si>
  <si>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</si>
  <si>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</si>
  <si>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</si>
  <si>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</si>
  <si>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</si>
  <si>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</si>
  <si>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Налоговыы и неналоговые доходы </t>
  </si>
  <si>
    <t xml:space="preserve">налоговые доходы </t>
  </si>
  <si>
    <t xml:space="preserve">налоги на прибыль , доходы </t>
  </si>
  <si>
    <t>105</t>
  </si>
  <si>
    <t>10502</t>
  </si>
  <si>
    <t>10503</t>
  </si>
  <si>
    <t>106</t>
  </si>
  <si>
    <t>10606</t>
  </si>
  <si>
    <t>107</t>
  </si>
  <si>
    <t>108</t>
  </si>
  <si>
    <t>109</t>
  </si>
  <si>
    <t>111</t>
  </si>
  <si>
    <t>113</t>
  </si>
  <si>
    <t>114</t>
  </si>
  <si>
    <t>116</t>
  </si>
  <si>
    <t>117</t>
  </si>
  <si>
    <t>202</t>
  </si>
  <si>
    <t>20201</t>
  </si>
  <si>
    <t>20202</t>
  </si>
  <si>
    <t>20203</t>
  </si>
  <si>
    <t>20204</t>
  </si>
  <si>
    <t>112</t>
  </si>
  <si>
    <t>101</t>
  </si>
  <si>
    <t xml:space="preserve">Доходы от использования имущества находящегося в муниц.собственности </t>
  </si>
  <si>
    <t xml:space="preserve">БЕЗВОЗМЕЗДНЫЕ ПОСТУПЛЕНИЯ </t>
  </si>
  <si>
    <t xml:space="preserve">ДОТАЦИИ </t>
  </si>
  <si>
    <t>00011402053100000410</t>
  </si>
  <si>
    <t>00011705050100000180</t>
  </si>
  <si>
    <t>00010102021010000110</t>
  </si>
  <si>
    <t>00010102022010000110</t>
  </si>
  <si>
    <t>00010102040010000110</t>
  </si>
  <si>
    <t>00010102070010000110</t>
  </si>
  <si>
    <t xml:space="preserve">Налоги на совокупный доход </t>
  </si>
  <si>
    <t>00010807140010000110</t>
  </si>
  <si>
    <t>00010901030050000110</t>
  </si>
  <si>
    <t>00010904050100000110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</si>
  <si>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</si>
  <si>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</si>
  <si>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</si>
  <si>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Задолженность и перерасчеты по отмененным налогам, сборам и иным обязательным платежам </t>
  </si>
  <si>
    <t xml:space="preserve">Неналоговые доходы </t>
  </si>
  <si>
    <t>00011105010100000120</t>
  </si>
  <si>
    <t>00011201000010000120</t>
  </si>
  <si>
    <t>00011303050100000130</t>
  </si>
  <si>
    <t>00011402032050000140</t>
  </si>
  <si>
    <t>00011406014100000430</t>
  </si>
  <si>
    <t>00011630000010000140</t>
  </si>
  <si>
    <t>00011702000050000180</t>
  </si>
  <si>
    <t>00020202145050000151</t>
  </si>
  <si>
    <t>00020201001050000151</t>
  </si>
  <si>
    <t>00020203002050000151</t>
  </si>
  <si>
    <t>00020203055050000151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</si>
  <si>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</si>
  <si>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0100</t>
  </si>
  <si>
    <t>0104</t>
  </si>
  <si>
    <t>0103</t>
  </si>
  <si>
    <t>0105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</si>
  <si>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</si>
  <si>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</si>
  <si>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</si>
  <si>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</si>
  <si>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</si>
  <si>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</si>
  <si>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</si>
  <si>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</si>
  <si>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</si>
  <si>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</si>
  <si>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</si>
  <si>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</si>
  <si>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</si>
  <si>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</si>
  <si>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</si>
  <si>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</si>
  <si>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</si>
  <si>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</si>
  <si>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</si>
  <si>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</si>
  <si>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</si>
  <si>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</si>
  <si>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</si>
  <si>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</si>
  <si>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</si>
  <si>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</si>
  <si>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</si>
  <si>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</si>
  <si>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</si>
  <si>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</si>
  <si>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</si>
  <si>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</si>
  <si>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</si>
  <si>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</si>
  <si>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1105</t>
  </si>
  <si>
    <t>00010040000000000262</t>
  </si>
  <si>
    <t>000100400000000000226</t>
  </si>
  <si>
    <t>00002030000000000224</t>
  </si>
  <si>
    <t>000030200000000000226</t>
  </si>
  <si>
    <t>000030200000000000221</t>
  </si>
  <si>
    <t>00003040000000000212</t>
  </si>
  <si>
    <t>00007070000000000262</t>
  </si>
  <si>
    <t>00007070000000000340</t>
  </si>
  <si>
    <t>00008010000000000340</t>
  </si>
  <si>
    <t>00008010000000000310</t>
  </si>
  <si>
    <t>00008010000000000224</t>
  </si>
  <si>
    <t>000080100000000000225</t>
  </si>
  <si>
    <t xml:space="preserve">Обеспечение деятельности финансовых, налоговых и таможенных органов и органов финансового -бюджетного надзора </t>
  </si>
  <si>
    <t xml:space="preserve">Судебная система </t>
  </si>
  <si>
    <t xml:space="preserve">Функционирование законадельных органов государственной власти и представительных органов муниципальных образований </t>
  </si>
  <si>
    <t xml:space="preserve">Обеспечение проведения выборов и референдумов </t>
  </si>
  <si>
    <t xml:space="preserve">Резервные фонды </t>
  </si>
  <si>
    <t xml:space="preserve">Другие общегосударственные вопросы </t>
  </si>
  <si>
    <t>00001130000000000225</t>
  </si>
  <si>
    <t xml:space="preserve">Мобилизационная вневойсковая подготовка </t>
  </si>
  <si>
    <t xml:space="preserve">Органы внутренних дел </t>
  </si>
  <si>
    <t xml:space="preserve">Органы юстиции </t>
  </si>
  <si>
    <t xml:space="preserve">Защита населения и территории от последствий чрезвычайных ситуаций природного итехногенного характера. Гражданская оборона </t>
  </si>
  <si>
    <t xml:space="preserve">Обеспечение пожарной безопасности </t>
  </si>
  <si>
    <t xml:space="preserve">Сельское хозяйство и рыболовство </t>
  </si>
  <si>
    <t xml:space="preserve">Дорожное хозяйство </t>
  </si>
  <si>
    <t xml:space="preserve">Другие вопросы в области экономики </t>
  </si>
  <si>
    <t xml:space="preserve">Жилищное хозяйство </t>
  </si>
  <si>
    <t xml:space="preserve">Охрана объектов растительного и животного мира и среды их обитания </t>
  </si>
  <si>
    <t xml:space="preserve">Культура </t>
  </si>
  <si>
    <t xml:space="preserve">Пенсионное обеспечение </t>
  </si>
  <si>
    <t xml:space="preserve">Другие вопросвы в области культуры и спорта </t>
  </si>
  <si>
    <t xml:space="preserve">платежи при пользовании природными ресурсами </t>
  </si>
  <si>
    <t xml:space="preserve"> Доходы от оказания платных услуг и  компенсации затрат бюджетов муниципальных районов</t>
  </si>
  <si>
    <t xml:space="preserve">Доходы от продажи материальных и нематериальных активов </t>
  </si>
  <si>
    <t xml:space="preserve">штрафы , санкции, возмещение ущерба </t>
  </si>
  <si>
    <t xml:space="preserve">Субвенции </t>
  </si>
  <si>
    <t xml:space="preserve">Субсидии </t>
  </si>
  <si>
    <t xml:space="preserve">Межбюджетные трансферты </t>
  </si>
  <si>
    <t xml:space="preserve">    Невыясненные поступления, зачисляемые в бюджеты муниципальных районов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</si>
  <si>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</si>
  <si>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</si>
  <si>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</si>
  <si>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</si>
  <si>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</si>
  <si>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</si>
  <si>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</si>
  <si>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</si>
  <si>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</si>
  <si>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</si>
  <si>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</si>
  <si>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</si>
  <si>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>00020202999100000151</t>
  </si>
  <si>
    <t xml:space="preserve">    прочие субсидии бюджетам поселений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</si>
  <si>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</si>
  <si>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</si>
  <si>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</si>
  <si>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</si>
  <si>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>00020204025100000151</t>
  </si>
  <si>
    <t xml:space="preserve">    Безвозмездные перечисления бюджетом</t>
  </si>
  <si>
    <t>00002030000000000251</t>
  </si>
  <si>
    <t>00004090000000000251</t>
  </si>
  <si>
    <t>00005010000000000251</t>
  </si>
  <si>
    <t>00005030000000000241</t>
  </si>
  <si>
    <t>00005030000000000290</t>
  </si>
  <si>
    <t>Прочие расходы</t>
  </si>
  <si>
    <t>Безвозмездные перечислениям другим бюджетам бюджетной системы</t>
  </si>
  <si>
    <t>00010030000000000251</t>
  </si>
  <si>
    <t>00008010000000000251</t>
  </si>
  <si>
    <t>000100400000000000251</t>
  </si>
  <si>
    <t>1400</t>
  </si>
  <si>
    <t>1401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</si>
  <si>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</si>
  <si>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</si>
  <si>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Перечисления другим бюджетам бюджетной системы Российской Федерации</t>
  </si>
  <si>
    <t>00014010000000000251</t>
  </si>
  <si>
    <t>1403</t>
  </si>
  <si>
    <t xml:space="preserve">    Прочие межбюджетные трансферты бюджетам РФ и муниципальных образований общего характера</t>
  </si>
  <si>
    <t>00014030000000000251</t>
  </si>
  <si>
    <t>Исполнение</t>
  </si>
  <si>
    <t xml:space="preserve">      ЗДРАВООХРАНЕНИЕ</t>
  </si>
  <si>
    <t>0900</t>
  </si>
  <si>
    <t>ОТЧЕТ ОБ ИСПОЛНЕНИИ БЮДЖЕТА КРАСНОАРМЕЙСКОГО РАЙОНА</t>
  </si>
  <si>
    <t>00011606000016000140</t>
  </si>
  <si>
    <t>Увеличение стоимости основных средств</t>
  </si>
  <si>
    <t>201</t>
  </si>
  <si>
    <t>00003090000000000310</t>
  </si>
  <si>
    <t>00011301995050000130</t>
  </si>
  <si>
    <t>Налог взимаемый в связи с применением патентной системы</t>
  </si>
  <si>
    <t>10504</t>
  </si>
  <si>
    <t>Прочие доходы от платных услуг</t>
  </si>
  <si>
    <t>Доходы бюджетов МР от возврата остатков субсидий, субвенций и иных межбюджетных трансыертов имеющих целевое назначение, прошлых лет из бюджетов поселений</t>
  </si>
  <si>
    <t>00021805010050000151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</si>
  <si>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</si>
  <si>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00011105013050000120</t>
  </si>
  <si>
    <t>00011702020050000180</t>
  </si>
  <si>
    <t>011</t>
  </si>
  <si>
    <t>00011105025050000120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</si>
  <si>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 автономных учреждений, а так же земельных участков муниципальных унитарных предприятий, в том числе казенных)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</si>
  <si>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</si>
  <si>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</si>
  <si>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00010504020020000110</t>
  </si>
  <si>
    <t>00001030000000000211</t>
  </si>
  <si>
    <t>00001030000000000212</t>
  </si>
  <si>
    <t>1402</t>
  </si>
  <si>
    <t>00014020000000000251</t>
  </si>
  <si>
    <t xml:space="preserve">    Дотации бюджетам поселений на поддержку мер по обеспечению сбалансированности бюджетов</t>
  </si>
  <si>
    <t>00020202089050002151</t>
  </si>
  <si>
    <t>0020202088050001151</t>
  </si>
  <si>
    <t>00020202089050001151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</si>
  <si>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</si>
  <si>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00020202077050000151</t>
  </si>
  <si>
    <t>00004090000000000310</t>
  </si>
  <si>
    <t>1006</t>
  </si>
  <si>
    <t>00010060000000000211</t>
  </si>
  <si>
    <t>00010060000000000213</t>
  </si>
  <si>
    <t>00007020000000000310</t>
  </si>
  <si>
    <t>00005030000000000251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</si>
  <si>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</si>
  <si>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</si>
  <si>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</si>
  <si>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</si>
  <si>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</si>
  <si>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</si>
  <si>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00020204052050000151</t>
  </si>
  <si>
    <t>99220204053050000151</t>
  </si>
  <si>
    <t>БЕЗВОЗМЕЗДНЫЕ ПОСТУПЛЕНИЯ ОТ ДРУГИХ БЮДЖЕТОВ</t>
  </si>
  <si>
    <t>0020202088050002151</t>
  </si>
  <si>
    <t xml:space="preserve">  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инфраструкттуры за счет средств бюджетов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</si>
  <si>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</si>
  <si>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00011608020010000140</t>
  </si>
  <si>
    <t>00020202009050000151</t>
  </si>
  <si>
    <t>Субсидии бюджетам на государственную поддержку малого и среднего предпринимательства, включая крестьянские(фермерские) хозяйства</t>
  </si>
  <si>
    <t>Заработная плата</t>
  </si>
  <si>
    <t>Прочие выплаты</t>
  </si>
  <si>
    <t>00007090000000000211</t>
  </si>
  <si>
    <t>00007090000000000212</t>
  </si>
  <si>
    <t>00020202133050000151</t>
  </si>
  <si>
    <t>Субсидии бюджетам муниципальных районов на оказание адресной финансовой поддержки спортивным организщациям, осущетсляющим подготовку спортивного резерва для спортивных команд РФ</t>
  </si>
  <si>
    <t>1103</t>
  </si>
  <si>
    <t>00011030000000000241</t>
  </si>
  <si>
    <t>на 01.01.2014</t>
  </si>
  <si>
    <t>ПЛАН НА 01.01.2014</t>
  </si>
  <si>
    <t>ИСПОЛНЕНИЕ НА 01.01.2014</t>
  </si>
  <si>
    <t>00001130000000000223</t>
  </si>
  <si>
    <t>00005020000000000251</t>
  </si>
  <si>
    <t>00011701050050000180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</si>
</sst>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shrinkToFit="1"/>
    </xf>
    <xf numFmtId="4" fontId="8" fillId="24" borderId="11" xfId="0" applyNumberFormat="1" applyFont="1" applyFill="1" applyBorder="1" applyAlignment="1">
      <alignment horizontal="right" shrinkToFit="1"/>
    </xf>
    <xf numFmtId="0" fontId="9" fillId="24" borderId="12" xfId="0" applyFont="1" applyFill="1" applyBorder="1" applyAlignment="1">
      <alignment wrapText="1"/>
    </xf>
    <xf numFmtId="0" fontId="9" fillId="24" borderId="11" xfId="0" applyFont="1" applyFill="1" applyBorder="1" applyAlignment="1">
      <alignment horizontal="center" vertical="center" shrinkToFit="1"/>
    </xf>
    <xf numFmtId="49" fontId="9" fillId="24" borderId="11" xfId="0" applyNumberFormat="1" applyFont="1" applyFill="1" applyBorder="1" applyAlignment="1">
      <alignment horizontal="center" shrinkToFit="1"/>
    </xf>
    <xf numFmtId="4" fontId="9" fillId="24" borderId="11" xfId="0" applyNumberFormat="1" applyFont="1" applyFill="1" applyBorder="1" applyAlignment="1">
      <alignment horizontal="right" shrinkToFit="1"/>
    </xf>
    <xf numFmtId="0" fontId="8" fillId="24" borderId="0" xfId="0" applyFont="1" applyFill="1" applyAlignment="1">
      <alignment horizontal="left" wrapText="1"/>
    </xf>
    <xf numFmtId="0" fontId="6" fillId="24" borderId="0" xfId="0" applyFont="1" applyFill="1" applyAlignment="1">
      <alignment wrapText="1"/>
    </xf>
    <xf numFmtId="0" fontId="1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wrapText="1"/>
    </xf>
    <xf numFmtId="49" fontId="10" fillId="24" borderId="11" xfId="0" applyNumberFormat="1" applyFont="1" applyFill="1" applyBorder="1" applyAlignment="1">
      <alignment horizontal="center" shrinkToFit="1"/>
    </xf>
    <xf numFmtId="4" fontId="10" fillId="24" borderId="11" xfId="0" applyNumberFormat="1" applyFont="1" applyFill="1" applyBorder="1" applyAlignment="1">
      <alignment horizontal="right" shrinkToFit="1"/>
    </xf>
    <xf numFmtId="0" fontId="0" fillId="25" borderId="0" xfId="0" applyFill="1" applyAlignment="1">
      <alignment/>
    </xf>
    <xf numFmtId="49" fontId="11" fillId="24" borderId="11" xfId="0" applyNumberFormat="1" applyFont="1" applyFill="1" applyBorder="1" applyAlignment="1">
      <alignment horizontal="center" shrinkToFit="1"/>
    </xf>
    <xf numFmtId="4" fontId="11" fillId="24" borderId="11" xfId="0" applyNumberFormat="1" applyFont="1" applyFill="1" applyBorder="1" applyAlignment="1">
      <alignment horizontal="right" shrinkToFit="1"/>
    </xf>
    <xf numFmtId="0" fontId="11" fillId="24" borderId="12" xfId="0" applyFont="1" applyFill="1" applyBorder="1" applyAlignment="1">
      <alignment wrapText="1"/>
    </xf>
    <xf numFmtId="0" fontId="12" fillId="24" borderId="12" xfId="0" applyFont="1" applyFill="1" applyBorder="1" applyAlignment="1">
      <alignment wrapText="1"/>
    </xf>
    <xf numFmtId="49" fontId="9" fillId="24" borderId="11" xfId="0" applyNumberFormat="1" applyFont="1" applyFill="1" applyBorder="1" applyAlignment="1">
      <alignment horizontal="center" shrinkToFit="1"/>
    </xf>
    <xf numFmtId="4" fontId="9" fillId="24" borderId="11" xfId="0" applyNumberFormat="1" applyFont="1" applyFill="1" applyBorder="1" applyAlignment="1">
      <alignment horizontal="right" shrinkToFit="1"/>
    </xf>
    <xf numFmtId="4" fontId="11" fillId="24" borderId="11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9" fillId="24" borderId="1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shrinkToFit="1"/>
    </xf>
    <xf numFmtId="0" fontId="9" fillId="24" borderId="12" xfId="52" applyFont="1" applyFill="1" applyBorder="1" applyAlignment="1">
      <alignment wrapText="1"/>
      <protection/>
    </xf>
    <xf numFmtId="49" fontId="9" fillId="24" borderId="11" xfId="52" applyNumberFormat="1" applyFont="1" applyFill="1" applyBorder="1" applyAlignment="1">
      <alignment horizontal="center" shrinkToFit="1"/>
      <protection/>
    </xf>
    <xf numFmtId="4" fontId="6" fillId="24" borderId="0" xfId="0" applyNumberFormat="1" applyFont="1" applyFill="1" applyAlignment="1">
      <alignment/>
    </xf>
    <xf numFmtId="0" fontId="11" fillId="24" borderId="14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 wrapText="1"/>
    </xf>
    <xf numFmtId="0" fontId="17" fillId="24" borderId="11" xfId="0" applyFont="1" applyFill="1" applyBorder="1" applyAlignment="1">
      <alignment wrapText="1"/>
    </xf>
    <xf numFmtId="0" fontId="17" fillId="24" borderId="11" xfId="52" applyFont="1" applyFill="1" applyBorder="1" applyAlignment="1">
      <alignment horizontal="left" wrapText="1"/>
      <protection/>
    </xf>
    <xf numFmtId="0" fontId="1" fillId="24" borderId="15" xfId="0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4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24" borderId="11" xfId="52" applyFont="1" applyFill="1" applyBorder="1" applyAlignment="1">
      <alignment wrapText="1"/>
      <protection/>
    </xf>
    <xf numFmtId="0" fontId="14" fillId="24" borderId="11" xfId="0" applyFont="1" applyFill="1" applyBorder="1" applyAlignment="1">
      <alignment wrapText="1"/>
    </xf>
    <xf numFmtId="0" fontId="14" fillId="2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6" fillId="24" borderId="11" xfId="0" applyFont="1" applyFill="1" applyBorder="1" applyAlignment="1">
      <alignment horizontal="left" wrapText="1"/>
    </xf>
    <xf numFmtId="49" fontId="5" fillId="24" borderId="0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4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wrapText="1"/>
    </xf>
    <xf numFmtId="0" fontId="11" fillId="24" borderId="12" xfId="0" applyFont="1" applyFill="1" applyBorder="1" applyAlignment="1">
      <alignment wrapText="1"/>
    </xf>
    <xf numFmtId="0" fontId="11" fillId="24" borderId="11" xfId="0" applyFont="1" applyFill="1" applyBorder="1" applyAlignment="1">
      <alignment horizontal="center" vertical="center" shrinkToFit="1"/>
    </xf>
    <xf numFmtId="49" fontId="11" fillId="24" borderId="11" xfId="0" applyNumberFormat="1" applyFont="1" applyFill="1" applyBorder="1" applyAlignment="1">
      <alignment horizontal="center" shrinkToFit="1"/>
    </xf>
    <xf numFmtId="4" fontId="8" fillId="24" borderId="11" xfId="0" applyNumberFormat="1" applyFont="1" applyFill="1" applyBorder="1" applyAlignment="1">
      <alignment horizontal="right" shrinkToFit="1"/>
    </xf>
    <xf numFmtId="0" fontId="2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37" fillId="24" borderId="11" xfId="0" applyNumberFormat="1" applyFont="1" applyFill="1" applyBorder="1" applyAlignment="1">
      <alignment horizontal="right" shrinkToFit="1"/>
    </xf>
    <xf numFmtId="0" fontId="9" fillId="24" borderId="12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9" fontId="1" fillId="24" borderId="20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4" fontId="11" fillId="24" borderId="11" xfId="42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showGridLines="0" view="pageBreakPreview" zoomScaleSheetLayoutView="100" zoomScalePageLayoutView="0" workbookViewId="0" topLeftCell="A51">
      <selection activeCell="G74" sqref="G74"/>
    </sheetView>
  </sheetViews>
  <sheetFormatPr defaultColWidth="9.00390625" defaultRowHeight="12.75"/>
  <cols>
    <col min="1" max="1" width="50.75390625" style="0" customWidth="1"/>
    <col min="2" max="2" width="6.75390625" style="0" customWidth="1"/>
    <col min="3" max="3" width="20.375" style="0" customWidth="1"/>
    <col min="4" max="4" width="0.12890625" style="0" hidden="1" customWidth="1"/>
    <col min="5" max="5" width="15.75390625" style="0" hidden="1" customWidth="1"/>
    <col min="6" max="6" width="16.875" style="0" customWidth="1"/>
    <col min="7" max="7" width="15.625" style="0" customWidth="1"/>
    <col min="8" max="11" width="15.75390625" style="0" hidden="1" customWidth="1"/>
    <col min="12" max="12" width="7.625" style="0" customWidth="1"/>
  </cols>
  <sheetData>
    <row r="1" spans="1:12" ht="18" customHeight="1">
      <c r="A1" s="69" t="s">
        <v>501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70" t="s">
        <v>560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 customHeight="1">
      <c r="A4" s="53"/>
      <c r="B4" s="53"/>
      <c r="C4" s="53"/>
      <c r="D4" s="53"/>
      <c r="E4" s="53"/>
      <c r="F4" s="53"/>
      <c r="G4" s="52"/>
      <c r="H4" s="52"/>
      <c r="I4" s="52"/>
      <c r="J4" s="52"/>
      <c r="K4" s="52"/>
      <c r="L4" s="55"/>
    </row>
    <row r="5" spans="1:12" ht="1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4.25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</row>
    <row r="7" spans="1:12" ht="12.75" hidden="1">
      <c r="A7" s="75" t="s">
        <v>1</v>
      </c>
      <c r="B7" s="75" t="s">
        <v>2</v>
      </c>
      <c r="C7" s="75" t="s">
        <v>3</v>
      </c>
      <c r="D7" s="77" t="s">
        <v>4</v>
      </c>
      <c r="E7" s="78"/>
      <c r="F7" s="78"/>
      <c r="G7" s="71"/>
      <c r="H7" s="71"/>
      <c r="I7" s="71"/>
      <c r="J7" s="71"/>
      <c r="K7" s="71"/>
      <c r="L7" s="72"/>
    </row>
    <row r="8" spans="1:12" ht="31.5" customHeight="1">
      <c r="A8" s="76"/>
      <c r="B8" s="76"/>
      <c r="C8" s="76"/>
      <c r="D8" s="5" t="s">
        <v>6</v>
      </c>
      <c r="E8" s="5" t="s">
        <v>7</v>
      </c>
      <c r="F8" s="5" t="s">
        <v>561</v>
      </c>
      <c r="G8" s="5" t="s">
        <v>562</v>
      </c>
      <c r="H8" s="5" t="s">
        <v>8</v>
      </c>
      <c r="I8" s="5" t="s">
        <v>9</v>
      </c>
      <c r="J8" s="6" t="s">
        <v>10</v>
      </c>
      <c r="K8" s="6" t="s">
        <v>11</v>
      </c>
      <c r="L8" s="5" t="s">
        <v>326</v>
      </c>
    </row>
    <row r="9" spans="1:15" ht="31.5" customHeight="1">
      <c r="A9" s="6" t="s">
        <v>14</v>
      </c>
      <c r="B9" s="6" t="s">
        <v>15</v>
      </c>
      <c r="C9" s="6" t="s">
        <v>16</v>
      </c>
      <c r="D9" s="6" t="s">
        <v>17</v>
      </c>
      <c r="E9" s="6" t="s">
        <v>18</v>
      </c>
      <c r="F9" s="6">
        <v>4</v>
      </c>
      <c r="G9" s="6">
        <v>5</v>
      </c>
      <c r="H9" s="6" t="s">
        <v>28</v>
      </c>
      <c r="I9" s="6" t="s">
        <v>29</v>
      </c>
      <c r="J9" s="6" t="s">
        <v>30</v>
      </c>
      <c r="K9" s="6" t="s">
        <v>31</v>
      </c>
      <c r="L9" s="6">
        <v>8</v>
      </c>
      <c r="M9" s="56"/>
      <c r="N9" s="57"/>
      <c r="O9" s="19"/>
    </row>
    <row r="10" spans="1:12" ht="24">
      <c r="A10" s="16" t="s">
        <v>33</v>
      </c>
      <c r="B10" s="17"/>
      <c r="C10" s="17" t="s">
        <v>35</v>
      </c>
      <c r="D10" s="18">
        <v>240970467.02</v>
      </c>
      <c r="E10" s="18">
        <v>0</v>
      </c>
      <c r="F10" s="18">
        <f>F11+F96</f>
        <v>237389818.75</v>
      </c>
      <c r="G10" s="18">
        <f>G11+G96</f>
        <v>241287587.38</v>
      </c>
      <c r="H10" s="18" t="e">
        <f>H11+H97</f>
        <v>#REF!</v>
      </c>
      <c r="I10" s="18" t="e">
        <f>I11+I97</f>
        <v>#REF!</v>
      </c>
      <c r="J10" s="18" t="e">
        <f>J11+J97</f>
        <v>#REF!</v>
      </c>
      <c r="K10" s="18" t="e">
        <f>K11+K97</f>
        <v>#REF!</v>
      </c>
      <c r="L10" s="18">
        <f aca="true" t="shared" si="0" ref="L10:L15">G10*100/F10</f>
        <v>101.64192746366466</v>
      </c>
    </row>
    <row r="11" spans="1:12" ht="12.75">
      <c r="A11" s="16" t="s">
        <v>327</v>
      </c>
      <c r="B11" s="17"/>
      <c r="C11" s="17"/>
      <c r="D11" s="18"/>
      <c r="E11" s="18"/>
      <c r="F11" s="18">
        <f aca="true" t="shared" si="1" ref="F11:K11">F12+F49</f>
        <v>76622365</v>
      </c>
      <c r="G11" s="18">
        <f t="shared" si="1"/>
        <v>81318195.63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0"/>
        <v>106.12853783617877</v>
      </c>
    </row>
    <row r="12" spans="1:12" ht="12.75">
      <c r="A12" s="16" t="s">
        <v>328</v>
      </c>
      <c r="B12" s="17"/>
      <c r="C12" s="17"/>
      <c r="D12" s="18"/>
      <c r="E12" s="18"/>
      <c r="F12" s="18">
        <f aca="true" t="shared" si="2" ref="F12:K12">F13+F21+F31+F36+F38+F42</f>
        <v>71885300</v>
      </c>
      <c r="G12" s="18">
        <f t="shared" si="2"/>
        <v>76033734.28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0"/>
        <v>105.77090765427702</v>
      </c>
    </row>
    <row r="13" spans="1:12" ht="12.75">
      <c r="A13" s="16" t="s">
        <v>329</v>
      </c>
      <c r="B13" s="17"/>
      <c r="C13" s="17" t="s">
        <v>349</v>
      </c>
      <c r="D13" s="18"/>
      <c r="E13" s="18"/>
      <c r="F13" s="18">
        <f>SUM(F14:F18)</f>
        <v>65886400</v>
      </c>
      <c r="G13" s="18">
        <f>SUM(G14:G20)</f>
        <v>69184780.33000001</v>
      </c>
      <c r="H13" s="18">
        <f>SUM(H14:H18)</f>
        <v>0</v>
      </c>
      <c r="I13" s="18">
        <f>SUM(I14:I18)</f>
        <v>0</v>
      </c>
      <c r="J13" s="18">
        <f>SUM(J14:J18)</f>
        <v>0</v>
      </c>
      <c r="K13" s="18">
        <f>SUM(K14:K18)</f>
        <v>0</v>
      </c>
      <c r="L13" s="18">
        <f t="shared" si="0"/>
        <v>105.00616262233179</v>
      </c>
    </row>
    <row r="14" spans="1:12" ht="72">
      <c r="A14" s="9" t="s">
        <v>36</v>
      </c>
      <c r="B14" s="10" t="s">
        <v>34</v>
      </c>
      <c r="C14" s="11" t="s">
        <v>37</v>
      </c>
      <c r="D14" s="12">
        <v>65616885</v>
      </c>
      <c r="E14" s="12">
        <v>0</v>
      </c>
      <c r="F14" s="12">
        <v>64759900</v>
      </c>
      <c r="G14" s="12">
        <v>68032054.48</v>
      </c>
      <c r="H14" s="12">
        <v>0</v>
      </c>
      <c r="I14" s="12">
        <v>0</v>
      </c>
      <c r="J14" s="12">
        <v>0</v>
      </c>
      <c r="K14" s="12">
        <v>0</v>
      </c>
      <c r="L14" s="18">
        <f t="shared" si="0"/>
        <v>105.05274788873979</v>
      </c>
    </row>
    <row r="15" spans="1:12" ht="108">
      <c r="A15" s="9" t="s">
        <v>38</v>
      </c>
      <c r="B15" s="10" t="s">
        <v>34</v>
      </c>
      <c r="C15" s="11" t="s">
        <v>39</v>
      </c>
      <c r="D15" s="12">
        <v>220000</v>
      </c>
      <c r="E15" s="12">
        <v>0</v>
      </c>
      <c r="F15" s="12">
        <v>750000</v>
      </c>
      <c r="G15" s="12">
        <v>776154.59</v>
      </c>
      <c r="H15" s="12">
        <v>0</v>
      </c>
      <c r="I15" s="12">
        <v>0</v>
      </c>
      <c r="J15" s="12">
        <v>0</v>
      </c>
      <c r="K15" s="12">
        <v>0</v>
      </c>
      <c r="L15" s="18">
        <f t="shared" si="0"/>
        <v>103.48727866666667</v>
      </c>
    </row>
    <row r="16" spans="1:12" ht="12.75" hidden="1">
      <c r="A16" s="9"/>
      <c r="B16" s="10"/>
      <c r="C16" s="11" t="s">
        <v>355</v>
      </c>
      <c r="D16" s="12"/>
      <c r="E16" s="12"/>
      <c r="F16" s="12"/>
      <c r="G16" s="12"/>
      <c r="H16" s="12"/>
      <c r="I16" s="12"/>
      <c r="J16" s="12"/>
      <c r="K16" s="12"/>
      <c r="L16" s="18"/>
    </row>
    <row r="17" spans="1:12" ht="12.75" hidden="1">
      <c r="A17" s="9"/>
      <c r="B17" s="10"/>
      <c r="C17" s="11" t="s">
        <v>356</v>
      </c>
      <c r="D17" s="12"/>
      <c r="E17" s="12"/>
      <c r="F17" s="12"/>
      <c r="G17" s="12"/>
      <c r="H17" s="12"/>
      <c r="I17" s="12"/>
      <c r="J17" s="12"/>
      <c r="K17" s="12"/>
      <c r="L17" s="18"/>
    </row>
    <row r="18" spans="1:12" ht="48">
      <c r="A18" s="9" t="s">
        <v>40</v>
      </c>
      <c r="B18" s="10" t="s">
        <v>34</v>
      </c>
      <c r="C18" s="11" t="s">
        <v>41</v>
      </c>
      <c r="D18" s="12">
        <v>328000</v>
      </c>
      <c r="E18" s="12">
        <v>0</v>
      </c>
      <c r="F18" s="12">
        <v>376500</v>
      </c>
      <c r="G18" s="12">
        <v>376571.26</v>
      </c>
      <c r="H18" s="12">
        <v>0</v>
      </c>
      <c r="I18" s="12">
        <v>0</v>
      </c>
      <c r="J18" s="12">
        <v>0</v>
      </c>
      <c r="K18" s="12">
        <v>0</v>
      </c>
      <c r="L18" s="18">
        <f>G18/F18*100</f>
        <v>100.01892695883134</v>
      </c>
    </row>
    <row r="19" spans="1:12" ht="0.75" customHeight="1">
      <c r="A19" s="9"/>
      <c r="B19" s="10"/>
      <c r="C19" s="11" t="s">
        <v>357</v>
      </c>
      <c r="D19" s="12"/>
      <c r="E19" s="12"/>
      <c r="F19" s="12"/>
      <c r="G19" s="12"/>
      <c r="H19" s="12"/>
      <c r="I19" s="12"/>
      <c r="J19" s="12"/>
      <c r="K19" s="12"/>
      <c r="L19" s="18"/>
    </row>
    <row r="20" spans="1:12" ht="12.75" hidden="1">
      <c r="A20" s="9"/>
      <c r="B20" s="10"/>
      <c r="C20" s="11" t="s">
        <v>358</v>
      </c>
      <c r="D20" s="12"/>
      <c r="E20" s="12"/>
      <c r="F20" s="12"/>
      <c r="G20" s="12"/>
      <c r="H20" s="12"/>
      <c r="I20" s="12"/>
      <c r="J20" s="12"/>
      <c r="K20" s="12"/>
      <c r="L20" s="18"/>
    </row>
    <row r="21" spans="1:12" ht="12.75">
      <c r="A21" s="22" t="s">
        <v>359</v>
      </c>
      <c r="B21" s="10"/>
      <c r="C21" s="20" t="s">
        <v>330</v>
      </c>
      <c r="D21" s="12"/>
      <c r="E21" s="12"/>
      <c r="F21" s="21">
        <f>F22+F25+F28</f>
        <v>4566200</v>
      </c>
      <c r="G21" s="21">
        <f>G22+G25+G28</f>
        <v>5082426.169999999</v>
      </c>
      <c r="H21" s="21">
        <f>H22+H25</f>
        <v>0</v>
      </c>
      <c r="I21" s="21">
        <f>I22+I25</f>
        <v>0</v>
      </c>
      <c r="J21" s="21">
        <f>J22+J25</f>
        <v>0</v>
      </c>
      <c r="K21" s="21">
        <f>K22+K25</f>
        <v>0</v>
      </c>
      <c r="L21" s="18">
        <f>G21/F21*100</f>
        <v>111.30537799483156</v>
      </c>
    </row>
    <row r="22" spans="1:12" ht="36">
      <c r="A22" s="22" t="s">
        <v>42</v>
      </c>
      <c r="B22" s="10"/>
      <c r="C22" s="20" t="s">
        <v>331</v>
      </c>
      <c r="D22" s="12"/>
      <c r="E22" s="12"/>
      <c r="F22" s="21">
        <f aca="true" t="shared" si="3" ref="F22:K22">F23+F24</f>
        <v>4283800</v>
      </c>
      <c r="G22" s="21">
        <f>G23+G24</f>
        <v>4825129.319999999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18">
        <f>G22/F22*100</f>
        <v>112.63666184228953</v>
      </c>
    </row>
    <row r="23" spans="1:12" ht="36">
      <c r="A23" s="9" t="s">
        <v>42</v>
      </c>
      <c r="B23" s="10" t="s">
        <v>34</v>
      </c>
      <c r="C23" s="11" t="s">
        <v>43</v>
      </c>
      <c r="D23" s="12">
        <v>3935000</v>
      </c>
      <c r="E23" s="12">
        <v>0</v>
      </c>
      <c r="F23" s="12">
        <v>4280000</v>
      </c>
      <c r="G23" s="12">
        <v>4821318.06</v>
      </c>
      <c r="H23" s="12">
        <v>0</v>
      </c>
      <c r="I23" s="12">
        <v>0</v>
      </c>
      <c r="J23" s="12">
        <v>0</v>
      </c>
      <c r="K23" s="12">
        <v>0</v>
      </c>
      <c r="L23" s="18">
        <f>G23*100/F23</f>
        <v>112.64761822429905</v>
      </c>
    </row>
    <row r="24" spans="1:12" ht="36">
      <c r="A24" s="9" t="s">
        <v>44</v>
      </c>
      <c r="B24" s="10" t="s">
        <v>34</v>
      </c>
      <c r="C24" s="11" t="s">
        <v>45</v>
      </c>
      <c r="D24" s="12">
        <v>65000</v>
      </c>
      <c r="E24" s="12">
        <v>0</v>
      </c>
      <c r="F24" s="12">
        <v>3800</v>
      </c>
      <c r="G24" s="12">
        <v>3811.26</v>
      </c>
      <c r="H24" s="12">
        <v>0</v>
      </c>
      <c r="I24" s="12">
        <v>0</v>
      </c>
      <c r="J24" s="12">
        <v>0</v>
      </c>
      <c r="K24" s="12">
        <v>0</v>
      </c>
      <c r="L24" s="18">
        <f>G24/F24*100</f>
        <v>100.2963157894737</v>
      </c>
    </row>
    <row r="25" spans="1:12" ht="12.75">
      <c r="A25" s="9" t="s">
        <v>46</v>
      </c>
      <c r="B25" s="10"/>
      <c r="C25" s="20" t="s">
        <v>332</v>
      </c>
      <c r="D25" s="12"/>
      <c r="E25" s="12"/>
      <c r="F25" s="21">
        <f aca="true" t="shared" si="4" ref="F25:K25">F26+F27</f>
        <v>247400</v>
      </c>
      <c r="G25" s="21">
        <f>G26+G27</f>
        <v>221946.84999999998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18">
        <f>G25/F25*100</f>
        <v>89.71174211802747</v>
      </c>
    </row>
    <row r="26" spans="1:12" ht="12.75">
      <c r="A26" s="9" t="s">
        <v>46</v>
      </c>
      <c r="B26" s="10" t="s">
        <v>34</v>
      </c>
      <c r="C26" s="11" t="s">
        <v>47</v>
      </c>
      <c r="D26" s="12">
        <v>140800</v>
      </c>
      <c r="E26" s="12">
        <v>0</v>
      </c>
      <c r="F26" s="12">
        <v>240000</v>
      </c>
      <c r="G26" s="12">
        <v>214388.61</v>
      </c>
      <c r="H26" s="12">
        <v>0</v>
      </c>
      <c r="I26" s="12">
        <v>0</v>
      </c>
      <c r="J26" s="12">
        <v>0</v>
      </c>
      <c r="K26" s="12">
        <v>0</v>
      </c>
      <c r="L26" s="18">
        <f>G26/F26*100</f>
        <v>89.32858749999998</v>
      </c>
    </row>
    <row r="27" spans="1:12" ht="24">
      <c r="A27" s="9" t="s">
        <v>48</v>
      </c>
      <c r="B27" s="10" t="s">
        <v>34</v>
      </c>
      <c r="C27" s="11" t="s">
        <v>49</v>
      </c>
      <c r="D27" s="12">
        <v>89000</v>
      </c>
      <c r="E27" s="12">
        <v>0</v>
      </c>
      <c r="F27" s="12">
        <v>7400</v>
      </c>
      <c r="G27" s="12">
        <v>7558.24</v>
      </c>
      <c r="H27" s="12">
        <v>0</v>
      </c>
      <c r="I27" s="12">
        <v>0</v>
      </c>
      <c r="J27" s="12">
        <v>0</v>
      </c>
      <c r="K27" s="12">
        <v>0</v>
      </c>
      <c r="L27" s="18">
        <f>G27/F27*100</f>
        <v>102.13837837837838</v>
      </c>
    </row>
    <row r="28" spans="1:12" s="27" customFormat="1" ht="24">
      <c r="A28" s="61" t="s">
        <v>507</v>
      </c>
      <c r="B28" s="62"/>
      <c r="C28" s="63" t="s">
        <v>508</v>
      </c>
      <c r="D28" s="26"/>
      <c r="E28" s="26"/>
      <c r="F28" s="26">
        <f>F29+F30</f>
        <v>35000</v>
      </c>
      <c r="G28" s="26">
        <f>G29+G30</f>
        <v>35350</v>
      </c>
      <c r="H28" s="26"/>
      <c r="I28" s="26"/>
      <c r="J28" s="26"/>
      <c r="K28" s="26"/>
      <c r="L28" s="18">
        <f>G28*100/F28</f>
        <v>101</v>
      </c>
    </row>
    <row r="29" spans="1:12" ht="24">
      <c r="A29" s="28" t="s">
        <v>507</v>
      </c>
      <c r="B29" s="10"/>
      <c r="C29" s="11" t="s">
        <v>520</v>
      </c>
      <c r="D29" s="12"/>
      <c r="E29" s="12"/>
      <c r="F29" s="12">
        <v>35000</v>
      </c>
      <c r="G29" s="12">
        <v>35350</v>
      </c>
      <c r="H29" s="12"/>
      <c r="I29" s="12"/>
      <c r="J29" s="12"/>
      <c r="K29" s="12"/>
      <c r="L29" s="18">
        <f>G29*100/F29</f>
        <v>101</v>
      </c>
    </row>
    <row r="30" spans="1:12" ht="24">
      <c r="A30" s="28" t="s">
        <v>507</v>
      </c>
      <c r="B30" s="10"/>
      <c r="C30" s="11" t="s">
        <v>49</v>
      </c>
      <c r="D30" s="12"/>
      <c r="E30" s="12"/>
      <c r="F30" s="12">
        <v>0</v>
      </c>
      <c r="G30" s="12">
        <v>0</v>
      </c>
      <c r="H30" s="12"/>
      <c r="I30" s="12"/>
      <c r="J30" s="12"/>
      <c r="K30" s="12"/>
      <c r="L30" s="18" t="e">
        <f>G30*100/F30</f>
        <v>#DIV/0!</v>
      </c>
    </row>
    <row r="31" spans="1:12" ht="12.75">
      <c r="A31" s="22" t="s">
        <v>363</v>
      </c>
      <c r="B31" s="10"/>
      <c r="C31" s="20" t="s">
        <v>333</v>
      </c>
      <c r="D31" s="12"/>
      <c r="E31" s="12"/>
      <c r="F31" s="21">
        <f aca="true" t="shared" si="5" ref="F31:K31">F32+F33</f>
        <v>0</v>
      </c>
      <c r="G31" s="21">
        <f t="shared" si="5"/>
        <v>0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18" t="e">
        <f aca="true" t="shared" si="6" ref="L31:L41">G31/F31*100</f>
        <v>#DIV/0!</v>
      </c>
    </row>
    <row r="32" spans="1:12" ht="36">
      <c r="A32" s="9" t="s">
        <v>50</v>
      </c>
      <c r="B32" s="10" t="s">
        <v>34</v>
      </c>
      <c r="C32" s="11" t="s">
        <v>51</v>
      </c>
      <c r="D32" s="12">
        <v>649300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8" t="e">
        <f t="shared" si="6"/>
        <v>#DIV/0!</v>
      </c>
    </row>
    <row r="33" spans="1:12" ht="12.75">
      <c r="A33" s="22" t="s">
        <v>364</v>
      </c>
      <c r="B33" s="10"/>
      <c r="C33" s="20" t="s">
        <v>334</v>
      </c>
      <c r="D33" s="12"/>
      <c r="E33" s="12"/>
      <c r="F33" s="21">
        <f aca="true" t="shared" si="7" ref="F33:K33">F34+F35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18" t="e">
        <f t="shared" si="6"/>
        <v>#DIV/0!</v>
      </c>
    </row>
    <row r="34" spans="1:12" ht="60">
      <c r="A34" s="9" t="s">
        <v>52</v>
      </c>
      <c r="B34" s="10" t="s">
        <v>34</v>
      </c>
      <c r="C34" s="11" t="s">
        <v>53</v>
      </c>
      <c r="D34" s="12">
        <v>3715070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8" t="e">
        <f t="shared" si="6"/>
        <v>#DIV/0!</v>
      </c>
    </row>
    <row r="35" spans="1:12" ht="60">
      <c r="A35" s="9" t="s">
        <v>54</v>
      </c>
      <c r="B35" s="10" t="s">
        <v>34</v>
      </c>
      <c r="C35" s="11" t="s">
        <v>55</v>
      </c>
      <c r="D35" s="12">
        <v>1539730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8" t="e">
        <f t="shared" si="6"/>
        <v>#DIV/0!</v>
      </c>
    </row>
    <row r="36" spans="1:12" ht="24">
      <c r="A36" s="22" t="s">
        <v>56</v>
      </c>
      <c r="B36" s="10"/>
      <c r="C36" s="20" t="s">
        <v>335</v>
      </c>
      <c r="D36" s="12"/>
      <c r="E36" s="12"/>
      <c r="F36" s="21">
        <f aca="true" t="shared" si="8" ref="F36:K36">F37</f>
        <v>770000</v>
      </c>
      <c r="G36" s="21">
        <f>G37</f>
        <v>1048148.74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18">
        <f t="shared" si="6"/>
        <v>136.12321298701298</v>
      </c>
    </row>
    <row r="37" spans="1:12" ht="24">
      <c r="A37" s="9" t="s">
        <v>56</v>
      </c>
      <c r="B37" s="10" t="s">
        <v>34</v>
      </c>
      <c r="C37" s="11" t="s">
        <v>57</v>
      </c>
      <c r="D37" s="12">
        <v>302000</v>
      </c>
      <c r="E37" s="12">
        <v>0</v>
      </c>
      <c r="F37" s="12">
        <v>770000</v>
      </c>
      <c r="G37" s="12">
        <v>1048148.74</v>
      </c>
      <c r="H37" s="12">
        <v>0</v>
      </c>
      <c r="I37" s="12">
        <v>0</v>
      </c>
      <c r="J37" s="12">
        <v>0</v>
      </c>
      <c r="K37" s="12">
        <v>0</v>
      </c>
      <c r="L37" s="18">
        <f t="shared" si="6"/>
        <v>136.12321298701298</v>
      </c>
    </row>
    <row r="38" spans="1:12" ht="12.75">
      <c r="A38" s="22" t="s">
        <v>365</v>
      </c>
      <c r="B38" s="10"/>
      <c r="C38" s="20" t="s">
        <v>336</v>
      </c>
      <c r="D38" s="12"/>
      <c r="E38" s="12"/>
      <c r="F38" s="21">
        <f>F39+F40</f>
        <v>660000</v>
      </c>
      <c r="G38" s="21">
        <f>G39+G40+G41</f>
        <v>714521.58</v>
      </c>
      <c r="H38" s="21">
        <f>H39+H40</f>
        <v>0</v>
      </c>
      <c r="I38" s="21">
        <f>I39+I40</f>
        <v>0</v>
      </c>
      <c r="J38" s="21">
        <f>J39+J40</f>
        <v>0</v>
      </c>
      <c r="K38" s="21">
        <f>K39+K40</f>
        <v>0</v>
      </c>
      <c r="L38" s="18">
        <f t="shared" si="6"/>
        <v>108.26084545454545</v>
      </c>
    </row>
    <row r="39" spans="1:12" ht="48">
      <c r="A39" s="9" t="s">
        <v>58</v>
      </c>
      <c r="B39" s="10" t="s">
        <v>34</v>
      </c>
      <c r="C39" s="11" t="s">
        <v>59</v>
      </c>
      <c r="D39" s="12">
        <v>400000</v>
      </c>
      <c r="E39" s="12">
        <v>0</v>
      </c>
      <c r="F39" s="12">
        <v>660000</v>
      </c>
      <c r="G39" s="12">
        <v>714521.58</v>
      </c>
      <c r="H39" s="12">
        <v>0</v>
      </c>
      <c r="I39" s="12">
        <v>0</v>
      </c>
      <c r="J39" s="12">
        <v>0</v>
      </c>
      <c r="K39" s="12">
        <v>0</v>
      </c>
      <c r="L39" s="18">
        <f t="shared" si="6"/>
        <v>108.26084545454545</v>
      </c>
    </row>
    <row r="40" spans="1:12" ht="72">
      <c r="A40" s="9" t="s">
        <v>60</v>
      </c>
      <c r="B40" s="10" t="s">
        <v>34</v>
      </c>
      <c r="C40" s="11" t="s">
        <v>61</v>
      </c>
      <c r="D40" s="12">
        <v>103100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8" t="e">
        <f t="shared" si="6"/>
        <v>#DIV/0!</v>
      </c>
    </row>
    <row r="41" spans="1:12" ht="12.75">
      <c r="A41" s="9"/>
      <c r="B41" s="10"/>
      <c r="C41" s="11" t="s">
        <v>360</v>
      </c>
      <c r="D41" s="12"/>
      <c r="E41" s="12"/>
      <c r="F41" s="12">
        <v>0</v>
      </c>
      <c r="G41" s="12">
        <v>0</v>
      </c>
      <c r="H41" s="12"/>
      <c r="I41" s="12"/>
      <c r="J41" s="12"/>
      <c r="K41" s="12"/>
      <c r="L41" s="18" t="e">
        <f t="shared" si="6"/>
        <v>#DIV/0!</v>
      </c>
    </row>
    <row r="42" spans="1:12" ht="24">
      <c r="A42" s="22" t="s">
        <v>366</v>
      </c>
      <c r="B42" s="10"/>
      <c r="C42" s="20" t="s">
        <v>337</v>
      </c>
      <c r="D42" s="12"/>
      <c r="E42" s="12"/>
      <c r="F42" s="21">
        <f>SUM(F44:F48)</f>
        <v>2700</v>
      </c>
      <c r="G42" s="21">
        <f>SUM(G44:G48)</f>
        <v>3857.46</v>
      </c>
      <c r="H42" s="21">
        <f>H44+H46+H48+H47</f>
        <v>0</v>
      </c>
      <c r="I42" s="21">
        <f>I44+I46+I48+I47</f>
        <v>0</v>
      </c>
      <c r="J42" s="21">
        <f>J44+J46+J48+J47</f>
        <v>0</v>
      </c>
      <c r="K42" s="21">
        <f>K44+K46+K48+K47</f>
        <v>0</v>
      </c>
      <c r="L42" s="18">
        <f>G42/F42*100</f>
        <v>142.86888888888888</v>
      </c>
    </row>
    <row r="43" spans="1:12" ht="12.75">
      <c r="A43" s="9"/>
      <c r="B43" s="10"/>
      <c r="C43" s="24" t="s">
        <v>361</v>
      </c>
      <c r="D43" s="12"/>
      <c r="E43" s="12"/>
      <c r="F43" s="25">
        <v>0</v>
      </c>
      <c r="G43" s="25">
        <v>0</v>
      </c>
      <c r="H43" s="21"/>
      <c r="I43" s="21"/>
      <c r="J43" s="21"/>
      <c r="K43" s="21"/>
      <c r="L43" s="18"/>
    </row>
    <row r="44" spans="1:12" ht="12.75">
      <c r="A44" s="9" t="s">
        <v>62</v>
      </c>
      <c r="B44" s="10" t="s">
        <v>34</v>
      </c>
      <c r="C44" s="11" t="s">
        <v>63</v>
      </c>
      <c r="D44" s="12">
        <v>0</v>
      </c>
      <c r="E44" s="12">
        <v>0</v>
      </c>
      <c r="F44" s="25">
        <v>0</v>
      </c>
      <c r="G44" s="25">
        <v>0</v>
      </c>
      <c r="H44" s="12">
        <v>0</v>
      </c>
      <c r="I44" s="12">
        <v>0</v>
      </c>
      <c r="J44" s="12">
        <v>0</v>
      </c>
      <c r="K44" s="12">
        <v>0</v>
      </c>
      <c r="L44" s="18">
        <v>0</v>
      </c>
    </row>
    <row r="45" spans="1:12" ht="12.75">
      <c r="A45" s="9"/>
      <c r="B45" s="10"/>
      <c r="C45" s="11" t="s">
        <v>362</v>
      </c>
      <c r="D45" s="12"/>
      <c r="E45" s="12"/>
      <c r="F45" s="25">
        <v>0</v>
      </c>
      <c r="G45" s="25">
        <v>0</v>
      </c>
      <c r="H45" s="12"/>
      <c r="I45" s="12"/>
      <c r="J45" s="12"/>
      <c r="K45" s="12"/>
      <c r="L45" s="18"/>
    </row>
    <row r="46" spans="1:12" ht="36">
      <c r="A46" s="9" t="s">
        <v>64</v>
      </c>
      <c r="B46" s="10" t="s">
        <v>34</v>
      </c>
      <c r="C46" s="11" t="s">
        <v>65</v>
      </c>
      <c r="D46" s="12">
        <v>12000</v>
      </c>
      <c r="E46" s="12">
        <v>0</v>
      </c>
      <c r="F46" s="25">
        <v>0</v>
      </c>
      <c r="G46" s="25">
        <v>0</v>
      </c>
      <c r="H46" s="12">
        <v>0</v>
      </c>
      <c r="I46" s="12">
        <v>0</v>
      </c>
      <c r="J46" s="12">
        <v>0</v>
      </c>
      <c r="K46" s="12">
        <v>0</v>
      </c>
      <c r="L46" s="18" t="e">
        <f>G46/F46*100</f>
        <v>#DIV/0!</v>
      </c>
    </row>
    <row r="47" spans="1:12" ht="12.75">
      <c r="A47" s="9" t="s">
        <v>66</v>
      </c>
      <c r="B47" s="10" t="s">
        <v>34</v>
      </c>
      <c r="C47" s="11" t="s">
        <v>67</v>
      </c>
      <c r="D47" s="12">
        <v>2000</v>
      </c>
      <c r="E47" s="12">
        <v>0</v>
      </c>
      <c r="F47" s="25">
        <v>0</v>
      </c>
      <c r="G47" s="25">
        <v>0</v>
      </c>
      <c r="H47" s="12">
        <v>0</v>
      </c>
      <c r="I47" s="12">
        <v>0</v>
      </c>
      <c r="J47" s="12">
        <v>0</v>
      </c>
      <c r="K47" s="12">
        <v>0</v>
      </c>
      <c r="L47" s="18" t="e">
        <f>G47/F47*100</f>
        <v>#DIV/0!</v>
      </c>
    </row>
    <row r="48" spans="1:12" ht="60">
      <c r="A48" s="9" t="s">
        <v>68</v>
      </c>
      <c r="B48" s="10" t="s">
        <v>34</v>
      </c>
      <c r="C48" s="11" t="s">
        <v>69</v>
      </c>
      <c r="D48" s="12">
        <v>1600</v>
      </c>
      <c r="E48" s="12">
        <v>0</v>
      </c>
      <c r="F48" s="25">
        <v>2700</v>
      </c>
      <c r="G48" s="25">
        <v>3857.46</v>
      </c>
      <c r="H48" s="12">
        <v>0</v>
      </c>
      <c r="I48" s="12">
        <v>0</v>
      </c>
      <c r="J48" s="12">
        <v>0</v>
      </c>
      <c r="K48" s="12">
        <v>0</v>
      </c>
      <c r="L48" s="18">
        <f>G48/F48*100</f>
        <v>142.86888888888888</v>
      </c>
    </row>
    <row r="49" spans="1:12" ht="12.75">
      <c r="A49" s="22" t="s">
        <v>367</v>
      </c>
      <c r="B49" s="10"/>
      <c r="C49" s="20" t="s">
        <v>23</v>
      </c>
      <c r="D49" s="12"/>
      <c r="E49" s="12"/>
      <c r="F49" s="21">
        <f aca="true" t="shared" si="9" ref="F49:K49">F50+F58+F64+F69+F76+F90</f>
        <v>4737065</v>
      </c>
      <c r="G49" s="21">
        <f t="shared" si="9"/>
        <v>5284461.35</v>
      </c>
      <c r="H49" s="21">
        <f t="shared" si="9"/>
        <v>0</v>
      </c>
      <c r="I49" s="21">
        <f t="shared" si="9"/>
        <v>0</v>
      </c>
      <c r="J49" s="21">
        <f t="shared" si="9"/>
        <v>0</v>
      </c>
      <c r="K49" s="21">
        <f t="shared" si="9"/>
        <v>0</v>
      </c>
      <c r="L49" s="18">
        <f>G49/F49*100</f>
        <v>111.55560141142247</v>
      </c>
    </row>
    <row r="50" spans="1:12" ht="24">
      <c r="A50" s="22" t="s">
        <v>350</v>
      </c>
      <c r="B50" s="10"/>
      <c r="C50" s="20" t="s">
        <v>338</v>
      </c>
      <c r="D50" s="12"/>
      <c r="E50" s="12"/>
      <c r="F50" s="21">
        <f>SUM(F52:F57)</f>
        <v>1343500</v>
      </c>
      <c r="G50" s="21">
        <f>SUM(G52:G57)</f>
        <v>1446267.71</v>
      </c>
      <c r="H50" s="12"/>
      <c r="I50" s="12"/>
      <c r="J50" s="12"/>
      <c r="K50" s="12"/>
      <c r="L50" s="18">
        <f>G50/F50*100</f>
        <v>107.6492526981764</v>
      </c>
    </row>
    <row r="51" spans="1:12" ht="12.75">
      <c r="A51" s="22"/>
      <c r="B51" s="10"/>
      <c r="C51" s="24" t="s">
        <v>368</v>
      </c>
      <c r="D51" s="12"/>
      <c r="E51" s="12"/>
      <c r="F51" s="21"/>
      <c r="G51" s="21"/>
      <c r="H51" s="12"/>
      <c r="I51" s="12"/>
      <c r="J51" s="12"/>
      <c r="K51" s="12"/>
      <c r="L51" s="18"/>
    </row>
    <row r="52" spans="1:12" ht="72">
      <c r="A52" s="9" t="s">
        <v>70</v>
      </c>
      <c r="B52" s="10" t="s">
        <v>34</v>
      </c>
      <c r="C52" s="11" t="s">
        <v>71</v>
      </c>
      <c r="D52" s="12">
        <v>916200</v>
      </c>
      <c r="E52" s="12">
        <v>0</v>
      </c>
      <c r="F52" s="12">
        <v>828400</v>
      </c>
      <c r="G52" s="12">
        <v>1033476.96</v>
      </c>
      <c r="H52" s="12">
        <v>0</v>
      </c>
      <c r="I52" s="12">
        <v>0</v>
      </c>
      <c r="J52" s="12">
        <v>0</v>
      </c>
      <c r="K52" s="12">
        <v>0</v>
      </c>
      <c r="L52" s="18">
        <f>G52/F52*100</f>
        <v>124.7557894736842</v>
      </c>
    </row>
    <row r="53" spans="1:12" ht="84">
      <c r="A53" s="9" t="s">
        <v>512</v>
      </c>
      <c r="B53" s="10">
        <v>10</v>
      </c>
      <c r="C53" s="11" t="s">
        <v>513</v>
      </c>
      <c r="D53" s="12"/>
      <c r="E53" s="12"/>
      <c r="F53" s="12">
        <v>500</v>
      </c>
      <c r="G53" s="12">
        <v>474.66</v>
      </c>
      <c r="H53" s="12"/>
      <c r="I53" s="12"/>
      <c r="J53" s="12"/>
      <c r="K53" s="12"/>
      <c r="L53" s="18"/>
    </row>
    <row r="54" spans="1:12" ht="60">
      <c r="A54" s="9" t="s">
        <v>72</v>
      </c>
      <c r="B54" s="10" t="s">
        <v>34</v>
      </c>
      <c r="C54" s="11" t="s">
        <v>73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8">
        <v>0</v>
      </c>
    </row>
    <row r="55" spans="1:12" ht="84">
      <c r="A55" s="9" t="s">
        <v>517</v>
      </c>
      <c r="B55" s="10" t="s">
        <v>515</v>
      </c>
      <c r="C55" s="11" t="s">
        <v>516</v>
      </c>
      <c r="D55" s="12"/>
      <c r="E55" s="12"/>
      <c r="F55" s="12">
        <v>126400</v>
      </c>
      <c r="G55" s="12">
        <v>0</v>
      </c>
      <c r="H55" s="12"/>
      <c r="I55" s="12"/>
      <c r="J55" s="12"/>
      <c r="K55" s="12"/>
      <c r="L55" s="18"/>
    </row>
    <row r="56" spans="1:12" ht="60">
      <c r="A56" s="9" t="s">
        <v>74</v>
      </c>
      <c r="B56" s="10" t="s">
        <v>34</v>
      </c>
      <c r="C56" s="11" t="s">
        <v>75</v>
      </c>
      <c r="D56" s="12">
        <v>304500</v>
      </c>
      <c r="E56" s="12">
        <v>0</v>
      </c>
      <c r="F56" s="12">
        <v>380000</v>
      </c>
      <c r="G56" s="12">
        <v>404116.09</v>
      </c>
      <c r="H56" s="12">
        <v>0</v>
      </c>
      <c r="I56" s="12">
        <v>0</v>
      </c>
      <c r="J56" s="12">
        <v>0</v>
      </c>
      <c r="K56" s="12">
        <v>0</v>
      </c>
      <c r="L56" s="18">
        <f>G56/F56*100</f>
        <v>106.34633947368421</v>
      </c>
    </row>
    <row r="57" spans="1:12" ht="48">
      <c r="A57" s="9" t="s">
        <v>537</v>
      </c>
      <c r="B57" s="10" t="s">
        <v>34</v>
      </c>
      <c r="C57" s="11" t="s">
        <v>538</v>
      </c>
      <c r="D57" s="12">
        <v>226100</v>
      </c>
      <c r="E57" s="12">
        <v>0</v>
      </c>
      <c r="F57" s="12">
        <v>8200</v>
      </c>
      <c r="G57" s="12">
        <v>8200</v>
      </c>
      <c r="H57" s="12">
        <v>0</v>
      </c>
      <c r="I57" s="12">
        <v>0</v>
      </c>
      <c r="J57" s="12">
        <v>0</v>
      </c>
      <c r="K57" s="12">
        <v>0</v>
      </c>
      <c r="L57" s="18">
        <f>G57/F57*100</f>
        <v>100</v>
      </c>
    </row>
    <row r="58" spans="1:12" ht="12.75">
      <c r="A58" s="22" t="s">
        <v>451</v>
      </c>
      <c r="B58" s="10"/>
      <c r="C58" s="20" t="s">
        <v>348</v>
      </c>
      <c r="D58" s="12"/>
      <c r="E58" s="12"/>
      <c r="F58" s="21">
        <f>SUM(F60:F63)</f>
        <v>702400</v>
      </c>
      <c r="G58" s="21">
        <f>SUM(G59:G63)</f>
        <v>740179.05</v>
      </c>
      <c r="H58" s="21">
        <f>SUM(H60:H63)</f>
        <v>0</v>
      </c>
      <c r="I58" s="21">
        <f>SUM(I60:I63)</f>
        <v>0</v>
      </c>
      <c r="J58" s="21">
        <f>SUM(J60:J63)</f>
        <v>0</v>
      </c>
      <c r="K58" s="21">
        <f>SUM(K60:K63)</f>
        <v>0</v>
      </c>
      <c r="L58" s="18">
        <f>G58/F58*100</f>
        <v>105.37856634396357</v>
      </c>
    </row>
    <row r="59" spans="1:12" ht="12.75">
      <c r="A59" s="9"/>
      <c r="B59" s="10"/>
      <c r="C59" s="24" t="s">
        <v>369</v>
      </c>
      <c r="D59" s="12"/>
      <c r="E59" s="12"/>
      <c r="F59" s="21"/>
      <c r="G59" s="21"/>
      <c r="H59" s="21"/>
      <c r="I59" s="21"/>
      <c r="J59" s="21"/>
      <c r="K59" s="21"/>
      <c r="L59" s="18"/>
    </row>
    <row r="60" spans="1:12" ht="24">
      <c r="A60" s="9" t="s">
        <v>76</v>
      </c>
      <c r="B60" s="10" t="s">
        <v>34</v>
      </c>
      <c r="C60" s="11" t="s">
        <v>77</v>
      </c>
      <c r="D60" s="12">
        <v>150000</v>
      </c>
      <c r="E60" s="12">
        <v>0</v>
      </c>
      <c r="F60" s="12">
        <v>177000</v>
      </c>
      <c r="G60" s="12">
        <v>177172.61</v>
      </c>
      <c r="H60" s="12">
        <v>0</v>
      </c>
      <c r="I60" s="12">
        <v>0</v>
      </c>
      <c r="J60" s="12">
        <v>0</v>
      </c>
      <c r="K60" s="12">
        <v>0</v>
      </c>
      <c r="L60" s="18">
        <f aca="true" t="shared" si="10" ref="L60:L68">G60/F60*100</f>
        <v>100.09751977401129</v>
      </c>
    </row>
    <row r="61" spans="1:12" ht="24">
      <c r="A61" s="9" t="s">
        <v>78</v>
      </c>
      <c r="B61" s="10" t="s">
        <v>34</v>
      </c>
      <c r="C61" s="11" t="s">
        <v>79</v>
      </c>
      <c r="D61" s="12">
        <v>10000</v>
      </c>
      <c r="E61" s="12">
        <v>0</v>
      </c>
      <c r="F61" s="12">
        <v>3400</v>
      </c>
      <c r="G61" s="12">
        <v>3423.85</v>
      </c>
      <c r="H61" s="12">
        <v>0</v>
      </c>
      <c r="I61" s="12">
        <v>0</v>
      </c>
      <c r="J61" s="12">
        <v>0</v>
      </c>
      <c r="K61" s="12">
        <v>0</v>
      </c>
      <c r="L61" s="18">
        <f t="shared" si="10"/>
        <v>100.70147058823528</v>
      </c>
    </row>
    <row r="62" spans="1:12" ht="24">
      <c r="A62" s="9" t="s">
        <v>80</v>
      </c>
      <c r="B62" s="10" t="s">
        <v>34</v>
      </c>
      <c r="C62" s="11" t="s">
        <v>81</v>
      </c>
      <c r="D62" s="12">
        <v>340000</v>
      </c>
      <c r="E62" s="12">
        <v>0</v>
      </c>
      <c r="F62" s="12">
        <v>350000</v>
      </c>
      <c r="G62" s="12">
        <v>382866.78</v>
      </c>
      <c r="H62" s="12">
        <v>0</v>
      </c>
      <c r="I62" s="12">
        <v>0</v>
      </c>
      <c r="J62" s="12">
        <v>0</v>
      </c>
      <c r="K62" s="12">
        <v>0</v>
      </c>
      <c r="L62" s="18">
        <f t="shared" si="10"/>
        <v>109.39050857142858</v>
      </c>
    </row>
    <row r="63" spans="1:12" ht="24">
      <c r="A63" s="9" t="s">
        <v>82</v>
      </c>
      <c r="B63" s="10" t="s">
        <v>34</v>
      </c>
      <c r="C63" s="11" t="s">
        <v>83</v>
      </c>
      <c r="D63" s="12">
        <v>150000</v>
      </c>
      <c r="E63" s="12">
        <v>0</v>
      </c>
      <c r="F63" s="12">
        <v>172000</v>
      </c>
      <c r="G63" s="12">
        <v>176715.81</v>
      </c>
      <c r="H63" s="12">
        <v>0</v>
      </c>
      <c r="I63" s="12">
        <v>0</v>
      </c>
      <c r="J63" s="12">
        <v>0</v>
      </c>
      <c r="K63" s="12">
        <v>0</v>
      </c>
      <c r="L63" s="18">
        <f t="shared" si="10"/>
        <v>102.74175000000001</v>
      </c>
    </row>
    <row r="64" spans="1:12" ht="24">
      <c r="A64" s="22" t="s">
        <v>452</v>
      </c>
      <c r="B64" s="10"/>
      <c r="C64" s="20" t="s">
        <v>339</v>
      </c>
      <c r="D64" s="12"/>
      <c r="E64" s="12"/>
      <c r="F64" s="21">
        <f>F65+F66+F67+F68</f>
        <v>62200</v>
      </c>
      <c r="G64" s="21">
        <f>G65+G66+G67+G68</f>
        <v>88003.47</v>
      </c>
      <c r="H64" s="12"/>
      <c r="I64" s="12"/>
      <c r="J64" s="12"/>
      <c r="K64" s="12"/>
      <c r="L64" s="18">
        <f t="shared" si="10"/>
        <v>141.48467845659164</v>
      </c>
    </row>
    <row r="65" spans="1:12" ht="24">
      <c r="A65" s="9" t="s">
        <v>84</v>
      </c>
      <c r="B65" s="10" t="s">
        <v>34</v>
      </c>
      <c r="C65" s="11" t="s">
        <v>85</v>
      </c>
      <c r="D65" s="12">
        <v>340000</v>
      </c>
      <c r="E65" s="12">
        <v>0</v>
      </c>
      <c r="F65" s="12">
        <v>21400</v>
      </c>
      <c r="G65" s="12">
        <v>21381.55</v>
      </c>
      <c r="H65" s="12">
        <v>0</v>
      </c>
      <c r="I65" s="12">
        <v>0</v>
      </c>
      <c r="J65" s="12">
        <v>0</v>
      </c>
      <c r="K65" s="12">
        <v>0</v>
      </c>
      <c r="L65" s="18">
        <f t="shared" si="10"/>
        <v>99.91378504672896</v>
      </c>
    </row>
    <row r="66" spans="1:12" ht="24">
      <c r="A66" s="9" t="s">
        <v>84</v>
      </c>
      <c r="B66" s="10" t="s">
        <v>34</v>
      </c>
      <c r="C66" s="11" t="s">
        <v>86</v>
      </c>
      <c r="D66" s="12">
        <v>3000</v>
      </c>
      <c r="E66" s="12">
        <v>0</v>
      </c>
      <c r="F66" s="12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8" t="e">
        <f t="shared" si="10"/>
        <v>#DIV/0!</v>
      </c>
    </row>
    <row r="67" spans="1:12" ht="12.75">
      <c r="A67" s="9" t="s">
        <v>509</v>
      </c>
      <c r="B67" s="10"/>
      <c r="C67" s="11" t="s">
        <v>506</v>
      </c>
      <c r="D67" s="12"/>
      <c r="E67" s="12"/>
      <c r="F67" s="12">
        <v>40800</v>
      </c>
      <c r="G67" s="12">
        <v>66621.92</v>
      </c>
      <c r="H67" s="12"/>
      <c r="I67" s="12"/>
      <c r="J67" s="12"/>
      <c r="K67" s="12"/>
      <c r="L67" s="18">
        <f t="shared" si="10"/>
        <v>163.28901960784313</v>
      </c>
    </row>
    <row r="68" spans="1:12" ht="12.75">
      <c r="A68" s="9"/>
      <c r="B68" s="10"/>
      <c r="C68" s="11" t="s">
        <v>370</v>
      </c>
      <c r="D68" s="12"/>
      <c r="E68" s="12"/>
      <c r="F68" s="12">
        <v>0</v>
      </c>
      <c r="G68" s="12">
        <v>0</v>
      </c>
      <c r="H68" s="12"/>
      <c r="I68" s="12"/>
      <c r="J68" s="12"/>
      <c r="K68" s="12"/>
      <c r="L68" s="18" t="e">
        <f t="shared" si="10"/>
        <v>#DIV/0!</v>
      </c>
    </row>
    <row r="69" spans="1:12" ht="24">
      <c r="A69" s="22" t="s">
        <v>453</v>
      </c>
      <c r="B69" s="10"/>
      <c r="C69" s="20" t="s">
        <v>340</v>
      </c>
      <c r="D69" s="12"/>
      <c r="E69" s="12"/>
      <c r="F69" s="21">
        <f>F71+F72+F73+F74</f>
        <v>1485465</v>
      </c>
      <c r="G69" s="21">
        <f>G71+G72+G73+G74</f>
        <v>1653422.24</v>
      </c>
      <c r="H69" s="21">
        <f>H71+H73</f>
        <v>0</v>
      </c>
      <c r="I69" s="21">
        <f>I71+I73</f>
        <v>0</v>
      </c>
      <c r="J69" s="21">
        <f>J71+J73</f>
        <v>0</v>
      </c>
      <c r="K69" s="21">
        <f>K71+K73</f>
        <v>0</v>
      </c>
      <c r="L69" s="18">
        <f>G69/F69*100</f>
        <v>111.30671136647447</v>
      </c>
    </row>
    <row r="70" spans="1:12" ht="12.75">
      <c r="A70" s="9"/>
      <c r="B70" s="10"/>
      <c r="C70" s="24" t="s">
        <v>371</v>
      </c>
      <c r="D70" s="12"/>
      <c r="E70" s="12"/>
      <c r="F70" s="21"/>
      <c r="G70" s="21"/>
      <c r="H70" s="21"/>
      <c r="I70" s="21"/>
      <c r="J70" s="21"/>
      <c r="K70" s="21"/>
      <c r="L70" s="18"/>
    </row>
    <row r="71" spans="1:12" ht="72">
      <c r="A71" s="9" t="s">
        <v>87</v>
      </c>
      <c r="B71" s="10" t="s">
        <v>34</v>
      </c>
      <c r="C71" s="11" t="s">
        <v>88</v>
      </c>
      <c r="D71" s="12">
        <v>2086916.64</v>
      </c>
      <c r="E71" s="12">
        <v>0</v>
      </c>
      <c r="F71" s="12">
        <v>1102465</v>
      </c>
      <c r="G71" s="12">
        <v>370518.9</v>
      </c>
      <c r="H71" s="12">
        <v>0</v>
      </c>
      <c r="I71" s="12">
        <v>0</v>
      </c>
      <c r="J71" s="12">
        <v>0</v>
      </c>
      <c r="K71" s="12">
        <v>0</v>
      </c>
      <c r="L71" s="18">
        <f>G71/F71*100</f>
        <v>33.608223390311714</v>
      </c>
    </row>
    <row r="72" spans="1:12" ht="72">
      <c r="A72" s="9" t="s">
        <v>87</v>
      </c>
      <c r="B72" s="10"/>
      <c r="C72" s="11" t="s">
        <v>353</v>
      </c>
      <c r="D72" s="12"/>
      <c r="E72" s="12"/>
      <c r="F72" s="12">
        <v>0</v>
      </c>
      <c r="G72" s="12">
        <v>0</v>
      </c>
      <c r="H72" s="12"/>
      <c r="I72" s="12"/>
      <c r="J72" s="12"/>
      <c r="K72" s="12"/>
      <c r="L72" s="18" t="e">
        <f>G72/F72*100</f>
        <v>#DIV/0!</v>
      </c>
    </row>
    <row r="73" spans="1:12" ht="48">
      <c r="A73" s="9" t="s">
        <v>89</v>
      </c>
      <c r="B73" s="10" t="s">
        <v>34</v>
      </c>
      <c r="C73" s="11" t="s">
        <v>90</v>
      </c>
      <c r="D73" s="12">
        <v>1375000</v>
      </c>
      <c r="E73" s="12">
        <v>0</v>
      </c>
      <c r="F73" s="12">
        <v>374400</v>
      </c>
      <c r="G73" s="12">
        <v>274380.34</v>
      </c>
      <c r="H73" s="12">
        <v>0</v>
      </c>
      <c r="I73" s="12">
        <v>0</v>
      </c>
      <c r="J73" s="12">
        <v>0</v>
      </c>
      <c r="K73" s="12">
        <v>0</v>
      </c>
      <c r="L73" s="18">
        <f>G73/F73*100</f>
        <v>73.28534722222223</v>
      </c>
    </row>
    <row r="74" spans="1:12" ht="72">
      <c r="A74" s="9" t="s">
        <v>519</v>
      </c>
      <c r="B74" s="10"/>
      <c r="C74" s="24" t="s">
        <v>518</v>
      </c>
      <c r="D74" s="12"/>
      <c r="E74" s="12"/>
      <c r="F74" s="12">
        <v>8600</v>
      </c>
      <c r="G74" s="12">
        <v>1008523</v>
      </c>
      <c r="H74" s="12"/>
      <c r="I74" s="12"/>
      <c r="J74" s="12"/>
      <c r="K74" s="12"/>
      <c r="L74" s="18">
        <f>G74/F74*100</f>
        <v>11727.011627906977</v>
      </c>
    </row>
    <row r="75" spans="1:12" ht="12.75">
      <c r="A75" s="9"/>
      <c r="B75" s="10"/>
      <c r="C75" s="11" t="s">
        <v>372</v>
      </c>
      <c r="D75" s="12"/>
      <c r="E75" s="12"/>
      <c r="F75" s="12"/>
      <c r="G75" s="12"/>
      <c r="H75" s="12"/>
      <c r="I75" s="12"/>
      <c r="J75" s="12"/>
      <c r="K75" s="12"/>
      <c r="L75" s="18"/>
    </row>
    <row r="76" spans="1:12" ht="12.75">
      <c r="A76" s="22" t="s">
        <v>454</v>
      </c>
      <c r="B76" s="10"/>
      <c r="C76" s="20" t="s">
        <v>341</v>
      </c>
      <c r="D76" s="12"/>
      <c r="E76" s="12"/>
      <c r="F76" s="21">
        <f>SUM(F77:F89)</f>
        <v>814700</v>
      </c>
      <c r="G76" s="21">
        <f>SUM(G77:G89)</f>
        <v>951217.9</v>
      </c>
      <c r="H76" s="21">
        <f>H77+H78+H79+H80+H82+H83+H84+H85+H87+H88+H89</f>
        <v>0</v>
      </c>
      <c r="I76" s="21">
        <f>I77+I78+I79+I80+I82+I83+I84+I85+I87+I88+I89</f>
        <v>0</v>
      </c>
      <c r="J76" s="21">
        <f>J77+J78+J79+J80+J82+J83+J84+J85+J87+J88+J89</f>
        <v>0</v>
      </c>
      <c r="K76" s="21">
        <f>K77+K78+K79+K80+K82+K83+K84+K85+K87+K88+K89</f>
        <v>0</v>
      </c>
      <c r="L76" s="18">
        <f aca="true" t="shared" si="11" ref="L76:L85">G76/F76*100</f>
        <v>116.75683073523997</v>
      </c>
    </row>
    <row r="77" spans="1:12" ht="96">
      <c r="A77" s="9" t="s">
        <v>91</v>
      </c>
      <c r="B77" s="10" t="s">
        <v>34</v>
      </c>
      <c r="C77" s="11" t="s">
        <v>92</v>
      </c>
      <c r="D77" s="12">
        <v>10000</v>
      </c>
      <c r="E77" s="12">
        <v>0</v>
      </c>
      <c r="F77" s="12">
        <v>2500</v>
      </c>
      <c r="G77" s="12">
        <v>2565</v>
      </c>
      <c r="H77" s="12">
        <v>0</v>
      </c>
      <c r="I77" s="12">
        <v>0</v>
      </c>
      <c r="J77" s="12">
        <v>0</v>
      </c>
      <c r="K77" s="12">
        <v>0</v>
      </c>
      <c r="L77" s="18">
        <f t="shared" si="11"/>
        <v>102.60000000000001</v>
      </c>
    </row>
    <row r="78" spans="1:12" ht="48">
      <c r="A78" s="9" t="s">
        <v>93</v>
      </c>
      <c r="B78" s="10" t="s">
        <v>34</v>
      </c>
      <c r="C78" s="11" t="s">
        <v>94</v>
      </c>
      <c r="D78" s="12">
        <v>1000</v>
      </c>
      <c r="E78" s="12">
        <v>0</v>
      </c>
      <c r="F78" s="12">
        <v>1500</v>
      </c>
      <c r="G78" s="12">
        <v>1500</v>
      </c>
      <c r="H78" s="12">
        <v>0</v>
      </c>
      <c r="I78" s="12">
        <v>0</v>
      </c>
      <c r="J78" s="12">
        <v>0</v>
      </c>
      <c r="K78" s="12">
        <v>0</v>
      </c>
      <c r="L78" s="18">
        <f t="shared" si="11"/>
        <v>100</v>
      </c>
    </row>
    <row r="79" spans="1:12" ht="60">
      <c r="A79" s="9" t="s">
        <v>95</v>
      </c>
      <c r="B79" s="10" t="s">
        <v>34</v>
      </c>
      <c r="C79" s="11" t="s">
        <v>502</v>
      </c>
      <c r="D79" s="12">
        <v>48000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8" t="e">
        <f t="shared" si="11"/>
        <v>#DIV/0!</v>
      </c>
    </row>
    <row r="80" spans="1:12" ht="60">
      <c r="A80" s="9" t="s">
        <v>96</v>
      </c>
      <c r="B80" s="10" t="s">
        <v>34</v>
      </c>
      <c r="C80" s="11" t="s">
        <v>97</v>
      </c>
      <c r="D80" s="12">
        <v>10000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8" t="e">
        <f t="shared" si="11"/>
        <v>#DIV/0!</v>
      </c>
    </row>
    <row r="81" spans="1:12" ht="48">
      <c r="A81" s="9" t="s">
        <v>548</v>
      </c>
      <c r="B81" s="10" t="s">
        <v>34</v>
      </c>
      <c r="C81" s="11" t="s">
        <v>549</v>
      </c>
      <c r="D81" s="12">
        <v>10000</v>
      </c>
      <c r="E81" s="12">
        <v>0</v>
      </c>
      <c r="F81" s="12">
        <v>0</v>
      </c>
      <c r="G81" s="12">
        <v>3000</v>
      </c>
      <c r="H81" s="12"/>
      <c r="I81" s="12"/>
      <c r="J81" s="12"/>
      <c r="K81" s="12"/>
      <c r="L81" s="18"/>
    </row>
    <row r="82" spans="1:12" ht="48">
      <c r="A82" s="9" t="s">
        <v>98</v>
      </c>
      <c r="B82" s="10" t="s">
        <v>34</v>
      </c>
      <c r="C82" s="11" t="s">
        <v>99</v>
      </c>
      <c r="D82" s="12">
        <v>83000</v>
      </c>
      <c r="E82" s="12">
        <v>0</v>
      </c>
      <c r="F82" s="12">
        <v>25000</v>
      </c>
      <c r="G82" s="12">
        <v>36510.59</v>
      </c>
      <c r="H82" s="12">
        <v>0</v>
      </c>
      <c r="I82" s="12">
        <v>0</v>
      </c>
      <c r="J82" s="12">
        <v>0</v>
      </c>
      <c r="K82" s="12">
        <v>0</v>
      </c>
      <c r="L82" s="18">
        <f t="shared" si="11"/>
        <v>146.04236</v>
      </c>
    </row>
    <row r="83" spans="1:12" ht="24">
      <c r="A83" s="9" t="s">
        <v>100</v>
      </c>
      <c r="B83" s="10" t="s">
        <v>34</v>
      </c>
      <c r="C83" s="11" t="s">
        <v>101</v>
      </c>
      <c r="D83" s="12">
        <v>47000</v>
      </c>
      <c r="E83" s="12">
        <v>0</v>
      </c>
      <c r="F83" s="12">
        <v>11200</v>
      </c>
      <c r="G83" s="12">
        <v>16100.13</v>
      </c>
      <c r="H83" s="12">
        <v>0</v>
      </c>
      <c r="I83" s="12">
        <v>0</v>
      </c>
      <c r="J83" s="12">
        <v>0</v>
      </c>
      <c r="K83" s="12">
        <v>0</v>
      </c>
      <c r="L83" s="18">
        <f t="shared" si="11"/>
        <v>143.7511607142857</v>
      </c>
    </row>
    <row r="84" spans="1:12" ht="24">
      <c r="A84" s="9" t="s">
        <v>102</v>
      </c>
      <c r="B84" s="10" t="s">
        <v>34</v>
      </c>
      <c r="C84" s="11" t="s">
        <v>103</v>
      </c>
      <c r="D84" s="12">
        <v>102500</v>
      </c>
      <c r="E84" s="12">
        <v>0</v>
      </c>
      <c r="F84" s="12">
        <v>103000</v>
      </c>
      <c r="G84" s="12">
        <v>119000</v>
      </c>
      <c r="H84" s="12">
        <v>0</v>
      </c>
      <c r="I84" s="12">
        <v>0</v>
      </c>
      <c r="J84" s="12">
        <v>0</v>
      </c>
      <c r="K84" s="12">
        <v>0</v>
      </c>
      <c r="L84" s="18">
        <f t="shared" si="11"/>
        <v>115.53398058252426</v>
      </c>
    </row>
    <row r="85" spans="1:12" ht="60">
      <c r="A85" s="9" t="s">
        <v>104</v>
      </c>
      <c r="B85" s="10" t="s">
        <v>34</v>
      </c>
      <c r="C85" s="11" t="s">
        <v>105</v>
      </c>
      <c r="D85" s="12">
        <v>240000</v>
      </c>
      <c r="E85" s="12">
        <v>0</v>
      </c>
      <c r="F85" s="12">
        <v>65000</v>
      </c>
      <c r="G85" s="12">
        <v>68600</v>
      </c>
      <c r="H85" s="12">
        <v>0</v>
      </c>
      <c r="I85" s="12">
        <v>0</v>
      </c>
      <c r="J85" s="12">
        <v>0</v>
      </c>
      <c r="K85" s="12">
        <v>0</v>
      </c>
      <c r="L85" s="18">
        <f t="shared" si="11"/>
        <v>105.53846153846153</v>
      </c>
    </row>
    <row r="86" spans="1:12" ht="12.75">
      <c r="A86" s="9"/>
      <c r="B86" s="10"/>
      <c r="C86" s="11" t="s">
        <v>373</v>
      </c>
      <c r="D86" s="12"/>
      <c r="E86" s="12"/>
      <c r="F86" s="12"/>
      <c r="G86" s="12"/>
      <c r="H86" s="12"/>
      <c r="I86" s="12"/>
      <c r="J86" s="12"/>
      <c r="K86" s="12"/>
      <c r="L86" s="18"/>
    </row>
    <row r="87" spans="1:12" ht="48">
      <c r="A87" s="9" t="s">
        <v>106</v>
      </c>
      <c r="B87" s="10" t="s">
        <v>34</v>
      </c>
      <c r="C87" s="11" t="s">
        <v>107</v>
      </c>
      <c r="D87" s="12">
        <v>30000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8" t="e">
        <f aca="true" t="shared" si="12" ref="L87:L93">G87/F87*100</f>
        <v>#DIV/0!</v>
      </c>
    </row>
    <row r="88" spans="1:12" ht="60">
      <c r="A88" s="9" t="s">
        <v>108</v>
      </c>
      <c r="B88" s="10" t="s">
        <v>34</v>
      </c>
      <c r="C88" s="11" t="s">
        <v>109</v>
      </c>
      <c r="D88" s="12">
        <v>5000</v>
      </c>
      <c r="E88" s="12">
        <v>0</v>
      </c>
      <c r="F88" s="12">
        <v>16500</v>
      </c>
      <c r="G88" s="12">
        <v>16000</v>
      </c>
      <c r="H88" s="12">
        <v>0</v>
      </c>
      <c r="I88" s="12">
        <v>0</v>
      </c>
      <c r="J88" s="12">
        <v>0</v>
      </c>
      <c r="K88" s="12">
        <v>0</v>
      </c>
      <c r="L88" s="18">
        <f t="shared" si="12"/>
        <v>96.96969696969697</v>
      </c>
    </row>
    <row r="89" spans="1:12" ht="36">
      <c r="A89" s="9" t="s">
        <v>110</v>
      </c>
      <c r="B89" s="10" t="s">
        <v>34</v>
      </c>
      <c r="C89" s="11" t="s">
        <v>111</v>
      </c>
      <c r="D89" s="12">
        <v>673500</v>
      </c>
      <c r="E89" s="12">
        <v>0</v>
      </c>
      <c r="F89" s="12">
        <v>590000</v>
      </c>
      <c r="G89" s="12">
        <v>687942.18</v>
      </c>
      <c r="H89" s="12">
        <v>0</v>
      </c>
      <c r="I89" s="12">
        <v>0</v>
      </c>
      <c r="J89" s="12">
        <v>0</v>
      </c>
      <c r="K89" s="12">
        <v>0</v>
      </c>
      <c r="L89" s="18">
        <f t="shared" si="12"/>
        <v>116.60036949152544</v>
      </c>
    </row>
    <row r="90" spans="1:12" ht="12.75">
      <c r="A90" s="9"/>
      <c r="B90" s="10"/>
      <c r="C90" s="20" t="s">
        <v>342</v>
      </c>
      <c r="D90" s="12"/>
      <c r="E90" s="12"/>
      <c r="F90" s="21">
        <f>SUM(F91:F95)</f>
        <v>328800</v>
      </c>
      <c r="G90" s="21">
        <f>SUM(G91:G95)</f>
        <v>405370.98</v>
      </c>
      <c r="H90" s="21">
        <f>H91+H93+H94</f>
        <v>0</v>
      </c>
      <c r="I90" s="21">
        <f>I91+I93+I94</f>
        <v>0</v>
      </c>
      <c r="J90" s="21">
        <f>J91+J93+J94</f>
        <v>0</v>
      </c>
      <c r="K90" s="21">
        <f>K91+K93+K94</f>
        <v>0</v>
      </c>
      <c r="L90" s="18">
        <f t="shared" si="12"/>
        <v>123.28801094890511</v>
      </c>
    </row>
    <row r="91" spans="1:12" ht="24">
      <c r="A91" s="9" t="s">
        <v>458</v>
      </c>
      <c r="B91" s="10" t="s">
        <v>34</v>
      </c>
      <c r="C91" s="11" t="s">
        <v>565</v>
      </c>
      <c r="D91" s="12">
        <v>0</v>
      </c>
      <c r="E91" s="12">
        <v>0</v>
      </c>
      <c r="F91" s="12">
        <v>0</v>
      </c>
      <c r="G91" s="12">
        <v>76662</v>
      </c>
      <c r="H91" s="12">
        <v>0</v>
      </c>
      <c r="I91" s="12">
        <v>0</v>
      </c>
      <c r="J91" s="12">
        <v>0</v>
      </c>
      <c r="K91" s="12">
        <v>0</v>
      </c>
      <c r="L91" s="18" t="e">
        <f t="shared" si="12"/>
        <v>#DIV/0!</v>
      </c>
    </row>
    <row r="92" spans="1:12" ht="24">
      <c r="A92" s="9" t="s">
        <v>112</v>
      </c>
      <c r="B92" s="10"/>
      <c r="C92" s="11" t="s">
        <v>374</v>
      </c>
      <c r="D92" s="12"/>
      <c r="E92" s="12"/>
      <c r="F92" s="12">
        <v>0</v>
      </c>
      <c r="G92" s="12">
        <v>0</v>
      </c>
      <c r="H92" s="12"/>
      <c r="I92" s="12"/>
      <c r="J92" s="12"/>
      <c r="K92" s="12"/>
      <c r="L92" s="18" t="e">
        <f t="shared" si="12"/>
        <v>#DIV/0!</v>
      </c>
    </row>
    <row r="93" spans="1:12" ht="60">
      <c r="A93" s="9" t="s">
        <v>113</v>
      </c>
      <c r="B93" s="10" t="s">
        <v>34</v>
      </c>
      <c r="C93" s="11" t="s">
        <v>514</v>
      </c>
      <c r="D93" s="12">
        <v>40000</v>
      </c>
      <c r="E93" s="12">
        <v>0</v>
      </c>
      <c r="F93" s="12">
        <v>327500</v>
      </c>
      <c r="G93" s="12">
        <v>327412.8</v>
      </c>
      <c r="H93" s="12">
        <v>0</v>
      </c>
      <c r="I93" s="12">
        <v>0</v>
      </c>
      <c r="J93" s="12">
        <v>0</v>
      </c>
      <c r="K93" s="12">
        <v>0</v>
      </c>
      <c r="L93" s="18">
        <f t="shared" si="12"/>
        <v>99.97337404580152</v>
      </c>
    </row>
    <row r="94" spans="1:12" ht="24">
      <c r="A94" s="9" t="s">
        <v>114</v>
      </c>
      <c r="B94" s="10" t="s">
        <v>34</v>
      </c>
      <c r="C94" s="11" t="s">
        <v>115</v>
      </c>
      <c r="D94" s="12">
        <v>0</v>
      </c>
      <c r="E94" s="12">
        <v>0</v>
      </c>
      <c r="F94" s="12">
        <v>1300</v>
      </c>
      <c r="G94" s="12">
        <v>1296.18</v>
      </c>
      <c r="H94" s="12">
        <v>0</v>
      </c>
      <c r="I94" s="12">
        <v>0</v>
      </c>
      <c r="J94" s="12">
        <v>0</v>
      </c>
      <c r="K94" s="12">
        <v>0</v>
      </c>
      <c r="L94" s="18">
        <v>0</v>
      </c>
    </row>
    <row r="95" spans="1:12" ht="24">
      <c r="A95" s="9" t="s">
        <v>114</v>
      </c>
      <c r="B95" s="10"/>
      <c r="C95" s="11" t="s">
        <v>354</v>
      </c>
      <c r="D95" s="12"/>
      <c r="E95" s="12"/>
      <c r="F95" s="12"/>
      <c r="G95" s="12">
        <v>0</v>
      </c>
      <c r="H95" s="12"/>
      <c r="I95" s="12"/>
      <c r="J95" s="12"/>
      <c r="K95" s="12"/>
      <c r="L95" s="18" t="e">
        <f aca="true" t="shared" si="13" ref="L95:L117">G95/F95*100</f>
        <v>#DIV/0!</v>
      </c>
    </row>
    <row r="96" spans="1:12" ht="12.75">
      <c r="A96" s="23" t="s">
        <v>351</v>
      </c>
      <c r="B96" s="10"/>
      <c r="C96" s="63" t="s">
        <v>161</v>
      </c>
      <c r="D96" s="12"/>
      <c r="E96" s="12"/>
      <c r="F96" s="26">
        <f>F97+F146+F145</f>
        <v>160767453.75</v>
      </c>
      <c r="G96" s="26">
        <f>G97+G146+G145</f>
        <v>159969391.75</v>
      </c>
      <c r="H96" s="12"/>
      <c r="I96" s="12"/>
      <c r="J96" s="12"/>
      <c r="K96" s="12"/>
      <c r="L96" s="18"/>
    </row>
    <row r="97" spans="1:12" ht="24">
      <c r="A97" s="23" t="s">
        <v>545</v>
      </c>
      <c r="B97" s="10"/>
      <c r="C97" s="20" t="s">
        <v>343</v>
      </c>
      <c r="D97" s="12"/>
      <c r="E97" s="12"/>
      <c r="F97" s="21">
        <f>F98+F102+F121+F137</f>
        <v>161079045</v>
      </c>
      <c r="G97" s="21">
        <f>G98+G102+G121+G137</f>
        <v>160280983</v>
      </c>
      <c r="H97" s="21" t="e">
        <f>H98+H102+H121+H137+H146</f>
        <v>#REF!</v>
      </c>
      <c r="I97" s="21" t="e">
        <f>I98+I102+I121+I137+I146</f>
        <v>#REF!</v>
      </c>
      <c r="J97" s="21" t="e">
        <f>J98+J102+J121+J137+J146</f>
        <v>#REF!</v>
      </c>
      <c r="K97" s="21" t="e">
        <f>K98+K102+K121+K137+K146</f>
        <v>#REF!</v>
      </c>
      <c r="L97" s="18">
        <f t="shared" si="13"/>
        <v>99.50455256299787</v>
      </c>
    </row>
    <row r="98" spans="1:12" ht="12.75">
      <c r="A98" s="23" t="s">
        <v>352</v>
      </c>
      <c r="B98" s="10"/>
      <c r="C98" s="20" t="s">
        <v>344</v>
      </c>
      <c r="D98" s="12"/>
      <c r="E98" s="12"/>
      <c r="F98" s="21">
        <f>F101+F100</f>
        <v>8641700</v>
      </c>
      <c r="G98" s="21">
        <f>G100+G101</f>
        <v>8641700</v>
      </c>
      <c r="H98" s="21">
        <f>H101</f>
        <v>0</v>
      </c>
      <c r="I98" s="21">
        <f>I101</f>
        <v>0</v>
      </c>
      <c r="J98" s="21">
        <f>J101</f>
        <v>0</v>
      </c>
      <c r="K98" s="21">
        <f>K101</f>
        <v>0</v>
      </c>
      <c r="L98" s="18">
        <f t="shared" si="13"/>
        <v>100</v>
      </c>
    </row>
    <row r="99" spans="1:12" ht="12.75">
      <c r="A99" s="23"/>
      <c r="B99" s="10"/>
      <c r="C99" s="24" t="s">
        <v>376</v>
      </c>
      <c r="D99" s="12"/>
      <c r="E99" s="12"/>
      <c r="F99" s="21"/>
      <c r="G99" s="21"/>
      <c r="H99" s="21"/>
      <c r="I99" s="21"/>
      <c r="J99" s="21"/>
      <c r="K99" s="21"/>
      <c r="L99" s="18" t="e">
        <f t="shared" si="13"/>
        <v>#DIV/0!</v>
      </c>
    </row>
    <row r="100" spans="1:12" ht="24">
      <c r="A100" s="30" t="s">
        <v>459</v>
      </c>
      <c r="B100" s="10"/>
      <c r="C100" s="31" t="s">
        <v>460</v>
      </c>
      <c r="D100" s="12"/>
      <c r="E100" s="12"/>
      <c r="F100" s="25">
        <v>0</v>
      </c>
      <c r="G100" s="25">
        <v>0</v>
      </c>
      <c r="H100" s="25"/>
      <c r="I100" s="25"/>
      <c r="J100" s="25"/>
      <c r="K100" s="25"/>
      <c r="L100" s="18" t="e">
        <f t="shared" si="13"/>
        <v>#DIV/0!</v>
      </c>
    </row>
    <row r="101" spans="1:12" ht="39" customHeight="1">
      <c r="A101" s="9" t="s">
        <v>116</v>
      </c>
      <c r="B101" s="10" t="s">
        <v>34</v>
      </c>
      <c r="C101" s="11" t="s">
        <v>117</v>
      </c>
      <c r="D101" s="12">
        <v>5480800</v>
      </c>
      <c r="E101" s="12">
        <v>0</v>
      </c>
      <c r="F101" s="12">
        <v>8641700</v>
      </c>
      <c r="G101" s="12">
        <v>8641700</v>
      </c>
      <c r="H101" s="12">
        <v>0</v>
      </c>
      <c r="I101" s="12">
        <v>0</v>
      </c>
      <c r="J101" s="12">
        <v>0</v>
      </c>
      <c r="K101" s="12">
        <v>0</v>
      </c>
      <c r="L101" s="18">
        <f t="shared" si="13"/>
        <v>100</v>
      </c>
    </row>
    <row r="102" spans="1:12" ht="12.75">
      <c r="A102" s="22" t="s">
        <v>456</v>
      </c>
      <c r="B102" s="10"/>
      <c r="C102" s="20" t="s">
        <v>345</v>
      </c>
      <c r="D102" s="12"/>
      <c r="E102" s="12"/>
      <c r="F102" s="21">
        <f>SUM(F103:F120)</f>
        <v>48776385</v>
      </c>
      <c r="G102" s="21">
        <f>SUM(G103:G120)</f>
        <v>47978329</v>
      </c>
      <c r="H102" s="21" t="e">
        <f>H103+H106+H110+#REF!+H113+H116+H119</f>
        <v>#REF!</v>
      </c>
      <c r="I102" s="21" t="e">
        <f>I103+I106+I110+#REF!+I113+I116+I119</f>
        <v>#REF!</v>
      </c>
      <c r="J102" s="21" t="e">
        <f>J103+J106+J110+#REF!+J113+J116+J119</f>
        <v>#REF!</v>
      </c>
      <c r="K102" s="21" t="e">
        <f>K103+K106+K110+#REF!+K113+K116+K119</f>
        <v>#REF!</v>
      </c>
      <c r="L102" s="18">
        <f t="shared" si="13"/>
        <v>98.36384758731094</v>
      </c>
    </row>
    <row r="103" spans="1:12" ht="24">
      <c r="A103" s="9" t="s">
        <v>118</v>
      </c>
      <c r="B103" s="10" t="s">
        <v>34</v>
      </c>
      <c r="C103" s="11" t="s">
        <v>119</v>
      </c>
      <c r="D103" s="12">
        <v>922100</v>
      </c>
      <c r="E103" s="12">
        <v>0</v>
      </c>
      <c r="F103" s="12">
        <v>1728806</v>
      </c>
      <c r="G103" s="12">
        <v>1728806</v>
      </c>
      <c r="H103" s="12">
        <v>0</v>
      </c>
      <c r="I103" s="12">
        <v>0</v>
      </c>
      <c r="J103" s="12">
        <v>0</v>
      </c>
      <c r="K103" s="12">
        <v>0</v>
      </c>
      <c r="L103" s="18">
        <f t="shared" si="13"/>
        <v>100</v>
      </c>
    </row>
    <row r="104" spans="1:12" ht="24">
      <c r="A104" s="30" t="s">
        <v>465</v>
      </c>
      <c r="B104" s="10" t="s">
        <v>34</v>
      </c>
      <c r="C104" s="31" t="s">
        <v>466</v>
      </c>
      <c r="D104" s="12"/>
      <c r="E104" s="12"/>
      <c r="F104" s="12">
        <v>0</v>
      </c>
      <c r="G104" s="12">
        <v>0</v>
      </c>
      <c r="H104" s="12"/>
      <c r="I104" s="12"/>
      <c r="J104" s="12"/>
      <c r="K104" s="12"/>
      <c r="L104" s="18" t="e">
        <f>G105/F104*100</f>
        <v>#DIV/0!</v>
      </c>
    </row>
    <row r="105" spans="1:12" ht="36">
      <c r="A105" s="30" t="s">
        <v>551</v>
      </c>
      <c r="B105" s="10" t="s">
        <v>34</v>
      </c>
      <c r="C105" s="31" t="s">
        <v>550</v>
      </c>
      <c r="D105" s="12"/>
      <c r="E105" s="12"/>
      <c r="F105" s="12">
        <v>70000</v>
      </c>
      <c r="G105" s="12">
        <v>70000</v>
      </c>
      <c r="H105" s="12"/>
      <c r="I105" s="12"/>
      <c r="J105" s="12"/>
      <c r="K105" s="12"/>
      <c r="L105" s="18"/>
    </row>
    <row r="106" spans="1:12" ht="24">
      <c r="A106" s="9" t="s">
        <v>120</v>
      </c>
      <c r="B106" s="10" t="s">
        <v>34</v>
      </c>
      <c r="C106" s="11" t="s">
        <v>121</v>
      </c>
      <c r="D106" s="12">
        <v>747100</v>
      </c>
      <c r="E106" s="12">
        <v>0</v>
      </c>
      <c r="F106" s="12">
        <v>988539</v>
      </c>
      <c r="G106" s="12">
        <v>988539</v>
      </c>
      <c r="H106" s="12">
        <v>0</v>
      </c>
      <c r="I106" s="12">
        <v>0</v>
      </c>
      <c r="J106" s="12">
        <v>0</v>
      </c>
      <c r="K106" s="12">
        <v>0</v>
      </c>
      <c r="L106" s="18">
        <f t="shared" si="13"/>
        <v>100</v>
      </c>
    </row>
    <row r="107" spans="1:12" ht="12.75">
      <c r="A107" s="30" t="s">
        <v>467</v>
      </c>
      <c r="B107" s="10" t="s">
        <v>34</v>
      </c>
      <c r="C107" s="31" t="s">
        <v>468</v>
      </c>
      <c r="D107" s="12"/>
      <c r="E107" s="12"/>
      <c r="F107" s="12">
        <v>0</v>
      </c>
      <c r="G107" s="12">
        <v>0</v>
      </c>
      <c r="H107" s="12"/>
      <c r="I107" s="12"/>
      <c r="J107" s="12"/>
      <c r="K107" s="12"/>
      <c r="L107" s="18" t="e">
        <f t="shared" si="13"/>
        <v>#DIV/0!</v>
      </c>
    </row>
    <row r="108" spans="1:12" ht="42" customHeight="1">
      <c r="A108" s="30" t="s">
        <v>542</v>
      </c>
      <c r="B108" s="10" t="s">
        <v>34</v>
      </c>
      <c r="C108" s="31" t="s">
        <v>541</v>
      </c>
      <c r="D108" s="12"/>
      <c r="E108" s="12"/>
      <c r="F108" s="12">
        <v>4361368</v>
      </c>
      <c r="G108" s="12">
        <v>4361368</v>
      </c>
      <c r="H108" s="12"/>
      <c r="I108" s="12"/>
      <c r="J108" s="12"/>
      <c r="K108" s="12"/>
      <c r="L108" s="18">
        <f t="shared" si="13"/>
        <v>100</v>
      </c>
    </row>
    <row r="109" spans="1:12" ht="48">
      <c r="A109" s="30" t="s">
        <v>529</v>
      </c>
      <c r="B109" s="10" t="s">
        <v>34</v>
      </c>
      <c r="C109" s="31" t="s">
        <v>530</v>
      </c>
      <c r="D109" s="12"/>
      <c r="E109" s="12"/>
      <c r="F109" s="12">
        <v>798056</v>
      </c>
      <c r="G109" s="12"/>
      <c r="H109" s="12"/>
      <c r="I109" s="12"/>
      <c r="J109" s="12"/>
      <c r="K109" s="12"/>
      <c r="L109" s="18"/>
    </row>
    <row r="110" spans="1:12" ht="36">
      <c r="A110" s="9" t="s">
        <v>122</v>
      </c>
      <c r="B110" s="10" t="s">
        <v>34</v>
      </c>
      <c r="C110" s="11" t="s">
        <v>123</v>
      </c>
      <c r="D110" s="12">
        <v>4383870</v>
      </c>
      <c r="E110" s="12">
        <v>0</v>
      </c>
      <c r="F110" s="12">
        <v>4006770</v>
      </c>
      <c r="G110" s="12">
        <v>4006770</v>
      </c>
      <c r="H110" s="12">
        <v>0</v>
      </c>
      <c r="I110" s="12">
        <v>0</v>
      </c>
      <c r="J110" s="12">
        <v>0</v>
      </c>
      <c r="K110" s="12">
        <v>0</v>
      </c>
      <c r="L110" s="18">
        <f t="shared" si="13"/>
        <v>100</v>
      </c>
    </row>
    <row r="111" spans="1:12" ht="72">
      <c r="A111" s="9" t="s">
        <v>124</v>
      </c>
      <c r="B111" s="10" t="s">
        <v>34</v>
      </c>
      <c r="C111" s="31" t="s">
        <v>527</v>
      </c>
      <c r="D111" s="12"/>
      <c r="E111" s="12"/>
      <c r="F111" s="12">
        <v>978728</v>
      </c>
      <c r="G111" s="12">
        <v>978728</v>
      </c>
      <c r="H111" s="12"/>
      <c r="I111" s="12"/>
      <c r="J111" s="12"/>
      <c r="K111" s="12"/>
      <c r="L111" s="18">
        <f t="shared" si="13"/>
        <v>100</v>
      </c>
    </row>
    <row r="112" spans="1:12" ht="72">
      <c r="A112" s="9" t="s">
        <v>124</v>
      </c>
      <c r="B112" s="10" t="s">
        <v>34</v>
      </c>
      <c r="C112" s="31" t="s">
        <v>546</v>
      </c>
      <c r="D112" s="12"/>
      <c r="E112" s="12"/>
      <c r="F112" s="12">
        <v>4829426.36</v>
      </c>
      <c r="G112" s="12">
        <v>4829426.36</v>
      </c>
      <c r="H112" s="12"/>
      <c r="I112" s="12"/>
      <c r="J112" s="12"/>
      <c r="K112" s="12"/>
      <c r="L112" s="18">
        <f>G112/F112*100</f>
        <v>100</v>
      </c>
    </row>
    <row r="113" spans="1:12" ht="36">
      <c r="A113" s="9" t="s">
        <v>125</v>
      </c>
      <c r="B113" s="10" t="s">
        <v>34</v>
      </c>
      <c r="C113" s="24" t="s">
        <v>528</v>
      </c>
      <c r="D113" s="12">
        <v>133483</v>
      </c>
      <c r="E113" s="12">
        <v>0</v>
      </c>
      <c r="F113" s="12">
        <v>948650</v>
      </c>
      <c r="G113" s="12">
        <v>948650</v>
      </c>
      <c r="H113" s="12">
        <v>0</v>
      </c>
      <c r="I113" s="12">
        <v>0</v>
      </c>
      <c r="J113" s="12">
        <v>0</v>
      </c>
      <c r="K113" s="12">
        <v>0</v>
      </c>
      <c r="L113" s="18">
        <f t="shared" si="13"/>
        <v>100</v>
      </c>
    </row>
    <row r="114" spans="1:12" ht="78.75" customHeight="1">
      <c r="A114" s="9" t="s">
        <v>547</v>
      </c>
      <c r="B114" s="10" t="s">
        <v>34</v>
      </c>
      <c r="C114" s="24" t="s">
        <v>526</v>
      </c>
      <c r="D114" s="12">
        <v>133483</v>
      </c>
      <c r="E114" s="12">
        <v>0</v>
      </c>
      <c r="F114" s="12">
        <v>2682373.64</v>
      </c>
      <c r="G114" s="12">
        <v>2682373.64</v>
      </c>
      <c r="H114" s="12">
        <v>0</v>
      </c>
      <c r="I114" s="12">
        <v>0</v>
      </c>
      <c r="J114" s="12">
        <v>0</v>
      </c>
      <c r="K114" s="12">
        <v>0</v>
      </c>
      <c r="L114" s="18">
        <f>G114/F114*100</f>
        <v>100</v>
      </c>
    </row>
    <row r="115" spans="1:12" ht="56.25" customHeight="1">
      <c r="A115" s="68" t="s">
        <v>557</v>
      </c>
      <c r="B115" s="10" t="s">
        <v>34</v>
      </c>
      <c r="C115" s="11" t="s">
        <v>556</v>
      </c>
      <c r="D115" s="12"/>
      <c r="E115" s="12"/>
      <c r="F115" s="12">
        <v>30000</v>
      </c>
      <c r="G115" s="12">
        <v>30000</v>
      </c>
      <c r="H115" s="12"/>
      <c r="I115" s="12"/>
      <c r="J115" s="12"/>
      <c r="K115" s="12"/>
      <c r="L115" s="18">
        <f>G115/F115*100</f>
        <v>100</v>
      </c>
    </row>
    <row r="116" spans="1:12" ht="96">
      <c r="A116" s="9" t="s">
        <v>126</v>
      </c>
      <c r="B116" s="10" t="s">
        <v>34</v>
      </c>
      <c r="C116" s="11" t="s">
        <v>127</v>
      </c>
      <c r="D116" s="12">
        <v>1236400</v>
      </c>
      <c r="E116" s="12">
        <v>0</v>
      </c>
      <c r="F116" s="12">
        <v>1531000</v>
      </c>
      <c r="G116" s="12">
        <v>1531000</v>
      </c>
      <c r="H116" s="12">
        <v>0</v>
      </c>
      <c r="I116" s="12">
        <v>0</v>
      </c>
      <c r="J116" s="12">
        <v>0</v>
      </c>
      <c r="K116" s="12">
        <v>0</v>
      </c>
      <c r="L116" s="18">
        <f t="shared" si="13"/>
        <v>100</v>
      </c>
    </row>
    <row r="117" spans="1:12" ht="96">
      <c r="A117" s="30" t="s">
        <v>469</v>
      </c>
      <c r="B117" s="10"/>
      <c r="C117" s="31" t="s">
        <v>470</v>
      </c>
      <c r="D117" s="12"/>
      <c r="E117" s="12"/>
      <c r="F117" s="12">
        <v>0</v>
      </c>
      <c r="G117" s="12">
        <v>0</v>
      </c>
      <c r="H117" s="12"/>
      <c r="I117" s="12"/>
      <c r="J117" s="12"/>
      <c r="K117" s="12"/>
      <c r="L117" s="18" t="e">
        <f t="shared" si="13"/>
        <v>#DIV/0!</v>
      </c>
    </row>
    <row r="118" spans="1:12" ht="12.75">
      <c r="A118" s="9"/>
      <c r="B118" s="10"/>
      <c r="C118" s="11" t="s">
        <v>375</v>
      </c>
      <c r="D118" s="12"/>
      <c r="E118" s="12"/>
      <c r="F118" s="12"/>
      <c r="G118" s="12"/>
      <c r="H118" s="12"/>
      <c r="I118" s="12"/>
      <c r="J118" s="12"/>
      <c r="K118" s="12"/>
      <c r="L118" s="18"/>
    </row>
    <row r="119" spans="1:12" ht="12.75">
      <c r="A119" s="9" t="s">
        <v>128</v>
      </c>
      <c r="B119" s="10" t="s">
        <v>34</v>
      </c>
      <c r="C119" s="11" t="s">
        <v>129</v>
      </c>
      <c r="D119" s="12">
        <v>18181900</v>
      </c>
      <c r="E119" s="12">
        <v>0</v>
      </c>
      <c r="F119" s="12">
        <v>25822668</v>
      </c>
      <c r="G119" s="12">
        <v>25822668</v>
      </c>
      <c r="H119" s="12">
        <v>0</v>
      </c>
      <c r="I119" s="12">
        <v>0</v>
      </c>
      <c r="J119" s="12">
        <v>0</v>
      </c>
      <c r="K119" s="12">
        <v>0</v>
      </c>
      <c r="L119" s="18">
        <f>G119/F119*100</f>
        <v>100</v>
      </c>
    </row>
    <row r="120" spans="1:12" ht="12.75">
      <c r="A120" s="28" t="s">
        <v>472</v>
      </c>
      <c r="B120" s="10"/>
      <c r="C120" s="31" t="s">
        <v>471</v>
      </c>
      <c r="D120" s="12"/>
      <c r="E120" s="12"/>
      <c r="F120" s="12">
        <v>0</v>
      </c>
      <c r="G120" s="12">
        <v>0</v>
      </c>
      <c r="H120" s="12"/>
      <c r="I120" s="12"/>
      <c r="J120" s="12"/>
      <c r="K120" s="12"/>
      <c r="L120" s="18" t="e">
        <f>G120/F120*100</f>
        <v>#DIV/0!</v>
      </c>
    </row>
    <row r="121" spans="1:12" ht="12.75">
      <c r="A121" s="22" t="s">
        <v>455</v>
      </c>
      <c r="B121" s="10"/>
      <c r="C121" s="20" t="s">
        <v>346</v>
      </c>
      <c r="D121" s="12"/>
      <c r="E121" s="12"/>
      <c r="F121" s="21">
        <f>SUM(F123:F136)</f>
        <v>98961860</v>
      </c>
      <c r="G121" s="21">
        <f>SUM(G123:G136)</f>
        <v>98961860</v>
      </c>
      <c r="H121" s="21">
        <f>H123+H124+H125+H127+H128+H129+H131+H133+H135+H136</f>
        <v>0</v>
      </c>
      <c r="I121" s="21">
        <f>I123+I124+I125+I127+I128+I129+I131+I133+I135+I136</f>
        <v>0</v>
      </c>
      <c r="J121" s="21">
        <f>J123+J124+J125+J127+J128+J129+J131+J133+J135+J136</f>
        <v>0</v>
      </c>
      <c r="K121" s="21">
        <f>K123+K124+K125+K127+K128+K129+K131+K133+K135+K136</f>
        <v>0</v>
      </c>
      <c r="L121" s="18">
        <f>G121/F121*100</f>
        <v>100</v>
      </c>
    </row>
    <row r="122" spans="1:12" ht="12.75">
      <c r="A122" s="9"/>
      <c r="B122" s="10"/>
      <c r="C122" s="24" t="s">
        <v>377</v>
      </c>
      <c r="D122" s="12"/>
      <c r="E122" s="12"/>
      <c r="F122" s="21"/>
      <c r="G122" s="21"/>
      <c r="H122" s="21"/>
      <c r="I122" s="21"/>
      <c r="J122" s="21"/>
      <c r="K122" s="21"/>
      <c r="L122" s="18"/>
    </row>
    <row r="123" spans="1:12" ht="36">
      <c r="A123" s="9" t="s">
        <v>130</v>
      </c>
      <c r="B123" s="10" t="s">
        <v>34</v>
      </c>
      <c r="C123" s="11" t="s">
        <v>131</v>
      </c>
      <c r="D123" s="12">
        <v>984600</v>
      </c>
      <c r="E123" s="12">
        <v>0</v>
      </c>
      <c r="F123" s="12">
        <v>992100</v>
      </c>
      <c r="G123" s="12">
        <v>992100</v>
      </c>
      <c r="H123" s="12">
        <v>0</v>
      </c>
      <c r="I123" s="12">
        <v>0</v>
      </c>
      <c r="J123" s="12">
        <v>0</v>
      </c>
      <c r="K123" s="12">
        <v>0</v>
      </c>
      <c r="L123" s="18">
        <f aca="true" t="shared" si="14" ref="L123:L133">G123/F123*100</f>
        <v>100</v>
      </c>
    </row>
    <row r="124" spans="1:12" ht="48">
      <c r="A124" s="9" t="s">
        <v>132</v>
      </c>
      <c r="B124" s="10" t="s">
        <v>34</v>
      </c>
      <c r="C124" s="11" t="s">
        <v>133</v>
      </c>
      <c r="D124" s="12">
        <v>15000</v>
      </c>
      <c r="E124" s="12">
        <v>0</v>
      </c>
      <c r="F124" s="12">
        <v>2160</v>
      </c>
      <c r="G124" s="12">
        <v>2160</v>
      </c>
      <c r="H124" s="12">
        <v>0</v>
      </c>
      <c r="I124" s="12">
        <v>0</v>
      </c>
      <c r="J124" s="12">
        <v>0</v>
      </c>
      <c r="K124" s="12">
        <v>0</v>
      </c>
      <c r="L124" s="18">
        <f t="shared" si="14"/>
        <v>100</v>
      </c>
    </row>
    <row r="125" spans="1:12" ht="48">
      <c r="A125" s="9" t="s">
        <v>134</v>
      </c>
      <c r="B125" s="10" t="s">
        <v>34</v>
      </c>
      <c r="C125" s="11" t="s">
        <v>135</v>
      </c>
      <c r="D125" s="12">
        <v>805700</v>
      </c>
      <c r="E125" s="12">
        <v>0</v>
      </c>
      <c r="F125" s="12">
        <v>830000</v>
      </c>
      <c r="G125" s="12">
        <v>830000</v>
      </c>
      <c r="H125" s="12">
        <v>0</v>
      </c>
      <c r="I125" s="12">
        <v>0</v>
      </c>
      <c r="J125" s="12">
        <v>0</v>
      </c>
      <c r="K125" s="12">
        <v>0</v>
      </c>
      <c r="L125" s="18">
        <f t="shared" si="14"/>
        <v>100</v>
      </c>
    </row>
    <row r="126" spans="1:12" ht="36">
      <c r="A126" s="28" t="s">
        <v>473</v>
      </c>
      <c r="B126" s="10"/>
      <c r="C126" s="11"/>
      <c r="D126" s="12"/>
      <c r="E126" s="12"/>
      <c r="F126" s="12"/>
      <c r="G126" s="12"/>
      <c r="H126" s="12"/>
      <c r="I126" s="12"/>
      <c r="J126" s="12"/>
      <c r="K126" s="12"/>
      <c r="L126" s="18" t="e">
        <f t="shared" si="14"/>
        <v>#DIV/0!</v>
      </c>
    </row>
    <row r="127" spans="1:12" ht="48">
      <c r="A127" s="9" t="s">
        <v>136</v>
      </c>
      <c r="B127" s="10" t="s">
        <v>34</v>
      </c>
      <c r="C127" s="11" t="s">
        <v>137</v>
      </c>
      <c r="D127" s="12">
        <v>88100</v>
      </c>
      <c r="E127" s="12">
        <v>0</v>
      </c>
      <c r="F127" s="12">
        <v>224700</v>
      </c>
      <c r="G127" s="12">
        <v>224700</v>
      </c>
      <c r="H127" s="12">
        <v>0</v>
      </c>
      <c r="I127" s="12">
        <v>0</v>
      </c>
      <c r="J127" s="12">
        <v>0</v>
      </c>
      <c r="K127" s="12">
        <v>0</v>
      </c>
      <c r="L127" s="18">
        <f t="shared" si="14"/>
        <v>100</v>
      </c>
    </row>
    <row r="128" spans="1:12" ht="36">
      <c r="A128" s="9" t="s">
        <v>138</v>
      </c>
      <c r="B128" s="10" t="s">
        <v>34</v>
      </c>
      <c r="C128" s="11" t="s">
        <v>139</v>
      </c>
      <c r="D128" s="12">
        <v>1757800</v>
      </c>
      <c r="E128" s="12">
        <v>0</v>
      </c>
      <c r="F128" s="12">
        <v>1487300</v>
      </c>
      <c r="G128" s="12">
        <v>1487300</v>
      </c>
      <c r="H128" s="12">
        <v>0</v>
      </c>
      <c r="I128" s="12">
        <v>0</v>
      </c>
      <c r="J128" s="12">
        <v>0</v>
      </c>
      <c r="K128" s="12">
        <v>0</v>
      </c>
      <c r="L128" s="18">
        <f t="shared" si="14"/>
        <v>100</v>
      </c>
    </row>
    <row r="129" spans="1:12" ht="24">
      <c r="A129" s="9" t="s">
        <v>140</v>
      </c>
      <c r="B129" s="10" t="s">
        <v>34</v>
      </c>
      <c r="C129" s="11" t="s">
        <v>141</v>
      </c>
      <c r="D129" s="12">
        <v>78638900</v>
      </c>
      <c r="E129" s="12">
        <v>0</v>
      </c>
      <c r="F129" s="12">
        <v>93825100</v>
      </c>
      <c r="G129" s="12">
        <v>93825100</v>
      </c>
      <c r="H129" s="12">
        <v>0</v>
      </c>
      <c r="I129" s="12">
        <v>0</v>
      </c>
      <c r="J129" s="12">
        <v>0</v>
      </c>
      <c r="K129" s="12">
        <v>0</v>
      </c>
      <c r="L129" s="18">
        <f t="shared" si="14"/>
        <v>100</v>
      </c>
    </row>
    <row r="130" spans="1:12" ht="36">
      <c r="A130" s="30" t="s">
        <v>461</v>
      </c>
      <c r="B130" s="10"/>
      <c r="C130" s="31" t="s">
        <v>462</v>
      </c>
      <c r="D130" s="12"/>
      <c r="E130" s="12"/>
      <c r="F130" s="12"/>
      <c r="G130" s="12"/>
      <c r="H130" s="12"/>
      <c r="I130" s="12"/>
      <c r="J130" s="12"/>
      <c r="K130" s="12"/>
      <c r="L130" s="18" t="e">
        <f t="shared" si="14"/>
        <v>#DIV/0!</v>
      </c>
    </row>
    <row r="131" spans="1:12" ht="60">
      <c r="A131" s="9" t="s">
        <v>142</v>
      </c>
      <c r="B131" s="10" t="s">
        <v>34</v>
      </c>
      <c r="C131" s="11" t="s">
        <v>143</v>
      </c>
      <c r="D131" s="12">
        <v>4135400</v>
      </c>
      <c r="E131" s="12">
        <v>0</v>
      </c>
      <c r="F131" s="12"/>
      <c r="G131" s="12"/>
      <c r="H131" s="12">
        <v>0</v>
      </c>
      <c r="I131" s="12">
        <v>0</v>
      </c>
      <c r="J131" s="12">
        <v>0</v>
      </c>
      <c r="K131" s="12">
        <v>0</v>
      </c>
      <c r="L131" s="18" t="e">
        <f t="shared" si="14"/>
        <v>#DIV/0!</v>
      </c>
    </row>
    <row r="132" spans="1:12" ht="60">
      <c r="A132" s="28" t="s">
        <v>474</v>
      </c>
      <c r="B132" s="10"/>
      <c r="C132" s="31" t="s">
        <v>475</v>
      </c>
      <c r="D132" s="12"/>
      <c r="E132" s="12"/>
      <c r="F132" s="12"/>
      <c r="G132" s="12"/>
      <c r="H132" s="12"/>
      <c r="I132" s="12"/>
      <c r="J132" s="12"/>
      <c r="K132" s="12"/>
      <c r="L132" s="18" t="e">
        <f t="shared" si="14"/>
        <v>#DIV/0!</v>
      </c>
    </row>
    <row r="133" spans="1:12" ht="72">
      <c r="A133" s="9" t="s">
        <v>144</v>
      </c>
      <c r="B133" s="10" t="s">
        <v>34</v>
      </c>
      <c r="C133" s="11" t="s">
        <v>145</v>
      </c>
      <c r="D133" s="12">
        <v>581300</v>
      </c>
      <c r="E133" s="12">
        <v>0</v>
      </c>
      <c r="F133" s="12">
        <v>648200</v>
      </c>
      <c r="G133" s="12">
        <v>648200</v>
      </c>
      <c r="H133" s="12">
        <v>0</v>
      </c>
      <c r="I133" s="12">
        <v>0</v>
      </c>
      <c r="J133" s="12">
        <v>0</v>
      </c>
      <c r="K133" s="12">
        <v>0</v>
      </c>
      <c r="L133" s="18">
        <f t="shared" si="14"/>
        <v>100</v>
      </c>
    </row>
    <row r="134" spans="1:12" ht="12.75">
      <c r="A134" s="9"/>
      <c r="B134" s="10"/>
      <c r="C134" s="11" t="s">
        <v>378</v>
      </c>
      <c r="D134" s="12"/>
      <c r="E134" s="12"/>
      <c r="F134" s="12"/>
      <c r="G134" s="12"/>
      <c r="H134" s="12"/>
      <c r="I134" s="12"/>
      <c r="J134" s="12"/>
      <c r="K134" s="12"/>
      <c r="L134" s="18"/>
    </row>
    <row r="135" spans="1:12" ht="36">
      <c r="A135" s="9" t="s">
        <v>146</v>
      </c>
      <c r="B135" s="10" t="s">
        <v>34</v>
      </c>
      <c r="C135" s="11" t="s">
        <v>147</v>
      </c>
      <c r="D135" s="12">
        <v>660100</v>
      </c>
      <c r="E135" s="12">
        <v>0</v>
      </c>
      <c r="F135" s="12">
        <v>690800</v>
      </c>
      <c r="G135" s="12">
        <v>690800</v>
      </c>
      <c r="H135" s="12">
        <v>0</v>
      </c>
      <c r="I135" s="12">
        <v>0</v>
      </c>
      <c r="J135" s="12">
        <v>0</v>
      </c>
      <c r="K135" s="12">
        <v>0</v>
      </c>
      <c r="L135" s="18">
        <f aca="true" t="shared" si="15" ref="L135:L146">G135/F135*100</f>
        <v>100</v>
      </c>
    </row>
    <row r="136" spans="1:12" ht="12.75">
      <c r="A136" s="9" t="s">
        <v>148</v>
      </c>
      <c r="B136" s="10" t="s">
        <v>34</v>
      </c>
      <c r="C136" s="11" t="s">
        <v>149</v>
      </c>
      <c r="D136" s="12">
        <v>229900</v>
      </c>
      <c r="E136" s="12">
        <v>0</v>
      </c>
      <c r="F136" s="12">
        <v>261500</v>
      </c>
      <c r="G136" s="12">
        <v>261500</v>
      </c>
      <c r="H136" s="12">
        <v>0</v>
      </c>
      <c r="I136" s="12">
        <v>0</v>
      </c>
      <c r="J136" s="12">
        <v>0</v>
      </c>
      <c r="K136" s="12">
        <v>0</v>
      </c>
      <c r="L136" s="18">
        <f t="shared" si="15"/>
        <v>100</v>
      </c>
    </row>
    <row r="137" spans="1:12" ht="12.75">
      <c r="A137" s="22" t="s">
        <v>457</v>
      </c>
      <c r="B137" s="10"/>
      <c r="C137" s="20" t="s">
        <v>347</v>
      </c>
      <c r="D137" s="12"/>
      <c r="E137" s="12"/>
      <c r="F137" s="21">
        <f>SUM(F138:F144)</f>
        <v>4699100</v>
      </c>
      <c r="G137" s="21">
        <f>SUM(G138:G144)</f>
        <v>4699094</v>
      </c>
      <c r="H137" s="21">
        <f>H138+H139+H141</f>
        <v>0</v>
      </c>
      <c r="I137" s="21">
        <f>I138+I139+I141</f>
        <v>0</v>
      </c>
      <c r="J137" s="21">
        <f>J138+J139+J141</f>
        <v>0</v>
      </c>
      <c r="K137" s="21">
        <f>K138+K139+K141</f>
        <v>0</v>
      </c>
      <c r="L137" s="18">
        <f t="shared" si="15"/>
        <v>99.99987231597541</v>
      </c>
    </row>
    <row r="138" spans="1:12" ht="48">
      <c r="A138" s="9" t="s">
        <v>150</v>
      </c>
      <c r="B138" s="10" t="s">
        <v>34</v>
      </c>
      <c r="C138" s="11" t="s">
        <v>151</v>
      </c>
      <c r="D138" s="12">
        <v>107700</v>
      </c>
      <c r="E138" s="12">
        <v>0</v>
      </c>
      <c r="F138" s="12">
        <v>19000</v>
      </c>
      <c r="G138" s="12">
        <v>18994</v>
      </c>
      <c r="H138" s="12">
        <v>0</v>
      </c>
      <c r="I138" s="12">
        <v>0</v>
      </c>
      <c r="J138" s="12">
        <v>0</v>
      </c>
      <c r="K138" s="12">
        <v>0</v>
      </c>
      <c r="L138" s="18">
        <f t="shared" si="15"/>
        <v>99.96842105263158</v>
      </c>
    </row>
    <row r="139" spans="1:12" ht="48">
      <c r="A139" s="9" t="s">
        <v>152</v>
      </c>
      <c r="B139" s="10" t="s">
        <v>34</v>
      </c>
      <c r="C139" s="11" t="s">
        <v>153</v>
      </c>
      <c r="D139" s="12">
        <v>39000</v>
      </c>
      <c r="E139" s="12">
        <v>0</v>
      </c>
      <c r="F139" s="12">
        <v>38200</v>
      </c>
      <c r="G139" s="12">
        <v>38200</v>
      </c>
      <c r="H139" s="12">
        <v>0</v>
      </c>
      <c r="I139" s="12">
        <v>0</v>
      </c>
      <c r="J139" s="12">
        <v>0</v>
      </c>
      <c r="K139" s="12">
        <v>0</v>
      </c>
      <c r="L139" s="18">
        <f t="shared" si="15"/>
        <v>100</v>
      </c>
    </row>
    <row r="140" spans="1:12" ht="36">
      <c r="A140" s="28" t="s">
        <v>476</v>
      </c>
      <c r="B140" s="10"/>
      <c r="C140" s="31" t="s">
        <v>477</v>
      </c>
      <c r="D140" s="12"/>
      <c r="E140" s="12"/>
      <c r="F140" s="12"/>
      <c r="G140" s="12"/>
      <c r="H140" s="12"/>
      <c r="I140" s="12"/>
      <c r="J140" s="12"/>
      <c r="K140" s="12"/>
      <c r="L140" s="18" t="e">
        <f t="shared" si="15"/>
        <v>#DIV/0!</v>
      </c>
    </row>
    <row r="141" spans="1:12" ht="24">
      <c r="A141" s="9" t="s">
        <v>154</v>
      </c>
      <c r="B141" s="10" t="s">
        <v>34</v>
      </c>
      <c r="C141" s="11" t="s">
        <v>155</v>
      </c>
      <c r="D141" s="12">
        <v>3909800</v>
      </c>
      <c r="E141" s="12">
        <v>0</v>
      </c>
      <c r="F141" s="12">
        <v>4491900</v>
      </c>
      <c r="G141" s="12">
        <v>4491900</v>
      </c>
      <c r="H141" s="12">
        <v>0</v>
      </c>
      <c r="I141" s="12">
        <v>0</v>
      </c>
      <c r="J141" s="12">
        <v>0</v>
      </c>
      <c r="K141" s="12">
        <v>0</v>
      </c>
      <c r="L141" s="18">
        <f t="shared" si="15"/>
        <v>100</v>
      </c>
    </row>
    <row r="142" spans="1:12" ht="24">
      <c r="A142" s="30" t="s">
        <v>463</v>
      </c>
      <c r="B142" s="10"/>
      <c r="C142" s="31" t="s">
        <v>464</v>
      </c>
      <c r="D142" s="12"/>
      <c r="E142" s="12"/>
      <c r="F142" s="12"/>
      <c r="G142" s="12"/>
      <c r="H142" s="12"/>
      <c r="I142" s="12"/>
      <c r="J142" s="12"/>
      <c r="K142" s="12"/>
      <c r="L142" s="18" t="e">
        <f t="shared" si="15"/>
        <v>#DIV/0!</v>
      </c>
    </row>
    <row r="143" spans="1:12" ht="36" customHeight="1">
      <c r="A143" s="65" t="s">
        <v>539</v>
      </c>
      <c r="B143" s="10">
        <v>10</v>
      </c>
      <c r="C143" s="11" t="s">
        <v>543</v>
      </c>
      <c r="D143" s="12"/>
      <c r="E143" s="12"/>
      <c r="F143" s="12">
        <v>100000</v>
      </c>
      <c r="G143" s="12">
        <v>100000</v>
      </c>
      <c r="H143" s="12"/>
      <c r="I143" s="12"/>
      <c r="J143" s="12"/>
      <c r="K143" s="12"/>
      <c r="L143" s="18">
        <f t="shared" si="15"/>
        <v>100</v>
      </c>
    </row>
    <row r="144" spans="1:12" ht="54.75" customHeight="1">
      <c r="A144" s="65" t="s">
        <v>540</v>
      </c>
      <c r="B144" s="10" t="s">
        <v>34</v>
      </c>
      <c r="C144" s="11" t="s">
        <v>544</v>
      </c>
      <c r="D144" s="12"/>
      <c r="E144" s="12"/>
      <c r="F144" s="12">
        <v>50000</v>
      </c>
      <c r="G144" s="12">
        <v>50000</v>
      </c>
      <c r="H144" s="12"/>
      <c r="I144" s="12"/>
      <c r="J144" s="12"/>
      <c r="K144" s="12"/>
      <c r="L144" s="18">
        <f t="shared" si="15"/>
        <v>100</v>
      </c>
    </row>
    <row r="145" spans="1:12" ht="48">
      <c r="A145" s="30" t="s">
        <v>510</v>
      </c>
      <c r="B145" s="10" t="s">
        <v>34</v>
      </c>
      <c r="C145" s="31" t="s">
        <v>511</v>
      </c>
      <c r="D145" s="12"/>
      <c r="E145" s="12"/>
      <c r="F145" s="12">
        <v>115870.41</v>
      </c>
      <c r="G145" s="12">
        <v>115870.41</v>
      </c>
      <c r="H145" s="12"/>
      <c r="I145" s="12"/>
      <c r="J145" s="12"/>
      <c r="K145" s="12"/>
      <c r="L145" s="18">
        <f>G145/F145*100</f>
        <v>100</v>
      </c>
    </row>
    <row r="146" spans="1:12" ht="48">
      <c r="A146" s="9" t="s">
        <v>156</v>
      </c>
      <c r="B146" s="10" t="s">
        <v>34</v>
      </c>
      <c r="C146" s="11" t="s">
        <v>157</v>
      </c>
      <c r="D146" s="12">
        <v>-486308.63</v>
      </c>
      <c r="E146" s="12">
        <v>0</v>
      </c>
      <c r="F146" s="12">
        <v>-427461.66</v>
      </c>
      <c r="G146" s="12">
        <v>-427461.66</v>
      </c>
      <c r="H146" s="12">
        <v>0</v>
      </c>
      <c r="I146" s="12">
        <v>0</v>
      </c>
      <c r="J146" s="12">
        <v>0</v>
      </c>
      <c r="K146" s="12">
        <v>0</v>
      </c>
      <c r="L146" s="18">
        <f t="shared" si="15"/>
        <v>100</v>
      </c>
    </row>
    <row r="147" spans="1:12" ht="3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73"/>
      <c r="B148" s="73"/>
      <c r="C148" s="73"/>
      <c r="D148" s="73"/>
      <c r="E148" s="73"/>
      <c r="F148" s="73"/>
      <c r="G148" s="14"/>
      <c r="H148" s="14"/>
      <c r="I148" s="14"/>
      <c r="J148" s="14"/>
      <c r="K148" s="14"/>
      <c r="L148" s="14"/>
    </row>
  </sheetData>
  <sheetProtection/>
  <mergeCells count="9">
    <mergeCell ref="A1:L2"/>
    <mergeCell ref="A3:L3"/>
    <mergeCell ref="G7:L7"/>
    <mergeCell ref="A148:F148"/>
    <mergeCell ref="A5:L5"/>
    <mergeCell ref="A7:A8"/>
    <mergeCell ref="B7:B8"/>
    <mergeCell ref="C7:C8"/>
    <mergeCell ref="D7:F7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showGridLines="0" view="pageBreakPreview" zoomScaleSheetLayoutView="100" zoomScalePageLayoutView="0" workbookViewId="0" topLeftCell="A181">
      <selection activeCell="S180" sqref="S180"/>
    </sheetView>
  </sheetViews>
  <sheetFormatPr defaultColWidth="9.00390625" defaultRowHeight="12.75"/>
  <cols>
    <col min="1" max="1" width="50.75390625" style="49" customWidth="1"/>
    <col min="2" max="2" width="7.75390625" style="0" customWidth="1"/>
    <col min="3" max="3" width="20.75390625" style="0" customWidth="1"/>
    <col min="4" max="4" width="15.75390625" style="0" hidden="1" customWidth="1"/>
    <col min="5" max="5" width="4.00390625" style="0" hidden="1" customWidth="1"/>
    <col min="6" max="6" width="16.00390625" style="0" customWidth="1"/>
    <col min="7" max="12" width="15.75390625" style="0" hidden="1" customWidth="1"/>
    <col min="13" max="13" width="15.625" style="0" customWidth="1"/>
    <col min="14" max="16" width="15.75390625" style="0" hidden="1" customWidth="1"/>
    <col min="17" max="17" width="8.00390625" style="0" customWidth="1"/>
  </cols>
  <sheetData>
    <row r="1" spans="1:17" ht="15.75" customHeight="1">
      <c r="A1" s="79" t="s">
        <v>158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</row>
    <row r="2" spans="1:17" ht="15" customHeight="1">
      <c r="A2" s="48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</row>
    <row r="3" spans="1:17" ht="33.75" customHeight="1">
      <c r="A3" s="80" t="s">
        <v>1</v>
      </c>
      <c r="B3" s="81" t="s">
        <v>2</v>
      </c>
      <c r="C3" s="75" t="s">
        <v>159</v>
      </c>
      <c r="D3" s="77" t="s">
        <v>4</v>
      </c>
      <c r="E3" s="78"/>
      <c r="F3" s="78"/>
      <c r="G3" s="78"/>
      <c r="H3" s="78"/>
      <c r="I3" s="78"/>
      <c r="J3" s="78"/>
      <c r="K3" s="78"/>
      <c r="L3" s="78"/>
      <c r="M3" s="83" t="s">
        <v>498</v>
      </c>
      <c r="N3" s="84"/>
      <c r="O3" s="84"/>
      <c r="P3" s="84"/>
      <c r="Q3" s="84"/>
    </row>
    <row r="4" spans="1:17" ht="30.75" customHeight="1">
      <c r="A4" s="80"/>
      <c r="B4" s="82"/>
      <c r="C4" s="76"/>
      <c r="D4" s="5" t="s">
        <v>6</v>
      </c>
      <c r="E4" s="5" t="s">
        <v>7</v>
      </c>
      <c r="F4" s="50" t="s">
        <v>561</v>
      </c>
      <c r="G4" s="50" t="s">
        <v>8</v>
      </c>
      <c r="H4" s="50" t="s">
        <v>9</v>
      </c>
      <c r="I4" s="51" t="s">
        <v>10</v>
      </c>
      <c r="J4" s="51" t="s">
        <v>11</v>
      </c>
      <c r="K4" s="51" t="s">
        <v>12</v>
      </c>
      <c r="L4" s="51" t="s">
        <v>13</v>
      </c>
      <c r="M4" s="50" t="s">
        <v>562</v>
      </c>
      <c r="N4" s="50" t="s">
        <v>8</v>
      </c>
      <c r="O4" s="50" t="s">
        <v>9</v>
      </c>
      <c r="P4" s="51" t="s">
        <v>10</v>
      </c>
      <c r="Q4" s="50" t="s">
        <v>326</v>
      </c>
    </row>
    <row r="5" spans="1:17" ht="17.25" customHeight="1" thickBot="1">
      <c r="A5" s="43" t="s">
        <v>14</v>
      </c>
      <c r="B5" s="38" t="s">
        <v>15</v>
      </c>
      <c r="C5" s="15" t="s">
        <v>16</v>
      </c>
      <c r="D5" s="15" t="s">
        <v>17</v>
      </c>
      <c r="E5" s="15" t="s">
        <v>18</v>
      </c>
      <c r="F5" s="15">
        <v>4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>
        <v>5</v>
      </c>
      <c r="N5" s="15" t="s">
        <v>25</v>
      </c>
      <c r="O5" s="15" t="s">
        <v>26</v>
      </c>
      <c r="P5" s="15" t="s">
        <v>27</v>
      </c>
      <c r="Q5" s="15">
        <v>8</v>
      </c>
    </row>
    <row r="6" spans="1:17" ht="25.5">
      <c r="A6" s="35" t="s">
        <v>160</v>
      </c>
      <c r="B6" s="39" t="s">
        <v>161</v>
      </c>
      <c r="C6" s="7" t="s">
        <v>35</v>
      </c>
      <c r="D6" s="8">
        <v>244580417.02</v>
      </c>
      <c r="E6" s="8">
        <v>0</v>
      </c>
      <c r="F6" s="18">
        <f aca="true" t="shared" si="0" ref="F6:L6">F7+F53+F64+F92+F104+F126+F129+F154+F169+F184+F189</f>
        <v>244380569.01</v>
      </c>
      <c r="G6" s="18" t="e">
        <f t="shared" si="0"/>
        <v>#REF!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118793606</v>
      </c>
      <c r="L6" s="18">
        <f t="shared" si="0"/>
        <v>25969897.57</v>
      </c>
      <c r="M6" s="18">
        <f>M7+M53+M64+M92+M104+M126+M129+M154+M169+M184+M189</f>
        <v>230916804.65</v>
      </c>
      <c r="N6" s="18" t="e">
        <f>N7+N53+N64+N92+N104+N126+N129+N153+N168+N183+N188</f>
        <v>#REF!</v>
      </c>
      <c r="O6" s="18" t="e">
        <f>O7+O53+O64+O92+O104+O126+O129+O153+O168+O183+O188</f>
        <v>#REF!</v>
      </c>
      <c r="P6" s="18" t="e">
        <f>P7+P53+P64+P92+P104+P126+P129+P153+P168+P183+P188</f>
        <v>#REF!</v>
      </c>
      <c r="Q6" s="18">
        <f>M6*100/F6</f>
        <v>94.49065675943775</v>
      </c>
    </row>
    <row r="7" spans="1:17" ht="13.5">
      <c r="A7" s="44" t="s">
        <v>162</v>
      </c>
      <c r="B7" s="34" t="s">
        <v>161</v>
      </c>
      <c r="C7" s="20" t="s">
        <v>380</v>
      </c>
      <c r="D7" s="12">
        <v>24891415.44</v>
      </c>
      <c r="E7" s="12">
        <v>0</v>
      </c>
      <c r="F7" s="21">
        <f>F8+F12+F25+F27+F39+F41+F43</f>
        <v>24197515</v>
      </c>
      <c r="G7" s="21" t="e">
        <f aca="true" t="shared" si="1" ref="G7:L7">G8+G12+G25+G27+G39+G41+G43</f>
        <v>#REF!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325000</v>
      </c>
      <c r="L7" s="21">
        <f t="shared" si="1"/>
        <v>130000</v>
      </c>
      <c r="M7" s="21">
        <f>M8+M12+M25+M27+M39+M41+M43</f>
        <v>22922440.35</v>
      </c>
      <c r="N7" s="21">
        <f>N8+N12+N25+N27+N39+N41+N43</f>
        <v>0</v>
      </c>
      <c r="O7" s="21">
        <f>O8+O12+O25+O27+O39+O41+O43</f>
        <v>0</v>
      </c>
      <c r="P7" s="21">
        <f>P8+P12+P25+P27+P39+P41+P43</f>
        <v>0</v>
      </c>
      <c r="Q7" s="18">
        <f aca="true" t="shared" si="2" ref="Q7:Q72">M7*100/F7</f>
        <v>94.73055538967535</v>
      </c>
    </row>
    <row r="8" spans="1:17" ht="38.25">
      <c r="A8" s="36" t="s">
        <v>433</v>
      </c>
      <c r="B8" s="34"/>
      <c r="C8" s="20" t="s">
        <v>382</v>
      </c>
      <c r="D8" s="12"/>
      <c r="E8" s="12"/>
      <c r="F8" s="21">
        <f>F11+F9+F10</f>
        <v>0</v>
      </c>
      <c r="G8" s="21" t="e">
        <f aca="true" t="shared" si="3" ref="G8:M8">G11+G9+G10</f>
        <v>#REF!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10000</v>
      </c>
      <c r="L8" s="21">
        <f t="shared" si="3"/>
        <v>0</v>
      </c>
      <c r="M8" s="21">
        <f t="shared" si="3"/>
        <v>0</v>
      </c>
      <c r="N8" s="21">
        <f>N11</f>
        <v>0</v>
      </c>
      <c r="O8" s="21">
        <f>O11</f>
        <v>0</v>
      </c>
      <c r="P8" s="21">
        <f>P11</f>
        <v>0</v>
      </c>
      <c r="Q8" s="18" t="e">
        <f t="shared" si="2"/>
        <v>#DIV/0!</v>
      </c>
    </row>
    <row r="9" spans="1:17" ht="12.75">
      <c r="A9" s="36" t="s">
        <v>163</v>
      </c>
      <c r="B9" s="34" t="s">
        <v>161</v>
      </c>
      <c r="C9" s="11" t="s">
        <v>521</v>
      </c>
      <c r="D9" s="12"/>
      <c r="E9" s="12"/>
      <c r="F9" s="25">
        <v>0</v>
      </c>
      <c r="G9" s="64"/>
      <c r="H9" s="64"/>
      <c r="I9" s="64"/>
      <c r="J9" s="64"/>
      <c r="K9" s="64"/>
      <c r="L9" s="64"/>
      <c r="M9" s="64"/>
      <c r="N9" s="21"/>
      <c r="O9" s="21"/>
      <c r="P9" s="21"/>
      <c r="Q9" s="18"/>
    </row>
    <row r="10" spans="1:17" ht="12.75">
      <c r="A10" s="36" t="s">
        <v>164</v>
      </c>
      <c r="B10" s="34" t="s">
        <v>161</v>
      </c>
      <c r="C10" s="11" t="s">
        <v>522</v>
      </c>
      <c r="D10" s="12"/>
      <c r="E10" s="12"/>
      <c r="F10" s="25">
        <v>0</v>
      </c>
      <c r="G10" s="25" t="e">
        <f>G11+#REF!</f>
        <v>#REF!</v>
      </c>
      <c r="H10" s="64"/>
      <c r="I10" s="64"/>
      <c r="J10" s="64"/>
      <c r="K10" s="64"/>
      <c r="L10" s="64"/>
      <c r="M10" s="64"/>
      <c r="N10" s="21"/>
      <c r="O10" s="21"/>
      <c r="P10" s="21"/>
      <c r="Q10" s="18"/>
    </row>
    <row r="11" spans="1:17" ht="12.75">
      <c r="A11" s="36" t="s">
        <v>175</v>
      </c>
      <c r="B11" s="34" t="s">
        <v>161</v>
      </c>
      <c r="C11" s="11" t="s">
        <v>176</v>
      </c>
      <c r="D11" s="12">
        <v>10000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8" t="e">
        <f t="shared" si="2"/>
        <v>#DIV/0!</v>
      </c>
    </row>
    <row r="12" spans="1:17" ht="51">
      <c r="A12" s="36" t="s">
        <v>379</v>
      </c>
      <c r="B12" s="34"/>
      <c r="C12" s="20" t="s">
        <v>381</v>
      </c>
      <c r="D12" s="12"/>
      <c r="E12" s="12"/>
      <c r="F12" s="21">
        <f>SUM(F13:F24)</f>
        <v>14917208</v>
      </c>
      <c r="G12" s="21">
        <f aca="true" t="shared" si="4" ref="G12:M12">SUM(G13:G24)</f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14530537.200000001</v>
      </c>
      <c r="N12" s="21">
        <f>SUM(N13:N24)</f>
        <v>0</v>
      </c>
      <c r="O12" s="21">
        <f>SUM(O13:O24)</f>
        <v>0</v>
      </c>
      <c r="P12" s="21">
        <f>SUM(P13:P24)</f>
        <v>0</v>
      </c>
      <c r="Q12" s="18">
        <f t="shared" si="2"/>
        <v>97.40788758861578</v>
      </c>
    </row>
    <row r="13" spans="1:17" ht="12.75">
      <c r="A13" s="36" t="s">
        <v>163</v>
      </c>
      <c r="B13" s="34" t="s">
        <v>161</v>
      </c>
      <c r="C13" s="11" t="s">
        <v>177</v>
      </c>
      <c r="D13" s="12">
        <v>10491660</v>
      </c>
      <c r="E13" s="12">
        <v>0</v>
      </c>
      <c r="F13" s="29">
        <v>8460200</v>
      </c>
      <c r="G13" s="12"/>
      <c r="H13" s="12"/>
      <c r="I13" s="12"/>
      <c r="J13" s="12"/>
      <c r="K13" s="12"/>
      <c r="L13" s="12"/>
      <c r="M13" s="12">
        <v>8386851.68</v>
      </c>
      <c r="N13" s="12">
        <v>0</v>
      </c>
      <c r="O13" s="12">
        <v>0</v>
      </c>
      <c r="P13" s="12">
        <v>0</v>
      </c>
      <c r="Q13" s="18">
        <f t="shared" si="2"/>
        <v>99.13301907756318</v>
      </c>
    </row>
    <row r="14" spans="1:17" ht="12.75">
      <c r="A14" s="36" t="s">
        <v>164</v>
      </c>
      <c r="B14" s="34" t="s">
        <v>161</v>
      </c>
      <c r="C14" s="11" t="s">
        <v>178</v>
      </c>
      <c r="D14" s="12">
        <v>5000</v>
      </c>
      <c r="E14" s="12">
        <v>0</v>
      </c>
      <c r="F14" s="29">
        <v>5400</v>
      </c>
      <c r="G14" s="12"/>
      <c r="H14" s="12"/>
      <c r="I14" s="12"/>
      <c r="J14" s="12"/>
      <c r="K14" s="12"/>
      <c r="L14" s="12"/>
      <c r="M14" s="12">
        <v>5400</v>
      </c>
      <c r="N14" s="12">
        <v>0</v>
      </c>
      <c r="O14" s="12">
        <v>0</v>
      </c>
      <c r="P14" s="12">
        <v>0</v>
      </c>
      <c r="Q14" s="18">
        <f t="shared" si="2"/>
        <v>100</v>
      </c>
    </row>
    <row r="15" spans="1:17" ht="12.75">
      <c r="A15" s="36" t="s">
        <v>165</v>
      </c>
      <c r="B15" s="34" t="s">
        <v>161</v>
      </c>
      <c r="C15" s="11" t="s">
        <v>179</v>
      </c>
      <c r="D15" s="12">
        <v>3106643.76</v>
      </c>
      <c r="E15" s="12">
        <v>0</v>
      </c>
      <c r="F15" s="29">
        <v>2506800</v>
      </c>
      <c r="G15" s="12"/>
      <c r="H15" s="12"/>
      <c r="I15" s="12"/>
      <c r="J15" s="12"/>
      <c r="K15" s="12"/>
      <c r="L15" s="12"/>
      <c r="M15" s="12">
        <v>2445639.12</v>
      </c>
      <c r="N15" s="12">
        <v>0</v>
      </c>
      <c r="O15" s="12">
        <v>0</v>
      </c>
      <c r="P15" s="12">
        <v>0</v>
      </c>
      <c r="Q15" s="18">
        <f t="shared" si="2"/>
        <v>97.56020105313547</v>
      </c>
    </row>
    <row r="16" spans="1:17" ht="12.75">
      <c r="A16" s="36" t="s">
        <v>166</v>
      </c>
      <c r="B16" s="34" t="s">
        <v>161</v>
      </c>
      <c r="C16" s="11" t="s">
        <v>180</v>
      </c>
      <c r="D16" s="12">
        <v>349280</v>
      </c>
      <c r="E16" s="12">
        <v>0</v>
      </c>
      <c r="F16" s="29">
        <v>215200</v>
      </c>
      <c r="G16" s="12"/>
      <c r="H16" s="12"/>
      <c r="I16" s="12"/>
      <c r="J16" s="12"/>
      <c r="K16" s="12"/>
      <c r="L16" s="12"/>
      <c r="M16" s="12">
        <v>187868.76</v>
      </c>
      <c r="N16" s="12">
        <v>0</v>
      </c>
      <c r="O16" s="12">
        <v>0</v>
      </c>
      <c r="P16" s="12">
        <v>0</v>
      </c>
      <c r="Q16" s="18">
        <f t="shared" si="2"/>
        <v>87.29960966542751</v>
      </c>
    </row>
    <row r="17" spans="1:17" ht="12.75">
      <c r="A17" s="36" t="s">
        <v>167</v>
      </c>
      <c r="B17" s="34" t="s">
        <v>161</v>
      </c>
      <c r="C17" s="11" t="s">
        <v>181</v>
      </c>
      <c r="D17" s="12">
        <v>5800</v>
      </c>
      <c r="E17" s="12">
        <v>0</v>
      </c>
      <c r="F17" s="29">
        <v>11000</v>
      </c>
      <c r="G17" s="12"/>
      <c r="H17" s="12"/>
      <c r="I17" s="12"/>
      <c r="J17" s="12"/>
      <c r="K17" s="12"/>
      <c r="L17" s="12"/>
      <c r="M17" s="12">
        <v>8697</v>
      </c>
      <c r="N17" s="12">
        <v>0</v>
      </c>
      <c r="O17" s="12">
        <v>0</v>
      </c>
      <c r="P17" s="12">
        <v>0</v>
      </c>
      <c r="Q17" s="18">
        <f t="shared" si="2"/>
        <v>79.06363636363636</v>
      </c>
    </row>
    <row r="18" spans="1:17" ht="12.75">
      <c r="A18" s="36" t="s">
        <v>168</v>
      </c>
      <c r="B18" s="34" t="s">
        <v>161</v>
      </c>
      <c r="C18" s="11" t="s">
        <v>182</v>
      </c>
      <c r="D18" s="12">
        <v>964167.25</v>
      </c>
      <c r="E18" s="12">
        <v>0</v>
      </c>
      <c r="F18" s="29">
        <v>735700</v>
      </c>
      <c r="G18" s="12"/>
      <c r="H18" s="12"/>
      <c r="I18" s="12"/>
      <c r="J18" s="12"/>
      <c r="K18" s="12"/>
      <c r="L18" s="12"/>
      <c r="M18" s="12">
        <v>526034.59</v>
      </c>
      <c r="N18" s="12">
        <v>0</v>
      </c>
      <c r="O18" s="12">
        <v>0</v>
      </c>
      <c r="P18" s="12">
        <v>0</v>
      </c>
      <c r="Q18" s="18">
        <f t="shared" si="2"/>
        <v>71.501235557972</v>
      </c>
    </row>
    <row r="19" spans="1:17" ht="12.75">
      <c r="A19" s="36" t="s">
        <v>169</v>
      </c>
      <c r="B19" s="34" t="s">
        <v>161</v>
      </c>
      <c r="C19" s="11" t="s">
        <v>183</v>
      </c>
      <c r="D19" s="12">
        <v>28000</v>
      </c>
      <c r="E19" s="12">
        <v>0</v>
      </c>
      <c r="F19" s="29">
        <v>0</v>
      </c>
      <c r="G19" s="12"/>
      <c r="H19" s="12"/>
      <c r="I19" s="12"/>
      <c r="J19" s="12"/>
      <c r="K19" s="12"/>
      <c r="L19" s="12"/>
      <c r="M19" s="12">
        <v>0</v>
      </c>
      <c r="N19" s="12">
        <v>0</v>
      </c>
      <c r="O19" s="12">
        <v>0</v>
      </c>
      <c r="P19" s="12">
        <v>0</v>
      </c>
      <c r="Q19" s="18" t="e">
        <f t="shared" si="2"/>
        <v>#DIV/0!</v>
      </c>
    </row>
    <row r="20" spans="1:17" ht="12.75">
      <c r="A20" s="36" t="s">
        <v>170</v>
      </c>
      <c r="B20" s="34" t="s">
        <v>161</v>
      </c>
      <c r="C20" s="11" t="s">
        <v>184</v>
      </c>
      <c r="D20" s="12">
        <v>967805</v>
      </c>
      <c r="E20" s="12">
        <v>0</v>
      </c>
      <c r="F20" s="29">
        <v>752600</v>
      </c>
      <c r="G20" s="12"/>
      <c r="H20" s="12"/>
      <c r="I20" s="12"/>
      <c r="J20" s="12"/>
      <c r="K20" s="12"/>
      <c r="L20" s="12"/>
      <c r="M20" s="12">
        <v>746662.57</v>
      </c>
      <c r="N20" s="12">
        <v>0</v>
      </c>
      <c r="O20" s="12">
        <v>0</v>
      </c>
      <c r="P20" s="12">
        <v>0</v>
      </c>
      <c r="Q20" s="18">
        <f t="shared" si="2"/>
        <v>99.21107759766144</v>
      </c>
    </row>
    <row r="21" spans="1:17" ht="12.75">
      <c r="A21" s="36" t="s">
        <v>171</v>
      </c>
      <c r="B21" s="34" t="s">
        <v>161</v>
      </c>
      <c r="C21" s="11" t="s">
        <v>185</v>
      </c>
      <c r="D21" s="12">
        <v>483450</v>
      </c>
      <c r="E21" s="12">
        <v>0</v>
      </c>
      <c r="F21" s="29">
        <v>401768</v>
      </c>
      <c r="G21" s="12"/>
      <c r="H21" s="12"/>
      <c r="I21" s="12"/>
      <c r="J21" s="12"/>
      <c r="K21" s="12"/>
      <c r="L21" s="12"/>
      <c r="M21" s="12">
        <v>395349.88</v>
      </c>
      <c r="N21" s="12">
        <v>0</v>
      </c>
      <c r="O21" s="12">
        <v>0</v>
      </c>
      <c r="P21" s="12">
        <v>0</v>
      </c>
      <c r="Q21" s="18">
        <f t="shared" si="2"/>
        <v>98.402530813803</v>
      </c>
    </row>
    <row r="22" spans="1:17" ht="12.75">
      <c r="A22" s="36" t="s">
        <v>173</v>
      </c>
      <c r="B22" s="34" t="s">
        <v>161</v>
      </c>
      <c r="C22" s="11" t="s">
        <v>186</v>
      </c>
      <c r="D22" s="12">
        <v>150000</v>
      </c>
      <c r="E22" s="12">
        <v>0</v>
      </c>
      <c r="F22" s="29">
        <v>105200</v>
      </c>
      <c r="G22" s="12"/>
      <c r="H22" s="12"/>
      <c r="I22" s="12"/>
      <c r="J22" s="12"/>
      <c r="K22" s="12"/>
      <c r="L22" s="12"/>
      <c r="M22" s="12">
        <v>105200</v>
      </c>
      <c r="N22" s="12">
        <v>0</v>
      </c>
      <c r="O22" s="12">
        <v>0</v>
      </c>
      <c r="P22" s="12">
        <v>0</v>
      </c>
      <c r="Q22" s="18">
        <f t="shared" si="2"/>
        <v>100</v>
      </c>
    </row>
    <row r="23" spans="1:17" ht="12.75">
      <c r="A23" s="36" t="s">
        <v>174</v>
      </c>
      <c r="B23" s="34" t="s">
        <v>161</v>
      </c>
      <c r="C23" s="11" t="s">
        <v>187</v>
      </c>
      <c r="D23" s="12">
        <v>408300</v>
      </c>
      <c r="E23" s="12">
        <v>0</v>
      </c>
      <c r="F23" s="29">
        <v>1116940</v>
      </c>
      <c r="G23" s="12"/>
      <c r="H23" s="12"/>
      <c r="I23" s="12"/>
      <c r="J23" s="12"/>
      <c r="K23" s="12"/>
      <c r="L23" s="12"/>
      <c r="M23" s="12">
        <v>1116433.6</v>
      </c>
      <c r="N23" s="12">
        <v>0</v>
      </c>
      <c r="O23" s="12">
        <v>0</v>
      </c>
      <c r="P23" s="12">
        <v>0</v>
      </c>
      <c r="Q23" s="18">
        <f t="shared" si="2"/>
        <v>99.95466184396656</v>
      </c>
    </row>
    <row r="24" spans="1:17" ht="12.75">
      <c r="A24" s="36" t="s">
        <v>175</v>
      </c>
      <c r="B24" s="34" t="s">
        <v>161</v>
      </c>
      <c r="C24" s="11" t="s">
        <v>188</v>
      </c>
      <c r="D24" s="12">
        <v>769039.43</v>
      </c>
      <c r="E24" s="12">
        <v>0</v>
      </c>
      <c r="F24" s="29">
        <v>606400</v>
      </c>
      <c r="G24" s="12"/>
      <c r="H24" s="12"/>
      <c r="I24" s="12"/>
      <c r="J24" s="12"/>
      <c r="K24" s="12"/>
      <c r="L24" s="12"/>
      <c r="M24" s="12">
        <v>606400</v>
      </c>
      <c r="N24" s="12">
        <v>0</v>
      </c>
      <c r="O24" s="12">
        <v>0</v>
      </c>
      <c r="P24" s="12">
        <v>0</v>
      </c>
      <c r="Q24" s="18">
        <f t="shared" si="2"/>
        <v>100</v>
      </c>
    </row>
    <row r="25" spans="1:17" ht="12.75">
      <c r="A25" s="36" t="s">
        <v>432</v>
      </c>
      <c r="B25" s="34"/>
      <c r="C25" s="20" t="s">
        <v>383</v>
      </c>
      <c r="D25" s="12"/>
      <c r="E25" s="12"/>
      <c r="F25" s="21">
        <f>F26</f>
        <v>2160</v>
      </c>
      <c r="G25" s="21">
        <f aca="true" t="shared" si="5" ref="G25:P25">G26</f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15000</v>
      </c>
      <c r="L25" s="21">
        <f t="shared" si="5"/>
        <v>0</v>
      </c>
      <c r="M25" s="21">
        <f>M26</f>
        <v>2160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18">
        <f t="shared" si="2"/>
        <v>100</v>
      </c>
    </row>
    <row r="26" spans="1:17" ht="12.75">
      <c r="A26" s="36" t="s">
        <v>171</v>
      </c>
      <c r="B26" s="34" t="s">
        <v>161</v>
      </c>
      <c r="C26" s="11" t="s">
        <v>189</v>
      </c>
      <c r="D26" s="12">
        <v>15000</v>
      </c>
      <c r="E26" s="12">
        <v>0</v>
      </c>
      <c r="F26" s="12">
        <v>2160</v>
      </c>
      <c r="G26" s="12">
        <v>0</v>
      </c>
      <c r="H26" s="12">
        <v>0</v>
      </c>
      <c r="I26" s="12">
        <v>0</v>
      </c>
      <c r="J26" s="12">
        <v>0</v>
      </c>
      <c r="K26" s="12">
        <v>15000</v>
      </c>
      <c r="L26" s="12">
        <v>0</v>
      </c>
      <c r="M26" s="12">
        <v>2160</v>
      </c>
      <c r="N26" s="12">
        <v>0</v>
      </c>
      <c r="O26" s="12">
        <v>0</v>
      </c>
      <c r="P26" s="12">
        <v>0</v>
      </c>
      <c r="Q26" s="18">
        <f t="shared" si="2"/>
        <v>100</v>
      </c>
    </row>
    <row r="27" spans="1:17" ht="38.25">
      <c r="A27" s="36" t="s">
        <v>431</v>
      </c>
      <c r="B27" s="34"/>
      <c r="C27" s="20" t="s">
        <v>384</v>
      </c>
      <c r="D27" s="12"/>
      <c r="E27" s="12"/>
      <c r="F27" s="21">
        <f>SUM(F28:F38)</f>
        <v>4076900</v>
      </c>
      <c r="G27" s="21">
        <f aca="true" t="shared" si="6" ref="G27:M27">SUM(G28:G38)</f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4046358.3599999994</v>
      </c>
      <c r="N27" s="21">
        <f>SUM(N28:N38)</f>
        <v>0</v>
      </c>
      <c r="O27" s="21">
        <f>SUM(O28:O38)</f>
        <v>0</v>
      </c>
      <c r="P27" s="21">
        <f>SUM(P28:P38)</f>
        <v>0</v>
      </c>
      <c r="Q27" s="18">
        <f t="shared" si="2"/>
        <v>99.25086119355392</v>
      </c>
    </row>
    <row r="28" spans="1:17" ht="12.75">
      <c r="A28" s="36" t="s">
        <v>163</v>
      </c>
      <c r="B28" s="34" t="s">
        <v>161</v>
      </c>
      <c r="C28" s="11" t="s">
        <v>190</v>
      </c>
      <c r="D28" s="12">
        <v>2072800</v>
      </c>
      <c r="E28" s="12">
        <v>0</v>
      </c>
      <c r="F28" s="12">
        <v>2662900</v>
      </c>
      <c r="G28" s="12"/>
      <c r="H28" s="12"/>
      <c r="I28" s="12"/>
      <c r="J28" s="12"/>
      <c r="K28" s="12"/>
      <c r="L28" s="12"/>
      <c r="M28" s="12">
        <v>2662900</v>
      </c>
      <c r="N28" s="12">
        <v>0</v>
      </c>
      <c r="O28" s="12">
        <v>0</v>
      </c>
      <c r="P28" s="12">
        <v>0</v>
      </c>
      <c r="Q28" s="18">
        <f t="shared" si="2"/>
        <v>100</v>
      </c>
    </row>
    <row r="29" spans="1:17" ht="12.75">
      <c r="A29" s="36" t="s">
        <v>164</v>
      </c>
      <c r="B29" s="34" t="s">
        <v>161</v>
      </c>
      <c r="C29" s="11" t="s">
        <v>191</v>
      </c>
      <c r="D29" s="12">
        <v>3000</v>
      </c>
      <c r="E29" s="12">
        <v>0</v>
      </c>
      <c r="F29" s="12">
        <v>0</v>
      </c>
      <c r="G29" s="12"/>
      <c r="H29" s="12"/>
      <c r="I29" s="12"/>
      <c r="J29" s="12"/>
      <c r="K29" s="12"/>
      <c r="L29" s="12"/>
      <c r="M29" s="12">
        <v>0</v>
      </c>
      <c r="N29" s="12">
        <v>0</v>
      </c>
      <c r="O29" s="12">
        <v>0</v>
      </c>
      <c r="P29" s="12">
        <v>0</v>
      </c>
      <c r="Q29" s="18" t="e">
        <f t="shared" si="2"/>
        <v>#DIV/0!</v>
      </c>
    </row>
    <row r="30" spans="1:17" ht="12.75">
      <c r="A30" s="36" t="s">
        <v>165</v>
      </c>
      <c r="B30" s="34" t="s">
        <v>161</v>
      </c>
      <c r="C30" s="11" t="s">
        <v>192</v>
      </c>
      <c r="D30" s="12">
        <v>621800</v>
      </c>
      <c r="E30" s="12">
        <v>0</v>
      </c>
      <c r="F30" s="12">
        <v>805400</v>
      </c>
      <c r="G30" s="12"/>
      <c r="H30" s="12"/>
      <c r="I30" s="12"/>
      <c r="J30" s="12"/>
      <c r="K30" s="12"/>
      <c r="L30" s="12"/>
      <c r="M30" s="12">
        <v>785663.26</v>
      </c>
      <c r="N30" s="12">
        <v>0</v>
      </c>
      <c r="O30" s="12">
        <v>0</v>
      </c>
      <c r="P30" s="12">
        <v>0</v>
      </c>
      <c r="Q30" s="18">
        <f t="shared" si="2"/>
        <v>97.54944872113235</v>
      </c>
    </row>
    <row r="31" spans="1:17" ht="12.75">
      <c r="A31" s="36" t="s">
        <v>166</v>
      </c>
      <c r="B31" s="34" t="s">
        <v>161</v>
      </c>
      <c r="C31" s="11" t="s">
        <v>193</v>
      </c>
      <c r="D31" s="12">
        <v>36700</v>
      </c>
      <c r="E31" s="12">
        <v>0</v>
      </c>
      <c r="F31" s="12">
        <v>31600</v>
      </c>
      <c r="G31" s="12"/>
      <c r="H31" s="12"/>
      <c r="I31" s="12"/>
      <c r="J31" s="12"/>
      <c r="K31" s="12"/>
      <c r="L31" s="12"/>
      <c r="M31" s="12">
        <v>31600</v>
      </c>
      <c r="N31" s="12">
        <v>0</v>
      </c>
      <c r="O31" s="12">
        <v>0</v>
      </c>
      <c r="P31" s="12">
        <v>0</v>
      </c>
      <c r="Q31" s="18">
        <f t="shared" si="2"/>
        <v>100</v>
      </c>
    </row>
    <row r="32" spans="1:17" ht="12.75">
      <c r="A32" s="36" t="s">
        <v>167</v>
      </c>
      <c r="B32" s="34" t="s">
        <v>161</v>
      </c>
      <c r="C32" s="11" t="s">
        <v>194</v>
      </c>
      <c r="D32" s="12">
        <v>4000</v>
      </c>
      <c r="E32" s="12">
        <v>0</v>
      </c>
      <c r="F32" s="12">
        <v>0</v>
      </c>
      <c r="G32" s="12"/>
      <c r="H32" s="12"/>
      <c r="I32" s="12"/>
      <c r="J32" s="12"/>
      <c r="K32" s="12"/>
      <c r="L32" s="12"/>
      <c r="M32" s="12">
        <v>0</v>
      </c>
      <c r="N32" s="12">
        <v>0</v>
      </c>
      <c r="O32" s="12">
        <v>0</v>
      </c>
      <c r="P32" s="12">
        <v>0</v>
      </c>
      <c r="Q32" s="18" t="e">
        <f t="shared" si="2"/>
        <v>#DIV/0!</v>
      </c>
    </row>
    <row r="33" spans="1:17" ht="12.75">
      <c r="A33" s="36" t="s">
        <v>168</v>
      </c>
      <c r="B33" s="34" t="s">
        <v>161</v>
      </c>
      <c r="C33" s="11" t="s">
        <v>195</v>
      </c>
      <c r="D33" s="12">
        <v>916</v>
      </c>
      <c r="E33" s="12">
        <v>0</v>
      </c>
      <c r="F33" s="12">
        <v>991.12</v>
      </c>
      <c r="G33" s="12"/>
      <c r="H33" s="12"/>
      <c r="I33" s="12"/>
      <c r="J33" s="12"/>
      <c r="K33" s="12"/>
      <c r="L33" s="12"/>
      <c r="M33" s="12">
        <v>991.12</v>
      </c>
      <c r="N33" s="12">
        <v>0</v>
      </c>
      <c r="O33" s="12">
        <v>0</v>
      </c>
      <c r="P33" s="12">
        <v>0</v>
      </c>
      <c r="Q33" s="18">
        <f t="shared" si="2"/>
        <v>100</v>
      </c>
    </row>
    <row r="34" spans="1:17" ht="12.75">
      <c r="A34" s="36" t="s">
        <v>170</v>
      </c>
      <c r="B34" s="34" t="s">
        <v>161</v>
      </c>
      <c r="C34" s="11" t="s">
        <v>196</v>
      </c>
      <c r="D34" s="12">
        <v>42000</v>
      </c>
      <c r="E34" s="12">
        <v>0</v>
      </c>
      <c r="F34" s="12">
        <v>48420</v>
      </c>
      <c r="G34" s="12"/>
      <c r="H34" s="12"/>
      <c r="I34" s="12"/>
      <c r="J34" s="12"/>
      <c r="K34" s="12"/>
      <c r="L34" s="12"/>
      <c r="M34" s="12">
        <v>45420</v>
      </c>
      <c r="N34" s="12">
        <v>0</v>
      </c>
      <c r="O34" s="12">
        <v>0</v>
      </c>
      <c r="P34" s="12">
        <v>0</v>
      </c>
      <c r="Q34" s="18">
        <f t="shared" si="2"/>
        <v>93.80421313506815</v>
      </c>
    </row>
    <row r="35" spans="1:17" ht="12.75">
      <c r="A35" s="36" t="s">
        <v>171</v>
      </c>
      <c r="B35" s="34" t="s">
        <v>161</v>
      </c>
      <c r="C35" s="11" t="s">
        <v>197</v>
      </c>
      <c r="D35" s="12">
        <v>215200</v>
      </c>
      <c r="E35" s="12">
        <v>0</v>
      </c>
      <c r="F35" s="12">
        <v>207300</v>
      </c>
      <c r="G35" s="12"/>
      <c r="H35" s="12"/>
      <c r="I35" s="12"/>
      <c r="J35" s="12"/>
      <c r="K35" s="12"/>
      <c r="L35" s="12"/>
      <c r="M35" s="12">
        <v>200018.9</v>
      </c>
      <c r="N35" s="12">
        <v>0</v>
      </c>
      <c r="O35" s="12">
        <v>0</v>
      </c>
      <c r="P35" s="12">
        <v>0</v>
      </c>
      <c r="Q35" s="18">
        <f t="shared" si="2"/>
        <v>96.48765074770863</v>
      </c>
    </row>
    <row r="36" spans="1:17" ht="12.75">
      <c r="A36" s="36" t="s">
        <v>173</v>
      </c>
      <c r="B36" s="34" t="s">
        <v>161</v>
      </c>
      <c r="C36" s="11" t="s">
        <v>198</v>
      </c>
      <c r="D36" s="12">
        <v>6000</v>
      </c>
      <c r="E36" s="12">
        <v>0</v>
      </c>
      <c r="F36" s="12">
        <v>4375.13</v>
      </c>
      <c r="G36" s="12"/>
      <c r="H36" s="12"/>
      <c r="I36" s="12"/>
      <c r="J36" s="12"/>
      <c r="K36" s="12"/>
      <c r="L36" s="12"/>
      <c r="M36" s="12">
        <v>4375.13</v>
      </c>
      <c r="N36" s="12">
        <v>0</v>
      </c>
      <c r="O36" s="12">
        <v>0</v>
      </c>
      <c r="P36" s="12">
        <v>0</v>
      </c>
      <c r="Q36" s="18">
        <f t="shared" si="2"/>
        <v>100</v>
      </c>
    </row>
    <row r="37" spans="1:17" ht="12.75">
      <c r="A37" s="36" t="s">
        <v>174</v>
      </c>
      <c r="B37" s="34" t="s">
        <v>161</v>
      </c>
      <c r="C37" s="11" t="s">
        <v>199</v>
      </c>
      <c r="D37" s="12">
        <v>66600</v>
      </c>
      <c r="E37" s="12">
        <v>0</v>
      </c>
      <c r="F37" s="12">
        <v>156413.75</v>
      </c>
      <c r="G37" s="12"/>
      <c r="H37" s="12"/>
      <c r="I37" s="12"/>
      <c r="J37" s="12"/>
      <c r="K37" s="12"/>
      <c r="L37" s="12"/>
      <c r="M37" s="12">
        <v>155936.09</v>
      </c>
      <c r="N37" s="12">
        <v>0</v>
      </c>
      <c r="O37" s="12">
        <v>0</v>
      </c>
      <c r="P37" s="12">
        <v>0</v>
      </c>
      <c r="Q37" s="18">
        <f t="shared" si="2"/>
        <v>99.69461764071254</v>
      </c>
    </row>
    <row r="38" spans="1:17" ht="12.75">
      <c r="A38" s="36" t="s">
        <v>175</v>
      </c>
      <c r="B38" s="34" t="s">
        <v>161</v>
      </c>
      <c r="C38" s="11" t="s">
        <v>200</v>
      </c>
      <c r="D38" s="12">
        <v>167784</v>
      </c>
      <c r="E38" s="12">
        <v>0</v>
      </c>
      <c r="F38" s="12">
        <v>159500</v>
      </c>
      <c r="G38" s="12"/>
      <c r="H38" s="12"/>
      <c r="I38" s="12"/>
      <c r="J38" s="12"/>
      <c r="K38" s="12"/>
      <c r="L38" s="12"/>
      <c r="M38" s="12">
        <v>159453.86</v>
      </c>
      <c r="N38" s="12">
        <v>0</v>
      </c>
      <c r="O38" s="12">
        <v>0</v>
      </c>
      <c r="P38" s="12">
        <v>0</v>
      </c>
      <c r="Q38" s="18">
        <f t="shared" si="2"/>
        <v>99.97107210031346</v>
      </c>
    </row>
    <row r="39" spans="1:17" ht="12.75">
      <c r="A39" s="36" t="s">
        <v>434</v>
      </c>
      <c r="B39" s="34"/>
      <c r="C39" s="20" t="s">
        <v>385</v>
      </c>
      <c r="D39" s="12"/>
      <c r="E39" s="12"/>
      <c r="F39" s="21">
        <f>F40</f>
        <v>0</v>
      </c>
      <c r="G39" s="21">
        <f aca="true" t="shared" si="7" ref="G39:P39">G40</f>
        <v>0</v>
      </c>
      <c r="H39" s="21">
        <f t="shared" si="7"/>
        <v>0</v>
      </c>
      <c r="I39" s="21">
        <f t="shared" si="7"/>
        <v>0</v>
      </c>
      <c r="J39" s="21">
        <f t="shared" si="7"/>
        <v>0</v>
      </c>
      <c r="K39" s="21">
        <f t="shared" si="7"/>
        <v>0</v>
      </c>
      <c r="L39" s="21">
        <f t="shared" si="7"/>
        <v>45000</v>
      </c>
      <c r="M39" s="21">
        <f t="shared" si="7"/>
        <v>0</v>
      </c>
      <c r="N39" s="21">
        <f t="shared" si="7"/>
        <v>0</v>
      </c>
      <c r="O39" s="21">
        <f t="shared" si="7"/>
        <v>0</v>
      </c>
      <c r="P39" s="21">
        <f t="shared" si="7"/>
        <v>0</v>
      </c>
      <c r="Q39" s="18" t="e">
        <f t="shared" si="2"/>
        <v>#DIV/0!</v>
      </c>
    </row>
    <row r="40" spans="1:17" ht="12.75">
      <c r="A40" s="36" t="s">
        <v>173</v>
      </c>
      <c r="B40" s="34" t="s">
        <v>161</v>
      </c>
      <c r="C40" s="11" t="s">
        <v>201</v>
      </c>
      <c r="D40" s="12">
        <v>45000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45000</v>
      </c>
      <c r="M40" s="12">
        <v>0</v>
      </c>
      <c r="N40" s="12">
        <v>0</v>
      </c>
      <c r="O40" s="12">
        <v>0</v>
      </c>
      <c r="P40" s="12">
        <v>0</v>
      </c>
      <c r="Q40" s="18" t="e">
        <f t="shared" si="2"/>
        <v>#DIV/0!</v>
      </c>
    </row>
    <row r="41" spans="1:17" ht="12.75">
      <c r="A41" s="36" t="s">
        <v>435</v>
      </c>
      <c r="B41" s="34"/>
      <c r="C41" s="20" t="s">
        <v>386</v>
      </c>
      <c r="D41" s="12"/>
      <c r="E41" s="12"/>
      <c r="F41" s="21">
        <f>F42</f>
        <v>500000</v>
      </c>
      <c r="G41" s="21">
        <f aca="true" t="shared" si="8" ref="G41:P41">G42</f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300000</v>
      </c>
      <c r="L41" s="21">
        <f t="shared" si="8"/>
        <v>85000</v>
      </c>
      <c r="M41" s="21">
        <f t="shared" si="8"/>
        <v>0</v>
      </c>
      <c r="N41" s="21">
        <f t="shared" si="8"/>
        <v>0</v>
      </c>
      <c r="O41" s="21">
        <f t="shared" si="8"/>
        <v>0</v>
      </c>
      <c r="P41" s="21">
        <f t="shared" si="8"/>
        <v>0</v>
      </c>
      <c r="Q41" s="18">
        <f t="shared" si="2"/>
        <v>0</v>
      </c>
    </row>
    <row r="42" spans="1:17" ht="12.75">
      <c r="A42" s="36" t="s">
        <v>173</v>
      </c>
      <c r="B42" s="34" t="s">
        <v>161</v>
      </c>
      <c r="C42" s="11" t="s">
        <v>202</v>
      </c>
      <c r="D42" s="12">
        <v>385000</v>
      </c>
      <c r="E42" s="12">
        <v>0</v>
      </c>
      <c r="F42" s="12">
        <v>500000</v>
      </c>
      <c r="G42" s="12">
        <v>0</v>
      </c>
      <c r="H42" s="12">
        <v>0</v>
      </c>
      <c r="I42" s="12">
        <v>0</v>
      </c>
      <c r="J42" s="12">
        <v>0</v>
      </c>
      <c r="K42" s="12">
        <v>300000</v>
      </c>
      <c r="L42" s="12">
        <v>85000</v>
      </c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</row>
    <row r="43" spans="1:17" ht="12.75">
      <c r="A43" s="36" t="s">
        <v>436</v>
      </c>
      <c r="B43" s="34"/>
      <c r="C43" s="20" t="s">
        <v>387</v>
      </c>
      <c r="D43" s="12"/>
      <c r="E43" s="12"/>
      <c r="F43" s="21">
        <f>SUM(F44:F52)</f>
        <v>4701247</v>
      </c>
      <c r="G43" s="21">
        <f aca="true" t="shared" si="9" ref="G43:M43">SUM(G44:G52)</f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4343384.79</v>
      </c>
      <c r="N43" s="21">
        <f>SUM(N44:N52)</f>
        <v>0</v>
      </c>
      <c r="O43" s="21">
        <f>SUM(O44:O52)</f>
        <v>0</v>
      </c>
      <c r="P43" s="21">
        <f>SUM(P44:P52)</f>
        <v>0</v>
      </c>
      <c r="Q43" s="18">
        <f t="shared" si="2"/>
        <v>92.38793005345178</v>
      </c>
    </row>
    <row r="44" spans="1:17" ht="12.75">
      <c r="A44" s="36" t="s">
        <v>163</v>
      </c>
      <c r="B44" s="34" t="s">
        <v>161</v>
      </c>
      <c r="C44" s="11" t="s">
        <v>203</v>
      </c>
      <c r="D44" s="12">
        <v>734410</v>
      </c>
      <c r="E44" s="12">
        <v>0</v>
      </c>
      <c r="F44" s="12">
        <v>753700</v>
      </c>
      <c r="G44" s="12"/>
      <c r="H44" s="12"/>
      <c r="I44" s="12"/>
      <c r="J44" s="12"/>
      <c r="K44" s="12"/>
      <c r="L44" s="12"/>
      <c r="M44" s="12">
        <v>752823.73</v>
      </c>
      <c r="N44" s="12">
        <v>0</v>
      </c>
      <c r="O44" s="12">
        <v>0</v>
      </c>
      <c r="P44" s="12">
        <v>0</v>
      </c>
      <c r="Q44" s="18">
        <f t="shared" si="2"/>
        <v>99.88373756136394</v>
      </c>
    </row>
    <row r="45" spans="1:17" ht="12.75">
      <c r="A45" s="36" t="s">
        <v>165</v>
      </c>
      <c r="B45" s="34" t="s">
        <v>161</v>
      </c>
      <c r="C45" s="11" t="s">
        <v>204</v>
      </c>
      <c r="D45" s="12">
        <v>220800</v>
      </c>
      <c r="E45" s="12">
        <v>0</v>
      </c>
      <c r="F45" s="12">
        <v>226200</v>
      </c>
      <c r="G45" s="12"/>
      <c r="H45" s="12"/>
      <c r="I45" s="12"/>
      <c r="J45" s="12"/>
      <c r="K45" s="12"/>
      <c r="L45" s="12"/>
      <c r="M45" s="12">
        <v>226200</v>
      </c>
      <c r="N45" s="12">
        <v>0</v>
      </c>
      <c r="O45" s="12">
        <v>0</v>
      </c>
      <c r="P45" s="12">
        <v>0</v>
      </c>
      <c r="Q45" s="18">
        <f t="shared" si="2"/>
        <v>100</v>
      </c>
    </row>
    <row r="46" spans="1:17" ht="12.75">
      <c r="A46" s="36" t="s">
        <v>168</v>
      </c>
      <c r="B46" s="34" t="s">
        <v>161</v>
      </c>
      <c r="C46" s="11" t="s">
        <v>563</v>
      </c>
      <c r="D46" s="12">
        <v>6000</v>
      </c>
      <c r="E46" s="12">
        <v>0</v>
      </c>
      <c r="F46" s="12">
        <v>17000</v>
      </c>
      <c r="G46" s="12"/>
      <c r="H46" s="12"/>
      <c r="I46" s="12"/>
      <c r="J46" s="12"/>
      <c r="K46" s="12"/>
      <c r="L46" s="12"/>
      <c r="M46" s="12">
        <v>12090.86</v>
      </c>
      <c r="N46" s="12">
        <v>0</v>
      </c>
      <c r="O46" s="12">
        <v>0</v>
      </c>
      <c r="P46" s="12">
        <v>0</v>
      </c>
      <c r="Q46" s="18">
        <f t="shared" si="2"/>
        <v>71.12270588235295</v>
      </c>
    </row>
    <row r="47" spans="1:17" ht="12.75">
      <c r="A47" s="36" t="s">
        <v>170</v>
      </c>
      <c r="B47" s="34"/>
      <c r="C47" s="11" t="s">
        <v>437</v>
      </c>
      <c r="D47" s="12"/>
      <c r="E47" s="12"/>
      <c r="F47" s="12">
        <v>30400</v>
      </c>
      <c r="G47" s="12"/>
      <c r="H47" s="12"/>
      <c r="I47" s="12"/>
      <c r="J47" s="12"/>
      <c r="K47" s="12"/>
      <c r="L47" s="12"/>
      <c r="M47" s="12">
        <v>20400</v>
      </c>
      <c r="N47" s="12"/>
      <c r="O47" s="12"/>
      <c r="P47" s="12"/>
      <c r="Q47" s="18">
        <f t="shared" si="2"/>
        <v>67.10526315789474</v>
      </c>
    </row>
    <row r="48" spans="1:17" ht="12.75">
      <c r="A48" s="36" t="s">
        <v>171</v>
      </c>
      <c r="B48" s="34" t="s">
        <v>161</v>
      </c>
      <c r="C48" s="11" t="s">
        <v>205</v>
      </c>
      <c r="D48" s="12">
        <v>343470</v>
      </c>
      <c r="E48" s="12">
        <v>0</v>
      </c>
      <c r="F48" s="12">
        <v>1781047</v>
      </c>
      <c r="G48" s="12"/>
      <c r="H48" s="12"/>
      <c r="I48" s="12"/>
      <c r="J48" s="12"/>
      <c r="K48" s="12"/>
      <c r="L48" s="12"/>
      <c r="M48" s="12">
        <v>1635146</v>
      </c>
      <c r="N48" s="12">
        <v>0</v>
      </c>
      <c r="O48" s="12">
        <v>0</v>
      </c>
      <c r="P48" s="12">
        <v>0</v>
      </c>
      <c r="Q48" s="18">
        <f t="shared" si="2"/>
        <v>91.80813308127186</v>
      </c>
    </row>
    <row r="49" spans="1:17" ht="25.5">
      <c r="A49" s="36" t="s">
        <v>172</v>
      </c>
      <c r="B49" s="34" t="s">
        <v>161</v>
      </c>
      <c r="C49" s="11" t="s">
        <v>206</v>
      </c>
      <c r="D49" s="12">
        <v>1167500</v>
      </c>
      <c r="E49" s="12">
        <v>0</v>
      </c>
      <c r="F49" s="12">
        <v>1625700</v>
      </c>
      <c r="G49" s="12"/>
      <c r="H49" s="12"/>
      <c r="I49" s="12"/>
      <c r="J49" s="12"/>
      <c r="K49" s="12"/>
      <c r="L49" s="12"/>
      <c r="M49" s="12">
        <v>1609304.2</v>
      </c>
      <c r="N49" s="12">
        <v>0</v>
      </c>
      <c r="O49" s="12">
        <v>0</v>
      </c>
      <c r="P49" s="12">
        <v>0</v>
      </c>
      <c r="Q49" s="18">
        <f t="shared" si="2"/>
        <v>98.99146213938612</v>
      </c>
    </row>
    <row r="50" spans="1:17" ht="12.75">
      <c r="A50" s="36" t="s">
        <v>173</v>
      </c>
      <c r="B50" s="34" t="s">
        <v>161</v>
      </c>
      <c r="C50" s="11" t="s">
        <v>207</v>
      </c>
      <c r="D50" s="12">
        <v>172540</v>
      </c>
      <c r="E50" s="12">
        <v>0</v>
      </c>
      <c r="F50" s="12">
        <v>27600</v>
      </c>
      <c r="G50" s="12"/>
      <c r="H50" s="12"/>
      <c r="I50" s="12"/>
      <c r="J50" s="12"/>
      <c r="K50" s="12"/>
      <c r="L50" s="12"/>
      <c r="M50" s="12">
        <v>26500</v>
      </c>
      <c r="N50" s="12">
        <v>0</v>
      </c>
      <c r="O50" s="12">
        <v>0</v>
      </c>
      <c r="P50" s="12">
        <v>0</v>
      </c>
      <c r="Q50" s="18">
        <f t="shared" si="2"/>
        <v>96.01449275362319</v>
      </c>
    </row>
    <row r="51" spans="1:17" ht="12.75">
      <c r="A51" s="36" t="s">
        <v>174</v>
      </c>
      <c r="B51" s="34" t="s">
        <v>161</v>
      </c>
      <c r="C51" s="11" t="s">
        <v>208</v>
      </c>
      <c r="D51" s="12">
        <v>785750</v>
      </c>
      <c r="E51" s="12">
        <v>0</v>
      </c>
      <c r="F51" s="12">
        <v>189600</v>
      </c>
      <c r="G51" s="12"/>
      <c r="H51" s="12"/>
      <c r="I51" s="12"/>
      <c r="J51" s="12"/>
      <c r="K51" s="12"/>
      <c r="L51" s="12"/>
      <c r="M51" s="12">
        <v>40920</v>
      </c>
      <c r="N51" s="12">
        <v>0</v>
      </c>
      <c r="O51" s="12">
        <v>0</v>
      </c>
      <c r="P51" s="12">
        <v>0</v>
      </c>
      <c r="Q51" s="18">
        <f t="shared" si="2"/>
        <v>21.582278481012658</v>
      </c>
    </row>
    <row r="52" spans="1:17" ht="12.75">
      <c r="A52" s="36" t="s">
        <v>175</v>
      </c>
      <c r="B52" s="34" t="s">
        <v>161</v>
      </c>
      <c r="C52" s="11" t="s">
        <v>209</v>
      </c>
      <c r="D52" s="12">
        <v>40000</v>
      </c>
      <c r="E52" s="12">
        <v>0</v>
      </c>
      <c r="F52" s="12">
        <v>50000</v>
      </c>
      <c r="G52" s="12"/>
      <c r="H52" s="12"/>
      <c r="I52" s="12"/>
      <c r="J52" s="12"/>
      <c r="K52" s="12"/>
      <c r="L52" s="12"/>
      <c r="M52" s="12">
        <v>20000</v>
      </c>
      <c r="N52" s="12">
        <v>0</v>
      </c>
      <c r="O52" s="12">
        <v>0</v>
      </c>
      <c r="P52" s="12">
        <v>0</v>
      </c>
      <c r="Q52" s="18">
        <f t="shared" si="2"/>
        <v>40</v>
      </c>
    </row>
    <row r="53" spans="1:17" ht="13.5">
      <c r="A53" s="44" t="s">
        <v>210</v>
      </c>
      <c r="B53" s="34"/>
      <c r="C53" s="20" t="s">
        <v>388</v>
      </c>
      <c r="D53" s="12"/>
      <c r="E53" s="12"/>
      <c r="F53" s="21">
        <f>F54</f>
        <v>830000</v>
      </c>
      <c r="G53" s="21">
        <f aca="true" t="shared" si="10" ref="G53:P53">G54</f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1167500</v>
      </c>
      <c r="L53" s="21">
        <f t="shared" si="10"/>
        <v>805700</v>
      </c>
      <c r="M53" s="21">
        <f>M54</f>
        <v>830000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18">
        <f t="shared" si="2"/>
        <v>100</v>
      </c>
    </row>
    <row r="54" spans="1:17" ht="12.75">
      <c r="A54" s="36" t="s">
        <v>438</v>
      </c>
      <c r="B54" s="34"/>
      <c r="C54" s="20" t="s">
        <v>389</v>
      </c>
      <c r="D54" s="12"/>
      <c r="E54" s="12"/>
      <c r="F54" s="21">
        <f>SUM(F55:F63)</f>
        <v>830000</v>
      </c>
      <c r="G54" s="21">
        <f aca="true" t="shared" si="11" ref="G54:P54">SUM(G55:G63)</f>
        <v>0</v>
      </c>
      <c r="H54" s="21">
        <f t="shared" si="11"/>
        <v>0</v>
      </c>
      <c r="I54" s="21">
        <f t="shared" si="11"/>
        <v>0</v>
      </c>
      <c r="J54" s="21">
        <f t="shared" si="11"/>
        <v>0</v>
      </c>
      <c r="K54" s="21">
        <f t="shared" si="11"/>
        <v>1167500</v>
      </c>
      <c r="L54" s="21">
        <f t="shared" si="11"/>
        <v>805700</v>
      </c>
      <c r="M54" s="21">
        <f>SUM(M55:M63)</f>
        <v>830000</v>
      </c>
      <c r="N54" s="21">
        <f t="shared" si="11"/>
        <v>0</v>
      </c>
      <c r="O54" s="21">
        <f t="shared" si="11"/>
        <v>0</v>
      </c>
      <c r="P54" s="21">
        <f t="shared" si="11"/>
        <v>0</v>
      </c>
      <c r="Q54" s="18">
        <f t="shared" si="2"/>
        <v>100</v>
      </c>
    </row>
    <row r="55" spans="1:17" ht="12.75">
      <c r="A55" s="36" t="s">
        <v>163</v>
      </c>
      <c r="B55" s="34" t="s">
        <v>161</v>
      </c>
      <c r="C55" s="11" t="s">
        <v>211</v>
      </c>
      <c r="D55" s="12">
        <v>541700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541700</v>
      </c>
      <c r="M55" s="12">
        <v>0</v>
      </c>
      <c r="N55" s="12">
        <v>0</v>
      </c>
      <c r="O55" s="12">
        <v>0</v>
      </c>
      <c r="P55" s="12">
        <v>0</v>
      </c>
      <c r="Q55" s="18" t="e">
        <f t="shared" si="2"/>
        <v>#DIV/0!</v>
      </c>
    </row>
    <row r="56" spans="1:17" ht="12.75">
      <c r="A56" s="36" t="s">
        <v>165</v>
      </c>
      <c r="B56" s="34" t="s">
        <v>161</v>
      </c>
      <c r="C56" s="11" t="s">
        <v>212</v>
      </c>
      <c r="D56" s="12">
        <v>162300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162300</v>
      </c>
      <c r="M56" s="12">
        <v>0</v>
      </c>
      <c r="N56" s="12">
        <v>0</v>
      </c>
      <c r="O56" s="12">
        <v>0</v>
      </c>
      <c r="P56" s="12">
        <v>0</v>
      </c>
      <c r="Q56" s="18" t="e">
        <f t="shared" si="2"/>
        <v>#DIV/0!</v>
      </c>
    </row>
    <row r="57" spans="1:17" ht="12.75">
      <c r="A57" s="36" t="s">
        <v>166</v>
      </c>
      <c r="B57" s="34" t="s">
        <v>161</v>
      </c>
      <c r="C57" s="11" t="s">
        <v>213</v>
      </c>
      <c r="D57" s="12">
        <v>7000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7000</v>
      </c>
      <c r="M57" s="12">
        <v>0</v>
      </c>
      <c r="N57" s="12">
        <v>0</v>
      </c>
      <c r="O57" s="12">
        <v>0</v>
      </c>
      <c r="P57" s="12">
        <v>0</v>
      </c>
      <c r="Q57" s="18" t="e">
        <f t="shared" si="2"/>
        <v>#DIV/0!</v>
      </c>
    </row>
    <row r="58" spans="1:17" ht="12.75">
      <c r="A58" s="36" t="s">
        <v>167</v>
      </c>
      <c r="B58" s="34" t="s">
        <v>161</v>
      </c>
      <c r="C58" s="11" t="s">
        <v>214</v>
      </c>
      <c r="D58" s="12">
        <v>11400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11400</v>
      </c>
      <c r="M58" s="12">
        <v>0</v>
      </c>
      <c r="N58" s="12">
        <v>0</v>
      </c>
      <c r="O58" s="12">
        <v>0</v>
      </c>
      <c r="P58" s="12">
        <v>0</v>
      </c>
      <c r="Q58" s="18" t="e">
        <f t="shared" si="2"/>
        <v>#DIV/0!</v>
      </c>
    </row>
    <row r="59" spans="1:17" ht="12.75">
      <c r="A59" s="36" t="s">
        <v>169</v>
      </c>
      <c r="B59" s="34"/>
      <c r="C59" s="11" t="s">
        <v>421</v>
      </c>
      <c r="D59" s="12"/>
      <c r="E59" s="12"/>
      <c r="F59" s="12">
        <v>0</v>
      </c>
      <c r="G59" s="12"/>
      <c r="H59" s="12"/>
      <c r="I59" s="12"/>
      <c r="J59" s="12"/>
      <c r="K59" s="12"/>
      <c r="L59" s="12"/>
      <c r="M59" s="12">
        <v>0</v>
      </c>
      <c r="N59" s="12"/>
      <c r="O59" s="12"/>
      <c r="P59" s="12"/>
      <c r="Q59" s="18" t="e">
        <f t="shared" si="2"/>
        <v>#DIV/0!</v>
      </c>
    </row>
    <row r="60" spans="1:17" ht="12.75">
      <c r="A60" s="36" t="s">
        <v>168</v>
      </c>
      <c r="B60" s="34" t="s">
        <v>161</v>
      </c>
      <c r="C60" s="11" t="s">
        <v>215</v>
      </c>
      <c r="D60" s="12">
        <v>16100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16100</v>
      </c>
      <c r="M60" s="12">
        <v>0</v>
      </c>
      <c r="N60" s="12">
        <v>0</v>
      </c>
      <c r="O60" s="12">
        <v>0</v>
      </c>
      <c r="P60" s="12">
        <v>0</v>
      </c>
      <c r="Q60" s="18" t="e">
        <f t="shared" si="2"/>
        <v>#DIV/0!</v>
      </c>
    </row>
    <row r="61" spans="1:17" ht="12.75">
      <c r="A61" s="36" t="s">
        <v>478</v>
      </c>
      <c r="B61" s="34" t="s">
        <v>161</v>
      </c>
      <c r="C61" s="24" t="s">
        <v>479</v>
      </c>
      <c r="D61" s="12">
        <v>1167500</v>
      </c>
      <c r="E61" s="12">
        <v>0</v>
      </c>
      <c r="F61" s="12">
        <v>830000</v>
      </c>
      <c r="G61" s="12">
        <v>0</v>
      </c>
      <c r="H61" s="12">
        <v>0</v>
      </c>
      <c r="I61" s="12">
        <v>0</v>
      </c>
      <c r="J61" s="12">
        <v>0</v>
      </c>
      <c r="K61" s="12">
        <v>1167500</v>
      </c>
      <c r="L61" s="12">
        <v>0</v>
      </c>
      <c r="M61" s="12">
        <v>830000</v>
      </c>
      <c r="N61" s="12">
        <v>0</v>
      </c>
      <c r="O61" s="12">
        <v>0</v>
      </c>
      <c r="P61" s="12">
        <v>0</v>
      </c>
      <c r="Q61" s="18">
        <f t="shared" si="2"/>
        <v>100</v>
      </c>
    </row>
    <row r="62" spans="1:20" ht="12.75">
      <c r="A62" s="36" t="s">
        <v>174</v>
      </c>
      <c r="B62" s="34" t="s">
        <v>161</v>
      </c>
      <c r="C62" s="11" t="s">
        <v>216</v>
      </c>
      <c r="D62" s="12">
        <v>6000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6000</v>
      </c>
      <c r="M62" s="12">
        <v>0</v>
      </c>
      <c r="N62" s="12">
        <v>0</v>
      </c>
      <c r="O62" s="12">
        <v>0</v>
      </c>
      <c r="P62" s="12">
        <v>0</v>
      </c>
      <c r="Q62" s="18" t="e">
        <f t="shared" si="2"/>
        <v>#DIV/0!</v>
      </c>
      <c r="T62" s="60"/>
    </row>
    <row r="63" spans="1:17" ht="12.75">
      <c r="A63" s="36" t="s">
        <v>175</v>
      </c>
      <c r="B63" s="34" t="s">
        <v>161</v>
      </c>
      <c r="C63" s="11" t="s">
        <v>217</v>
      </c>
      <c r="D63" s="12">
        <v>61200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61200</v>
      </c>
      <c r="M63" s="12">
        <v>0</v>
      </c>
      <c r="N63" s="12">
        <v>0</v>
      </c>
      <c r="O63" s="12">
        <v>0</v>
      </c>
      <c r="P63" s="12">
        <v>0</v>
      </c>
      <c r="Q63" s="18" t="e">
        <f t="shared" si="2"/>
        <v>#DIV/0!</v>
      </c>
    </row>
    <row r="64" spans="1:17" ht="27">
      <c r="A64" s="44" t="s">
        <v>218</v>
      </c>
      <c r="B64" s="34"/>
      <c r="C64" s="20" t="s">
        <v>390</v>
      </c>
      <c r="D64" s="12"/>
      <c r="E64" s="12"/>
      <c r="F64" s="21">
        <f>F65+F69+F81+F85</f>
        <v>2032300</v>
      </c>
      <c r="G64" s="21">
        <f aca="true" t="shared" si="12" ref="G64:M64">G65+G69+G81+G85</f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100000</v>
      </c>
      <c r="L64" s="21">
        <f t="shared" si="12"/>
        <v>314300</v>
      </c>
      <c r="M64" s="21">
        <f>M65+M69+M81+M85</f>
        <v>2025278.8199999998</v>
      </c>
      <c r="N64" s="21">
        <f>N65+N69+N81+N85</f>
        <v>0</v>
      </c>
      <c r="O64" s="21">
        <f>O65+O69+O81+O85</f>
        <v>0</v>
      </c>
      <c r="P64" s="21">
        <f>P65+P69+P81+P85</f>
        <v>0</v>
      </c>
      <c r="Q64" s="18">
        <f t="shared" si="2"/>
        <v>99.65452049402154</v>
      </c>
    </row>
    <row r="65" spans="1:17" ht="12.75">
      <c r="A65" s="36" t="s">
        <v>439</v>
      </c>
      <c r="B65" s="34"/>
      <c r="C65" s="20" t="s">
        <v>391</v>
      </c>
      <c r="D65" s="12"/>
      <c r="E65" s="12"/>
      <c r="F65" s="21">
        <f aca="true" t="shared" si="13" ref="F65:P65">F68</f>
        <v>0</v>
      </c>
      <c r="G65" s="21">
        <f t="shared" si="13"/>
        <v>0</v>
      </c>
      <c r="H65" s="21">
        <f t="shared" si="13"/>
        <v>0</v>
      </c>
      <c r="I65" s="21">
        <f t="shared" si="13"/>
        <v>0</v>
      </c>
      <c r="J65" s="21">
        <f t="shared" si="13"/>
        <v>0</v>
      </c>
      <c r="K65" s="21">
        <f t="shared" si="13"/>
        <v>100000</v>
      </c>
      <c r="L65" s="21">
        <f t="shared" si="13"/>
        <v>0</v>
      </c>
      <c r="M65" s="21">
        <f t="shared" si="13"/>
        <v>0</v>
      </c>
      <c r="N65" s="21">
        <f t="shared" si="13"/>
        <v>0</v>
      </c>
      <c r="O65" s="21">
        <f t="shared" si="13"/>
        <v>0</v>
      </c>
      <c r="P65" s="21">
        <f t="shared" si="13"/>
        <v>0</v>
      </c>
      <c r="Q65" s="18" t="e">
        <f t="shared" si="2"/>
        <v>#DIV/0!</v>
      </c>
    </row>
    <row r="66" spans="1:17" ht="12.75">
      <c r="A66" s="36" t="s">
        <v>166</v>
      </c>
      <c r="B66" s="40"/>
      <c r="C66" s="24" t="s">
        <v>423</v>
      </c>
      <c r="D66" s="25"/>
      <c r="E66" s="25"/>
      <c r="F66" s="25">
        <v>0</v>
      </c>
      <c r="G66" s="25"/>
      <c r="H66" s="25"/>
      <c r="I66" s="25"/>
      <c r="J66" s="25"/>
      <c r="K66" s="25"/>
      <c r="L66" s="25"/>
      <c r="M66" s="25">
        <v>0</v>
      </c>
      <c r="N66" s="25"/>
      <c r="O66" s="25"/>
      <c r="P66" s="25"/>
      <c r="Q66" s="18" t="e">
        <f t="shared" si="2"/>
        <v>#DIV/0!</v>
      </c>
    </row>
    <row r="67" spans="1:17" ht="12.75">
      <c r="A67" s="36" t="s">
        <v>171</v>
      </c>
      <c r="B67" s="40"/>
      <c r="C67" s="24" t="s">
        <v>422</v>
      </c>
      <c r="D67" s="25"/>
      <c r="E67" s="25"/>
      <c r="F67" s="25">
        <v>0</v>
      </c>
      <c r="G67" s="25"/>
      <c r="H67" s="25"/>
      <c r="I67" s="25"/>
      <c r="J67" s="25"/>
      <c r="K67" s="25"/>
      <c r="L67" s="25"/>
      <c r="M67" s="25">
        <v>0</v>
      </c>
      <c r="N67" s="25"/>
      <c r="O67" s="25"/>
      <c r="P67" s="25"/>
      <c r="Q67" s="18" t="e">
        <f t="shared" si="2"/>
        <v>#DIV/0!</v>
      </c>
    </row>
    <row r="68" spans="1:17" ht="12.75">
      <c r="A68" s="36" t="s">
        <v>174</v>
      </c>
      <c r="B68" s="34" t="s">
        <v>161</v>
      </c>
      <c r="C68" s="11" t="s">
        <v>219</v>
      </c>
      <c r="D68" s="12">
        <v>100000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100000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 t="e">
        <f t="shared" si="2"/>
        <v>#DIV/0!</v>
      </c>
    </row>
    <row r="69" spans="1:17" ht="12.75">
      <c r="A69" s="36" t="s">
        <v>440</v>
      </c>
      <c r="B69" s="34"/>
      <c r="C69" s="20" t="s">
        <v>392</v>
      </c>
      <c r="D69" s="12"/>
      <c r="E69" s="12"/>
      <c r="F69" s="21">
        <f>SUM(F70:F80)</f>
        <v>992100</v>
      </c>
      <c r="G69" s="21">
        <f aca="true" t="shared" si="14" ref="G69:M69">SUM(G70:G80)</f>
        <v>0</v>
      </c>
      <c r="H69" s="21">
        <f t="shared" si="14"/>
        <v>0</v>
      </c>
      <c r="I69" s="21">
        <f t="shared" si="14"/>
        <v>0</v>
      </c>
      <c r="J69" s="21">
        <f t="shared" si="14"/>
        <v>0</v>
      </c>
      <c r="K69" s="21">
        <f t="shared" si="14"/>
        <v>0</v>
      </c>
      <c r="L69" s="21">
        <f t="shared" si="14"/>
        <v>0</v>
      </c>
      <c r="M69" s="21">
        <f t="shared" si="14"/>
        <v>992100</v>
      </c>
      <c r="N69" s="21">
        <f>SUM(N70:N80)</f>
        <v>0</v>
      </c>
      <c r="O69" s="21">
        <f>SUM(O70:O80)</f>
        <v>0</v>
      </c>
      <c r="P69" s="21">
        <f>SUM(P70:P80)</f>
        <v>0</v>
      </c>
      <c r="Q69" s="18">
        <f t="shared" si="2"/>
        <v>100</v>
      </c>
    </row>
    <row r="70" spans="1:17" ht="12.75">
      <c r="A70" s="36" t="s">
        <v>163</v>
      </c>
      <c r="B70" s="34" t="s">
        <v>161</v>
      </c>
      <c r="C70" s="11" t="s">
        <v>220</v>
      </c>
      <c r="D70" s="12">
        <v>395100</v>
      </c>
      <c r="E70" s="12">
        <v>0</v>
      </c>
      <c r="F70" s="12">
        <v>453200</v>
      </c>
      <c r="G70" s="12"/>
      <c r="H70" s="12"/>
      <c r="I70" s="12"/>
      <c r="J70" s="12"/>
      <c r="K70" s="12"/>
      <c r="L70" s="12"/>
      <c r="M70" s="12">
        <v>453200</v>
      </c>
      <c r="N70" s="12">
        <v>0</v>
      </c>
      <c r="O70" s="12">
        <v>0</v>
      </c>
      <c r="P70" s="12">
        <v>0</v>
      </c>
      <c r="Q70" s="18">
        <f t="shared" si="2"/>
        <v>100</v>
      </c>
    </row>
    <row r="71" spans="1:17" ht="12.75">
      <c r="A71" s="36" t="s">
        <v>164</v>
      </c>
      <c r="B71" s="34"/>
      <c r="C71" s="11" t="s">
        <v>424</v>
      </c>
      <c r="D71" s="12"/>
      <c r="E71" s="12"/>
      <c r="F71" s="12">
        <v>0</v>
      </c>
      <c r="G71" s="12"/>
      <c r="H71" s="12"/>
      <c r="I71" s="12"/>
      <c r="J71" s="12"/>
      <c r="K71" s="12"/>
      <c r="L71" s="12"/>
      <c r="M71" s="12">
        <v>0</v>
      </c>
      <c r="N71" s="12"/>
      <c r="O71" s="12"/>
      <c r="P71" s="12"/>
      <c r="Q71" s="18" t="e">
        <f t="shared" si="2"/>
        <v>#DIV/0!</v>
      </c>
    </row>
    <row r="72" spans="1:17" ht="12.75">
      <c r="A72" s="36" t="s">
        <v>165</v>
      </c>
      <c r="B72" s="34" t="s">
        <v>161</v>
      </c>
      <c r="C72" s="11" t="s">
        <v>221</v>
      </c>
      <c r="D72" s="12">
        <v>119300</v>
      </c>
      <c r="E72" s="12">
        <v>0</v>
      </c>
      <c r="F72" s="12">
        <v>135800</v>
      </c>
      <c r="G72" s="12"/>
      <c r="H72" s="12"/>
      <c r="I72" s="12"/>
      <c r="J72" s="12"/>
      <c r="K72" s="12"/>
      <c r="L72" s="12"/>
      <c r="M72" s="12">
        <v>135800</v>
      </c>
      <c r="N72" s="12">
        <v>0</v>
      </c>
      <c r="O72" s="12">
        <v>0</v>
      </c>
      <c r="P72" s="12">
        <v>0</v>
      </c>
      <c r="Q72" s="18">
        <f t="shared" si="2"/>
        <v>100</v>
      </c>
    </row>
    <row r="73" spans="1:17" ht="12.75">
      <c r="A73" s="36" t="s">
        <v>166</v>
      </c>
      <c r="B73" s="34" t="s">
        <v>161</v>
      </c>
      <c r="C73" s="11" t="s">
        <v>222</v>
      </c>
      <c r="D73" s="12">
        <v>18200</v>
      </c>
      <c r="E73" s="12">
        <v>0</v>
      </c>
      <c r="F73" s="12">
        <v>26650</v>
      </c>
      <c r="G73" s="12"/>
      <c r="H73" s="12"/>
      <c r="I73" s="12"/>
      <c r="J73" s="12"/>
      <c r="K73" s="12"/>
      <c r="L73" s="12"/>
      <c r="M73" s="12">
        <v>26650</v>
      </c>
      <c r="N73" s="12">
        <v>0</v>
      </c>
      <c r="O73" s="12">
        <v>0</v>
      </c>
      <c r="P73" s="12">
        <v>0</v>
      </c>
      <c r="Q73" s="18">
        <f aca="true" t="shared" si="15" ref="Q73:Q136">M73*100/F73</f>
        <v>100</v>
      </c>
    </row>
    <row r="74" spans="1:17" ht="12.75">
      <c r="A74" s="36" t="s">
        <v>167</v>
      </c>
      <c r="B74" s="34" t="s">
        <v>161</v>
      </c>
      <c r="C74" s="11" t="s">
        <v>223</v>
      </c>
      <c r="D74" s="12">
        <v>2000</v>
      </c>
      <c r="E74" s="12">
        <v>0</v>
      </c>
      <c r="F74" s="12">
        <v>1048</v>
      </c>
      <c r="G74" s="12"/>
      <c r="H74" s="12"/>
      <c r="I74" s="12"/>
      <c r="J74" s="12"/>
      <c r="K74" s="12"/>
      <c r="L74" s="12"/>
      <c r="M74" s="12">
        <v>1048</v>
      </c>
      <c r="N74" s="12">
        <v>0</v>
      </c>
      <c r="O74" s="12">
        <v>0</v>
      </c>
      <c r="P74" s="12">
        <v>0</v>
      </c>
      <c r="Q74" s="18">
        <f t="shared" si="15"/>
        <v>100</v>
      </c>
    </row>
    <row r="75" spans="1:17" ht="12.75">
      <c r="A75" s="36" t="s">
        <v>168</v>
      </c>
      <c r="B75" s="34" t="s">
        <v>161</v>
      </c>
      <c r="C75" s="11" t="s">
        <v>224</v>
      </c>
      <c r="D75" s="12">
        <v>100000</v>
      </c>
      <c r="E75" s="12">
        <v>0</v>
      </c>
      <c r="F75" s="12">
        <v>50000</v>
      </c>
      <c r="G75" s="12"/>
      <c r="H75" s="12"/>
      <c r="I75" s="12"/>
      <c r="J75" s="12"/>
      <c r="K75" s="12"/>
      <c r="L75" s="12"/>
      <c r="M75" s="12">
        <v>50000</v>
      </c>
      <c r="N75" s="12">
        <v>0</v>
      </c>
      <c r="O75" s="12">
        <v>0</v>
      </c>
      <c r="P75" s="12">
        <v>0</v>
      </c>
      <c r="Q75" s="18">
        <f t="shared" si="15"/>
        <v>100</v>
      </c>
    </row>
    <row r="76" spans="1:17" ht="12.75">
      <c r="A76" s="36" t="s">
        <v>170</v>
      </c>
      <c r="B76" s="34" t="s">
        <v>161</v>
      </c>
      <c r="C76" s="11" t="s">
        <v>225</v>
      </c>
      <c r="D76" s="12">
        <v>27200</v>
      </c>
      <c r="E76" s="12">
        <v>0</v>
      </c>
      <c r="F76" s="67">
        <v>67340</v>
      </c>
      <c r="G76" s="67"/>
      <c r="H76" s="67"/>
      <c r="I76" s="67"/>
      <c r="J76" s="67"/>
      <c r="K76" s="67"/>
      <c r="L76" s="67"/>
      <c r="M76" s="67">
        <v>67340</v>
      </c>
      <c r="N76" s="12">
        <v>0</v>
      </c>
      <c r="O76" s="12">
        <v>0</v>
      </c>
      <c r="P76" s="12">
        <v>0</v>
      </c>
      <c r="Q76" s="18">
        <f t="shared" si="15"/>
        <v>100</v>
      </c>
    </row>
    <row r="77" spans="1:17" ht="12.75">
      <c r="A77" s="36" t="s">
        <v>171</v>
      </c>
      <c r="B77" s="34" t="s">
        <v>161</v>
      </c>
      <c r="C77" s="11" t="s">
        <v>226</v>
      </c>
      <c r="D77" s="12">
        <v>181702.1</v>
      </c>
      <c r="E77" s="12">
        <v>0</v>
      </c>
      <c r="F77" s="12">
        <v>186556.94</v>
      </c>
      <c r="G77" s="12"/>
      <c r="H77" s="12"/>
      <c r="I77" s="12"/>
      <c r="J77" s="12"/>
      <c r="K77" s="12"/>
      <c r="L77" s="12"/>
      <c r="M77" s="12">
        <v>186556.94</v>
      </c>
      <c r="N77" s="12">
        <v>0</v>
      </c>
      <c r="O77" s="12">
        <v>0</v>
      </c>
      <c r="P77" s="12">
        <v>0</v>
      </c>
      <c r="Q77" s="18">
        <f t="shared" si="15"/>
        <v>100</v>
      </c>
    </row>
    <row r="78" spans="1:17" ht="12.75">
      <c r="A78" s="36" t="s">
        <v>173</v>
      </c>
      <c r="B78" s="34" t="s">
        <v>161</v>
      </c>
      <c r="C78" s="11" t="s">
        <v>227</v>
      </c>
      <c r="D78" s="12">
        <v>3000</v>
      </c>
      <c r="E78" s="12">
        <v>0</v>
      </c>
      <c r="F78" s="12">
        <v>0</v>
      </c>
      <c r="G78" s="12"/>
      <c r="H78" s="12"/>
      <c r="I78" s="12"/>
      <c r="J78" s="12"/>
      <c r="K78" s="12"/>
      <c r="L78" s="12"/>
      <c r="M78" s="12">
        <v>0</v>
      </c>
      <c r="N78" s="12">
        <v>0</v>
      </c>
      <c r="O78" s="12">
        <v>0</v>
      </c>
      <c r="P78" s="12">
        <v>0</v>
      </c>
      <c r="Q78" s="18" t="e">
        <f t="shared" si="15"/>
        <v>#DIV/0!</v>
      </c>
    </row>
    <row r="79" spans="1:17" ht="12.75">
      <c r="A79" s="36" t="s">
        <v>174</v>
      </c>
      <c r="B79" s="34" t="s">
        <v>161</v>
      </c>
      <c r="C79" s="11" t="s">
        <v>228</v>
      </c>
      <c r="D79" s="12">
        <v>133197.9</v>
      </c>
      <c r="E79" s="12">
        <v>0</v>
      </c>
      <c r="F79" s="12">
        <v>47385</v>
      </c>
      <c r="G79" s="12"/>
      <c r="H79" s="12"/>
      <c r="I79" s="12"/>
      <c r="J79" s="12"/>
      <c r="K79" s="12"/>
      <c r="L79" s="12"/>
      <c r="M79" s="12">
        <v>47385</v>
      </c>
      <c r="N79" s="12">
        <v>0</v>
      </c>
      <c r="O79" s="12">
        <v>0</v>
      </c>
      <c r="P79" s="12">
        <v>0</v>
      </c>
      <c r="Q79" s="18">
        <f t="shared" si="15"/>
        <v>100</v>
      </c>
    </row>
    <row r="80" spans="1:17" ht="12.75">
      <c r="A80" s="36" t="s">
        <v>175</v>
      </c>
      <c r="B80" s="34" t="s">
        <v>161</v>
      </c>
      <c r="C80" s="11" t="s">
        <v>229</v>
      </c>
      <c r="D80" s="12">
        <v>4900</v>
      </c>
      <c r="E80" s="12">
        <v>0</v>
      </c>
      <c r="F80" s="12">
        <v>24120.06</v>
      </c>
      <c r="G80" s="12"/>
      <c r="H80" s="12"/>
      <c r="I80" s="12"/>
      <c r="J80" s="12"/>
      <c r="K80" s="12"/>
      <c r="L80" s="12"/>
      <c r="M80" s="12">
        <v>24120.06</v>
      </c>
      <c r="N80" s="12">
        <v>0</v>
      </c>
      <c r="O80" s="12">
        <v>0</v>
      </c>
      <c r="P80" s="12">
        <v>0</v>
      </c>
      <c r="Q80" s="18">
        <f t="shared" si="15"/>
        <v>100</v>
      </c>
    </row>
    <row r="81" spans="1:17" ht="38.25">
      <c r="A81" s="36" t="s">
        <v>441</v>
      </c>
      <c r="B81" s="34"/>
      <c r="C81" s="20" t="s">
        <v>393</v>
      </c>
      <c r="D81" s="12"/>
      <c r="E81" s="12"/>
      <c r="F81" s="21">
        <f>SUM(F82:F84)</f>
        <v>1040200</v>
      </c>
      <c r="G81" s="21">
        <f aca="true" t="shared" si="16" ref="G81:M81">SUM(G82:G84)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1">
        <f t="shared" si="16"/>
        <v>0</v>
      </c>
      <c r="L81" s="21">
        <f t="shared" si="16"/>
        <v>0</v>
      </c>
      <c r="M81" s="21">
        <f t="shared" si="16"/>
        <v>1033178.82</v>
      </c>
      <c r="N81" s="21">
        <f>SUM(N82:N84)</f>
        <v>0</v>
      </c>
      <c r="O81" s="21">
        <f>SUM(O82:O84)</f>
        <v>0</v>
      </c>
      <c r="P81" s="21">
        <f>SUM(P82:P84)</f>
        <v>0</v>
      </c>
      <c r="Q81" s="18">
        <f t="shared" si="15"/>
        <v>99.32501634301096</v>
      </c>
    </row>
    <row r="82" spans="1:17" ht="12.75">
      <c r="A82" s="36" t="s">
        <v>163</v>
      </c>
      <c r="B82" s="34" t="s">
        <v>161</v>
      </c>
      <c r="C82" s="11" t="s">
        <v>230</v>
      </c>
      <c r="D82" s="12">
        <v>754700</v>
      </c>
      <c r="E82" s="12">
        <v>0</v>
      </c>
      <c r="F82" s="12">
        <v>799000</v>
      </c>
      <c r="G82" s="12"/>
      <c r="H82" s="12"/>
      <c r="I82" s="12"/>
      <c r="J82" s="12"/>
      <c r="K82" s="12"/>
      <c r="L82" s="12"/>
      <c r="M82" s="12">
        <v>798759.57</v>
      </c>
      <c r="N82" s="12">
        <v>0</v>
      </c>
      <c r="O82" s="12">
        <v>0</v>
      </c>
      <c r="P82" s="12">
        <v>0</v>
      </c>
      <c r="Q82" s="18">
        <f t="shared" si="15"/>
        <v>99.96990863579474</v>
      </c>
    </row>
    <row r="83" spans="1:17" ht="12.75">
      <c r="A83" s="36" t="s">
        <v>503</v>
      </c>
      <c r="B83" s="34" t="s">
        <v>504</v>
      </c>
      <c r="C83" s="11" t="s">
        <v>505</v>
      </c>
      <c r="D83" s="12"/>
      <c r="E83" s="12"/>
      <c r="F83" s="12">
        <v>0</v>
      </c>
      <c r="G83" s="12"/>
      <c r="H83" s="12"/>
      <c r="I83" s="12"/>
      <c r="J83" s="12"/>
      <c r="K83" s="12"/>
      <c r="L83" s="12"/>
      <c r="M83" s="12">
        <v>0</v>
      </c>
      <c r="N83" s="12"/>
      <c r="O83" s="12"/>
      <c r="P83" s="12"/>
      <c r="Q83" s="18" t="e">
        <f t="shared" si="15"/>
        <v>#DIV/0!</v>
      </c>
    </row>
    <row r="84" spans="1:17" ht="12.75">
      <c r="A84" s="36" t="s">
        <v>165</v>
      </c>
      <c r="B84" s="34" t="s">
        <v>161</v>
      </c>
      <c r="C84" s="11" t="s">
        <v>231</v>
      </c>
      <c r="D84" s="12">
        <v>227900</v>
      </c>
      <c r="E84" s="12">
        <v>0</v>
      </c>
      <c r="F84" s="12">
        <v>241200</v>
      </c>
      <c r="G84" s="12"/>
      <c r="H84" s="12"/>
      <c r="I84" s="12"/>
      <c r="J84" s="12"/>
      <c r="K84" s="12"/>
      <c r="L84" s="12"/>
      <c r="M84" s="12">
        <v>234419.25</v>
      </c>
      <c r="N84" s="12">
        <v>0</v>
      </c>
      <c r="O84" s="12">
        <v>0</v>
      </c>
      <c r="P84" s="12">
        <v>0</v>
      </c>
      <c r="Q84" s="18">
        <f t="shared" si="15"/>
        <v>97.18874378109453</v>
      </c>
    </row>
    <row r="85" spans="1:17" ht="12.75">
      <c r="A85" s="36" t="s">
        <v>442</v>
      </c>
      <c r="B85" s="34"/>
      <c r="C85" s="20" t="s">
        <v>394</v>
      </c>
      <c r="D85" s="12"/>
      <c r="E85" s="12"/>
      <c r="F85" s="21">
        <f>SUM(F86:F91)</f>
        <v>0</v>
      </c>
      <c r="G85" s="21">
        <f aca="true" t="shared" si="17" ref="G85:P85">SUM(G86:G91)</f>
        <v>0</v>
      </c>
      <c r="H85" s="21">
        <f t="shared" si="17"/>
        <v>0</v>
      </c>
      <c r="I85" s="21">
        <f t="shared" si="17"/>
        <v>0</v>
      </c>
      <c r="J85" s="21">
        <f t="shared" si="17"/>
        <v>0</v>
      </c>
      <c r="K85" s="21">
        <f t="shared" si="17"/>
        <v>0</v>
      </c>
      <c r="L85" s="21">
        <f t="shared" si="17"/>
        <v>314300</v>
      </c>
      <c r="M85" s="21">
        <f>SUM(M86:M91)</f>
        <v>0</v>
      </c>
      <c r="N85" s="21">
        <f t="shared" si="17"/>
        <v>0</v>
      </c>
      <c r="O85" s="21">
        <f t="shared" si="17"/>
        <v>0</v>
      </c>
      <c r="P85" s="21">
        <f t="shared" si="17"/>
        <v>0</v>
      </c>
      <c r="Q85" s="18" t="e">
        <f t="shared" si="15"/>
        <v>#DIV/0!</v>
      </c>
    </row>
    <row r="86" spans="1:17" ht="12.75">
      <c r="A86" s="36" t="s">
        <v>166</v>
      </c>
      <c r="B86" s="34" t="s">
        <v>161</v>
      </c>
      <c r="C86" s="11" t="s">
        <v>232</v>
      </c>
      <c r="D86" s="12">
        <v>2500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2500</v>
      </c>
      <c r="M86" s="12">
        <v>0</v>
      </c>
      <c r="N86" s="12">
        <v>0</v>
      </c>
      <c r="O86" s="12">
        <v>0</v>
      </c>
      <c r="P86" s="12">
        <v>0</v>
      </c>
      <c r="Q86" s="18" t="e">
        <f t="shared" si="15"/>
        <v>#DIV/0!</v>
      </c>
    </row>
    <row r="87" spans="1:17" ht="12.75">
      <c r="A87" s="36" t="s">
        <v>170</v>
      </c>
      <c r="B87" s="34" t="s">
        <v>161</v>
      </c>
      <c r="C87" s="11" t="s">
        <v>233</v>
      </c>
      <c r="D87" s="12">
        <v>10000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10000</v>
      </c>
      <c r="M87" s="12">
        <v>0</v>
      </c>
      <c r="N87" s="12">
        <v>0</v>
      </c>
      <c r="O87" s="12">
        <v>0</v>
      </c>
      <c r="P87" s="12">
        <v>0</v>
      </c>
      <c r="Q87" s="18" t="e">
        <f t="shared" si="15"/>
        <v>#DIV/0!</v>
      </c>
    </row>
    <row r="88" spans="1:17" ht="12.75">
      <c r="A88" s="36" t="s">
        <v>171</v>
      </c>
      <c r="B88" s="34" t="s">
        <v>161</v>
      </c>
      <c r="C88" s="11" t="s">
        <v>234</v>
      </c>
      <c r="D88" s="12">
        <v>212300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212300</v>
      </c>
      <c r="M88" s="12">
        <v>0</v>
      </c>
      <c r="N88" s="12">
        <v>0</v>
      </c>
      <c r="O88" s="12">
        <v>0</v>
      </c>
      <c r="P88" s="12">
        <v>0</v>
      </c>
      <c r="Q88" s="18" t="e">
        <f t="shared" si="15"/>
        <v>#DIV/0!</v>
      </c>
    </row>
    <row r="89" spans="1:17" ht="12.75">
      <c r="A89" s="36" t="s">
        <v>173</v>
      </c>
      <c r="B89" s="34" t="s">
        <v>161</v>
      </c>
      <c r="C89" s="11" t="s">
        <v>235</v>
      </c>
      <c r="D89" s="12">
        <v>7000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7000</v>
      </c>
      <c r="M89" s="12">
        <v>0</v>
      </c>
      <c r="N89" s="12">
        <v>0</v>
      </c>
      <c r="O89" s="12">
        <v>0</v>
      </c>
      <c r="P89" s="12">
        <v>0</v>
      </c>
      <c r="Q89" s="18" t="e">
        <f t="shared" si="15"/>
        <v>#DIV/0!</v>
      </c>
    </row>
    <row r="90" spans="1:17" ht="12.75">
      <c r="A90" s="36" t="s">
        <v>174</v>
      </c>
      <c r="B90" s="34" t="s">
        <v>161</v>
      </c>
      <c r="C90" s="11" t="s">
        <v>236</v>
      </c>
      <c r="D90" s="12">
        <v>40500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40500</v>
      </c>
      <c r="M90" s="12">
        <v>0</v>
      </c>
      <c r="N90" s="12">
        <v>0</v>
      </c>
      <c r="O90" s="12">
        <v>0</v>
      </c>
      <c r="P90" s="12">
        <v>0</v>
      </c>
      <c r="Q90" s="18" t="e">
        <f t="shared" si="15"/>
        <v>#DIV/0!</v>
      </c>
    </row>
    <row r="91" spans="1:17" ht="12.75">
      <c r="A91" s="36" t="s">
        <v>175</v>
      </c>
      <c r="B91" s="34" t="s">
        <v>161</v>
      </c>
      <c r="C91" s="11" t="s">
        <v>237</v>
      </c>
      <c r="D91" s="12">
        <v>42000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42000</v>
      </c>
      <c r="M91" s="12">
        <v>0</v>
      </c>
      <c r="N91" s="12">
        <v>0</v>
      </c>
      <c r="O91" s="12">
        <v>0</v>
      </c>
      <c r="P91" s="12">
        <v>0</v>
      </c>
      <c r="Q91" s="18" t="e">
        <f t="shared" si="15"/>
        <v>#DIV/0!</v>
      </c>
    </row>
    <row r="92" spans="1:17" ht="13.5">
      <c r="A92" s="44" t="s">
        <v>238</v>
      </c>
      <c r="B92" s="34"/>
      <c r="C92" s="20" t="s">
        <v>395</v>
      </c>
      <c r="D92" s="12"/>
      <c r="E92" s="12"/>
      <c r="F92" s="21">
        <f>F93+F96+F101</f>
        <v>28460984</v>
      </c>
      <c r="G92" s="21">
        <f aca="true" t="shared" si="18" ref="G92:M92">G93+G96+G101</f>
        <v>0</v>
      </c>
      <c r="H92" s="21">
        <f t="shared" si="18"/>
        <v>0</v>
      </c>
      <c r="I92" s="21">
        <f t="shared" si="18"/>
        <v>0</v>
      </c>
      <c r="J92" s="21">
        <f t="shared" si="18"/>
        <v>0</v>
      </c>
      <c r="K92" s="21">
        <f t="shared" si="18"/>
        <v>214600</v>
      </c>
      <c r="L92" s="21">
        <f t="shared" si="18"/>
        <v>932736.08</v>
      </c>
      <c r="M92" s="21">
        <f t="shared" si="18"/>
        <v>24960472.97</v>
      </c>
      <c r="N92" s="21">
        <f>N93+N96+N101</f>
        <v>0</v>
      </c>
      <c r="O92" s="21">
        <f>O93+O96+O101</f>
        <v>0</v>
      </c>
      <c r="P92" s="21">
        <f>P93+P96+P101</f>
        <v>0</v>
      </c>
      <c r="Q92" s="18">
        <f t="shared" si="15"/>
        <v>87.70066758759992</v>
      </c>
    </row>
    <row r="93" spans="1:17" ht="12.75">
      <c r="A93" s="36" t="s">
        <v>443</v>
      </c>
      <c r="B93" s="34"/>
      <c r="C93" s="20" t="s">
        <v>396</v>
      </c>
      <c r="D93" s="12"/>
      <c r="E93" s="12"/>
      <c r="F93" s="21">
        <f aca="true" t="shared" si="19" ref="F93:P93">SUM(F94:F95)</f>
        <v>127910</v>
      </c>
      <c r="G93" s="21">
        <f t="shared" si="19"/>
        <v>0</v>
      </c>
      <c r="H93" s="21">
        <f t="shared" si="19"/>
        <v>0</v>
      </c>
      <c r="I93" s="21">
        <f t="shared" si="19"/>
        <v>0</v>
      </c>
      <c r="J93" s="21">
        <f t="shared" si="19"/>
        <v>0</v>
      </c>
      <c r="K93" s="21">
        <f t="shared" si="19"/>
        <v>114600</v>
      </c>
      <c r="L93" s="21">
        <f t="shared" si="19"/>
        <v>0</v>
      </c>
      <c r="M93" s="21">
        <f t="shared" si="19"/>
        <v>118510</v>
      </c>
      <c r="N93" s="21">
        <f t="shared" si="19"/>
        <v>0</v>
      </c>
      <c r="O93" s="21">
        <f t="shared" si="19"/>
        <v>0</v>
      </c>
      <c r="P93" s="21">
        <f t="shared" si="19"/>
        <v>0</v>
      </c>
      <c r="Q93" s="18">
        <f t="shared" si="15"/>
        <v>92.65108279258854</v>
      </c>
    </row>
    <row r="94" spans="1:17" ht="38.25">
      <c r="A94" s="36" t="s">
        <v>239</v>
      </c>
      <c r="B94" s="34" t="s">
        <v>161</v>
      </c>
      <c r="C94" s="11" t="s">
        <v>240</v>
      </c>
      <c r="D94" s="12">
        <v>69600</v>
      </c>
      <c r="E94" s="12">
        <v>0</v>
      </c>
      <c r="F94" s="12">
        <v>10310</v>
      </c>
      <c r="G94" s="12">
        <v>0</v>
      </c>
      <c r="H94" s="12">
        <v>0</v>
      </c>
      <c r="I94" s="12">
        <v>0</v>
      </c>
      <c r="J94" s="12">
        <v>0</v>
      </c>
      <c r="K94" s="12">
        <v>69600</v>
      </c>
      <c r="L94" s="12">
        <v>0</v>
      </c>
      <c r="M94" s="12">
        <v>10310</v>
      </c>
      <c r="N94" s="12">
        <v>0</v>
      </c>
      <c r="O94" s="12">
        <v>0</v>
      </c>
      <c r="P94" s="12">
        <v>0</v>
      </c>
      <c r="Q94" s="18">
        <f t="shared" si="15"/>
        <v>100</v>
      </c>
    </row>
    <row r="95" spans="1:17" ht="12.75">
      <c r="A95" s="36" t="s">
        <v>173</v>
      </c>
      <c r="B95" s="34" t="s">
        <v>161</v>
      </c>
      <c r="C95" s="11" t="s">
        <v>241</v>
      </c>
      <c r="D95" s="12">
        <v>45000</v>
      </c>
      <c r="E95" s="12">
        <v>0</v>
      </c>
      <c r="F95" s="12">
        <v>117600</v>
      </c>
      <c r="G95" s="12">
        <v>0</v>
      </c>
      <c r="H95" s="12">
        <v>0</v>
      </c>
      <c r="I95" s="12">
        <v>0</v>
      </c>
      <c r="J95" s="12">
        <v>0</v>
      </c>
      <c r="K95" s="12">
        <v>45000</v>
      </c>
      <c r="L95" s="12">
        <v>0</v>
      </c>
      <c r="M95" s="12">
        <v>108200</v>
      </c>
      <c r="N95" s="12">
        <v>0</v>
      </c>
      <c r="O95" s="12">
        <v>0</v>
      </c>
      <c r="P95" s="12">
        <v>0</v>
      </c>
      <c r="Q95" s="18">
        <f t="shared" si="15"/>
        <v>92.00680272108843</v>
      </c>
    </row>
    <row r="96" spans="1:17" ht="12.75">
      <c r="A96" s="36" t="s">
        <v>444</v>
      </c>
      <c r="B96" s="34"/>
      <c r="C96" s="20" t="s">
        <v>397</v>
      </c>
      <c r="D96" s="12"/>
      <c r="E96" s="12"/>
      <c r="F96" s="21">
        <f>SUM(F97:F100)</f>
        <v>28048074</v>
      </c>
      <c r="G96" s="21">
        <f aca="true" t="shared" si="20" ref="G96:M96">SUM(G97:G100)</f>
        <v>0</v>
      </c>
      <c r="H96" s="21">
        <f t="shared" si="20"/>
        <v>0</v>
      </c>
      <c r="I96" s="21">
        <f t="shared" si="20"/>
        <v>0</v>
      </c>
      <c r="J96" s="21">
        <f t="shared" si="20"/>
        <v>0</v>
      </c>
      <c r="K96" s="21">
        <f t="shared" si="20"/>
        <v>0</v>
      </c>
      <c r="L96" s="21">
        <f t="shared" si="20"/>
        <v>0</v>
      </c>
      <c r="M96" s="21">
        <f t="shared" si="20"/>
        <v>24557191.11</v>
      </c>
      <c r="N96" s="21">
        <f>SUM(N97:N98)</f>
        <v>0</v>
      </c>
      <c r="O96" s="21">
        <f>SUM(O97:O98)</f>
        <v>0</v>
      </c>
      <c r="P96" s="21">
        <f>SUM(P97:P98)</f>
        <v>0</v>
      </c>
      <c r="Q96" s="18">
        <f t="shared" si="15"/>
        <v>87.55393012012162</v>
      </c>
    </row>
    <row r="97" spans="1:17" ht="12.75">
      <c r="A97" s="36" t="s">
        <v>170</v>
      </c>
      <c r="B97" s="34" t="s">
        <v>161</v>
      </c>
      <c r="C97" s="11" t="s">
        <v>242</v>
      </c>
      <c r="D97" s="12">
        <v>20982930</v>
      </c>
      <c r="E97" s="12">
        <v>0</v>
      </c>
      <c r="F97" s="12">
        <v>19856560</v>
      </c>
      <c r="G97" s="12"/>
      <c r="H97" s="12"/>
      <c r="I97" s="12"/>
      <c r="J97" s="12"/>
      <c r="K97" s="12"/>
      <c r="L97" s="12"/>
      <c r="M97" s="12">
        <v>18301323.87</v>
      </c>
      <c r="N97" s="12">
        <v>0</v>
      </c>
      <c r="O97" s="12">
        <v>0</v>
      </c>
      <c r="P97" s="12">
        <v>0</v>
      </c>
      <c r="Q97" s="18">
        <f t="shared" si="15"/>
        <v>92.16764570499623</v>
      </c>
    </row>
    <row r="98" spans="1:17" ht="12.75">
      <c r="A98" s="36" t="s">
        <v>171</v>
      </c>
      <c r="B98" s="34" t="s">
        <v>161</v>
      </c>
      <c r="C98" s="11" t="s">
        <v>243</v>
      </c>
      <c r="D98" s="12">
        <v>1398300</v>
      </c>
      <c r="E98" s="12">
        <v>0</v>
      </c>
      <c r="F98" s="12">
        <v>600000</v>
      </c>
      <c r="G98" s="12"/>
      <c r="H98" s="12"/>
      <c r="I98" s="12"/>
      <c r="J98" s="12"/>
      <c r="K98" s="12"/>
      <c r="L98" s="12"/>
      <c r="M98" s="12">
        <v>310094.24</v>
      </c>
      <c r="N98" s="12">
        <v>0</v>
      </c>
      <c r="O98" s="12">
        <v>0</v>
      </c>
      <c r="P98" s="12">
        <v>0</v>
      </c>
      <c r="Q98" s="18">
        <f t="shared" si="15"/>
        <v>51.68237333333333</v>
      </c>
    </row>
    <row r="99" spans="1:17" ht="25.5">
      <c r="A99" s="36" t="s">
        <v>493</v>
      </c>
      <c r="B99" s="34">
        <v>200</v>
      </c>
      <c r="C99" s="24" t="s">
        <v>480</v>
      </c>
      <c r="D99" s="12"/>
      <c r="E99" s="12"/>
      <c r="F99" s="12">
        <v>6530300</v>
      </c>
      <c r="G99" s="12"/>
      <c r="H99" s="12"/>
      <c r="I99" s="12"/>
      <c r="J99" s="12"/>
      <c r="K99" s="12"/>
      <c r="L99" s="12"/>
      <c r="M99" s="12">
        <v>5945773</v>
      </c>
      <c r="N99" s="12"/>
      <c r="O99" s="12"/>
      <c r="P99" s="12"/>
      <c r="Q99" s="18">
        <f t="shared" si="15"/>
        <v>91.04900234292452</v>
      </c>
    </row>
    <row r="100" spans="1:17" ht="12.75">
      <c r="A100" s="36" t="s">
        <v>174</v>
      </c>
      <c r="B100" s="34">
        <v>200</v>
      </c>
      <c r="C100" s="24" t="s">
        <v>531</v>
      </c>
      <c r="D100" s="12"/>
      <c r="E100" s="12"/>
      <c r="F100" s="12">
        <v>1061214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8">
        <f t="shared" si="15"/>
        <v>0</v>
      </c>
    </row>
    <row r="101" spans="1:17" ht="12.75">
      <c r="A101" s="36" t="s">
        <v>445</v>
      </c>
      <c r="B101" s="34"/>
      <c r="C101" s="20" t="s">
        <v>398</v>
      </c>
      <c r="D101" s="12"/>
      <c r="E101" s="12"/>
      <c r="F101" s="21">
        <f>SUM(F102:F103)</f>
        <v>285000</v>
      </c>
      <c r="G101" s="21">
        <f aca="true" t="shared" si="21" ref="G101:M101">SUM(G102:G103)</f>
        <v>0</v>
      </c>
      <c r="H101" s="21">
        <f t="shared" si="21"/>
        <v>0</v>
      </c>
      <c r="I101" s="21">
        <f t="shared" si="21"/>
        <v>0</v>
      </c>
      <c r="J101" s="21">
        <f t="shared" si="21"/>
        <v>0</v>
      </c>
      <c r="K101" s="21">
        <f t="shared" si="21"/>
        <v>100000</v>
      </c>
      <c r="L101" s="21">
        <f t="shared" si="21"/>
        <v>932736.08</v>
      </c>
      <c r="M101" s="21">
        <f t="shared" si="21"/>
        <v>284771.86</v>
      </c>
      <c r="N101" s="21">
        <f>SUM(N102:N103)</f>
        <v>0</v>
      </c>
      <c r="O101" s="21">
        <f>SUM(O102:O103)</f>
        <v>0</v>
      </c>
      <c r="P101" s="21">
        <f>SUM(P102:P103)</f>
        <v>0</v>
      </c>
      <c r="Q101" s="18">
        <f t="shared" si="15"/>
        <v>99.91995087719299</v>
      </c>
    </row>
    <row r="102" spans="1:17" ht="12.75">
      <c r="A102" s="36" t="s">
        <v>171</v>
      </c>
      <c r="B102" s="34" t="s">
        <v>161</v>
      </c>
      <c r="C102" s="11" t="s">
        <v>244</v>
      </c>
      <c r="D102" s="12">
        <v>932736.08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932736.08</v>
      </c>
      <c r="M102" s="12">
        <v>0</v>
      </c>
      <c r="N102" s="12">
        <v>0</v>
      </c>
      <c r="O102" s="12">
        <v>0</v>
      </c>
      <c r="P102" s="12">
        <v>0</v>
      </c>
      <c r="Q102" s="18" t="e">
        <f t="shared" si="15"/>
        <v>#DIV/0!</v>
      </c>
    </row>
    <row r="103" spans="1:17" ht="38.25">
      <c r="A103" s="36" t="s">
        <v>239</v>
      </c>
      <c r="B103" s="34" t="s">
        <v>161</v>
      </c>
      <c r="C103" s="11" t="s">
        <v>245</v>
      </c>
      <c r="D103" s="12">
        <v>100000</v>
      </c>
      <c r="E103" s="12">
        <v>0</v>
      </c>
      <c r="F103" s="12">
        <v>285000</v>
      </c>
      <c r="G103" s="12">
        <v>0</v>
      </c>
      <c r="H103" s="12">
        <v>0</v>
      </c>
      <c r="I103" s="12">
        <v>0</v>
      </c>
      <c r="J103" s="12">
        <v>0</v>
      </c>
      <c r="K103" s="12">
        <v>100000</v>
      </c>
      <c r="L103" s="12">
        <v>0</v>
      </c>
      <c r="M103" s="12">
        <v>284771.86</v>
      </c>
      <c r="N103" s="12">
        <v>0</v>
      </c>
      <c r="O103" s="12">
        <v>0</v>
      </c>
      <c r="P103" s="12">
        <v>0</v>
      </c>
      <c r="Q103" s="18">
        <f t="shared" si="15"/>
        <v>99.91995087719299</v>
      </c>
    </row>
    <row r="104" spans="1:17" ht="13.5">
      <c r="A104" s="44" t="s">
        <v>246</v>
      </c>
      <c r="B104" s="34"/>
      <c r="C104" s="20" t="s">
        <v>399</v>
      </c>
      <c r="D104" s="12"/>
      <c r="E104" s="12"/>
      <c r="F104" s="21">
        <f>F105+F111+F115+F124</f>
        <v>16883334.009999998</v>
      </c>
      <c r="G104" s="21">
        <f aca="true" t="shared" si="22" ref="G104:M104">G105+G111+G115+G124</f>
        <v>0</v>
      </c>
      <c r="H104" s="21">
        <f t="shared" si="22"/>
        <v>0</v>
      </c>
      <c r="I104" s="21">
        <f t="shared" si="22"/>
        <v>0</v>
      </c>
      <c r="J104" s="21">
        <f t="shared" si="22"/>
        <v>0</v>
      </c>
      <c r="K104" s="21">
        <f t="shared" si="22"/>
        <v>992806</v>
      </c>
      <c r="L104" s="21">
        <f t="shared" si="22"/>
        <v>6427118.01</v>
      </c>
      <c r="M104" s="21">
        <f t="shared" si="22"/>
        <v>9217624.61</v>
      </c>
      <c r="N104" s="21">
        <f>N105+N111+N115+N124</f>
        <v>0</v>
      </c>
      <c r="O104" s="21">
        <f>O105+O111+O115+O124</f>
        <v>0</v>
      </c>
      <c r="P104" s="21">
        <f>P105+P111+P115+P124</f>
        <v>0</v>
      </c>
      <c r="Q104" s="18">
        <f t="shared" si="15"/>
        <v>54.59599747621176</v>
      </c>
    </row>
    <row r="105" spans="1:17" ht="12.75">
      <c r="A105" s="36" t="s">
        <v>446</v>
      </c>
      <c r="B105" s="34"/>
      <c r="C105" s="20" t="s">
        <v>400</v>
      </c>
      <c r="D105" s="12"/>
      <c r="E105" s="12"/>
      <c r="F105" s="21">
        <f>SUM(F106:F110)</f>
        <v>12261966.01</v>
      </c>
      <c r="G105" s="21">
        <f aca="true" t="shared" si="23" ref="G105:M105">SUM(G106:G110)</f>
        <v>0</v>
      </c>
      <c r="H105" s="21">
        <f t="shared" si="23"/>
        <v>0</v>
      </c>
      <c r="I105" s="21">
        <f t="shared" si="23"/>
        <v>0</v>
      </c>
      <c r="J105" s="21">
        <f t="shared" si="23"/>
        <v>0</v>
      </c>
      <c r="K105" s="21">
        <f t="shared" si="23"/>
        <v>937806</v>
      </c>
      <c r="L105" s="21">
        <f t="shared" si="23"/>
        <v>698238.01</v>
      </c>
      <c r="M105" s="21">
        <f t="shared" si="23"/>
        <v>7127741.01</v>
      </c>
      <c r="N105" s="21">
        <f>SUM(N106:N110)</f>
        <v>0</v>
      </c>
      <c r="O105" s="21">
        <f>SUM(O106:O110)</f>
        <v>0</v>
      </c>
      <c r="P105" s="21">
        <f>SUM(P106:P110)</f>
        <v>0</v>
      </c>
      <c r="Q105" s="18">
        <f t="shared" si="15"/>
        <v>58.12885963137652</v>
      </c>
    </row>
    <row r="106" spans="1:17" ht="12.75">
      <c r="A106" s="36" t="s">
        <v>170</v>
      </c>
      <c r="B106" s="34" t="s">
        <v>161</v>
      </c>
      <c r="C106" s="11" t="s">
        <v>247</v>
      </c>
      <c r="D106" s="12">
        <v>319200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319200</v>
      </c>
      <c r="M106" s="12">
        <v>0</v>
      </c>
      <c r="N106" s="12">
        <v>0</v>
      </c>
      <c r="O106" s="12">
        <v>0</v>
      </c>
      <c r="P106" s="12">
        <v>0</v>
      </c>
      <c r="Q106" s="18" t="e">
        <f t="shared" si="15"/>
        <v>#DIV/0!</v>
      </c>
    </row>
    <row r="107" spans="1:17" ht="12.75">
      <c r="A107" s="36" t="s">
        <v>171</v>
      </c>
      <c r="B107" s="34" t="s">
        <v>161</v>
      </c>
      <c r="C107" s="11" t="s">
        <v>248</v>
      </c>
      <c r="D107" s="12">
        <v>88000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88000</v>
      </c>
      <c r="M107" s="12">
        <v>0</v>
      </c>
      <c r="N107" s="12">
        <v>0</v>
      </c>
      <c r="O107" s="12">
        <v>0</v>
      </c>
      <c r="P107" s="12">
        <v>0</v>
      </c>
      <c r="Q107" s="18" t="e">
        <f t="shared" si="15"/>
        <v>#DIV/0!</v>
      </c>
    </row>
    <row r="108" spans="1:17" ht="38.25">
      <c r="A108" s="36" t="s">
        <v>239</v>
      </c>
      <c r="B108" s="34" t="s">
        <v>161</v>
      </c>
      <c r="C108" s="11" t="s">
        <v>249</v>
      </c>
      <c r="D108" s="12">
        <v>952206</v>
      </c>
      <c r="E108" s="12">
        <v>0</v>
      </c>
      <c r="F108" s="12">
        <v>2876028</v>
      </c>
      <c r="G108" s="12">
        <v>0</v>
      </c>
      <c r="H108" s="12">
        <v>0</v>
      </c>
      <c r="I108" s="12">
        <v>0</v>
      </c>
      <c r="J108" s="12">
        <v>0</v>
      </c>
      <c r="K108" s="12">
        <v>937806</v>
      </c>
      <c r="L108" s="12">
        <v>14400</v>
      </c>
      <c r="M108" s="12">
        <v>2876028</v>
      </c>
      <c r="N108" s="12">
        <v>0</v>
      </c>
      <c r="O108" s="12">
        <v>0</v>
      </c>
      <c r="P108" s="12">
        <v>0</v>
      </c>
      <c r="Q108" s="18">
        <f t="shared" si="15"/>
        <v>100</v>
      </c>
    </row>
    <row r="109" spans="1:17" ht="25.5">
      <c r="A109" s="36" t="s">
        <v>493</v>
      </c>
      <c r="B109" s="34"/>
      <c r="C109" s="24" t="s">
        <v>481</v>
      </c>
      <c r="D109" s="12"/>
      <c r="E109" s="12"/>
      <c r="F109" s="12">
        <v>276638.01</v>
      </c>
      <c r="G109" s="12"/>
      <c r="H109" s="12"/>
      <c r="I109" s="12"/>
      <c r="J109" s="12"/>
      <c r="K109" s="12"/>
      <c r="L109" s="12"/>
      <c r="M109" s="12">
        <v>276638.01</v>
      </c>
      <c r="N109" s="12"/>
      <c r="O109" s="12"/>
      <c r="P109" s="12"/>
      <c r="Q109" s="18">
        <f t="shared" si="15"/>
        <v>100</v>
      </c>
    </row>
    <row r="110" spans="1:17" ht="12.75">
      <c r="A110" s="36" t="s">
        <v>174</v>
      </c>
      <c r="B110" s="34" t="s">
        <v>161</v>
      </c>
      <c r="C110" s="11" t="s">
        <v>250</v>
      </c>
      <c r="D110" s="12">
        <v>276638.01</v>
      </c>
      <c r="E110" s="12">
        <v>0</v>
      </c>
      <c r="F110" s="12">
        <v>9109300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276638.01</v>
      </c>
      <c r="M110" s="12">
        <v>3975075</v>
      </c>
      <c r="N110" s="12">
        <v>0</v>
      </c>
      <c r="O110" s="12">
        <v>0</v>
      </c>
      <c r="P110" s="12">
        <v>0</v>
      </c>
      <c r="Q110" s="18">
        <f t="shared" si="15"/>
        <v>43.63754624394849</v>
      </c>
    </row>
    <row r="111" spans="1:17" ht="12.75">
      <c r="A111" s="36" t="s">
        <v>251</v>
      </c>
      <c r="B111" s="34"/>
      <c r="C111" s="20" t="s">
        <v>401</v>
      </c>
      <c r="D111" s="12"/>
      <c r="E111" s="12"/>
      <c r="F111" s="21">
        <f>SUM(F112:F114)</f>
        <v>4521368</v>
      </c>
      <c r="G111" s="21">
        <f aca="true" t="shared" si="24" ref="G111:M111">SUM(G112:G114)</f>
        <v>0</v>
      </c>
      <c r="H111" s="21">
        <f t="shared" si="24"/>
        <v>0</v>
      </c>
      <c r="I111" s="21">
        <f t="shared" si="24"/>
        <v>0</v>
      </c>
      <c r="J111" s="21">
        <f t="shared" si="24"/>
        <v>0</v>
      </c>
      <c r="K111" s="21">
        <f t="shared" si="24"/>
        <v>55000</v>
      </c>
      <c r="L111" s="21">
        <f t="shared" si="24"/>
        <v>1058400</v>
      </c>
      <c r="M111" s="21">
        <f t="shared" si="24"/>
        <v>1989883.6</v>
      </c>
      <c r="N111" s="21">
        <f>SUM(N112:N114)</f>
        <v>0</v>
      </c>
      <c r="O111" s="21">
        <f>SUM(O112:O114)</f>
        <v>0</v>
      </c>
      <c r="P111" s="21">
        <f>SUM(P112:P114)</f>
        <v>0</v>
      </c>
      <c r="Q111" s="18">
        <f t="shared" si="15"/>
        <v>44.01065341286088</v>
      </c>
    </row>
    <row r="112" spans="1:17" ht="12.75">
      <c r="A112" s="36" t="s">
        <v>171</v>
      </c>
      <c r="B112" s="34" t="s">
        <v>161</v>
      </c>
      <c r="C112" s="11" t="s">
        <v>252</v>
      </c>
      <c r="D112" s="12">
        <v>129500</v>
      </c>
      <c r="E112" s="12">
        <v>0</v>
      </c>
      <c r="F112" s="12">
        <v>160000</v>
      </c>
      <c r="G112" s="12">
        <v>0</v>
      </c>
      <c r="H112" s="12">
        <v>0</v>
      </c>
      <c r="I112" s="12">
        <v>0</v>
      </c>
      <c r="J112" s="12">
        <v>0</v>
      </c>
      <c r="K112" s="12">
        <v>55000</v>
      </c>
      <c r="L112" s="12">
        <v>74500</v>
      </c>
      <c r="M112" s="12">
        <v>146248.74</v>
      </c>
      <c r="N112" s="12">
        <v>0</v>
      </c>
      <c r="O112" s="12">
        <v>0</v>
      </c>
      <c r="P112" s="12">
        <v>0</v>
      </c>
      <c r="Q112" s="18">
        <f t="shared" si="15"/>
        <v>91.4054625</v>
      </c>
    </row>
    <row r="113" spans="1:17" ht="12.75">
      <c r="A113" s="36" t="s">
        <v>173</v>
      </c>
      <c r="B113" s="34" t="s">
        <v>161</v>
      </c>
      <c r="C113" s="11" t="s">
        <v>253</v>
      </c>
      <c r="D113" s="12">
        <v>304000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304000</v>
      </c>
      <c r="M113" s="12">
        <v>0</v>
      </c>
      <c r="N113" s="12">
        <v>0</v>
      </c>
      <c r="O113" s="12">
        <v>0</v>
      </c>
      <c r="P113" s="12">
        <v>0</v>
      </c>
      <c r="Q113" s="18" t="e">
        <f t="shared" si="15"/>
        <v>#DIV/0!</v>
      </c>
    </row>
    <row r="114" spans="1:17" ht="25.5">
      <c r="A114" s="36" t="s">
        <v>493</v>
      </c>
      <c r="B114" s="34" t="s">
        <v>161</v>
      </c>
      <c r="C114" s="11" t="s">
        <v>564</v>
      </c>
      <c r="D114" s="12">
        <v>679900</v>
      </c>
      <c r="E114" s="12">
        <v>0</v>
      </c>
      <c r="F114" s="12">
        <v>4361368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679900</v>
      </c>
      <c r="M114" s="12">
        <v>1843634.86</v>
      </c>
      <c r="N114" s="12">
        <v>0</v>
      </c>
      <c r="O114" s="12">
        <v>0</v>
      </c>
      <c r="P114" s="12">
        <v>0</v>
      </c>
      <c r="Q114" s="18">
        <f t="shared" si="15"/>
        <v>42.271939905094</v>
      </c>
    </row>
    <row r="115" spans="1:17" ht="12.75">
      <c r="A115" s="36" t="s">
        <v>254</v>
      </c>
      <c r="B115" s="34"/>
      <c r="C115" s="20" t="s">
        <v>402</v>
      </c>
      <c r="D115" s="12"/>
      <c r="E115" s="12"/>
      <c r="F115" s="21">
        <f>SUM(F116:F123)</f>
        <v>100000</v>
      </c>
      <c r="G115" s="21">
        <f aca="true" t="shared" si="25" ref="G115:P115">SUM(G116:G123)</f>
        <v>0</v>
      </c>
      <c r="H115" s="21">
        <f t="shared" si="25"/>
        <v>0</v>
      </c>
      <c r="I115" s="21">
        <f t="shared" si="25"/>
        <v>0</v>
      </c>
      <c r="J115" s="21">
        <f t="shared" si="25"/>
        <v>0</v>
      </c>
      <c r="K115" s="21">
        <f t="shared" si="25"/>
        <v>0</v>
      </c>
      <c r="L115" s="21">
        <f t="shared" si="25"/>
        <v>4580480</v>
      </c>
      <c r="M115" s="21">
        <f>SUM(M116:M123)</f>
        <v>100000</v>
      </c>
      <c r="N115" s="21">
        <f t="shared" si="25"/>
        <v>0</v>
      </c>
      <c r="O115" s="21">
        <f t="shared" si="25"/>
        <v>0</v>
      </c>
      <c r="P115" s="21">
        <f t="shared" si="25"/>
        <v>0</v>
      </c>
      <c r="Q115" s="18">
        <f t="shared" si="15"/>
        <v>100</v>
      </c>
    </row>
    <row r="116" spans="1:17" ht="12.75">
      <c r="A116" s="36" t="s">
        <v>168</v>
      </c>
      <c r="B116" s="34" t="s">
        <v>161</v>
      </c>
      <c r="C116" s="11" t="s">
        <v>255</v>
      </c>
      <c r="D116" s="12">
        <v>2859845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2859845</v>
      </c>
      <c r="M116" s="12">
        <v>0</v>
      </c>
      <c r="N116" s="12">
        <v>0</v>
      </c>
      <c r="O116" s="12">
        <v>0</v>
      </c>
      <c r="P116" s="12">
        <v>0</v>
      </c>
      <c r="Q116" s="18" t="e">
        <f t="shared" si="15"/>
        <v>#DIV/0!</v>
      </c>
    </row>
    <row r="117" spans="1:17" ht="12.75">
      <c r="A117" s="36" t="s">
        <v>170</v>
      </c>
      <c r="B117" s="34" t="s">
        <v>161</v>
      </c>
      <c r="C117" s="11" t="s">
        <v>256</v>
      </c>
      <c r="D117" s="12">
        <v>658055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658055</v>
      </c>
      <c r="M117" s="12">
        <v>0</v>
      </c>
      <c r="N117" s="12">
        <v>0</v>
      </c>
      <c r="O117" s="12">
        <v>0</v>
      </c>
      <c r="P117" s="12">
        <v>0</v>
      </c>
      <c r="Q117" s="18" t="e">
        <f t="shared" si="15"/>
        <v>#DIV/0!</v>
      </c>
    </row>
    <row r="118" spans="1:17" ht="12.75">
      <c r="A118" s="36" t="s">
        <v>171</v>
      </c>
      <c r="B118" s="34" t="s">
        <v>161</v>
      </c>
      <c r="C118" s="11" t="s">
        <v>257</v>
      </c>
      <c r="D118" s="12">
        <v>626810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626810</v>
      </c>
      <c r="M118" s="12">
        <v>0</v>
      </c>
      <c r="N118" s="12">
        <v>0</v>
      </c>
      <c r="O118" s="12">
        <v>0</v>
      </c>
      <c r="P118" s="12">
        <v>0</v>
      </c>
      <c r="Q118" s="18" t="e">
        <f t="shared" si="15"/>
        <v>#DIV/0!</v>
      </c>
    </row>
    <row r="119" spans="1:17" ht="25.5">
      <c r="A119" s="45" t="s">
        <v>172</v>
      </c>
      <c r="B119" s="41"/>
      <c r="C119" s="24" t="s">
        <v>482</v>
      </c>
      <c r="D119" s="12"/>
      <c r="E119" s="12"/>
      <c r="F119" s="12">
        <v>35000</v>
      </c>
      <c r="G119" s="12"/>
      <c r="H119" s="12"/>
      <c r="I119" s="12"/>
      <c r="J119" s="12"/>
      <c r="K119" s="12"/>
      <c r="L119" s="12"/>
      <c r="M119" s="12">
        <v>35000</v>
      </c>
      <c r="N119" s="12"/>
      <c r="O119" s="12"/>
      <c r="P119" s="12"/>
      <c r="Q119" s="18">
        <f t="shared" si="15"/>
        <v>100</v>
      </c>
    </row>
    <row r="120" spans="1:17" ht="25.5">
      <c r="A120" s="36" t="s">
        <v>493</v>
      </c>
      <c r="B120" s="41">
        <v>200</v>
      </c>
      <c r="C120" s="24" t="s">
        <v>536</v>
      </c>
      <c r="D120" s="12"/>
      <c r="E120" s="12"/>
      <c r="F120" s="12">
        <v>47000</v>
      </c>
      <c r="G120" s="12"/>
      <c r="H120" s="12"/>
      <c r="I120" s="12"/>
      <c r="J120" s="12"/>
      <c r="K120" s="12"/>
      <c r="L120" s="12"/>
      <c r="M120" s="12">
        <v>47000</v>
      </c>
      <c r="N120" s="12"/>
      <c r="O120" s="12"/>
      <c r="P120" s="12"/>
      <c r="Q120" s="18">
        <f t="shared" si="15"/>
        <v>100</v>
      </c>
    </row>
    <row r="121" spans="1:17" ht="12.75">
      <c r="A121" s="45" t="s">
        <v>484</v>
      </c>
      <c r="B121" s="41"/>
      <c r="C121" s="24" t="s">
        <v>483</v>
      </c>
      <c r="D121" s="12"/>
      <c r="E121" s="12"/>
      <c r="F121" s="12">
        <v>18000</v>
      </c>
      <c r="G121" s="12"/>
      <c r="H121" s="12"/>
      <c r="I121" s="12"/>
      <c r="J121" s="12"/>
      <c r="K121" s="12"/>
      <c r="L121" s="12"/>
      <c r="M121" s="12">
        <v>18000</v>
      </c>
      <c r="N121" s="12"/>
      <c r="O121" s="12"/>
      <c r="P121" s="12"/>
      <c r="Q121" s="18">
        <f t="shared" si="15"/>
        <v>100</v>
      </c>
    </row>
    <row r="122" spans="1:17" ht="12.75">
      <c r="A122" s="45" t="s">
        <v>174</v>
      </c>
      <c r="B122" s="41" t="s">
        <v>161</v>
      </c>
      <c r="C122" s="11" t="s">
        <v>258</v>
      </c>
      <c r="D122" s="12">
        <v>50000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50000</v>
      </c>
      <c r="M122" s="12">
        <v>0</v>
      </c>
      <c r="N122" s="12">
        <v>0</v>
      </c>
      <c r="O122" s="12">
        <v>0</v>
      </c>
      <c r="P122" s="12">
        <v>0</v>
      </c>
      <c r="Q122" s="18" t="e">
        <f t="shared" si="15"/>
        <v>#DIV/0!</v>
      </c>
    </row>
    <row r="123" spans="1:17" ht="12.75">
      <c r="A123" s="45" t="s">
        <v>175</v>
      </c>
      <c r="B123" s="41" t="s">
        <v>161</v>
      </c>
      <c r="C123" s="11" t="s">
        <v>259</v>
      </c>
      <c r="D123" s="12">
        <v>385770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385770</v>
      </c>
      <c r="M123" s="12">
        <v>0</v>
      </c>
      <c r="N123" s="12">
        <v>0</v>
      </c>
      <c r="O123" s="12">
        <v>0</v>
      </c>
      <c r="P123" s="12">
        <v>0</v>
      </c>
      <c r="Q123" s="18" t="e">
        <f t="shared" si="15"/>
        <v>#DIV/0!</v>
      </c>
    </row>
    <row r="124" spans="1:17" ht="12.75">
      <c r="A124" s="36" t="s">
        <v>260</v>
      </c>
      <c r="B124" s="34"/>
      <c r="C124" s="20" t="s">
        <v>403</v>
      </c>
      <c r="D124" s="12"/>
      <c r="E124" s="12"/>
      <c r="F124" s="21">
        <f>F125</f>
        <v>0</v>
      </c>
      <c r="G124" s="21">
        <f aca="true" t="shared" si="26" ref="G124:P124">G125</f>
        <v>0</v>
      </c>
      <c r="H124" s="21">
        <f t="shared" si="26"/>
        <v>0</v>
      </c>
      <c r="I124" s="21">
        <f t="shared" si="26"/>
        <v>0</v>
      </c>
      <c r="J124" s="21">
        <f t="shared" si="26"/>
        <v>0</v>
      </c>
      <c r="K124" s="21">
        <f t="shared" si="26"/>
        <v>0</v>
      </c>
      <c r="L124" s="21">
        <f t="shared" si="26"/>
        <v>90000</v>
      </c>
      <c r="M124" s="21">
        <f>M125</f>
        <v>0</v>
      </c>
      <c r="N124" s="21">
        <f t="shared" si="26"/>
        <v>0</v>
      </c>
      <c r="O124" s="21">
        <f t="shared" si="26"/>
        <v>0</v>
      </c>
      <c r="P124" s="21">
        <f t="shared" si="26"/>
        <v>0</v>
      </c>
      <c r="Q124" s="18" t="e">
        <f t="shared" si="15"/>
        <v>#DIV/0!</v>
      </c>
    </row>
    <row r="125" spans="1:17" ht="12.75">
      <c r="A125" s="36" t="s">
        <v>171</v>
      </c>
      <c r="B125" s="34" t="s">
        <v>161</v>
      </c>
      <c r="C125" s="11" t="s">
        <v>261</v>
      </c>
      <c r="D125" s="12">
        <v>90000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90000</v>
      </c>
      <c r="M125" s="12">
        <v>0</v>
      </c>
      <c r="N125" s="12">
        <v>0</v>
      </c>
      <c r="O125" s="12">
        <v>0</v>
      </c>
      <c r="P125" s="12">
        <v>0</v>
      </c>
      <c r="Q125" s="18" t="e">
        <f t="shared" si="15"/>
        <v>#DIV/0!</v>
      </c>
    </row>
    <row r="126" spans="1:17" ht="13.5">
      <c r="A126" s="44" t="s">
        <v>262</v>
      </c>
      <c r="B126" s="34"/>
      <c r="C126" s="20" t="s">
        <v>404</v>
      </c>
      <c r="D126" s="12"/>
      <c r="E126" s="12"/>
      <c r="F126" s="21">
        <f>F127</f>
        <v>0</v>
      </c>
      <c r="G126" s="21">
        <f aca="true" t="shared" si="27" ref="G126:P126">G127</f>
        <v>0</v>
      </c>
      <c r="H126" s="21">
        <f t="shared" si="27"/>
        <v>0</v>
      </c>
      <c r="I126" s="21">
        <f t="shared" si="27"/>
        <v>0</v>
      </c>
      <c r="J126" s="21">
        <f t="shared" si="27"/>
        <v>0</v>
      </c>
      <c r="K126" s="21">
        <f t="shared" si="27"/>
        <v>0</v>
      </c>
      <c r="L126" s="21">
        <f t="shared" si="27"/>
        <v>79982</v>
      </c>
      <c r="M126" s="21">
        <f>M127</f>
        <v>0</v>
      </c>
      <c r="N126" s="21">
        <f t="shared" si="27"/>
        <v>0</v>
      </c>
      <c r="O126" s="21">
        <f t="shared" si="27"/>
        <v>0</v>
      </c>
      <c r="P126" s="21">
        <f t="shared" si="27"/>
        <v>0</v>
      </c>
      <c r="Q126" s="18" t="e">
        <f t="shared" si="15"/>
        <v>#DIV/0!</v>
      </c>
    </row>
    <row r="127" spans="1:17" ht="25.5">
      <c r="A127" s="36" t="s">
        <v>447</v>
      </c>
      <c r="B127" s="34"/>
      <c r="C127" s="20" t="s">
        <v>405</v>
      </c>
      <c r="D127" s="12"/>
      <c r="E127" s="12"/>
      <c r="F127" s="21">
        <f>F128</f>
        <v>0</v>
      </c>
      <c r="G127" s="21">
        <f aca="true" t="shared" si="28" ref="G127:P127">G128</f>
        <v>0</v>
      </c>
      <c r="H127" s="21">
        <f t="shared" si="28"/>
        <v>0</v>
      </c>
      <c r="I127" s="21">
        <f t="shared" si="28"/>
        <v>0</v>
      </c>
      <c r="J127" s="21">
        <f t="shared" si="28"/>
        <v>0</v>
      </c>
      <c r="K127" s="21">
        <f t="shared" si="28"/>
        <v>0</v>
      </c>
      <c r="L127" s="21">
        <f t="shared" si="28"/>
        <v>79982</v>
      </c>
      <c r="M127" s="21">
        <f>M128</f>
        <v>0</v>
      </c>
      <c r="N127" s="21">
        <f t="shared" si="28"/>
        <v>0</v>
      </c>
      <c r="O127" s="21">
        <f t="shared" si="28"/>
        <v>0</v>
      </c>
      <c r="P127" s="21">
        <f t="shared" si="28"/>
        <v>0</v>
      </c>
      <c r="Q127" s="18" t="e">
        <f t="shared" si="15"/>
        <v>#DIV/0!</v>
      </c>
    </row>
    <row r="128" spans="1:17" ht="12.75">
      <c r="A128" s="36" t="s">
        <v>171</v>
      </c>
      <c r="B128" s="34" t="s">
        <v>161</v>
      </c>
      <c r="C128" s="11" t="s">
        <v>263</v>
      </c>
      <c r="D128" s="12">
        <v>79982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79982</v>
      </c>
      <c r="M128" s="12">
        <v>0</v>
      </c>
      <c r="N128" s="12">
        <v>0</v>
      </c>
      <c r="O128" s="12">
        <v>0</v>
      </c>
      <c r="P128" s="12">
        <v>0</v>
      </c>
      <c r="Q128" s="18" t="e">
        <f t="shared" si="15"/>
        <v>#DIV/0!</v>
      </c>
    </row>
    <row r="129" spans="1:17" ht="13.5">
      <c r="A129" s="44" t="s">
        <v>264</v>
      </c>
      <c r="B129" s="34"/>
      <c r="C129" s="20" t="s">
        <v>406</v>
      </c>
      <c r="D129" s="12"/>
      <c r="E129" s="12"/>
      <c r="F129" s="21">
        <f>F130+F132+F135+F140</f>
        <v>139343700</v>
      </c>
      <c r="G129" s="21" t="e">
        <f aca="true" t="shared" si="29" ref="G129:M129">G130+G132+G135+G140</f>
        <v>#REF!</v>
      </c>
      <c r="H129" s="21">
        <f t="shared" si="29"/>
        <v>0</v>
      </c>
      <c r="I129" s="21">
        <f t="shared" si="29"/>
        <v>0</v>
      </c>
      <c r="J129" s="21">
        <f t="shared" si="29"/>
        <v>0</v>
      </c>
      <c r="K129" s="21">
        <f t="shared" si="29"/>
        <v>115642100</v>
      </c>
      <c r="L129" s="21">
        <f t="shared" si="29"/>
        <v>15000</v>
      </c>
      <c r="M129" s="21">
        <f>M130+M132+M135+M140</f>
        <v>138543897.46</v>
      </c>
      <c r="N129" s="21" t="e">
        <f>N130+N132+N135+#REF!</f>
        <v>#REF!</v>
      </c>
      <c r="O129" s="21" t="e">
        <f>O130+O132+O135+#REF!</f>
        <v>#REF!</v>
      </c>
      <c r="P129" s="21" t="e">
        <f>P130+P132+P135+#REF!</f>
        <v>#REF!</v>
      </c>
      <c r="Q129" s="18">
        <f t="shared" si="15"/>
        <v>99.42602174335833</v>
      </c>
    </row>
    <row r="130" spans="1:17" ht="12.75">
      <c r="A130" s="36" t="s">
        <v>266</v>
      </c>
      <c r="B130" s="34"/>
      <c r="C130" s="20" t="s">
        <v>407</v>
      </c>
      <c r="D130" s="12"/>
      <c r="E130" s="12"/>
      <c r="F130" s="21">
        <f>F131</f>
        <v>22130900</v>
      </c>
      <c r="G130" s="21">
        <f aca="true" t="shared" si="30" ref="G130:M130">G131</f>
        <v>0</v>
      </c>
      <c r="H130" s="21">
        <f t="shared" si="30"/>
        <v>0</v>
      </c>
      <c r="I130" s="21">
        <f t="shared" si="30"/>
        <v>0</v>
      </c>
      <c r="J130" s="21">
        <f t="shared" si="30"/>
        <v>0</v>
      </c>
      <c r="K130" s="21">
        <f t="shared" si="30"/>
        <v>18481100</v>
      </c>
      <c r="L130" s="21">
        <f t="shared" si="30"/>
        <v>0</v>
      </c>
      <c r="M130" s="21">
        <f t="shared" si="30"/>
        <v>22112582.89</v>
      </c>
      <c r="N130" s="21">
        <f>N131</f>
        <v>0</v>
      </c>
      <c r="O130" s="21">
        <f>O131</f>
        <v>0</v>
      </c>
      <c r="P130" s="21">
        <f>P131</f>
        <v>0</v>
      </c>
      <c r="Q130" s="18">
        <f t="shared" si="15"/>
        <v>99.91723287349362</v>
      </c>
    </row>
    <row r="131" spans="1:17" ht="25.5">
      <c r="A131" s="36" t="s">
        <v>172</v>
      </c>
      <c r="B131" s="34" t="s">
        <v>161</v>
      </c>
      <c r="C131" s="11" t="s">
        <v>267</v>
      </c>
      <c r="D131" s="12">
        <v>18481100</v>
      </c>
      <c r="E131" s="12">
        <v>0</v>
      </c>
      <c r="F131" s="12">
        <v>22130900</v>
      </c>
      <c r="G131" s="12">
        <v>0</v>
      </c>
      <c r="H131" s="12">
        <v>0</v>
      </c>
      <c r="I131" s="12">
        <v>0</v>
      </c>
      <c r="J131" s="12">
        <v>0</v>
      </c>
      <c r="K131" s="12">
        <v>18481100</v>
      </c>
      <c r="L131" s="12">
        <v>0</v>
      </c>
      <c r="M131" s="12">
        <v>22112582.89</v>
      </c>
      <c r="N131" s="12">
        <v>0</v>
      </c>
      <c r="O131" s="12">
        <v>0</v>
      </c>
      <c r="P131" s="12">
        <v>0</v>
      </c>
      <c r="Q131" s="18">
        <f t="shared" si="15"/>
        <v>99.91723287349362</v>
      </c>
    </row>
    <row r="132" spans="1:17" ht="12.75">
      <c r="A132" s="36"/>
      <c r="B132" s="34"/>
      <c r="C132" s="20" t="s">
        <v>408</v>
      </c>
      <c r="D132" s="12"/>
      <c r="E132" s="12"/>
      <c r="F132" s="21">
        <f>F133+F134</f>
        <v>110811300</v>
      </c>
      <c r="G132" s="21" t="e">
        <f aca="true" t="shared" si="31" ref="G132:M132">G133+G134</f>
        <v>#REF!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95991000</v>
      </c>
      <c r="L132" s="21">
        <f t="shared" si="31"/>
        <v>0</v>
      </c>
      <c r="M132" s="21">
        <f t="shared" si="31"/>
        <v>110257920.36</v>
      </c>
      <c r="N132" s="21">
        <f>N133</f>
        <v>0</v>
      </c>
      <c r="O132" s="21">
        <f>O133</f>
        <v>0</v>
      </c>
      <c r="P132" s="21">
        <f>P133</f>
        <v>0</v>
      </c>
      <c r="Q132" s="18">
        <f t="shared" si="15"/>
        <v>99.50061082218149</v>
      </c>
    </row>
    <row r="133" spans="1:17" ht="25.5">
      <c r="A133" s="36" t="s">
        <v>172</v>
      </c>
      <c r="B133" s="34" t="s">
        <v>161</v>
      </c>
      <c r="C133" s="11" t="s">
        <v>268</v>
      </c>
      <c r="D133" s="12">
        <v>95991000</v>
      </c>
      <c r="E133" s="12">
        <v>0</v>
      </c>
      <c r="F133" s="12">
        <v>110811300</v>
      </c>
      <c r="G133" s="12">
        <v>0</v>
      </c>
      <c r="H133" s="12">
        <v>0</v>
      </c>
      <c r="I133" s="12">
        <v>0</v>
      </c>
      <c r="J133" s="12">
        <v>0</v>
      </c>
      <c r="K133" s="12">
        <v>95991000</v>
      </c>
      <c r="L133" s="12">
        <v>0</v>
      </c>
      <c r="M133" s="12">
        <v>110257920.36</v>
      </c>
      <c r="N133" s="12">
        <v>0</v>
      </c>
      <c r="O133" s="12">
        <v>0</v>
      </c>
      <c r="P133" s="12">
        <v>0</v>
      </c>
      <c r="Q133" s="18">
        <f t="shared" si="15"/>
        <v>99.50061082218149</v>
      </c>
    </row>
    <row r="134" spans="1:17" ht="12.75">
      <c r="A134" s="36"/>
      <c r="B134" s="34"/>
      <c r="C134" s="11" t="s">
        <v>535</v>
      </c>
      <c r="D134" s="12"/>
      <c r="E134" s="12"/>
      <c r="F134" s="12">
        <v>0</v>
      </c>
      <c r="G134" s="12" t="e">
        <f>G135+G136+G138+G139+G137+G139+#REF!+#REF!+G140</f>
        <v>#REF!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8" t="e">
        <f t="shared" si="15"/>
        <v>#DIV/0!</v>
      </c>
    </row>
    <row r="135" spans="1:17" ht="12.75">
      <c r="A135" s="36" t="s">
        <v>269</v>
      </c>
      <c r="B135" s="34"/>
      <c r="C135" s="20" t="s">
        <v>409</v>
      </c>
      <c r="D135" s="12"/>
      <c r="E135" s="12"/>
      <c r="F135" s="21">
        <f>SUM(F136:F138)</f>
        <v>1654400</v>
      </c>
      <c r="G135" s="21">
        <f aca="true" t="shared" si="32" ref="G135:M135">SUM(G136:G138)</f>
        <v>0</v>
      </c>
      <c r="H135" s="21">
        <f t="shared" si="32"/>
        <v>0</v>
      </c>
      <c r="I135" s="21">
        <f t="shared" si="32"/>
        <v>0</v>
      </c>
      <c r="J135" s="21">
        <f t="shared" si="32"/>
        <v>0</v>
      </c>
      <c r="K135" s="21">
        <f t="shared" si="32"/>
        <v>1170000</v>
      </c>
      <c r="L135" s="21">
        <f t="shared" si="32"/>
        <v>15000</v>
      </c>
      <c r="M135" s="21">
        <f t="shared" si="32"/>
        <v>1604999</v>
      </c>
      <c r="N135" s="21">
        <f>SUM(N136:N138)</f>
        <v>0</v>
      </c>
      <c r="O135" s="21">
        <f>SUM(O136:O138)</f>
        <v>0</v>
      </c>
      <c r="P135" s="21">
        <f>SUM(P136:P138)</f>
        <v>0</v>
      </c>
      <c r="Q135" s="18">
        <f t="shared" si="15"/>
        <v>97.01396276595744</v>
      </c>
    </row>
    <row r="136" spans="1:17" ht="25.5">
      <c r="A136" s="36" t="s">
        <v>172</v>
      </c>
      <c r="B136" s="34" t="s">
        <v>161</v>
      </c>
      <c r="C136" s="11" t="s">
        <v>270</v>
      </c>
      <c r="D136" s="12">
        <v>1120000</v>
      </c>
      <c r="E136" s="12">
        <v>0</v>
      </c>
      <c r="F136" s="12">
        <v>1529400</v>
      </c>
      <c r="G136" s="12">
        <v>0</v>
      </c>
      <c r="H136" s="12">
        <v>0</v>
      </c>
      <c r="I136" s="12">
        <v>0</v>
      </c>
      <c r="J136" s="12">
        <v>0</v>
      </c>
      <c r="K136" s="12">
        <v>1120000</v>
      </c>
      <c r="L136" s="12">
        <v>0</v>
      </c>
      <c r="M136" s="12">
        <v>1503809</v>
      </c>
      <c r="N136" s="12">
        <v>0</v>
      </c>
      <c r="O136" s="12">
        <v>0</v>
      </c>
      <c r="P136" s="12">
        <v>0</v>
      </c>
      <c r="Q136" s="18">
        <f t="shared" si="15"/>
        <v>98.32672943638028</v>
      </c>
    </row>
    <row r="137" spans="1:17" ht="12.75">
      <c r="A137" s="36" t="s">
        <v>265</v>
      </c>
      <c r="B137" s="34"/>
      <c r="C137" s="11" t="s">
        <v>425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8" t="e">
        <f aca="true" t="shared" si="33" ref="Q137:Q196">M137*100/F137</f>
        <v>#DIV/0!</v>
      </c>
    </row>
    <row r="138" spans="1:17" ht="12.75">
      <c r="A138" s="36" t="s">
        <v>173</v>
      </c>
      <c r="B138" s="34" t="s">
        <v>161</v>
      </c>
      <c r="C138" s="11" t="s">
        <v>271</v>
      </c>
      <c r="D138" s="12">
        <v>65000</v>
      </c>
      <c r="E138" s="12">
        <v>0</v>
      </c>
      <c r="F138" s="12">
        <v>125000</v>
      </c>
      <c r="G138" s="12">
        <v>0</v>
      </c>
      <c r="H138" s="12">
        <v>0</v>
      </c>
      <c r="I138" s="12">
        <v>0</v>
      </c>
      <c r="J138" s="12">
        <v>0</v>
      </c>
      <c r="K138" s="12">
        <v>50000</v>
      </c>
      <c r="L138" s="12">
        <v>15000</v>
      </c>
      <c r="M138" s="12">
        <v>101190</v>
      </c>
      <c r="N138" s="12">
        <v>0</v>
      </c>
      <c r="O138" s="12">
        <v>0</v>
      </c>
      <c r="P138" s="12">
        <v>0</v>
      </c>
      <c r="Q138" s="18">
        <f t="shared" si="33"/>
        <v>80.952</v>
      </c>
    </row>
    <row r="139" spans="1:17" ht="12.75">
      <c r="A139" s="36" t="s">
        <v>175</v>
      </c>
      <c r="B139" s="34"/>
      <c r="C139" s="11" t="s">
        <v>426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8" t="e">
        <f t="shared" si="33"/>
        <v>#DIV/0!</v>
      </c>
    </row>
    <row r="140" spans="1:17" ht="12.75">
      <c r="A140" s="36" t="s">
        <v>272</v>
      </c>
      <c r="B140" s="42"/>
      <c r="C140" s="20" t="s">
        <v>410</v>
      </c>
      <c r="D140" s="26"/>
      <c r="E140" s="26"/>
      <c r="F140" s="26">
        <f>SUM(F141:F153)</f>
        <v>4747100</v>
      </c>
      <c r="G140" s="26">
        <f aca="true" t="shared" si="34" ref="G140:M140">SUM(G141:G153)</f>
        <v>0</v>
      </c>
      <c r="H140" s="26">
        <f t="shared" si="34"/>
        <v>0</v>
      </c>
      <c r="I140" s="26">
        <f t="shared" si="34"/>
        <v>0</v>
      </c>
      <c r="J140" s="26">
        <f t="shared" si="34"/>
        <v>0</v>
      </c>
      <c r="K140" s="26">
        <f t="shared" si="34"/>
        <v>0</v>
      </c>
      <c r="L140" s="26">
        <f t="shared" si="34"/>
        <v>0</v>
      </c>
      <c r="M140" s="26">
        <f t="shared" si="34"/>
        <v>4568395.21</v>
      </c>
      <c r="N140" s="12">
        <v>0</v>
      </c>
      <c r="O140" s="12">
        <v>0</v>
      </c>
      <c r="P140" s="12">
        <v>0</v>
      </c>
      <c r="Q140" s="18">
        <f t="shared" si="33"/>
        <v>96.2354955657138</v>
      </c>
    </row>
    <row r="141" spans="1:17" s="66" customFormat="1" ht="12.75">
      <c r="A141" s="36" t="s">
        <v>552</v>
      </c>
      <c r="B141" s="34">
        <v>200</v>
      </c>
      <c r="C141" s="24" t="s">
        <v>554</v>
      </c>
      <c r="D141" s="12"/>
      <c r="E141" s="12"/>
      <c r="F141" s="12">
        <v>1460300</v>
      </c>
      <c r="G141" s="12"/>
      <c r="H141" s="12"/>
      <c r="I141" s="12"/>
      <c r="J141" s="12"/>
      <c r="K141" s="12"/>
      <c r="L141" s="12"/>
      <c r="M141" s="12">
        <v>1460300</v>
      </c>
      <c r="N141" s="12"/>
      <c r="O141" s="12"/>
      <c r="P141" s="12"/>
      <c r="Q141" s="18">
        <f t="shared" si="33"/>
        <v>100</v>
      </c>
    </row>
    <row r="142" spans="1:17" s="66" customFormat="1" ht="12.75">
      <c r="A142" s="36" t="s">
        <v>553</v>
      </c>
      <c r="B142" s="34">
        <v>200</v>
      </c>
      <c r="C142" s="24" t="s">
        <v>555</v>
      </c>
      <c r="D142" s="12"/>
      <c r="E142" s="12"/>
      <c r="F142" s="12">
        <v>12500</v>
      </c>
      <c r="G142" s="12"/>
      <c r="H142" s="12"/>
      <c r="I142" s="12"/>
      <c r="J142" s="12"/>
      <c r="K142" s="12"/>
      <c r="L142" s="12"/>
      <c r="M142" s="12">
        <v>2200</v>
      </c>
      <c r="N142" s="12"/>
      <c r="O142" s="12"/>
      <c r="P142" s="12"/>
      <c r="Q142" s="18">
        <f t="shared" si="33"/>
        <v>17.6</v>
      </c>
    </row>
    <row r="143" spans="1:17" ht="12.75">
      <c r="A143" s="36" t="s">
        <v>165</v>
      </c>
      <c r="B143" s="34" t="s">
        <v>161</v>
      </c>
      <c r="C143" s="11" t="s">
        <v>273</v>
      </c>
      <c r="D143" s="12">
        <v>660000</v>
      </c>
      <c r="E143" s="12">
        <v>0</v>
      </c>
      <c r="F143" s="12">
        <v>447400</v>
      </c>
      <c r="G143" s="12"/>
      <c r="H143" s="12"/>
      <c r="I143" s="12"/>
      <c r="J143" s="12"/>
      <c r="K143" s="12"/>
      <c r="L143" s="12"/>
      <c r="M143" s="12">
        <v>447400</v>
      </c>
      <c r="N143" s="12">
        <v>0</v>
      </c>
      <c r="O143" s="12">
        <v>0</v>
      </c>
      <c r="P143" s="12">
        <v>0</v>
      </c>
      <c r="Q143" s="18">
        <f t="shared" si="33"/>
        <v>100</v>
      </c>
    </row>
    <row r="144" spans="1:17" ht="12.75">
      <c r="A144" s="36" t="s">
        <v>166</v>
      </c>
      <c r="B144" s="34" t="s">
        <v>161</v>
      </c>
      <c r="C144" s="11" t="s">
        <v>274</v>
      </c>
      <c r="D144" s="12">
        <v>64700</v>
      </c>
      <c r="E144" s="12">
        <v>0</v>
      </c>
      <c r="F144" s="12">
        <v>65500</v>
      </c>
      <c r="G144" s="12"/>
      <c r="H144" s="12"/>
      <c r="I144" s="12"/>
      <c r="J144" s="12"/>
      <c r="K144" s="12"/>
      <c r="L144" s="12"/>
      <c r="M144" s="12">
        <v>63461.64</v>
      </c>
      <c r="N144" s="12">
        <v>0</v>
      </c>
      <c r="O144" s="12">
        <v>0</v>
      </c>
      <c r="P144" s="12">
        <v>0</v>
      </c>
      <c r="Q144" s="18">
        <f t="shared" si="33"/>
        <v>96.888</v>
      </c>
    </row>
    <row r="145" spans="1:17" ht="12.75">
      <c r="A145" s="36" t="s">
        <v>167</v>
      </c>
      <c r="B145" s="34" t="s">
        <v>161</v>
      </c>
      <c r="C145" s="11" t="s">
        <v>275</v>
      </c>
      <c r="D145" s="12">
        <v>13500</v>
      </c>
      <c r="E145" s="12">
        <v>0</v>
      </c>
      <c r="F145" s="12">
        <v>5000</v>
      </c>
      <c r="G145" s="12"/>
      <c r="H145" s="12"/>
      <c r="I145" s="12"/>
      <c r="J145" s="12"/>
      <c r="K145" s="12"/>
      <c r="L145" s="12"/>
      <c r="M145" s="12">
        <v>2040</v>
      </c>
      <c r="N145" s="12">
        <v>0</v>
      </c>
      <c r="O145" s="12">
        <v>0</v>
      </c>
      <c r="P145" s="12">
        <v>0</v>
      </c>
      <c r="Q145" s="18">
        <f t="shared" si="33"/>
        <v>40.8</v>
      </c>
    </row>
    <row r="146" spans="1:17" ht="12.75">
      <c r="A146" s="36" t="s">
        <v>168</v>
      </c>
      <c r="B146" s="34" t="s">
        <v>161</v>
      </c>
      <c r="C146" s="11" t="s">
        <v>276</v>
      </c>
      <c r="D146" s="12">
        <v>116300</v>
      </c>
      <c r="E146" s="12">
        <v>0</v>
      </c>
      <c r="F146" s="12">
        <v>58800</v>
      </c>
      <c r="G146" s="12"/>
      <c r="H146" s="12"/>
      <c r="I146" s="12"/>
      <c r="J146" s="12"/>
      <c r="K146" s="12"/>
      <c r="L146" s="12"/>
      <c r="M146" s="12">
        <v>49071.19</v>
      </c>
      <c r="N146" s="12">
        <v>0</v>
      </c>
      <c r="O146" s="12">
        <v>0</v>
      </c>
      <c r="P146" s="12">
        <v>0</v>
      </c>
      <c r="Q146" s="18">
        <f t="shared" si="33"/>
        <v>83.45440476190477</v>
      </c>
    </row>
    <row r="147" spans="1:17" ht="12.75">
      <c r="A147" s="36" t="s">
        <v>170</v>
      </c>
      <c r="B147" s="34" t="s">
        <v>161</v>
      </c>
      <c r="C147" s="11" t="s">
        <v>277</v>
      </c>
      <c r="D147" s="12">
        <v>30000</v>
      </c>
      <c r="E147" s="12">
        <v>0</v>
      </c>
      <c r="F147" s="12">
        <v>41200</v>
      </c>
      <c r="G147" s="12"/>
      <c r="H147" s="12"/>
      <c r="I147" s="12"/>
      <c r="J147" s="12"/>
      <c r="K147" s="12"/>
      <c r="L147" s="12"/>
      <c r="M147" s="12">
        <v>41169.46</v>
      </c>
      <c r="N147" s="12">
        <v>0</v>
      </c>
      <c r="O147" s="12">
        <v>0</v>
      </c>
      <c r="P147" s="12">
        <v>0</v>
      </c>
      <c r="Q147" s="18">
        <f t="shared" si="33"/>
        <v>99.92587378640776</v>
      </c>
    </row>
    <row r="148" spans="1:17" ht="12.75">
      <c r="A148" s="36" t="s">
        <v>171</v>
      </c>
      <c r="B148" s="34" t="s">
        <v>161</v>
      </c>
      <c r="C148" s="11" t="s">
        <v>278</v>
      </c>
      <c r="D148" s="12">
        <v>185800</v>
      </c>
      <c r="E148" s="12">
        <v>0</v>
      </c>
      <c r="F148" s="12">
        <v>163695</v>
      </c>
      <c r="G148" s="12"/>
      <c r="H148" s="12"/>
      <c r="I148" s="12"/>
      <c r="J148" s="12"/>
      <c r="K148" s="12"/>
      <c r="L148" s="12"/>
      <c r="M148" s="12">
        <v>158747.11</v>
      </c>
      <c r="N148" s="12">
        <v>0</v>
      </c>
      <c r="O148" s="12">
        <v>0</v>
      </c>
      <c r="P148" s="12">
        <v>0</v>
      </c>
      <c r="Q148" s="18">
        <f t="shared" si="33"/>
        <v>96.97737255261308</v>
      </c>
    </row>
    <row r="149" spans="1:17" ht="25.5">
      <c r="A149" s="36" t="s">
        <v>172</v>
      </c>
      <c r="B149" s="34" t="s">
        <v>161</v>
      </c>
      <c r="C149" s="11" t="s">
        <v>279</v>
      </c>
      <c r="D149" s="12">
        <v>2051760</v>
      </c>
      <c r="E149" s="12">
        <v>0</v>
      </c>
      <c r="F149" s="12">
        <v>1386700</v>
      </c>
      <c r="G149" s="12"/>
      <c r="H149" s="12"/>
      <c r="I149" s="12"/>
      <c r="J149" s="12"/>
      <c r="K149" s="12"/>
      <c r="L149" s="12"/>
      <c r="M149" s="12">
        <v>1386700</v>
      </c>
      <c r="N149" s="12">
        <v>0</v>
      </c>
      <c r="O149" s="12">
        <v>0</v>
      </c>
      <c r="P149" s="12">
        <v>0</v>
      </c>
      <c r="Q149" s="18">
        <f t="shared" si="33"/>
        <v>100</v>
      </c>
    </row>
    <row r="150" spans="1:17" ht="12.75">
      <c r="A150" s="36" t="s">
        <v>265</v>
      </c>
      <c r="B150" s="34" t="s">
        <v>161</v>
      </c>
      <c r="C150" s="11" t="s">
        <v>280</v>
      </c>
      <c r="D150" s="12">
        <v>471200</v>
      </c>
      <c r="E150" s="12">
        <v>0</v>
      </c>
      <c r="F150" s="12">
        <v>0</v>
      </c>
      <c r="G150" s="12"/>
      <c r="H150" s="12"/>
      <c r="I150" s="12"/>
      <c r="J150" s="12"/>
      <c r="K150" s="12"/>
      <c r="L150" s="12"/>
      <c r="M150" s="12">
        <v>0</v>
      </c>
      <c r="N150" s="12">
        <v>0</v>
      </c>
      <c r="O150" s="12">
        <v>0</v>
      </c>
      <c r="P150" s="12">
        <v>0</v>
      </c>
      <c r="Q150" s="18" t="e">
        <f t="shared" si="33"/>
        <v>#DIV/0!</v>
      </c>
    </row>
    <row r="151" spans="1:17" ht="12.75">
      <c r="A151" s="36" t="s">
        <v>173</v>
      </c>
      <c r="B151" s="34" t="s">
        <v>161</v>
      </c>
      <c r="C151" s="11" t="s">
        <v>281</v>
      </c>
      <c r="D151" s="12">
        <v>84200</v>
      </c>
      <c r="E151" s="12">
        <v>0</v>
      </c>
      <c r="F151" s="12">
        <v>56500</v>
      </c>
      <c r="G151" s="12"/>
      <c r="H151" s="12"/>
      <c r="I151" s="12"/>
      <c r="J151" s="12"/>
      <c r="K151" s="12"/>
      <c r="L151" s="12"/>
      <c r="M151" s="12">
        <v>21051</v>
      </c>
      <c r="N151" s="12">
        <v>0</v>
      </c>
      <c r="O151" s="12">
        <v>0</v>
      </c>
      <c r="P151" s="12">
        <v>0</v>
      </c>
      <c r="Q151" s="18">
        <f t="shared" si="33"/>
        <v>37.25840707964602</v>
      </c>
    </row>
    <row r="152" spans="1:17" ht="12.75">
      <c r="A152" s="36" t="s">
        <v>174</v>
      </c>
      <c r="B152" s="34" t="s">
        <v>161</v>
      </c>
      <c r="C152" s="11" t="s">
        <v>282</v>
      </c>
      <c r="D152" s="12">
        <v>150540</v>
      </c>
      <c r="E152" s="12">
        <v>0</v>
      </c>
      <c r="F152" s="12">
        <v>596405</v>
      </c>
      <c r="G152" s="12"/>
      <c r="H152" s="12"/>
      <c r="I152" s="12"/>
      <c r="J152" s="12"/>
      <c r="K152" s="12"/>
      <c r="L152" s="12"/>
      <c r="M152" s="12">
        <v>553381</v>
      </c>
      <c r="N152" s="12">
        <v>0</v>
      </c>
      <c r="O152" s="12">
        <v>0</v>
      </c>
      <c r="P152" s="12">
        <v>0</v>
      </c>
      <c r="Q152" s="18">
        <f t="shared" si="33"/>
        <v>92.78611010974086</v>
      </c>
    </row>
    <row r="153" spans="1:17" ht="12.75">
      <c r="A153" s="36" t="s">
        <v>175</v>
      </c>
      <c r="B153" s="34" t="s">
        <v>161</v>
      </c>
      <c r="C153" s="11" t="s">
        <v>283</v>
      </c>
      <c r="D153" s="12">
        <v>267300</v>
      </c>
      <c r="E153" s="12">
        <v>0</v>
      </c>
      <c r="F153" s="12">
        <v>453100</v>
      </c>
      <c r="G153" s="12"/>
      <c r="H153" s="12"/>
      <c r="I153" s="12"/>
      <c r="J153" s="12"/>
      <c r="K153" s="12"/>
      <c r="L153" s="12"/>
      <c r="M153" s="12">
        <v>382873.81</v>
      </c>
      <c r="N153" s="21">
        <f>N154</f>
        <v>0</v>
      </c>
      <c r="O153" s="21">
        <f>O154</f>
        <v>0</v>
      </c>
      <c r="P153" s="21">
        <f>P154</f>
        <v>0</v>
      </c>
      <c r="Q153" s="18">
        <f t="shared" si="33"/>
        <v>84.50095122489516</v>
      </c>
    </row>
    <row r="154" spans="1:17" ht="13.5">
      <c r="A154" s="44" t="s">
        <v>284</v>
      </c>
      <c r="B154" s="34"/>
      <c r="C154" s="20" t="s">
        <v>411</v>
      </c>
      <c r="D154" s="12"/>
      <c r="E154" s="12"/>
      <c r="F154" s="21">
        <f>F155</f>
        <v>2648600</v>
      </c>
      <c r="G154" s="21">
        <f aca="true" t="shared" si="35" ref="G154:M154">G155</f>
        <v>0</v>
      </c>
      <c r="H154" s="21">
        <f t="shared" si="35"/>
        <v>0</v>
      </c>
      <c r="I154" s="21">
        <f t="shared" si="35"/>
        <v>0</v>
      </c>
      <c r="J154" s="21">
        <f t="shared" si="35"/>
        <v>0</v>
      </c>
      <c r="K154" s="21">
        <f t="shared" si="35"/>
        <v>0</v>
      </c>
      <c r="L154" s="21">
        <f t="shared" si="35"/>
        <v>17090461.48</v>
      </c>
      <c r="M154" s="21">
        <f t="shared" si="35"/>
        <v>2648600</v>
      </c>
      <c r="N154" s="21">
        <f>SUM(N155:N164)</f>
        <v>0</v>
      </c>
      <c r="O154" s="21">
        <f>SUM(O155:O164)</f>
        <v>0</v>
      </c>
      <c r="P154" s="21">
        <f>SUM(P155:P164)</f>
        <v>0</v>
      </c>
      <c r="Q154" s="18">
        <f t="shared" si="33"/>
        <v>100</v>
      </c>
    </row>
    <row r="155" spans="1:17" ht="12.75">
      <c r="A155" s="36" t="s">
        <v>448</v>
      </c>
      <c r="B155" s="34"/>
      <c r="C155" s="20" t="s">
        <v>412</v>
      </c>
      <c r="D155" s="12"/>
      <c r="E155" s="12"/>
      <c r="F155" s="21">
        <f aca="true" t="shared" si="36" ref="F155:M155">SUM(F156:F165)</f>
        <v>2648600</v>
      </c>
      <c r="G155" s="21">
        <f t="shared" si="36"/>
        <v>0</v>
      </c>
      <c r="H155" s="21">
        <f t="shared" si="36"/>
        <v>0</v>
      </c>
      <c r="I155" s="21">
        <f t="shared" si="36"/>
        <v>0</v>
      </c>
      <c r="J155" s="21">
        <f t="shared" si="36"/>
        <v>0</v>
      </c>
      <c r="K155" s="21">
        <f t="shared" si="36"/>
        <v>0</v>
      </c>
      <c r="L155" s="21">
        <f t="shared" si="36"/>
        <v>17090461.48</v>
      </c>
      <c r="M155" s="21">
        <f t="shared" si="36"/>
        <v>2648600</v>
      </c>
      <c r="N155" s="12">
        <v>0</v>
      </c>
      <c r="O155" s="12">
        <v>0</v>
      </c>
      <c r="P155" s="12">
        <v>0</v>
      </c>
      <c r="Q155" s="18">
        <f t="shared" si="33"/>
        <v>100</v>
      </c>
    </row>
    <row r="156" spans="1:17" ht="12.75">
      <c r="A156" s="36" t="s">
        <v>163</v>
      </c>
      <c r="B156" s="34" t="s">
        <v>161</v>
      </c>
      <c r="C156" s="11" t="s">
        <v>285</v>
      </c>
      <c r="D156" s="12">
        <v>308740.76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308740.76</v>
      </c>
      <c r="M156" s="12">
        <v>0</v>
      </c>
      <c r="N156" s="12">
        <v>0</v>
      </c>
      <c r="O156" s="12">
        <v>0</v>
      </c>
      <c r="P156" s="12">
        <v>0</v>
      </c>
      <c r="Q156" s="18" t="e">
        <f t="shared" si="33"/>
        <v>#DIV/0!</v>
      </c>
    </row>
    <row r="157" spans="1:17" ht="12.75">
      <c r="A157" s="36" t="s">
        <v>165</v>
      </c>
      <c r="B157" s="34" t="s">
        <v>161</v>
      </c>
      <c r="C157" s="11" t="s">
        <v>286</v>
      </c>
      <c r="D157" s="12">
        <v>32807.43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32807.43</v>
      </c>
      <c r="M157" s="12">
        <v>0</v>
      </c>
      <c r="N157" s="12">
        <v>0</v>
      </c>
      <c r="O157" s="12">
        <v>0</v>
      </c>
      <c r="P157" s="12">
        <v>0</v>
      </c>
      <c r="Q157" s="18" t="e">
        <f t="shared" si="33"/>
        <v>#DIV/0!</v>
      </c>
    </row>
    <row r="158" spans="1:17" ht="12.75">
      <c r="A158" s="36" t="s">
        <v>166</v>
      </c>
      <c r="B158" s="34" t="s">
        <v>161</v>
      </c>
      <c r="C158" s="11" t="s">
        <v>287</v>
      </c>
      <c r="D158" s="12">
        <v>3200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3200</v>
      </c>
      <c r="M158" s="12">
        <v>0</v>
      </c>
      <c r="N158" s="12">
        <v>0</v>
      </c>
      <c r="O158" s="12">
        <v>0</v>
      </c>
      <c r="P158" s="12">
        <v>0</v>
      </c>
      <c r="Q158" s="18" t="e">
        <f t="shared" si="33"/>
        <v>#DIV/0!</v>
      </c>
    </row>
    <row r="159" spans="1:17" ht="12.75">
      <c r="A159" s="36" t="s">
        <v>168</v>
      </c>
      <c r="B159" s="34" t="s">
        <v>161</v>
      </c>
      <c r="C159" s="11" t="s">
        <v>288</v>
      </c>
      <c r="D159" s="12">
        <v>42226.24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42226.24</v>
      </c>
      <c r="M159" s="12">
        <v>0</v>
      </c>
      <c r="N159" s="12"/>
      <c r="O159" s="12"/>
      <c r="P159" s="12"/>
      <c r="Q159" s="18" t="e">
        <f t="shared" si="33"/>
        <v>#DIV/0!</v>
      </c>
    </row>
    <row r="160" spans="1:17" ht="12.75">
      <c r="A160" s="36" t="s">
        <v>169</v>
      </c>
      <c r="B160" s="34"/>
      <c r="C160" s="11" t="s">
        <v>429</v>
      </c>
      <c r="D160" s="12"/>
      <c r="E160" s="12"/>
      <c r="F160" s="12">
        <v>0</v>
      </c>
      <c r="G160" s="12"/>
      <c r="H160" s="12"/>
      <c r="I160" s="12"/>
      <c r="J160" s="12"/>
      <c r="K160" s="12"/>
      <c r="L160" s="12"/>
      <c r="M160" s="12">
        <v>0</v>
      </c>
      <c r="N160" s="12"/>
      <c r="O160" s="12"/>
      <c r="P160" s="12"/>
      <c r="Q160" s="18" t="e">
        <f t="shared" si="33"/>
        <v>#DIV/0!</v>
      </c>
    </row>
    <row r="161" spans="1:17" ht="12.75">
      <c r="A161" s="36" t="s">
        <v>170</v>
      </c>
      <c r="B161" s="34"/>
      <c r="C161" s="11" t="s">
        <v>430</v>
      </c>
      <c r="D161" s="12"/>
      <c r="E161" s="12"/>
      <c r="F161" s="12">
        <v>0</v>
      </c>
      <c r="G161" s="12"/>
      <c r="H161" s="12"/>
      <c r="I161" s="12"/>
      <c r="J161" s="12"/>
      <c r="K161" s="12"/>
      <c r="L161" s="12"/>
      <c r="M161" s="12">
        <v>0</v>
      </c>
      <c r="N161" s="12">
        <v>0</v>
      </c>
      <c r="O161" s="12">
        <v>0</v>
      </c>
      <c r="P161" s="12">
        <v>0</v>
      </c>
      <c r="Q161" s="18" t="e">
        <f t="shared" si="33"/>
        <v>#DIV/0!</v>
      </c>
    </row>
    <row r="162" spans="1:17" ht="12.75">
      <c r="A162" s="36" t="s">
        <v>171</v>
      </c>
      <c r="B162" s="34" t="s">
        <v>161</v>
      </c>
      <c r="C162" s="11" t="s">
        <v>289</v>
      </c>
      <c r="D162" s="12">
        <v>241843.32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241843.32</v>
      </c>
      <c r="M162" s="12">
        <v>0</v>
      </c>
      <c r="N162" s="12">
        <v>0</v>
      </c>
      <c r="O162" s="12">
        <v>0</v>
      </c>
      <c r="P162" s="12">
        <v>0</v>
      </c>
      <c r="Q162" s="18" t="e">
        <f t="shared" si="33"/>
        <v>#DIV/0!</v>
      </c>
    </row>
    <row r="163" spans="1:17" ht="25.5">
      <c r="A163" s="36" t="s">
        <v>172</v>
      </c>
      <c r="B163" s="34" t="s">
        <v>161</v>
      </c>
      <c r="C163" s="11" t="s">
        <v>290</v>
      </c>
      <c r="D163" s="12">
        <v>16213510.73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16213510.73</v>
      </c>
      <c r="M163" s="25">
        <v>0</v>
      </c>
      <c r="N163" s="12">
        <v>0</v>
      </c>
      <c r="O163" s="12">
        <v>0</v>
      </c>
      <c r="P163" s="12">
        <v>0</v>
      </c>
      <c r="Q163" s="18" t="e">
        <f t="shared" si="33"/>
        <v>#DIV/0!</v>
      </c>
    </row>
    <row r="164" spans="1:17" ht="25.5">
      <c r="A164" s="36" t="s">
        <v>485</v>
      </c>
      <c r="B164" s="34" t="s">
        <v>161</v>
      </c>
      <c r="C164" s="24" t="s">
        <v>487</v>
      </c>
      <c r="D164" s="12">
        <v>200000</v>
      </c>
      <c r="E164" s="12">
        <v>0</v>
      </c>
      <c r="F164" s="12">
        <v>2648600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200000</v>
      </c>
      <c r="M164" s="12">
        <v>2648600</v>
      </c>
      <c r="N164" s="12">
        <v>0</v>
      </c>
      <c r="O164" s="12">
        <v>0</v>
      </c>
      <c r="P164" s="12">
        <v>0</v>
      </c>
      <c r="Q164" s="18">
        <f t="shared" si="33"/>
        <v>100</v>
      </c>
    </row>
    <row r="165" spans="1:17" ht="12.75">
      <c r="A165" s="36" t="s">
        <v>173</v>
      </c>
      <c r="B165" s="34" t="s">
        <v>161</v>
      </c>
      <c r="C165" s="11" t="s">
        <v>291</v>
      </c>
      <c r="D165" s="12">
        <v>48133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48133</v>
      </c>
      <c r="M165" s="12">
        <v>0</v>
      </c>
      <c r="N165" s="12"/>
      <c r="O165" s="12"/>
      <c r="P165" s="12"/>
      <c r="Q165" s="18" t="e">
        <f t="shared" si="33"/>
        <v>#DIV/0!</v>
      </c>
    </row>
    <row r="166" spans="1:17" ht="12.75">
      <c r="A166" s="36" t="s">
        <v>174</v>
      </c>
      <c r="B166" s="34"/>
      <c r="C166" s="11" t="s">
        <v>428</v>
      </c>
      <c r="D166" s="12"/>
      <c r="E166" s="12"/>
      <c r="F166" s="12">
        <v>0</v>
      </c>
      <c r="G166" s="12"/>
      <c r="H166" s="12"/>
      <c r="I166" s="12"/>
      <c r="J166" s="12"/>
      <c r="K166" s="12"/>
      <c r="L166" s="12"/>
      <c r="M166" s="12">
        <v>0</v>
      </c>
      <c r="N166" s="12"/>
      <c r="O166" s="12"/>
      <c r="P166" s="12"/>
      <c r="Q166" s="18" t="e">
        <f t="shared" si="33"/>
        <v>#DIV/0!</v>
      </c>
    </row>
    <row r="167" spans="1:17" s="27" customFormat="1" ht="12.75">
      <c r="A167" s="36" t="s">
        <v>175</v>
      </c>
      <c r="B167" s="34"/>
      <c r="C167" s="11" t="s">
        <v>427</v>
      </c>
      <c r="D167" s="12"/>
      <c r="E167" s="12"/>
      <c r="F167" s="12">
        <v>0</v>
      </c>
      <c r="G167" s="12"/>
      <c r="H167" s="12"/>
      <c r="I167" s="12"/>
      <c r="J167" s="12"/>
      <c r="K167" s="12"/>
      <c r="L167" s="12"/>
      <c r="M167" s="21"/>
      <c r="N167" s="21"/>
      <c r="O167" s="21"/>
      <c r="P167" s="21"/>
      <c r="Q167" s="18" t="e">
        <f t="shared" si="33"/>
        <v>#DIV/0!</v>
      </c>
    </row>
    <row r="168" spans="1:17" ht="13.5">
      <c r="A168" s="54" t="s">
        <v>499</v>
      </c>
      <c r="B168" s="33"/>
      <c r="C168" s="20" t="s">
        <v>500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>
        <v>0</v>
      </c>
      <c r="N168" s="21">
        <f>N169+N171+N175</f>
        <v>0</v>
      </c>
      <c r="O168" s="21">
        <f>O169+O171+O175</f>
        <v>0</v>
      </c>
      <c r="P168" s="21">
        <f>P169+P171+P175</f>
        <v>0</v>
      </c>
      <c r="Q168" s="18" t="e">
        <f t="shared" si="33"/>
        <v>#DIV/0!</v>
      </c>
    </row>
    <row r="169" spans="1:17" ht="13.5">
      <c r="A169" s="44" t="s">
        <v>292</v>
      </c>
      <c r="B169" s="34"/>
      <c r="C169" s="20" t="s">
        <v>413</v>
      </c>
      <c r="D169" s="12"/>
      <c r="E169" s="12"/>
      <c r="F169" s="21">
        <f>F170+F172+F176+F181</f>
        <v>10793236</v>
      </c>
      <c r="G169" s="21">
        <f aca="true" t="shared" si="37" ref="G169:M169">G170+G172+G176+G181</f>
        <v>0</v>
      </c>
      <c r="H169" s="21">
        <f t="shared" si="37"/>
        <v>0</v>
      </c>
      <c r="I169" s="21">
        <f t="shared" si="37"/>
        <v>0</v>
      </c>
      <c r="J169" s="21">
        <f t="shared" si="37"/>
        <v>0</v>
      </c>
      <c r="K169" s="21">
        <f t="shared" si="37"/>
        <v>201600</v>
      </c>
      <c r="L169" s="21">
        <f t="shared" si="37"/>
        <v>0</v>
      </c>
      <c r="M169" s="88">
        <f>M170+M172+M176+M181</f>
        <v>10577692.440000001</v>
      </c>
      <c r="N169" s="21">
        <f>N170</f>
        <v>0</v>
      </c>
      <c r="O169" s="21">
        <f>O170</f>
        <v>0</v>
      </c>
      <c r="P169" s="21">
        <f>P170</f>
        <v>0</v>
      </c>
      <c r="Q169" s="18">
        <f t="shared" si="33"/>
        <v>98.00297556729049</v>
      </c>
    </row>
    <row r="170" spans="1:17" ht="12.75">
      <c r="A170" s="36" t="s">
        <v>449</v>
      </c>
      <c r="B170" s="34"/>
      <c r="C170" s="20" t="s">
        <v>414</v>
      </c>
      <c r="D170" s="12"/>
      <c r="E170" s="12"/>
      <c r="F170" s="21">
        <f aca="true" t="shared" si="38" ref="F170:P170">F171</f>
        <v>229300</v>
      </c>
      <c r="G170" s="21">
        <f t="shared" si="38"/>
        <v>0</v>
      </c>
      <c r="H170" s="21">
        <f t="shared" si="38"/>
        <v>0</v>
      </c>
      <c r="I170" s="21">
        <f t="shared" si="38"/>
        <v>0</v>
      </c>
      <c r="J170" s="21">
        <f t="shared" si="38"/>
        <v>0</v>
      </c>
      <c r="K170" s="21">
        <f t="shared" si="38"/>
        <v>201600</v>
      </c>
      <c r="L170" s="21">
        <f t="shared" si="38"/>
        <v>0</v>
      </c>
      <c r="M170" s="21">
        <f t="shared" si="38"/>
        <v>229246.8</v>
      </c>
      <c r="N170" s="21">
        <f t="shared" si="38"/>
        <v>0</v>
      </c>
      <c r="O170" s="21">
        <f t="shared" si="38"/>
        <v>0</v>
      </c>
      <c r="P170" s="21">
        <f t="shared" si="38"/>
        <v>0</v>
      </c>
      <c r="Q170" s="18">
        <f t="shared" si="33"/>
        <v>99.97679895333624</v>
      </c>
    </row>
    <row r="171" spans="1:17" ht="25.5">
      <c r="A171" s="36" t="s">
        <v>293</v>
      </c>
      <c r="B171" s="34" t="s">
        <v>161</v>
      </c>
      <c r="C171" s="11" t="s">
        <v>294</v>
      </c>
      <c r="D171" s="12">
        <v>201600</v>
      </c>
      <c r="E171" s="12">
        <v>0</v>
      </c>
      <c r="F171" s="12">
        <v>229300</v>
      </c>
      <c r="G171" s="12">
        <v>0</v>
      </c>
      <c r="H171" s="12">
        <v>0</v>
      </c>
      <c r="I171" s="12">
        <v>0</v>
      </c>
      <c r="J171" s="12">
        <v>0</v>
      </c>
      <c r="K171" s="12">
        <v>201600</v>
      </c>
      <c r="L171" s="12">
        <v>0</v>
      </c>
      <c r="M171" s="25">
        <v>229246.8</v>
      </c>
      <c r="N171" s="21">
        <f>SUM(N173:N174)</f>
        <v>0</v>
      </c>
      <c r="O171" s="21">
        <f>SUM(O173:O174)</f>
        <v>0</v>
      </c>
      <c r="P171" s="21">
        <f>SUM(P173:P174)</f>
        <v>0</v>
      </c>
      <c r="Q171" s="18">
        <f t="shared" si="33"/>
        <v>99.97679895333624</v>
      </c>
    </row>
    <row r="172" spans="1:17" ht="12.75">
      <c r="A172" s="36" t="s">
        <v>295</v>
      </c>
      <c r="B172" s="34"/>
      <c r="C172" s="20" t="s">
        <v>415</v>
      </c>
      <c r="D172" s="12"/>
      <c r="E172" s="12"/>
      <c r="F172" s="21">
        <f>SUM(F173:F175)</f>
        <v>8821536</v>
      </c>
      <c r="G172" s="21">
        <f aca="true" t="shared" si="39" ref="G172:M172">SUM(G173:G175)</f>
        <v>0</v>
      </c>
      <c r="H172" s="21">
        <f t="shared" si="39"/>
        <v>0</v>
      </c>
      <c r="I172" s="21">
        <f t="shared" si="39"/>
        <v>0</v>
      </c>
      <c r="J172" s="21">
        <f t="shared" si="39"/>
        <v>0</v>
      </c>
      <c r="K172" s="21">
        <f t="shared" si="39"/>
        <v>0</v>
      </c>
      <c r="L172" s="21">
        <f t="shared" si="39"/>
        <v>0</v>
      </c>
      <c r="M172" s="21">
        <f t="shared" si="39"/>
        <v>8682936.97</v>
      </c>
      <c r="N172" s="21"/>
      <c r="O172" s="21"/>
      <c r="P172" s="21"/>
      <c r="Q172" s="18">
        <f t="shared" si="33"/>
        <v>98.42885604049002</v>
      </c>
    </row>
    <row r="173" spans="1:17" ht="25.5">
      <c r="A173" s="36" t="s">
        <v>493</v>
      </c>
      <c r="B173" s="34"/>
      <c r="C173" s="24" t="s">
        <v>486</v>
      </c>
      <c r="D173" s="12"/>
      <c r="E173" s="12"/>
      <c r="F173" s="25">
        <v>8802536</v>
      </c>
      <c r="G173" s="25"/>
      <c r="H173" s="25"/>
      <c r="I173" s="25"/>
      <c r="J173" s="25"/>
      <c r="K173" s="25"/>
      <c r="L173" s="25"/>
      <c r="M173" s="12">
        <v>8663943</v>
      </c>
      <c r="N173" s="12">
        <v>0</v>
      </c>
      <c r="O173" s="12">
        <v>0</v>
      </c>
      <c r="P173" s="12">
        <v>0</v>
      </c>
      <c r="Q173" s="18">
        <f t="shared" si="33"/>
        <v>98.42553327813712</v>
      </c>
    </row>
    <row r="174" spans="1:17" ht="12.75">
      <c r="A174" s="36" t="s">
        <v>171</v>
      </c>
      <c r="B174" s="34" t="s">
        <v>161</v>
      </c>
      <c r="C174" s="11" t="s">
        <v>296</v>
      </c>
      <c r="D174" s="12">
        <v>540</v>
      </c>
      <c r="E174" s="12">
        <v>0</v>
      </c>
      <c r="F174" s="12">
        <v>93</v>
      </c>
      <c r="G174" s="12"/>
      <c r="H174" s="12"/>
      <c r="I174" s="12"/>
      <c r="J174" s="12"/>
      <c r="K174" s="12"/>
      <c r="L174" s="12"/>
      <c r="M174" s="12">
        <v>86.97</v>
      </c>
      <c r="N174" s="12">
        <v>0</v>
      </c>
      <c r="O174" s="12">
        <v>0</v>
      </c>
      <c r="P174" s="12">
        <v>0</v>
      </c>
      <c r="Q174" s="18">
        <f t="shared" si="33"/>
        <v>93.51612903225806</v>
      </c>
    </row>
    <row r="175" spans="1:17" ht="12.75">
      <c r="A175" s="36" t="s">
        <v>265</v>
      </c>
      <c r="B175" s="34" t="s">
        <v>161</v>
      </c>
      <c r="C175" s="11" t="s">
        <v>297</v>
      </c>
      <c r="D175" s="12">
        <v>7580920</v>
      </c>
      <c r="E175" s="12">
        <v>0</v>
      </c>
      <c r="F175" s="12">
        <v>18907</v>
      </c>
      <c r="G175" s="12"/>
      <c r="H175" s="12"/>
      <c r="I175" s="12"/>
      <c r="J175" s="12"/>
      <c r="K175" s="12"/>
      <c r="L175" s="12"/>
      <c r="M175" s="25">
        <v>18907</v>
      </c>
      <c r="N175" s="21">
        <f>SUM(N176:N179)</f>
        <v>0</v>
      </c>
      <c r="O175" s="21">
        <f>SUM(O176:O179)</f>
        <v>0</v>
      </c>
      <c r="P175" s="21">
        <f>SUM(P176:P179)</f>
        <v>0</v>
      </c>
      <c r="Q175" s="18">
        <f t="shared" si="33"/>
        <v>100</v>
      </c>
    </row>
    <row r="176" spans="1:17" ht="12.75">
      <c r="A176" s="36" t="s">
        <v>298</v>
      </c>
      <c r="B176" s="34"/>
      <c r="C176" s="20" t="s">
        <v>416</v>
      </c>
      <c r="D176" s="12"/>
      <c r="E176" s="12"/>
      <c r="F176" s="21">
        <f aca="true" t="shared" si="40" ref="F176:P176">SUM(F177:F180)</f>
        <v>1717400</v>
      </c>
      <c r="G176" s="21">
        <f t="shared" si="40"/>
        <v>0</v>
      </c>
      <c r="H176" s="21">
        <f t="shared" si="40"/>
        <v>0</v>
      </c>
      <c r="I176" s="21">
        <f t="shared" si="40"/>
        <v>0</v>
      </c>
      <c r="J176" s="21">
        <f t="shared" si="40"/>
        <v>0</v>
      </c>
      <c r="K176" s="21">
        <f t="shared" si="40"/>
        <v>0</v>
      </c>
      <c r="L176" s="21">
        <f t="shared" si="40"/>
        <v>0</v>
      </c>
      <c r="M176" s="21">
        <f t="shared" si="40"/>
        <v>1640508.67</v>
      </c>
      <c r="N176" s="21">
        <f t="shared" si="40"/>
        <v>0</v>
      </c>
      <c r="O176" s="21">
        <f t="shared" si="40"/>
        <v>0</v>
      </c>
      <c r="P176" s="21">
        <f t="shared" si="40"/>
        <v>0</v>
      </c>
      <c r="Q176" s="18">
        <f t="shared" si="33"/>
        <v>95.52280598579247</v>
      </c>
    </row>
    <row r="177" spans="1:17" ht="12.75">
      <c r="A177" s="36" t="s">
        <v>171</v>
      </c>
      <c r="B177" s="40"/>
      <c r="C177" s="24" t="s">
        <v>420</v>
      </c>
      <c r="D177" s="25"/>
      <c r="E177" s="25"/>
      <c r="F177" s="25">
        <v>1300</v>
      </c>
      <c r="G177" s="25"/>
      <c r="H177" s="25"/>
      <c r="I177" s="25"/>
      <c r="J177" s="25"/>
      <c r="K177" s="25"/>
      <c r="L177" s="25"/>
      <c r="M177" s="25">
        <v>1260.67</v>
      </c>
      <c r="N177" s="25"/>
      <c r="O177" s="25"/>
      <c r="P177" s="25"/>
      <c r="Q177" s="18">
        <f t="shared" si="33"/>
        <v>96.97461538461539</v>
      </c>
    </row>
    <row r="178" spans="1:17" ht="25.5">
      <c r="A178" s="36" t="s">
        <v>485</v>
      </c>
      <c r="B178" s="40"/>
      <c r="C178" s="24" t="s">
        <v>488</v>
      </c>
      <c r="D178" s="25"/>
      <c r="E178" s="25"/>
      <c r="F178" s="25">
        <v>0</v>
      </c>
      <c r="G178" s="25"/>
      <c r="H178" s="25"/>
      <c r="I178" s="25"/>
      <c r="J178" s="25"/>
      <c r="K178" s="25"/>
      <c r="L178" s="25"/>
      <c r="M178" s="25">
        <v>0</v>
      </c>
      <c r="N178" s="25"/>
      <c r="O178" s="25"/>
      <c r="P178" s="25"/>
      <c r="Q178" s="18" t="e">
        <f t="shared" si="33"/>
        <v>#DIV/0!</v>
      </c>
    </row>
    <row r="179" spans="1:17" ht="12.75">
      <c r="A179" s="36" t="s">
        <v>265</v>
      </c>
      <c r="B179" s="40"/>
      <c r="C179" s="24" t="s">
        <v>419</v>
      </c>
      <c r="D179" s="25"/>
      <c r="E179" s="25"/>
      <c r="F179" s="25">
        <v>871600</v>
      </c>
      <c r="G179" s="25"/>
      <c r="H179" s="25"/>
      <c r="I179" s="25"/>
      <c r="J179" s="25"/>
      <c r="K179" s="25"/>
      <c r="L179" s="25"/>
      <c r="M179" s="12">
        <v>799248</v>
      </c>
      <c r="N179" s="12">
        <v>0</v>
      </c>
      <c r="O179" s="12">
        <v>0</v>
      </c>
      <c r="P179" s="12">
        <v>0</v>
      </c>
      <c r="Q179" s="18">
        <f t="shared" si="33"/>
        <v>91.69894446994034</v>
      </c>
    </row>
    <row r="180" spans="1:17" s="27" customFormat="1" ht="12.75">
      <c r="A180" s="36" t="s">
        <v>174</v>
      </c>
      <c r="B180" s="34" t="s">
        <v>161</v>
      </c>
      <c r="C180" s="11" t="s">
        <v>299</v>
      </c>
      <c r="D180" s="12">
        <v>4134900</v>
      </c>
      <c r="E180" s="12">
        <v>0</v>
      </c>
      <c r="F180" s="12">
        <v>844500</v>
      </c>
      <c r="G180" s="12"/>
      <c r="H180" s="12"/>
      <c r="I180" s="12"/>
      <c r="J180" s="12"/>
      <c r="K180" s="12"/>
      <c r="L180" s="12"/>
      <c r="M180" s="12">
        <v>840000</v>
      </c>
      <c r="N180" s="21">
        <f>N181+N182</f>
        <v>0</v>
      </c>
      <c r="O180" s="21">
        <f>O181+O182</f>
        <v>0</v>
      </c>
      <c r="P180" s="21">
        <f>P181+P182</f>
        <v>0</v>
      </c>
      <c r="Q180" s="18">
        <f t="shared" si="33"/>
        <v>99.46714031971581</v>
      </c>
    </row>
    <row r="181" spans="1:17" ht="13.5">
      <c r="A181" s="44"/>
      <c r="B181" s="33"/>
      <c r="C181" s="20" t="s">
        <v>532</v>
      </c>
      <c r="D181" s="21"/>
      <c r="E181" s="21"/>
      <c r="F181" s="21">
        <f aca="true" t="shared" si="41" ref="F181:M181">F182+F183</f>
        <v>25000</v>
      </c>
      <c r="G181" s="21">
        <f t="shared" si="41"/>
        <v>0</v>
      </c>
      <c r="H181" s="21">
        <f t="shared" si="41"/>
        <v>0</v>
      </c>
      <c r="I181" s="21">
        <f t="shared" si="41"/>
        <v>0</v>
      </c>
      <c r="J181" s="21">
        <f t="shared" si="41"/>
        <v>0</v>
      </c>
      <c r="K181" s="21">
        <f t="shared" si="41"/>
        <v>0</v>
      </c>
      <c r="L181" s="21">
        <f t="shared" si="41"/>
        <v>0</v>
      </c>
      <c r="M181" s="21">
        <f t="shared" si="41"/>
        <v>25000</v>
      </c>
      <c r="N181" s="12"/>
      <c r="O181" s="12"/>
      <c r="P181" s="12"/>
      <c r="Q181" s="18">
        <f t="shared" si="33"/>
        <v>100</v>
      </c>
    </row>
    <row r="182" spans="1:17" ht="12.75">
      <c r="A182" s="36" t="s">
        <v>163</v>
      </c>
      <c r="B182" s="34"/>
      <c r="C182" s="24" t="s">
        <v>533</v>
      </c>
      <c r="D182" s="12"/>
      <c r="E182" s="12"/>
      <c r="F182" s="12">
        <v>19500</v>
      </c>
      <c r="G182" s="12"/>
      <c r="H182" s="12"/>
      <c r="I182" s="12"/>
      <c r="J182" s="12"/>
      <c r="K182" s="12"/>
      <c r="L182" s="12"/>
      <c r="M182" s="12">
        <v>19500</v>
      </c>
      <c r="N182" s="12"/>
      <c r="O182" s="12"/>
      <c r="P182" s="12"/>
      <c r="Q182" s="18">
        <f t="shared" si="33"/>
        <v>100</v>
      </c>
    </row>
    <row r="183" spans="1:17" ht="12.75">
      <c r="A183" s="36" t="s">
        <v>165</v>
      </c>
      <c r="B183" s="34"/>
      <c r="C183" s="24" t="s">
        <v>534</v>
      </c>
      <c r="D183" s="12"/>
      <c r="E183" s="12"/>
      <c r="F183" s="12">
        <v>5500</v>
      </c>
      <c r="G183" s="12"/>
      <c r="H183" s="12"/>
      <c r="I183" s="12"/>
      <c r="J183" s="12"/>
      <c r="K183" s="12"/>
      <c r="L183" s="12"/>
      <c r="M183" s="12">
        <v>5500</v>
      </c>
      <c r="N183" s="21">
        <f>N184</f>
        <v>0</v>
      </c>
      <c r="O183" s="21">
        <f>O184</f>
        <v>0</v>
      </c>
      <c r="P183" s="21">
        <f>P184</f>
        <v>0</v>
      </c>
      <c r="Q183" s="18">
        <f t="shared" si="33"/>
        <v>100</v>
      </c>
    </row>
    <row r="184" spans="1:17" ht="13.5">
      <c r="A184" s="44" t="s">
        <v>300</v>
      </c>
      <c r="B184" s="34"/>
      <c r="C184" s="20" t="s">
        <v>417</v>
      </c>
      <c r="D184" s="12"/>
      <c r="E184" s="12"/>
      <c r="F184" s="21">
        <f>F187+F185</f>
        <v>290000</v>
      </c>
      <c r="G184" s="21">
        <f aca="true" t="shared" si="42" ref="G184:P184">G187+G185</f>
        <v>0</v>
      </c>
      <c r="H184" s="21">
        <f t="shared" si="42"/>
        <v>0</v>
      </c>
      <c r="I184" s="21">
        <f t="shared" si="42"/>
        <v>0</v>
      </c>
      <c r="J184" s="21">
        <f t="shared" si="42"/>
        <v>0</v>
      </c>
      <c r="K184" s="21">
        <f t="shared" si="42"/>
        <v>150000</v>
      </c>
      <c r="L184" s="21">
        <f t="shared" si="42"/>
        <v>174600</v>
      </c>
      <c r="M184" s="21">
        <f t="shared" si="42"/>
        <v>289998</v>
      </c>
      <c r="N184" s="21">
        <f t="shared" si="42"/>
        <v>0</v>
      </c>
      <c r="O184" s="21">
        <f t="shared" si="42"/>
        <v>0</v>
      </c>
      <c r="P184" s="21">
        <f t="shared" si="42"/>
        <v>0</v>
      </c>
      <c r="Q184" s="18">
        <f t="shared" si="33"/>
        <v>99.99931034482759</v>
      </c>
    </row>
    <row r="185" spans="1:17" ht="13.5">
      <c r="A185" s="44"/>
      <c r="B185" s="34"/>
      <c r="C185" s="20" t="s">
        <v>558</v>
      </c>
      <c r="D185" s="12"/>
      <c r="E185" s="12"/>
      <c r="F185" s="21">
        <f>F186</f>
        <v>30000</v>
      </c>
      <c r="G185" s="21">
        <f aca="true" t="shared" si="43" ref="G185:M185">G186</f>
        <v>0</v>
      </c>
      <c r="H185" s="21">
        <f t="shared" si="43"/>
        <v>0</v>
      </c>
      <c r="I185" s="21">
        <f t="shared" si="43"/>
        <v>0</v>
      </c>
      <c r="J185" s="21">
        <f t="shared" si="43"/>
        <v>0</v>
      </c>
      <c r="K185" s="21">
        <f t="shared" si="43"/>
        <v>0</v>
      </c>
      <c r="L185" s="21">
        <f t="shared" si="43"/>
        <v>0</v>
      </c>
      <c r="M185" s="21">
        <f t="shared" si="43"/>
        <v>30000</v>
      </c>
      <c r="N185" s="21"/>
      <c r="O185" s="21"/>
      <c r="P185" s="21"/>
      <c r="Q185" s="18">
        <f t="shared" si="33"/>
        <v>100</v>
      </c>
    </row>
    <row r="186" spans="1:17" ht="25.5">
      <c r="A186" s="36" t="s">
        <v>172</v>
      </c>
      <c r="B186" s="34">
        <v>200</v>
      </c>
      <c r="C186" s="11" t="s">
        <v>559</v>
      </c>
      <c r="D186" s="12"/>
      <c r="E186" s="12"/>
      <c r="F186" s="12">
        <v>30000</v>
      </c>
      <c r="G186" s="21"/>
      <c r="H186" s="21"/>
      <c r="I186" s="21"/>
      <c r="J186" s="21"/>
      <c r="K186" s="21"/>
      <c r="L186" s="21"/>
      <c r="M186" s="12">
        <v>30000</v>
      </c>
      <c r="N186" s="21"/>
      <c r="O186" s="21"/>
      <c r="P186" s="21"/>
      <c r="Q186" s="18">
        <f t="shared" si="33"/>
        <v>100</v>
      </c>
    </row>
    <row r="187" spans="1:17" ht="12.75">
      <c r="A187" s="36" t="s">
        <v>450</v>
      </c>
      <c r="B187" s="34"/>
      <c r="C187" s="20" t="s">
        <v>418</v>
      </c>
      <c r="D187" s="12"/>
      <c r="E187" s="12"/>
      <c r="F187" s="21">
        <f>F188</f>
        <v>260000</v>
      </c>
      <c r="G187" s="21">
        <f aca="true" t="shared" si="44" ref="G187:M187">G188</f>
        <v>0</v>
      </c>
      <c r="H187" s="21">
        <f t="shared" si="44"/>
        <v>0</v>
      </c>
      <c r="I187" s="21">
        <f t="shared" si="44"/>
        <v>0</v>
      </c>
      <c r="J187" s="21">
        <f t="shared" si="44"/>
        <v>0</v>
      </c>
      <c r="K187" s="21">
        <f t="shared" si="44"/>
        <v>150000</v>
      </c>
      <c r="L187" s="21">
        <f t="shared" si="44"/>
        <v>174600</v>
      </c>
      <c r="M187" s="21">
        <f t="shared" si="44"/>
        <v>259998</v>
      </c>
      <c r="N187" s="12">
        <v>0</v>
      </c>
      <c r="O187" s="12">
        <v>0</v>
      </c>
      <c r="P187" s="12">
        <v>0</v>
      </c>
      <c r="Q187" s="18">
        <f t="shared" si="33"/>
        <v>99.99923076923076</v>
      </c>
    </row>
    <row r="188" spans="1:17" s="27" customFormat="1" ht="22.5" customHeight="1">
      <c r="A188" s="36" t="s">
        <v>173</v>
      </c>
      <c r="B188" s="34" t="s">
        <v>161</v>
      </c>
      <c r="C188" s="11" t="s">
        <v>301</v>
      </c>
      <c r="D188" s="12">
        <v>324600</v>
      </c>
      <c r="E188" s="12">
        <v>0</v>
      </c>
      <c r="F188" s="12">
        <v>260000</v>
      </c>
      <c r="G188" s="12">
        <v>0</v>
      </c>
      <c r="H188" s="12">
        <v>0</v>
      </c>
      <c r="I188" s="12">
        <v>0</v>
      </c>
      <c r="J188" s="12">
        <v>0</v>
      </c>
      <c r="K188" s="12">
        <v>150000</v>
      </c>
      <c r="L188" s="12">
        <v>174600</v>
      </c>
      <c r="M188" s="12">
        <v>259998</v>
      </c>
      <c r="N188" s="21"/>
      <c r="O188" s="21"/>
      <c r="P188" s="21"/>
      <c r="Q188" s="18">
        <f t="shared" si="33"/>
        <v>99.99923076923076</v>
      </c>
    </row>
    <row r="189" spans="1:17" ht="25.5" customHeight="1">
      <c r="A189" s="37" t="s">
        <v>492</v>
      </c>
      <c r="B189" s="33"/>
      <c r="C189" s="20" t="s">
        <v>489</v>
      </c>
      <c r="D189" s="21"/>
      <c r="E189" s="21"/>
      <c r="F189" s="21">
        <f>F190+F194+F192</f>
        <v>18900900</v>
      </c>
      <c r="G189" s="21">
        <f aca="true" t="shared" si="45" ref="G189:M189">G190+G194+G192</f>
        <v>0</v>
      </c>
      <c r="H189" s="21">
        <f t="shared" si="45"/>
        <v>0</v>
      </c>
      <c r="I189" s="21">
        <f t="shared" si="45"/>
        <v>0</v>
      </c>
      <c r="J189" s="21">
        <f t="shared" si="45"/>
        <v>0</v>
      </c>
      <c r="K189" s="21">
        <f t="shared" si="45"/>
        <v>0</v>
      </c>
      <c r="L189" s="21">
        <f t="shared" si="45"/>
        <v>0</v>
      </c>
      <c r="M189" s="21">
        <f t="shared" si="45"/>
        <v>18900800</v>
      </c>
      <c r="N189" s="12"/>
      <c r="O189" s="12"/>
      <c r="P189" s="12"/>
      <c r="Q189" s="18">
        <f t="shared" si="33"/>
        <v>99.99947092466496</v>
      </c>
    </row>
    <row r="190" spans="1:17" ht="23.25" customHeight="1">
      <c r="A190" s="46" t="s">
        <v>491</v>
      </c>
      <c r="B190" s="34"/>
      <c r="C190" s="20" t="s">
        <v>490</v>
      </c>
      <c r="D190" s="21"/>
      <c r="E190" s="21"/>
      <c r="F190" s="21">
        <f>F191</f>
        <v>16304700</v>
      </c>
      <c r="G190" s="21">
        <f aca="true" t="shared" si="46" ref="G190:M190">G191</f>
        <v>0</v>
      </c>
      <c r="H190" s="21">
        <f t="shared" si="46"/>
        <v>0</v>
      </c>
      <c r="I190" s="21">
        <f t="shared" si="46"/>
        <v>0</v>
      </c>
      <c r="J190" s="21">
        <f t="shared" si="46"/>
        <v>0</v>
      </c>
      <c r="K190" s="21">
        <f t="shared" si="46"/>
        <v>0</v>
      </c>
      <c r="L190" s="21">
        <f t="shared" si="46"/>
        <v>0</v>
      </c>
      <c r="M190" s="21">
        <f t="shared" si="46"/>
        <v>16304700</v>
      </c>
      <c r="N190" s="12"/>
      <c r="O190" s="12"/>
      <c r="P190" s="12"/>
      <c r="Q190" s="18">
        <f t="shared" si="33"/>
        <v>100</v>
      </c>
    </row>
    <row r="191" spans="1:17" ht="23.25" customHeight="1">
      <c r="A191" s="46" t="s">
        <v>493</v>
      </c>
      <c r="B191" s="34"/>
      <c r="C191" s="24" t="s">
        <v>494</v>
      </c>
      <c r="D191" s="12"/>
      <c r="E191" s="12"/>
      <c r="F191" s="12">
        <v>16304700</v>
      </c>
      <c r="G191" s="12"/>
      <c r="H191" s="12"/>
      <c r="I191" s="12"/>
      <c r="J191" s="12"/>
      <c r="K191" s="12"/>
      <c r="L191" s="12"/>
      <c r="M191" s="12">
        <v>16304700</v>
      </c>
      <c r="N191" s="21"/>
      <c r="O191" s="21"/>
      <c r="P191" s="21"/>
      <c r="Q191" s="18">
        <f t="shared" si="33"/>
        <v>100</v>
      </c>
    </row>
    <row r="192" spans="1:17" ht="23.25" customHeight="1">
      <c r="A192" s="65" t="s">
        <v>525</v>
      </c>
      <c r="B192" s="34"/>
      <c r="C192" s="20" t="s">
        <v>523</v>
      </c>
      <c r="D192" s="21"/>
      <c r="E192" s="21"/>
      <c r="F192" s="21">
        <f aca="true" t="shared" si="47" ref="F192:M192">F193</f>
        <v>1830100</v>
      </c>
      <c r="G192" s="21">
        <f t="shared" si="47"/>
        <v>0</v>
      </c>
      <c r="H192" s="21">
        <f t="shared" si="47"/>
        <v>0</v>
      </c>
      <c r="I192" s="21">
        <f t="shared" si="47"/>
        <v>0</v>
      </c>
      <c r="J192" s="21">
        <f t="shared" si="47"/>
        <v>0</v>
      </c>
      <c r="K192" s="21">
        <f t="shared" si="47"/>
        <v>0</v>
      </c>
      <c r="L192" s="21">
        <f t="shared" si="47"/>
        <v>0</v>
      </c>
      <c r="M192" s="21">
        <f t="shared" si="47"/>
        <v>1830000</v>
      </c>
      <c r="N192" s="12"/>
      <c r="O192" s="12"/>
      <c r="P192" s="12"/>
      <c r="Q192" s="18">
        <f t="shared" si="33"/>
        <v>99.99453581771488</v>
      </c>
    </row>
    <row r="193" spans="1:17" ht="23.25" customHeight="1">
      <c r="A193" s="46" t="s">
        <v>493</v>
      </c>
      <c r="B193" s="34"/>
      <c r="C193" s="24" t="s">
        <v>524</v>
      </c>
      <c r="D193" s="12"/>
      <c r="E193" s="12"/>
      <c r="F193" s="12">
        <v>1830100</v>
      </c>
      <c r="G193" s="12"/>
      <c r="H193" s="12"/>
      <c r="I193" s="12"/>
      <c r="J193" s="12"/>
      <c r="K193" s="12"/>
      <c r="L193" s="12"/>
      <c r="M193" s="12">
        <v>1830000</v>
      </c>
      <c r="N193" s="12"/>
      <c r="O193" s="12"/>
      <c r="P193" s="12"/>
      <c r="Q193" s="18">
        <f t="shared" si="33"/>
        <v>99.99453581771488</v>
      </c>
    </row>
    <row r="194" spans="1:17" ht="23.25" customHeight="1">
      <c r="A194" s="30" t="s">
        <v>496</v>
      </c>
      <c r="B194" s="34"/>
      <c r="C194" s="20" t="s">
        <v>495</v>
      </c>
      <c r="D194" s="21"/>
      <c r="E194" s="21"/>
      <c r="F194" s="21">
        <f>F195</f>
        <v>766100</v>
      </c>
      <c r="G194" s="21">
        <f aca="true" t="shared" si="48" ref="G194:M194">G195</f>
        <v>0</v>
      </c>
      <c r="H194" s="21">
        <f t="shared" si="48"/>
        <v>0</v>
      </c>
      <c r="I194" s="21">
        <f t="shared" si="48"/>
        <v>0</v>
      </c>
      <c r="J194" s="21">
        <f t="shared" si="48"/>
        <v>0</v>
      </c>
      <c r="K194" s="21">
        <f t="shared" si="48"/>
        <v>0</v>
      </c>
      <c r="L194" s="21">
        <f t="shared" si="48"/>
        <v>0</v>
      </c>
      <c r="M194" s="21">
        <f t="shared" si="48"/>
        <v>766100</v>
      </c>
      <c r="N194" s="12"/>
      <c r="O194" s="12"/>
      <c r="P194" s="12"/>
      <c r="Q194" s="18">
        <f t="shared" si="33"/>
        <v>100</v>
      </c>
    </row>
    <row r="195" spans="1:17" ht="24">
      <c r="A195" s="30" t="s">
        <v>493</v>
      </c>
      <c r="B195" s="34"/>
      <c r="C195" s="31" t="s">
        <v>497</v>
      </c>
      <c r="D195" s="12"/>
      <c r="E195" s="12"/>
      <c r="F195" s="12">
        <v>766100</v>
      </c>
      <c r="G195" s="12"/>
      <c r="H195" s="12"/>
      <c r="I195" s="12"/>
      <c r="J195" s="12"/>
      <c r="K195" s="12"/>
      <c r="L195" s="12"/>
      <c r="M195" s="12">
        <v>766100</v>
      </c>
      <c r="N195" s="8">
        <v>0</v>
      </c>
      <c r="O195" s="8">
        <v>0</v>
      </c>
      <c r="P195" s="8">
        <v>0</v>
      </c>
      <c r="Q195" s="18">
        <f t="shared" si="33"/>
        <v>100</v>
      </c>
    </row>
    <row r="196" spans="1:17" ht="12.75">
      <c r="A196" s="47" t="s">
        <v>302</v>
      </c>
      <c r="B196" s="39" t="s">
        <v>303</v>
      </c>
      <c r="C196" s="7" t="s">
        <v>35</v>
      </c>
      <c r="D196" s="8">
        <v>-3609950</v>
      </c>
      <c r="E196" s="8">
        <v>0</v>
      </c>
      <c r="F196" s="8">
        <f>'1. Доходы бюджета (1)'!F10-'2. Расходы бюджета (2)'!F6</f>
        <v>-6990750.25999999</v>
      </c>
      <c r="G196" s="8" t="e">
        <f>'1. Доходы бюджета (1)'!G10-'2. Расходы бюджета (2)'!G6</f>
        <v>#REF!</v>
      </c>
      <c r="H196" s="8" t="e">
        <f>'1. Доходы бюджета (1)'!H10-'2. Расходы бюджета (2)'!H6</f>
        <v>#REF!</v>
      </c>
      <c r="I196" s="8" t="e">
        <f>'1. Доходы бюджета (1)'!I10-'2. Расходы бюджета (2)'!I6</f>
        <v>#REF!</v>
      </c>
      <c r="J196" s="8" t="e">
        <f>'1. Доходы бюджета (1)'!J10-'2. Расходы бюджета (2)'!J6</f>
        <v>#REF!</v>
      </c>
      <c r="K196" s="8" t="e">
        <f>'1. Доходы бюджета (1)'!K10-'2. Расходы бюджета (2)'!K6</f>
        <v>#REF!</v>
      </c>
      <c r="L196" s="8">
        <f>'1. Доходы бюджета (1)'!L10-'2. Расходы бюджета (2)'!L6</f>
        <v>-25969795.92807254</v>
      </c>
      <c r="M196" s="8">
        <f>'1. Доходы бюджета (1)'!G10-'2. Расходы бюджета (2)'!M6</f>
        <v>10370782.72999999</v>
      </c>
      <c r="N196" s="2"/>
      <c r="O196" s="2"/>
      <c r="P196" s="2"/>
      <c r="Q196" s="18">
        <f t="shared" si="33"/>
        <v>-148.35006750763262</v>
      </c>
    </row>
    <row r="197" spans="1:17" ht="36" customHeight="1">
      <c r="A197" s="48"/>
      <c r="B197" s="2"/>
      <c r="C197" s="2"/>
      <c r="D197" s="2"/>
      <c r="E197" s="2"/>
      <c r="F197" s="32"/>
      <c r="G197" s="2"/>
      <c r="H197" s="2"/>
      <c r="I197" s="2"/>
      <c r="J197" s="2"/>
      <c r="K197" s="2"/>
      <c r="L197" s="2"/>
      <c r="M197" s="2"/>
      <c r="N197" s="14"/>
      <c r="O197" s="14"/>
      <c r="P197" s="14"/>
      <c r="Q197" s="2"/>
    </row>
    <row r="198" spans="1:12" ht="12.75">
      <c r="A198" s="73"/>
      <c r="B198" s="73"/>
      <c r="C198" s="73"/>
      <c r="D198" s="73"/>
      <c r="E198" s="73"/>
      <c r="F198" s="73"/>
      <c r="G198" s="13"/>
      <c r="H198" s="13"/>
      <c r="I198" s="13"/>
      <c r="J198" s="13"/>
      <c r="K198" s="14"/>
      <c r="L198" s="2"/>
    </row>
  </sheetData>
  <sheetProtection/>
  <mergeCells count="7">
    <mergeCell ref="A198:F198"/>
    <mergeCell ref="A1:P1"/>
    <mergeCell ref="A3:A4"/>
    <mergeCell ref="B3:B4"/>
    <mergeCell ref="C3:C4"/>
    <mergeCell ref="D3:L3"/>
    <mergeCell ref="M3:Q3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0.25390625" style="0" customWidth="1"/>
    <col min="2" max="2" width="7.75390625" style="0" customWidth="1"/>
    <col min="3" max="3" width="22.75390625" style="0" customWidth="1"/>
    <col min="4" max="5" width="15.75390625" style="0" customWidth="1"/>
  </cols>
  <sheetData>
    <row r="1" spans="1:6" ht="15.75" customHeight="1">
      <c r="A1" s="86" t="s">
        <v>304</v>
      </c>
      <c r="B1" s="86"/>
      <c r="C1" s="86"/>
      <c r="D1" s="86"/>
      <c r="E1" s="86"/>
      <c r="F1" s="86"/>
    </row>
    <row r="2" spans="1:6" ht="14.25">
      <c r="A2" s="3"/>
      <c r="B2" s="3"/>
      <c r="C2" s="3"/>
      <c r="D2" s="3"/>
      <c r="E2" s="4"/>
      <c r="F2" s="4"/>
    </row>
    <row r="3" spans="1:6" ht="12.75" customHeight="1">
      <c r="A3" s="84" t="s">
        <v>1</v>
      </c>
      <c r="B3" s="84" t="s">
        <v>2</v>
      </c>
      <c r="C3" s="84" t="s">
        <v>305</v>
      </c>
      <c r="D3" s="85" t="s">
        <v>4</v>
      </c>
      <c r="E3" s="87" t="s">
        <v>5</v>
      </c>
      <c r="F3" s="85"/>
    </row>
    <row r="4" spans="1:6" ht="22.5" customHeight="1">
      <c r="A4" s="84"/>
      <c r="B4" s="84"/>
      <c r="C4" s="84"/>
      <c r="D4" s="85"/>
      <c r="E4" s="85"/>
      <c r="F4" s="85"/>
    </row>
    <row r="5" spans="1:6" ht="12.75">
      <c r="A5" s="6" t="s">
        <v>14</v>
      </c>
      <c r="B5" s="6" t="s">
        <v>15</v>
      </c>
      <c r="C5" s="6" t="s">
        <v>16</v>
      </c>
      <c r="D5" s="6" t="s">
        <v>17</v>
      </c>
      <c r="E5" s="6" t="s">
        <v>26</v>
      </c>
      <c r="F5" s="6" t="s">
        <v>32</v>
      </c>
    </row>
    <row r="6" spans="1:6" ht="30" customHeight="1">
      <c r="A6" s="58" t="s">
        <v>306</v>
      </c>
      <c r="B6" s="7" t="s">
        <v>307</v>
      </c>
      <c r="C6" s="7" t="s">
        <v>35</v>
      </c>
      <c r="D6" s="8">
        <f>D9</f>
        <v>6990750.25999999</v>
      </c>
      <c r="E6" s="8">
        <f>E9</f>
        <v>-10370782.72999999</v>
      </c>
      <c r="F6" s="8">
        <v>0</v>
      </c>
    </row>
    <row r="7" spans="1:6" ht="30" customHeight="1">
      <c r="A7" s="58" t="s">
        <v>308</v>
      </c>
      <c r="B7" s="7" t="s">
        <v>309</v>
      </c>
      <c r="C7" s="7" t="s">
        <v>35</v>
      </c>
      <c r="D7" s="8">
        <v>0</v>
      </c>
      <c r="E7" s="8">
        <v>0</v>
      </c>
      <c r="F7" s="8">
        <v>0</v>
      </c>
    </row>
    <row r="8" spans="1:6" ht="30" customHeight="1">
      <c r="A8" s="58" t="s">
        <v>310</v>
      </c>
      <c r="B8" s="7" t="s">
        <v>311</v>
      </c>
      <c r="C8" s="7" t="s">
        <v>35</v>
      </c>
      <c r="D8" s="8">
        <v>0</v>
      </c>
      <c r="E8" s="8">
        <v>0</v>
      </c>
      <c r="F8" s="8">
        <v>0</v>
      </c>
    </row>
    <row r="9" spans="1:6" ht="30" customHeight="1">
      <c r="A9" s="58" t="s">
        <v>312</v>
      </c>
      <c r="B9" s="7" t="s">
        <v>313</v>
      </c>
      <c r="C9" s="7"/>
      <c r="D9" s="8">
        <f>D11+D13</f>
        <v>6990750.25999999</v>
      </c>
      <c r="E9" s="8">
        <f>E11+E13</f>
        <v>-10370782.72999999</v>
      </c>
      <c r="F9" s="8">
        <v>0</v>
      </c>
    </row>
    <row r="10" spans="1:7" ht="30" customHeight="1">
      <c r="A10" s="58" t="s">
        <v>314</v>
      </c>
      <c r="B10" s="7" t="s">
        <v>315</v>
      </c>
      <c r="C10" s="7"/>
      <c r="D10" s="8">
        <f>D11+D12</f>
        <v>-237389818.75</v>
      </c>
      <c r="E10" s="8">
        <f>E11+E12</f>
        <v>-248232308.91</v>
      </c>
      <c r="F10" s="8">
        <f>F11+F95</f>
        <v>0</v>
      </c>
      <c r="G10" s="8">
        <f>G11+G95</f>
        <v>0</v>
      </c>
    </row>
    <row r="11" spans="1:6" ht="30" customHeight="1">
      <c r="A11" s="59" t="s">
        <v>316</v>
      </c>
      <c r="B11" s="10" t="s">
        <v>315</v>
      </c>
      <c r="C11" s="11" t="s">
        <v>317</v>
      </c>
      <c r="D11" s="12">
        <f>-'1. Доходы бюджета (1)'!F10</f>
        <v>-237389818.75</v>
      </c>
      <c r="E11" s="12">
        <v>-248232308.91</v>
      </c>
      <c r="F11" s="12">
        <v>0</v>
      </c>
    </row>
    <row r="12" spans="1:6" ht="30" customHeight="1">
      <c r="A12" s="59" t="s">
        <v>318</v>
      </c>
      <c r="B12" s="10" t="s">
        <v>315</v>
      </c>
      <c r="C12" s="11" t="s">
        <v>319</v>
      </c>
      <c r="D12" s="12">
        <v>0</v>
      </c>
      <c r="E12" s="12">
        <v>0</v>
      </c>
      <c r="F12" s="12">
        <v>0</v>
      </c>
    </row>
    <row r="13" spans="1:6" ht="30" customHeight="1">
      <c r="A13" s="58" t="s">
        <v>320</v>
      </c>
      <c r="B13" s="7" t="s">
        <v>321</v>
      </c>
      <c r="C13" s="7"/>
      <c r="D13" s="8">
        <f>D14+D15</f>
        <v>244380569.01</v>
      </c>
      <c r="E13" s="8">
        <f>E14+E15</f>
        <v>237861526.18</v>
      </c>
      <c r="F13" s="8">
        <v>0</v>
      </c>
    </row>
    <row r="14" spans="1:6" ht="30" customHeight="1">
      <c r="A14" s="59" t="s">
        <v>322</v>
      </c>
      <c r="B14" s="10" t="s">
        <v>321</v>
      </c>
      <c r="C14" s="11" t="s">
        <v>323</v>
      </c>
      <c r="D14" s="12">
        <f>'2. Расходы бюджета (2)'!F6</f>
        <v>244380569.01</v>
      </c>
      <c r="E14" s="12">
        <v>237861526.18</v>
      </c>
      <c r="F14" s="12">
        <v>0</v>
      </c>
    </row>
    <row r="15" spans="1:6" ht="30" customHeight="1">
      <c r="A15" s="59" t="s">
        <v>324</v>
      </c>
      <c r="B15" s="10" t="s">
        <v>321</v>
      </c>
      <c r="C15" s="11" t="s">
        <v>325</v>
      </c>
      <c r="D15" s="12">
        <v>0</v>
      </c>
      <c r="E15" s="12">
        <v>0</v>
      </c>
      <c r="F15" s="12">
        <v>0</v>
      </c>
    </row>
    <row r="95" spans="3:7" ht="12.75">
      <c r="C95" s="27">
        <v>200</v>
      </c>
      <c r="F95" s="27">
        <f>F96+F144</f>
        <v>0</v>
      </c>
      <c r="G95" s="27">
        <f>G96+G144</f>
        <v>0</v>
      </c>
    </row>
    <row r="96" ht="12.75">
      <c r="F96">
        <f>F97+F101+F119+F135</f>
        <v>0</v>
      </c>
    </row>
    <row r="135" spans="6:7" ht="12.75">
      <c r="F135">
        <f>F136+F137+F139+F140+F138+F140+F141+F142+F143</f>
        <v>0</v>
      </c>
      <c r="G135">
        <f>G136+G137+G139+G140+G138+G140+G141+G142+G143</f>
        <v>0</v>
      </c>
    </row>
    <row r="141" ht="12.75">
      <c r="C141">
        <v>20204052050000100</v>
      </c>
    </row>
    <row r="142" ht="12.75">
      <c r="C142">
        <v>9.922020405305E+19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2013-12-03T13:51:30Z</cp:lastPrinted>
  <dcterms:created xsi:type="dcterms:W3CDTF">2012-10-04T11:27:36Z</dcterms:created>
  <dcterms:modified xsi:type="dcterms:W3CDTF">2014-01-14T13:57:23Z</dcterms:modified>
  <cp:category/>
  <cp:version/>
  <cp:contentType/>
  <cp:contentStatus/>
</cp:coreProperties>
</file>