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>
    <definedName name="Excel_BuiltIn_Print_Area" localSheetId="0">'Лист1'!$A$1:$AH$48</definedName>
    <definedName name="Excel_BuiltIn_Print_Titles" localSheetId="1">'Лист2'!$A:$A</definedName>
    <definedName name="_xlnm.Print_Titles" localSheetId="1">'Лист2'!$A:$A</definedName>
    <definedName name="_xlnm.Print_Area" localSheetId="0">'Лист1'!$A$1:$AH$48</definedName>
  </definedNames>
  <calcPr fullCalcOnLoad="1"/>
</workbook>
</file>

<file path=xl/sharedStrings.xml><?xml version="1.0" encoding="utf-8"?>
<sst xmlns="http://schemas.openxmlformats.org/spreadsheetml/2006/main" count="244" uniqueCount="101">
  <si>
    <t>Всего доходов</t>
  </si>
  <si>
    <t>в том числе</t>
  </si>
  <si>
    <t>всего расходов</t>
  </si>
  <si>
    <t>Дефицит (-),Профицит (+)</t>
  </si>
  <si>
    <t>Остатки на счетах бюджетов</t>
  </si>
  <si>
    <t>налоговые и неналоговые доходы</t>
  </si>
  <si>
    <t>безвозмездные перечисления</t>
  </si>
  <si>
    <t>в том числе:</t>
  </si>
  <si>
    <t>Прочие безвозмездные поступления (добр.взносы юр.и физ.лиц)</t>
  </si>
  <si>
    <t>Возврат остаков субсидий,субвенций и иных межбюджетных трансфертов прошлых лет (219)</t>
  </si>
  <si>
    <t>Возврат остатков субсидий АУ,БУ (218)</t>
  </si>
  <si>
    <t>дотации на выравнивание уровня бюджетной обеспеченности</t>
  </si>
  <si>
    <t>дотации на сбалансированность бюджетов (прочие дотации)</t>
  </si>
  <si>
    <t>назначено на год</t>
  </si>
  <si>
    <t>исполнено</t>
  </si>
  <si>
    <t>%</t>
  </si>
  <si>
    <t>назначено     на год</t>
  </si>
  <si>
    <t>На 01.01.2022 г.</t>
  </si>
  <si>
    <t>Б-Таябинское</t>
  </si>
  <si>
    <t>Б-Яльчикское</t>
  </si>
  <si>
    <t xml:space="preserve">Кильдюшевское </t>
  </si>
  <si>
    <t>Лащ-Таябинское</t>
  </si>
  <si>
    <t xml:space="preserve">Малотаябинское </t>
  </si>
  <si>
    <t xml:space="preserve">Новошимкусское </t>
  </si>
  <si>
    <t xml:space="preserve">Сабанчинское </t>
  </si>
  <si>
    <t xml:space="preserve">Яльчикское </t>
  </si>
  <si>
    <t>Янтиковское</t>
  </si>
  <si>
    <t>Всего по пос-м</t>
  </si>
  <si>
    <t>Бюджет района:</t>
  </si>
  <si>
    <t>Консолидированный бюджет</t>
  </si>
  <si>
    <t xml:space="preserve"> </t>
  </si>
  <si>
    <t>Муниципальный район</t>
  </si>
  <si>
    <t>Факт 2021</t>
  </si>
  <si>
    <t>Налоговые доходы</t>
  </si>
  <si>
    <t>Налог на доходы физ.лиц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</si>
  <si>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</si>
  <si>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</si>
  <si>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 налог на вмененный доход</t>
  </si>
  <si>
    <t>Единый с/х налог</t>
  </si>
  <si>
    <t>Налог, взимаемый в связи с применением патентной системы налогообложения</t>
  </si>
  <si>
    <t>Транспортный налог</t>
  </si>
  <si>
    <t>Налог на добычу полезных ископаемых</t>
  </si>
  <si>
    <t>Госпошлина</t>
  </si>
  <si>
    <t>Неналоговые доходы</t>
  </si>
  <si>
    <t xml:space="preserve">Доходы от перечисления части прибыли, остающейся после уплаты налогов и иных обязательных платежей МУП </t>
  </si>
  <si>
    <t>Доходы от арендной платы за земельные участки</t>
  </si>
  <si>
    <t>Доходы от сдачи в аренду имущества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</si>
  <si>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учреждений) (11109045)</t>
  </si>
  <si>
    <t>Негативное возд.на окружающую среду</t>
  </si>
  <si>
    <t>Доходы от оказания платных услуг</t>
  </si>
  <si>
    <t>Доходы, поступающие в порядке возмещения расходов, понесенных в связи с эксплуатацией имущества муниципальных районов</t>
  </si>
  <si>
    <t>Прочие доходы от компенсации затрат бюджетов муниципальных районов</t>
  </si>
  <si>
    <t>Доходы от продажи муниц. имущества</t>
  </si>
  <si>
    <t>Доходы от продажи земли</t>
  </si>
  <si>
    <t>Штрафы</t>
  </si>
  <si>
    <t>Невыясненные поступления</t>
  </si>
  <si>
    <t xml:space="preserve">Прочие неналоговые доходы </t>
  </si>
  <si>
    <t xml:space="preserve">Итого налог. и неналог. доходы </t>
  </si>
  <si>
    <t>Сельские поселения</t>
  </si>
  <si>
    <t>НДФЛ</t>
  </si>
  <si>
    <t>Акцизы на нефтепродукты</t>
  </si>
  <si>
    <t>Государственная пошлина за совершение нотариальных действий должностными лицами органов местного самоуправления</t>
  </si>
  <si>
    <t>Арендная плата за аренду земли (11105025)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</si>
  <si>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 (11105035)</t>
  </si>
  <si>
    <t xml:space="preserve">  Доходы от сдачи в аренду имущества, составляющего казну сельских поселений (за исключением земельных участков) (11105075)</t>
  </si>
  <si>
    <t>Доходы, поступающие в порядке возмещения расходов, понесенных в связи с эксплуатацией имущества сельских поселений (11302065)</t>
  </si>
  <si>
    <t>Прочие доходы от компенсации затрат государства бюджетов поселений(11302995)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</si>
  <si>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учреждений(11406025)</t>
  </si>
  <si>
    <t>Доходы от реализации иного имущества, находящихся в собственности поселений(11402053)</t>
  </si>
  <si>
    <t>Прочие поступления от денежных взысканий (штрафов) за наруш.зак. РФ о размещ.зак.на пост.тов. выпол.работ,оказ. усл.</t>
  </si>
  <si>
    <t>Прочие неналоговые доходы
(117050501)</t>
  </si>
  <si>
    <t>Прочие неналоговые доходы
(Инициативные платежи
117150301)</t>
  </si>
  <si>
    <t>Уточненный план на год</t>
  </si>
  <si>
    <t xml:space="preserve"> % </t>
  </si>
  <si>
    <t xml:space="preserve"> % исп-ия</t>
  </si>
  <si>
    <t xml:space="preserve">  Большетаябинское</t>
  </si>
  <si>
    <t xml:space="preserve">  Большеяльчикское</t>
  </si>
  <si>
    <t xml:space="preserve">  Кильдюшевское</t>
  </si>
  <si>
    <t xml:space="preserve">  Лащ-Таябинское</t>
  </si>
  <si>
    <t xml:space="preserve">  Малотаябинское</t>
  </si>
  <si>
    <t xml:space="preserve">  Новошимкусское</t>
  </si>
  <si>
    <t xml:space="preserve">  Сабанчинское</t>
  </si>
  <si>
    <t xml:space="preserve">  Яльчикское</t>
  </si>
  <si>
    <t xml:space="preserve">  Янтиковское</t>
  </si>
  <si>
    <t>Всего</t>
  </si>
  <si>
    <t xml:space="preserve">Факт 2021 год </t>
  </si>
  <si>
    <t>Назначено     
на 2022год</t>
  </si>
  <si>
    <t>Налог на имущество физических лиц</t>
  </si>
  <si>
    <t xml:space="preserve">Земельный налог </t>
  </si>
  <si>
    <t>Доходы от сдачи в аренду имущества, составляющего казну  (за исключением земельных участков)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</si>
  <si>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учреждений)</t>
  </si>
  <si>
    <t>Возмещение расходов, понесенных в связи с эксплуатацией имущества муниципальных районов</t>
  </si>
  <si>
    <t xml:space="preserve">Прочие доходы от компенсации затрат бюджетов </t>
  </si>
  <si>
    <t>Доходы от продажи муниц.имущества</t>
  </si>
  <si>
    <t>Прочие неналоговые доходы (117050501)</t>
  </si>
  <si>
    <t>Прочие неналоговые доходы (Инициативные платежи 117150301)</t>
  </si>
  <si>
    <t>Налог на имущество (10601)</t>
  </si>
  <si>
    <t>Земельный налог (10606)</t>
  </si>
  <si>
    <t>Исполнение консолидированного бюджета Яльчикского района на 01.12.2022 года</t>
  </si>
  <si>
    <t>01.12.2022/01.12.2021</t>
  </si>
  <si>
    <t>01.12.2022 к плановым назначениям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</si>
</sst>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0;\-#,##0.00"/>
    <numFmt numFmtId="166" formatCode="#,##0.0"/>
    <numFmt numFmtId="167" formatCode="[$-FC19]d\ mmmm\ yyyy\ &quot;г.&quot;"/>
    <numFmt numFmtId="168" formatCode="000000"/>
  </numFmts>
  <fonts count="8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0"/>
      <name val="Times New Roman"/>
      <family val="1"/>
    </font>
    <font>
      <b/>
      <sz val="10"/>
      <color indexed="57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color indexed="57"/>
      <name val="Times New Roman"/>
      <family val="1"/>
    </font>
    <font>
      <b/>
      <sz val="8"/>
      <color indexed="10"/>
      <name val="Times New Roman"/>
      <family val="1"/>
    </font>
    <font>
      <b/>
      <i/>
      <sz val="8"/>
      <color indexed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Arial"/>
      <family val="2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57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0"/>
      <name val="Arial Cyr"/>
      <family val="2"/>
    </font>
    <font>
      <sz val="8"/>
      <name val="Arial Cyr"/>
      <family val="2"/>
    </font>
    <font>
      <b/>
      <sz val="8"/>
      <color indexed="57"/>
      <name val="Arial Cyr"/>
      <family val="2"/>
    </font>
    <font>
      <b/>
      <sz val="8"/>
      <color indexed="10"/>
      <name val="Arial Cyr"/>
      <family val="2"/>
    </font>
    <font>
      <b/>
      <i/>
      <sz val="8"/>
      <color indexed="10"/>
      <name val="Arial Cyr"/>
      <family val="2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2"/>
    </font>
    <font>
      <b/>
      <sz val="10"/>
      <color indexed="8"/>
      <name val="Arial CYR"/>
      <family val="0"/>
    </font>
    <font>
      <b/>
      <sz val="11"/>
      <color indexed="52"/>
      <name val="Calibri"/>
      <family val="2"/>
    </font>
    <font>
      <u val="single"/>
      <sz val="8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8.5"/>
      <color indexed="20"/>
      <name val="Arial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4"/>
      </top>
      <bottom style="double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3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3" fillId="31" borderId="0" applyNumberFormat="0" applyBorder="0" applyAlignment="0" applyProtection="0"/>
    <xf numFmtId="0" fontId="4" fillId="0" borderId="0">
      <alignment/>
      <protection/>
    </xf>
    <xf numFmtId="0" fontId="5" fillId="2" borderId="1" applyNumberFormat="0" applyAlignment="0" applyProtection="0"/>
    <xf numFmtId="0" fontId="6" fillId="32" borderId="2" applyNumberFormat="0" applyAlignment="0" applyProtection="0"/>
    <xf numFmtId="0" fontId="4" fillId="0" borderId="0">
      <alignment/>
      <protection/>
    </xf>
    <xf numFmtId="0" fontId="7" fillId="2" borderId="0" applyNumberFormat="0" applyBorder="0" applyAlignment="0" applyProtection="0"/>
    <xf numFmtId="0" fontId="8" fillId="33" borderId="0" applyNumberFormat="0" applyBorder="0" applyAlignment="0" applyProtection="0"/>
    <xf numFmtId="0" fontId="9" fillId="2" borderId="3" applyNumberFormat="0" applyAlignment="0" applyProtection="0"/>
    <xf numFmtId="0" fontId="10" fillId="2" borderId="3" applyNumberFormat="0" applyAlignment="0" applyProtection="0"/>
    <xf numFmtId="0" fontId="11" fillId="2" borderId="4" applyNumberFormat="0" applyAlignment="0" applyProtection="0"/>
    <xf numFmtId="0" fontId="11" fillId="2" borderId="0" applyNumberFormat="0" applyBorder="0" applyAlignment="0" applyProtection="0"/>
    <xf numFmtId="0" fontId="12" fillId="13" borderId="1" applyNumberFormat="0" applyAlignment="0" applyProtection="0"/>
    <xf numFmtId="0" fontId="13" fillId="2" borderId="5" applyNumberFormat="0" applyAlignment="0" applyProtection="0"/>
    <xf numFmtId="0" fontId="14" fillId="22" borderId="0" applyNumberFormat="0" applyBorder="0" applyAlignment="0" applyProtection="0"/>
    <xf numFmtId="0" fontId="0" fillId="4" borderId="6" applyNumberFormat="0" applyAlignment="0" applyProtection="0"/>
    <xf numFmtId="0" fontId="15" fillId="2" borderId="7" applyNumberFormat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7" fillId="2" borderId="0" applyNumberFormat="0" applyBorder="0" applyAlignment="0" applyProtection="0"/>
    <xf numFmtId="0" fontId="18" fillId="2" borderId="8" applyNumberFormat="0" applyAlignment="0" applyProtection="0"/>
    <xf numFmtId="0" fontId="4" fillId="0" borderId="0">
      <alignment/>
      <protection/>
    </xf>
    <xf numFmtId="0" fontId="19" fillId="2" borderId="0" applyNumberFormat="0" applyBorder="0" applyAlignment="0" applyProtection="0"/>
    <xf numFmtId="0" fontId="16" fillId="34" borderId="0">
      <alignment/>
      <protection/>
    </xf>
    <xf numFmtId="0" fontId="16" fillId="0" borderId="0">
      <alignment horizontal="left" wrapText="1"/>
      <protection/>
    </xf>
    <xf numFmtId="0" fontId="20" fillId="0" borderId="0">
      <alignment horizontal="center" wrapText="1"/>
      <protection/>
    </xf>
    <xf numFmtId="0" fontId="20" fillId="0" borderId="0">
      <alignment horizontal="center"/>
      <protection/>
    </xf>
    <xf numFmtId="0" fontId="16" fillId="0" borderId="0">
      <alignment horizontal="right"/>
      <protection/>
    </xf>
    <xf numFmtId="0" fontId="16" fillId="34" borderId="9">
      <alignment/>
      <protection/>
    </xf>
    <xf numFmtId="0" fontId="16" fillId="0" borderId="10">
      <alignment horizontal="center" vertical="center" wrapText="1"/>
      <protection/>
    </xf>
    <xf numFmtId="0" fontId="16" fillId="34" borderId="11">
      <alignment/>
      <protection/>
    </xf>
    <xf numFmtId="49" fontId="16" fillId="0" borderId="10">
      <alignment horizontal="center" vertical="top" shrinkToFit="1"/>
      <protection/>
    </xf>
    <xf numFmtId="0" fontId="16" fillId="0" borderId="10">
      <alignment horizontal="center" vertical="top" wrapText="1"/>
      <protection/>
    </xf>
    <xf numFmtId="4" fontId="16" fillId="0" borderId="10">
      <alignment horizontal="right" vertical="top" shrinkToFit="1"/>
      <protection/>
    </xf>
    <xf numFmtId="10" fontId="16" fillId="0" borderId="10">
      <alignment horizontal="center" vertical="top" shrinkToFit="1"/>
      <protection/>
    </xf>
    <xf numFmtId="0" fontId="16" fillId="34" borderId="12">
      <alignment/>
      <protection/>
    </xf>
    <xf numFmtId="49" fontId="21" fillId="0" borderId="10">
      <alignment horizontal="left" vertical="top" shrinkToFit="1"/>
      <protection/>
    </xf>
    <xf numFmtId="4" fontId="21" fillId="22" borderId="10">
      <alignment horizontal="right" vertical="top" shrinkToFit="1"/>
      <protection/>
    </xf>
    <xf numFmtId="10" fontId="21" fillId="22" borderId="10">
      <alignment horizontal="center" vertical="top" shrinkToFit="1"/>
      <protection/>
    </xf>
    <xf numFmtId="0" fontId="16" fillId="0" borderId="0">
      <alignment/>
      <protection/>
    </xf>
    <xf numFmtId="0" fontId="16" fillId="34" borderId="9">
      <alignment horizontal="left"/>
      <protection/>
    </xf>
    <xf numFmtId="0" fontId="16" fillId="0" borderId="10">
      <alignment horizontal="left" vertical="top" wrapText="1"/>
      <protection/>
    </xf>
    <xf numFmtId="4" fontId="21" fillId="5" borderId="10">
      <alignment horizontal="right" vertical="top" shrinkToFit="1"/>
      <protection/>
    </xf>
    <xf numFmtId="10" fontId="21" fillId="5" borderId="10">
      <alignment horizontal="center" vertical="top" shrinkToFit="1"/>
      <protection/>
    </xf>
    <xf numFmtId="0" fontId="16" fillId="34" borderId="11">
      <alignment horizontal="left"/>
      <protection/>
    </xf>
    <xf numFmtId="0" fontId="16" fillId="34" borderId="12">
      <alignment horizontal="left"/>
      <protection/>
    </xf>
    <xf numFmtId="0" fontId="16" fillId="34" borderId="0">
      <alignment horizontal="left"/>
      <protection/>
    </xf>
    <xf numFmtId="4" fontId="63" fillId="35" borderId="13">
      <alignment horizontal="right" vertical="top" shrinkToFit="1"/>
      <protection/>
    </xf>
    <xf numFmtId="4" fontId="16" fillId="0" borderId="10">
      <alignment horizontal="right" shrinkToFit="1"/>
      <protection/>
    </xf>
    <xf numFmtId="0" fontId="62" fillId="36" borderId="0" applyNumberFormat="0" applyBorder="0" applyAlignment="0" applyProtection="0"/>
    <xf numFmtId="0" fontId="62" fillId="37" borderId="0" applyNumberFormat="0" applyBorder="0" applyAlignment="0" applyProtection="0"/>
    <xf numFmtId="0" fontId="62" fillId="38" borderId="0" applyNumberFormat="0" applyBorder="0" applyAlignment="0" applyProtection="0"/>
    <xf numFmtId="0" fontId="62" fillId="39" borderId="0" applyNumberFormat="0" applyBorder="0" applyAlignment="0" applyProtection="0"/>
    <xf numFmtId="0" fontId="62" fillId="40" borderId="0" applyNumberFormat="0" applyBorder="0" applyAlignment="0" applyProtection="0"/>
    <xf numFmtId="0" fontId="62" fillId="41" borderId="0" applyNumberFormat="0" applyBorder="0" applyAlignment="0" applyProtection="0"/>
    <xf numFmtId="0" fontId="64" fillId="42" borderId="14" applyNumberFormat="0" applyAlignment="0" applyProtection="0"/>
    <xf numFmtId="0" fontId="65" fillId="43" borderId="15" applyNumberFormat="0" applyAlignment="0" applyProtection="0"/>
    <xf numFmtId="0" fontId="66" fillId="43" borderId="14" applyNumberFormat="0" applyAlignment="0" applyProtection="0"/>
    <xf numFmtId="0" fontId="67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9" applyNumberFormat="0" applyFill="0" applyAlignment="0" applyProtection="0"/>
    <xf numFmtId="0" fontId="72" fillId="44" borderId="20" applyNumberFormat="0" applyAlignment="0" applyProtection="0"/>
    <xf numFmtId="0" fontId="73" fillId="0" borderId="0" applyNumberFormat="0" applyFill="0" applyBorder="0" applyAlignment="0" applyProtection="0"/>
    <xf numFmtId="0" fontId="74" fillId="4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46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7" borderId="21" applyNumberFormat="0" applyFont="0" applyAlignment="0" applyProtection="0"/>
    <xf numFmtId="9" fontId="0" fillId="0" borderId="0" applyFill="0" applyBorder="0" applyAlignment="0" applyProtection="0"/>
    <xf numFmtId="0" fontId="78" fillId="0" borderId="22" applyNumberFormat="0" applyFill="0" applyAlignment="0" applyProtection="0"/>
    <xf numFmtId="0" fontId="7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0" fillId="48" borderId="0" applyNumberFormat="0" applyBorder="0" applyAlignment="0" applyProtection="0"/>
  </cellStyleXfs>
  <cellXfs count="167">
    <xf numFmtId="0" fontId="0" fillId="2" borderId="0" xfId="0" applyAlignment="1">
      <alignment/>
    </xf>
    <xf numFmtId="0" fontId="22" fillId="2" borderId="0" xfId="0" applyFont="1" applyAlignment="1">
      <alignment/>
    </xf>
    <xf numFmtId="0" fontId="23" fillId="2" borderId="0" xfId="0" applyFont="1" applyAlignment="1">
      <alignment/>
    </xf>
    <xf numFmtId="0" fontId="24" fillId="2" borderId="0" xfId="0" applyFont="1" applyAlignment="1">
      <alignment/>
    </xf>
    <xf numFmtId="0" fontId="25" fillId="2" borderId="0" xfId="0" applyFont="1" applyAlignment="1">
      <alignment/>
    </xf>
    <xf numFmtId="0" fontId="26" fillId="2" borderId="0" xfId="0" applyFont="1" applyAlignment="1">
      <alignment/>
    </xf>
    <xf numFmtId="0" fontId="28" fillId="2" borderId="0" xfId="0" applyFont="1" applyAlignment="1">
      <alignment/>
    </xf>
    <xf numFmtId="0" fontId="29" fillId="2" borderId="0" xfId="0" applyFont="1" applyAlignment="1">
      <alignment/>
    </xf>
    <xf numFmtId="0" fontId="30" fillId="2" borderId="0" xfId="0" applyFont="1" applyAlignment="1">
      <alignment/>
    </xf>
    <xf numFmtId="0" fontId="32" fillId="2" borderId="10" xfId="0" applyFont="1" applyBorder="1" applyAlignment="1">
      <alignment horizontal="center" vertical="center" wrapText="1"/>
    </xf>
    <xf numFmtId="0" fontId="31" fillId="2" borderId="10" xfId="0" applyFont="1" applyBorder="1" applyAlignment="1">
      <alignment horizontal="center" vertical="center" wrapText="1"/>
    </xf>
    <xf numFmtId="0" fontId="31" fillId="2" borderId="23" xfId="0" applyFont="1" applyBorder="1" applyAlignment="1">
      <alignment horizontal="center" vertical="center" wrapText="1"/>
    </xf>
    <xf numFmtId="0" fontId="32" fillId="2" borderId="23" xfId="0" applyFont="1" applyBorder="1" applyAlignment="1">
      <alignment horizontal="center" vertical="center" wrapText="1"/>
    </xf>
    <xf numFmtId="14" fontId="31" fillId="2" borderId="23" xfId="0" applyNumberFormat="1" applyFont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  <xf numFmtId="14" fontId="31" fillId="2" borderId="10" xfId="0" applyNumberFormat="1" applyFont="1" applyBorder="1" applyAlignment="1">
      <alignment horizontal="center" vertical="center" wrapText="1"/>
    </xf>
    <xf numFmtId="0" fontId="33" fillId="2" borderId="10" xfId="0" applyFont="1" applyBorder="1" applyAlignment="1">
      <alignment horizontal="left" wrapText="1"/>
    </xf>
    <xf numFmtId="4" fontId="33" fillId="0" borderId="10" xfId="0" applyNumberFormat="1" applyFont="1" applyFill="1" applyBorder="1" applyAlignment="1">
      <alignment wrapText="1"/>
    </xf>
    <xf numFmtId="164" fontId="33" fillId="0" borderId="10" xfId="0" applyNumberFormat="1" applyFont="1" applyFill="1" applyBorder="1" applyAlignment="1">
      <alignment wrapText="1"/>
    </xf>
    <xf numFmtId="4" fontId="33" fillId="2" borderId="10" xfId="0" applyNumberFormat="1" applyFont="1" applyBorder="1" applyAlignment="1">
      <alignment/>
    </xf>
    <xf numFmtId="3" fontId="33" fillId="0" borderId="10" xfId="0" applyNumberFormat="1" applyFont="1" applyFill="1" applyBorder="1" applyAlignment="1">
      <alignment wrapText="1"/>
    </xf>
    <xf numFmtId="4" fontId="33" fillId="2" borderId="23" xfId="0" applyNumberFormat="1" applyFont="1" applyBorder="1" applyAlignment="1">
      <alignment horizontal="right" wrapText="1"/>
    </xf>
    <xf numFmtId="164" fontId="34" fillId="0" borderId="10" xfId="0" applyNumberFormat="1" applyFont="1" applyFill="1" applyBorder="1" applyAlignment="1">
      <alignment wrapText="1"/>
    </xf>
    <xf numFmtId="4" fontId="33" fillId="2" borderId="10" xfId="0" applyNumberFormat="1" applyFont="1" applyBorder="1" applyAlignment="1">
      <alignment wrapText="1"/>
    </xf>
    <xf numFmtId="164" fontId="34" fillId="2" borderId="10" xfId="0" applyNumberFormat="1" applyFont="1" applyBorder="1" applyAlignment="1">
      <alignment wrapText="1"/>
    </xf>
    <xf numFmtId="4" fontId="33" fillId="2" borderId="10" xfId="0" applyNumberFormat="1" applyFont="1" applyBorder="1" applyAlignment="1">
      <alignment/>
    </xf>
    <xf numFmtId="4" fontId="33" fillId="0" borderId="10" xfId="0" applyNumberFormat="1" applyFont="1" applyFill="1" applyBorder="1" applyAlignment="1">
      <alignment horizontal="right" wrapText="1"/>
    </xf>
    <xf numFmtId="2" fontId="33" fillId="0" borderId="10" xfId="0" applyNumberFormat="1" applyFont="1" applyFill="1" applyBorder="1" applyAlignment="1">
      <alignment wrapText="1"/>
    </xf>
    <xf numFmtId="0" fontId="34" fillId="2" borderId="10" xfId="0" applyFont="1" applyBorder="1" applyAlignment="1">
      <alignment horizontal="left" wrapText="1"/>
    </xf>
    <xf numFmtId="4" fontId="34" fillId="0" borderId="10" xfId="0" applyNumberFormat="1" applyFont="1" applyFill="1" applyBorder="1" applyAlignment="1">
      <alignment wrapText="1"/>
    </xf>
    <xf numFmtId="4" fontId="34" fillId="2" borderId="10" xfId="0" applyNumberFormat="1" applyFont="1" applyBorder="1" applyAlignment="1">
      <alignment/>
    </xf>
    <xf numFmtId="3" fontId="34" fillId="0" borderId="10" xfId="0" applyNumberFormat="1" applyFont="1" applyFill="1" applyBorder="1" applyAlignment="1">
      <alignment wrapText="1"/>
    </xf>
    <xf numFmtId="3" fontId="35" fillId="0" borderId="10" xfId="0" applyNumberFormat="1" applyFont="1" applyFill="1" applyBorder="1" applyAlignment="1">
      <alignment wrapText="1"/>
    </xf>
    <xf numFmtId="4" fontId="34" fillId="2" borderId="10" xfId="0" applyNumberFormat="1" applyFont="1" applyBorder="1" applyAlignment="1">
      <alignment wrapText="1"/>
    </xf>
    <xf numFmtId="4" fontId="34" fillId="2" borderId="10" xfId="0" applyNumberFormat="1" applyFont="1" applyBorder="1" applyAlignment="1">
      <alignment/>
    </xf>
    <xf numFmtId="165" fontId="33" fillId="0" borderId="10" xfId="0" applyNumberFormat="1" applyFont="1" applyFill="1" applyBorder="1" applyAlignment="1">
      <alignment wrapText="1"/>
    </xf>
    <xf numFmtId="164" fontId="33" fillId="2" borderId="10" xfId="0" applyNumberFormat="1" applyFont="1" applyBorder="1" applyAlignment="1">
      <alignment wrapText="1"/>
    </xf>
    <xf numFmtId="4" fontId="34" fillId="0" borderId="10" xfId="0" applyNumberFormat="1" applyFont="1" applyFill="1" applyBorder="1" applyAlignment="1">
      <alignment horizontal="right" wrapText="1"/>
    </xf>
    <xf numFmtId="165" fontId="34" fillId="0" borderId="10" xfId="0" applyNumberFormat="1" applyFont="1" applyFill="1" applyBorder="1" applyAlignment="1">
      <alignment wrapText="1"/>
    </xf>
    <xf numFmtId="0" fontId="32" fillId="2" borderId="0" xfId="0" applyFont="1" applyBorder="1" applyAlignment="1">
      <alignment horizontal="left" wrapText="1"/>
    </xf>
    <xf numFmtId="4" fontId="32" fillId="0" borderId="0" xfId="0" applyNumberFormat="1" applyFont="1" applyFill="1" applyBorder="1" applyAlignment="1">
      <alignment wrapText="1"/>
    </xf>
    <xf numFmtId="2" fontId="32" fillId="0" borderId="0" xfId="0" applyNumberFormat="1" applyFont="1" applyFill="1" applyBorder="1" applyAlignment="1">
      <alignment wrapText="1"/>
    </xf>
    <xf numFmtId="164" fontId="32" fillId="0" borderId="0" xfId="0" applyNumberFormat="1" applyFont="1" applyFill="1" applyBorder="1" applyAlignment="1">
      <alignment wrapText="1"/>
    </xf>
    <xf numFmtId="164" fontId="31" fillId="0" borderId="0" xfId="0" applyNumberFormat="1" applyFont="1" applyFill="1" applyBorder="1" applyAlignment="1">
      <alignment wrapText="1"/>
    </xf>
    <xf numFmtId="3" fontId="32" fillId="0" borderId="0" xfId="0" applyNumberFormat="1" applyFont="1" applyFill="1" applyBorder="1" applyAlignment="1">
      <alignment wrapText="1"/>
    </xf>
    <xf numFmtId="3" fontId="32" fillId="0" borderId="0" xfId="0" applyNumberFormat="1" applyFont="1" applyFill="1" applyBorder="1" applyAlignment="1">
      <alignment horizontal="right" wrapText="1"/>
    </xf>
    <xf numFmtId="4" fontId="36" fillId="0" borderId="0" xfId="0" applyNumberFormat="1" applyFont="1" applyFill="1" applyBorder="1" applyAlignment="1">
      <alignment wrapText="1"/>
    </xf>
    <xf numFmtId="1" fontId="32" fillId="0" borderId="0" xfId="0" applyNumberFormat="1" applyFont="1" applyFill="1" applyBorder="1" applyAlignment="1">
      <alignment wrapText="1"/>
    </xf>
    <xf numFmtId="4" fontId="32" fillId="2" borderId="0" xfId="0" applyNumberFormat="1" applyFont="1" applyBorder="1" applyAlignment="1">
      <alignment wrapText="1"/>
    </xf>
    <xf numFmtId="2" fontId="32" fillId="2" borderId="0" xfId="0" applyNumberFormat="1" applyFont="1" applyBorder="1" applyAlignment="1">
      <alignment wrapText="1"/>
    </xf>
    <xf numFmtId="164" fontId="32" fillId="2" borderId="0" xfId="0" applyNumberFormat="1" applyFont="1" applyBorder="1" applyAlignment="1">
      <alignment wrapText="1"/>
    </xf>
    <xf numFmtId="4" fontId="32" fillId="2" borderId="0" xfId="0" applyNumberFormat="1" applyFont="1" applyBorder="1" applyAlignment="1">
      <alignment/>
    </xf>
    <xf numFmtId="2" fontId="32" fillId="2" borderId="0" xfId="0" applyNumberFormat="1" applyFont="1" applyBorder="1" applyAlignment="1">
      <alignment/>
    </xf>
    <xf numFmtId="0" fontId="26" fillId="2" borderId="0" xfId="0" applyFont="1" applyBorder="1" applyAlignment="1">
      <alignment horizontal="left" wrapText="1"/>
    </xf>
    <xf numFmtId="164" fontId="37" fillId="0" borderId="0" xfId="0" applyNumberFormat="1" applyFont="1" applyFill="1" applyBorder="1" applyAlignment="1">
      <alignment/>
    </xf>
    <xf numFmtId="164" fontId="30" fillId="0" borderId="0" xfId="0" applyNumberFormat="1" applyFont="1" applyFill="1" applyBorder="1" applyAlignment="1">
      <alignment/>
    </xf>
    <xf numFmtId="164" fontId="38" fillId="0" borderId="0" xfId="0" applyNumberFormat="1" applyFont="1" applyFill="1" applyBorder="1" applyAlignment="1">
      <alignment wrapText="1"/>
    </xf>
    <xf numFmtId="164" fontId="39" fillId="0" borderId="0" xfId="0" applyNumberFormat="1" applyFont="1" applyFill="1" applyBorder="1" applyAlignment="1">
      <alignment/>
    </xf>
    <xf numFmtId="0" fontId="31" fillId="2" borderId="0" xfId="0" applyFont="1" applyAlignment="1">
      <alignment/>
    </xf>
    <xf numFmtId="4" fontId="35" fillId="0" borderId="10" xfId="0" applyNumberFormat="1" applyFont="1" applyFill="1" applyBorder="1" applyAlignment="1">
      <alignment/>
    </xf>
    <xf numFmtId="164" fontId="35" fillId="0" borderId="24" xfId="0" applyNumberFormat="1" applyFont="1" applyFill="1" applyBorder="1" applyAlignment="1">
      <alignment/>
    </xf>
    <xf numFmtId="164" fontId="35" fillId="0" borderId="10" xfId="0" applyNumberFormat="1" applyFont="1" applyFill="1" applyBorder="1" applyAlignment="1">
      <alignment/>
    </xf>
    <xf numFmtId="2" fontId="32" fillId="0" borderId="0" xfId="0" applyNumberFormat="1" applyFont="1" applyFill="1" applyBorder="1" applyAlignment="1">
      <alignment/>
    </xf>
    <xf numFmtId="164" fontId="33" fillId="0" borderId="24" xfId="0" applyNumberFormat="1" applyFont="1" applyFill="1" applyBorder="1" applyAlignment="1">
      <alignment wrapText="1"/>
    </xf>
    <xf numFmtId="4" fontId="31" fillId="2" borderId="0" xfId="0" applyNumberFormat="1" applyFont="1" applyAlignment="1">
      <alignment/>
    </xf>
    <xf numFmtId="164" fontId="34" fillId="0" borderId="24" xfId="0" applyNumberFormat="1" applyFont="1" applyFill="1" applyBorder="1" applyAlignment="1">
      <alignment wrapText="1"/>
    </xf>
    <xf numFmtId="2" fontId="38" fillId="0" borderId="0" xfId="0" applyNumberFormat="1" applyFont="1" applyFill="1" applyBorder="1" applyAlignment="1">
      <alignment/>
    </xf>
    <xf numFmtId="4" fontId="34" fillId="2" borderId="25" xfId="0" applyNumberFormat="1" applyFont="1" applyBorder="1" applyAlignment="1">
      <alignment horizontal="right"/>
    </xf>
    <xf numFmtId="0" fontId="22" fillId="2" borderId="0" xfId="0" applyFont="1" applyAlignment="1">
      <alignment/>
    </xf>
    <xf numFmtId="0" fontId="41" fillId="2" borderId="0" xfId="0" applyFont="1" applyBorder="1" applyAlignment="1">
      <alignment horizontal="center" wrapText="1"/>
    </xf>
    <xf numFmtId="0" fontId="41" fillId="2" borderId="0" xfId="0" applyFont="1" applyAlignment="1">
      <alignment wrapText="1"/>
    </xf>
    <xf numFmtId="0" fontId="22" fillId="2" borderId="0" xfId="0" applyFont="1" applyAlignment="1">
      <alignment horizontal="center" wrapText="1"/>
    </xf>
    <xf numFmtId="0" fontId="42" fillId="2" borderId="0" xfId="0" applyFont="1" applyAlignment="1">
      <alignment horizontal="center" wrapText="1"/>
    </xf>
    <xf numFmtId="0" fontId="26" fillId="2" borderId="26" xfId="0" applyFont="1" applyBorder="1" applyAlignment="1">
      <alignment horizontal="center"/>
    </xf>
    <xf numFmtId="0" fontId="26" fillId="2" borderId="27" xfId="0" applyFont="1" applyBorder="1" applyAlignment="1">
      <alignment horizontal="center" wrapText="1"/>
    </xf>
    <xf numFmtId="2" fontId="34" fillId="2" borderId="24" xfId="0" applyNumberFormat="1" applyFont="1" applyBorder="1" applyAlignment="1">
      <alignment/>
    </xf>
    <xf numFmtId="2" fontId="33" fillId="2" borderId="0" xfId="0" applyNumberFormat="1" applyFont="1" applyAlignment="1">
      <alignment/>
    </xf>
    <xf numFmtId="0" fontId="34" fillId="2" borderId="24" xfId="0" applyFont="1" applyBorder="1" applyAlignment="1">
      <alignment/>
    </xf>
    <xf numFmtId="0" fontId="33" fillId="2" borderId="0" xfId="0" applyFont="1" applyAlignment="1">
      <alignment/>
    </xf>
    <xf numFmtId="164" fontId="34" fillId="2" borderId="24" xfId="0" applyNumberFormat="1" applyFont="1" applyBorder="1" applyAlignment="1">
      <alignment/>
    </xf>
    <xf numFmtId="164" fontId="33" fillId="2" borderId="0" xfId="0" applyNumberFormat="1" applyFont="1" applyAlignment="1">
      <alignment/>
    </xf>
    <xf numFmtId="0" fontId="38" fillId="0" borderId="24" xfId="0" applyFont="1" applyFill="1" applyBorder="1" applyAlignment="1">
      <alignment horizontal="center"/>
    </xf>
    <xf numFmtId="0" fontId="33" fillId="0" borderId="0" xfId="0" applyFont="1" applyFill="1" applyAlignment="1">
      <alignment/>
    </xf>
    <xf numFmtId="0" fontId="44" fillId="2" borderId="0" xfId="0" applyFont="1" applyAlignment="1">
      <alignment/>
    </xf>
    <xf numFmtId="0" fontId="45" fillId="2" borderId="0" xfId="0" applyFont="1" applyAlignment="1">
      <alignment/>
    </xf>
    <xf numFmtId="4" fontId="46" fillId="2" borderId="0" xfId="0" applyNumberFormat="1" applyFont="1" applyAlignment="1">
      <alignment/>
    </xf>
    <xf numFmtId="0" fontId="47" fillId="2" borderId="0" xfId="0" applyFont="1" applyAlignment="1">
      <alignment/>
    </xf>
    <xf numFmtId="4" fontId="27" fillId="2" borderId="10" xfId="0" applyNumberFormat="1" applyFont="1" applyBorder="1" applyAlignment="1">
      <alignment horizontal="right"/>
    </xf>
    <xf numFmtId="164" fontId="27" fillId="2" borderId="10" xfId="0" applyNumberFormat="1" applyFont="1" applyBorder="1" applyAlignment="1">
      <alignment horizontal="right"/>
    </xf>
    <xf numFmtId="4" fontId="22" fillId="2" borderId="10" xfId="0" applyNumberFormat="1" applyFont="1" applyBorder="1" applyAlignment="1">
      <alignment/>
    </xf>
    <xf numFmtId="164" fontId="22" fillId="0" borderId="10" xfId="0" applyNumberFormat="1" applyFont="1" applyFill="1" applyBorder="1" applyAlignment="1">
      <alignment wrapText="1"/>
    </xf>
    <xf numFmtId="4" fontId="22" fillId="0" borderId="10" xfId="0" applyNumberFormat="1" applyFont="1" applyFill="1" applyBorder="1" applyAlignment="1">
      <alignment/>
    </xf>
    <xf numFmtId="166" fontId="27" fillId="2" borderId="10" xfId="0" applyNumberFormat="1" applyFont="1" applyBorder="1" applyAlignment="1">
      <alignment horizontal="right"/>
    </xf>
    <xf numFmtId="4" fontId="22" fillId="0" borderId="10" xfId="0" applyNumberFormat="1" applyFont="1" applyFill="1" applyBorder="1" applyAlignment="1">
      <alignment wrapText="1"/>
    </xf>
    <xf numFmtId="4" fontId="22" fillId="2" borderId="25" xfId="0" applyNumberFormat="1" applyFont="1" applyBorder="1" applyAlignment="1">
      <alignment/>
    </xf>
    <xf numFmtId="4" fontId="27" fillId="2" borderId="10" xfId="0" applyNumberFormat="1" applyFont="1" applyBorder="1" applyAlignment="1">
      <alignment/>
    </xf>
    <xf numFmtId="164" fontId="27" fillId="0" borderId="10" xfId="0" applyNumberFormat="1" applyFont="1" applyFill="1" applyBorder="1" applyAlignment="1">
      <alignment wrapText="1"/>
    </xf>
    <xf numFmtId="4" fontId="35" fillId="0" borderId="10" xfId="0" applyNumberFormat="1" applyFont="1" applyFill="1" applyBorder="1" applyAlignment="1">
      <alignment/>
    </xf>
    <xf numFmtId="4" fontId="49" fillId="49" borderId="13" xfId="103" applyNumberFormat="1" applyFont="1" applyFill="1" applyAlignment="1" applyProtection="1">
      <alignment horizontal="right" shrinkToFit="1"/>
      <protection/>
    </xf>
    <xf numFmtId="4" fontId="49" fillId="50" borderId="10" xfId="96" applyNumberFormat="1" applyFont="1" applyFill="1" applyBorder="1" applyAlignment="1" applyProtection="1">
      <alignment horizontal="right" shrinkToFit="1"/>
      <protection/>
    </xf>
    <xf numFmtId="4" fontId="33" fillId="2" borderId="10" xfId="0" applyNumberFormat="1" applyFont="1" applyFill="1" applyBorder="1" applyAlignment="1">
      <alignment/>
    </xf>
    <xf numFmtId="4" fontId="33" fillId="2" borderId="25" xfId="0" applyNumberFormat="1" applyFont="1" applyFill="1" applyBorder="1" applyAlignment="1">
      <alignment/>
    </xf>
    <xf numFmtId="164" fontId="33" fillId="2" borderId="10" xfId="0" applyNumberFormat="1" applyFont="1" applyFill="1" applyBorder="1" applyAlignment="1">
      <alignment/>
    </xf>
    <xf numFmtId="3" fontId="33" fillId="2" borderId="25" xfId="0" applyNumberFormat="1" applyFont="1" applyFill="1" applyBorder="1" applyAlignment="1">
      <alignment/>
    </xf>
    <xf numFmtId="4" fontId="49" fillId="49" borderId="13" xfId="103" applyNumberFormat="1" applyFont="1" applyFill="1" applyAlignment="1" applyProtection="1">
      <alignment horizontal="right" shrinkToFit="1"/>
      <protection/>
    </xf>
    <xf numFmtId="166" fontId="33" fillId="2" borderId="25" xfId="0" applyNumberFormat="1" applyFont="1" applyFill="1" applyBorder="1" applyAlignment="1">
      <alignment/>
    </xf>
    <xf numFmtId="166" fontId="33" fillId="2" borderId="10" xfId="0" applyNumberFormat="1" applyFont="1" applyFill="1" applyBorder="1" applyAlignment="1">
      <alignment/>
    </xf>
    <xf numFmtId="3" fontId="33" fillId="2" borderId="10" xfId="0" applyNumberFormat="1" applyFont="1" applyFill="1" applyBorder="1" applyAlignment="1">
      <alignment/>
    </xf>
    <xf numFmtId="3" fontId="33" fillId="2" borderId="27" xfId="0" applyNumberFormat="1" applyFont="1" applyFill="1" applyBorder="1" applyAlignment="1">
      <alignment/>
    </xf>
    <xf numFmtId="3" fontId="33" fillId="2" borderId="28" xfId="0" applyNumberFormat="1" applyFont="1" applyFill="1" applyBorder="1" applyAlignment="1">
      <alignment/>
    </xf>
    <xf numFmtId="4" fontId="34" fillId="2" borderId="10" xfId="0" applyNumberFormat="1" applyFont="1" applyFill="1" applyBorder="1" applyAlignment="1">
      <alignment/>
    </xf>
    <xf numFmtId="164" fontId="34" fillId="2" borderId="10" xfId="0" applyNumberFormat="1" applyFont="1" applyFill="1" applyBorder="1" applyAlignment="1">
      <alignment/>
    </xf>
    <xf numFmtId="3" fontId="34" fillId="49" borderId="25" xfId="0" applyNumberFormat="1" applyFont="1" applyFill="1" applyBorder="1" applyAlignment="1">
      <alignment/>
    </xf>
    <xf numFmtId="4" fontId="34" fillId="49" borderId="25" xfId="0" applyNumberFormat="1" applyFont="1" applyFill="1" applyBorder="1" applyAlignment="1">
      <alignment/>
    </xf>
    <xf numFmtId="166" fontId="34" fillId="2" borderId="25" xfId="0" applyNumberFormat="1" applyFont="1" applyFill="1" applyBorder="1" applyAlignment="1">
      <alignment/>
    </xf>
    <xf numFmtId="166" fontId="34" fillId="2" borderId="10" xfId="0" applyNumberFormat="1" applyFont="1" applyFill="1" applyBorder="1" applyAlignment="1">
      <alignment/>
    </xf>
    <xf numFmtId="4" fontId="34" fillId="2" borderId="10" xfId="0" applyNumberFormat="1" applyFont="1" applyFill="1" applyBorder="1" applyAlignment="1">
      <alignment horizontal="right" wrapText="1"/>
    </xf>
    <xf numFmtId="166" fontId="34" fillId="2" borderId="10" xfId="0" applyNumberFormat="1" applyFont="1" applyFill="1" applyBorder="1" applyAlignment="1">
      <alignment horizontal="right"/>
    </xf>
    <xf numFmtId="166" fontId="34" fillId="49" borderId="25" xfId="0" applyNumberFormat="1" applyFont="1" applyFill="1" applyBorder="1" applyAlignment="1">
      <alignment/>
    </xf>
    <xf numFmtId="4" fontId="34" fillId="49" borderId="10" xfId="0" applyNumberFormat="1" applyFont="1" applyFill="1" applyBorder="1" applyAlignment="1">
      <alignment wrapText="1"/>
    </xf>
    <xf numFmtId="4" fontId="34" fillId="2" borderId="25" xfId="0" applyNumberFormat="1" applyFont="1" applyFill="1" applyBorder="1" applyAlignment="1">
      <alignment/>
    </xf>
    <xf numFmtId="3" fontId="34" fillId="2" borderId="25" xfId="0" applyNumberFormat="1" applyFont="1" applyFill="1" applyBorder="1" applyAlignment="1">
      <alignment/>
    </xf>
    <xf numFmtId="4" fontId="33" fillId="2" borderId="25" xfId="0" applyNumberFormat="1" applyFont="1" applyBorder="1" applyAlignment="1">
      <alignment/>
    </xf>
    <xf numFmtId="164" fontId="33" fillId="49" borderId="10" xfId="0" applyNumberFormat="1" applyFont="1" applyFill="1" applyBorder="1" applyAlignment="1">
      <alignment wrapText="1"/>
    </xf>
    <xf numFmtId="3" fontId="33" fillId="49" borderId="10" xfId="0" applyNumberFormat="1" applyFont="1" applyFill="1" applyBorder="1" applyAlignment="1">
      <alignment wrapText="1"/>
    </xf>
    <xf numFmtId="164" fontId="34" fillId="49" borderId="10" xfId="0" applyNumberFormat="1" applyFont="1" applyFill="1" applyBorder="1" applyAlignment="1">
      <alignment wrapText="1"/>
    </xf>
    <xf numFmtId="3" fontId="34" fillId="49" borderId="10" xfId="0" applyNumberFormat="1" applyFont="1" applyFill="1" applyBorder="1" applyAlignment="1">
      <alignment wrapText="1"/>
    </xf>
    <xf numFmtId="3" fontId="35" fillId="49" borderId="10" xfId="0" applyNumberFormat="1" applyFont="1" applyFill="1" applyBorder="1" applyAlignment="1">
      <alignment wrapText="1"/>
    </xf>
    <xf numFmtId="3" fontId="49" fillId="49" borderId="13" xfId="103" applyNumberFormat="1" applyFont="1" applyFill="1" applyAlignment="1" applyProtection="1">
      <alignment horizontal="right" shrinkToFit="1"/>
      <protection/>
    </xf>
    <xf numFmtId="4" fontId="50" fillId="2" borderId="10" xfId="0" applyNumberFormat="1" applyFont="1" applyBorder="1" applyAlignment="1">
      <alignment/>
    </xf>
    <xf numFmtId="4" fontId="50" fillId="2" borderId="25" xfId="0" applyNumberFormat="1" applyFont="1" applyBorder="1" applyAlignment="1">
      <alignment/>
    </xf>
    <xf numFmtId="3" fontId="50" fillId="2" borderId="10" xfId="0" applyNumberFormat="1" applyFont="1" applyBorder="1" applyAlignment="1">
      <alignment/>
    </xf>
    <xf numFmtId="4" fontId="22" fillId="2" borderId="0" xfId="0" applyNumberFormat="1" applyFont="1" applyAlignment="1">
      <alignment/>
    </xf>
    <xf numFmtId="4" fontId="33" fillId="2" borderId="25" xfId="0" applyNumberFormat="1" applyFont="1" applyBorder="1" applyAlignment="1">
      <alignment/>
    </xf>
    <xf numFmtId="3" fontId="33" fillId="2" borderId="10" xfId="0" applyNumberFormat="1" applyFont="1" applyBorder="1" applyAlignment="1">
      <alignment/>
    </xf>
    <xf numFmtId="3" fontId="33" fillId="2" borderId="25" xfId="0" applyNumberFormat="1" applyFont="1" applyBorder="1" applyAlignment="1">
      <alignment/>
    </xf>
    <xf numFmtId="4" fontId="49" fillId="0" borderId="10" xfId="104" applyNumberFormat="1" applyFont="1" applyProtection="1">
      <alignment horizontal="right" shrinkToFit="1"/>
      <protection/>
    </xf>
    <xf numFmtId="0" fontId="33" fillId="2" borderId="10" xfId="0" applyFont="1" applyBorder="1" applyAlignment="1">
      <alignment horizontal="left" wrapText="1"/>
    </xf>
    <xf numFmtId="0" fontId="33" fillId="2" borderId="10" xfId="0" applyFont="1" applyBorder="1" applyAlignment="1">
      <alignment horizontal="left"/>
    </xf>
    <xf numFmtId="0" fontId="40" fillId="2" borderId="10" xfId="0" applyFont="1" applyBorder="1" applyAlignment="1">
      <alignment horizontal="left"/>
    </xf>
    <xf numFmtId="0" fontId="33" fillId="2" borderId="10" xfId="0" applyFont="1" applyBorder="1" applyAlignment="1">
      <alignment horizontal="left" vertical="center" wrapText="1"/>
    </xf>
    <xf numFmtId="0" fontId="34" fillId="2" borderId="10" xfId="0" applyFont="1" applyBorder="1" applyAlignment="1">
      <alignment horizontal="left"/>
    </xf>
    <xf numFmtId="0" fontId="32" fillId="2" borderId="10" xfId="0" applyFont="1" applyBorder="1" applyAlignment="1">
      <alignment horizontal="center" vertical="center" wrapText="1"/>
    </xf>
    <xf numFmtId="0" fontId="32" fillId="2" borderId="29" xfId="0" applyFont="1" applyBorder="1" applyAlignment="1">
      <alignment horizontal="center" vertical="center" wrapText="1"/>
    </xf>
    <xf numFmtId="0" fontId="32" fillId="2" borderId="30" xfId="0" applyFont="1" applyBorder="1" applyAlignment="1">
      <alignment horizontal="center" vertical="center" wrapText="1"/>
    </xf>
    <xf numFmtId="0" fontId="32" fillId="2" borderId="30" xfId="0" applyFont="1" applyBorder="1" applyAlignment="1">
      <alignment horizontal="center"/>
    </xf>
    <xf numFmtId="0" fontId="27" fillId="0" borderId="0" xfId="0" applyFont="1" applyFill="1" applyBorder="1" applyAlignment="1">
      <alignment horizontal="center" wrapText="1"/>
    </xf>
    <xf numFmtId="0" fontId="31" fillId="2" borderId="10" xfId="0" applyFont="1" applyBorder="1" applyAlignment="1">
      <alignment/>
    </xf>
    <xf numFmtId="0" fontId="32" fillId="2" borderId="10" xfId="0" applyFont="1" applyBorder="1" applyAlignment="1">
      <alignment horizontal="center"/>
    </xf>
    <xf numFmtId="0" fontId="32" fillId="2" borderId="10" xfId="0" applyFont="1" applyBorder="1" applyAlignment="1">
      <alignment horizontal="center" wrapText="1"/>
    </xf>
    <xf numFmtId="0" fontId="32" fillId="2" borderId="10" xfId="0" applyFont="1" applyBorder="1" applyAlignment="1">
      <alignment horizontal="center" vertical="center"/>
    </xf>
    <xf numFmtId="0" fontId="31" fillId="2" borderId="24" xfId="0" applyFont="1" applyBorder="1" applyAlignment="1">
      <alignment horizontal="center" vertical="center" wrapText="1"/>
    </xf>
    <xf numFmtId="0" fontId="31" fillId="2" borderId="10" xfId="0" applyFont="1" applyBorder="1" applyAlignment="1">
      <alignment horizontal="center" vertical="center" wrapText="1"/>
    </xf>
    <xf numFmtId="0" fontId="26" fillId="2" borderId="10" xfId="0" applyFont="1" applyBorder="1" applyAlignment="1">
      <alignment horizontal="center" vertical="center" wrapText="1"/>
    </xf>
    <xf numFmtId="0" fontId="26" fillId="2" borderId="10" xfId="0" applyFont="1" applyBorder="1" applyAlignment="1">
      <alignment horizontal="center" wrapText="1"/>
    </xf>
    <xf numFmtId="0" fontId="26" fillId="2" borderId="24" xfId="0" applyFont="1" applyBorder="1" applyAlignment="1">
      <alignment horizontal="center" wrapText="1"/>
    </xf>
    <xf numFmtId="0" fontId="26" fillId="2" borderId="10" xfId="0" applyFont="1" applyBorder="1" applyAlignment="1">
      <alignment horizontal="center"/>
    </xf>
    <xf numFmtId="0" fontId="26" fillId="2" borderId="25" xfId="0" applyFont="1" applyBorder="1" applyAlignment="1">
      <alignment horizontal="center"/>
    </xf>
    <xf numFmtId="0" fontId="26" fillId="2" borderId="10" xfId="0" applyFont="1" applyBorder="1" applyAlignment="1">
      <alignment/>
    </xf>
    <xf numFmtId="0" fontId="22" fillId="2" borderId="10" xfId="0" applyFont="1" applyBorder="1" applyAlignment="1">
      <alignment horizontal="left" wrapText="1"/>
    </xf>
    <xf numFmtId="0" fontId="27" fillId="2" borderId="10" xfId="0" applyFont="1" applyBorder="1" applyAlignment="1">
      <alignment horizontal="left"/>
    </xf>
    <xf numFmtId="0" fontId="22" fillId="2" borderId="10" xfId="0" applyFont="1" applyBorder="1" applyAlignment="1">
      <alignment horizontal="left"/>
    </xf>
    <xf numFmtId="0" fontId="22" fillId="2" borderId="10" xfId="0" applyFont="1" applyBorder="1" applyAlignment="1">
      <alignment horizontal="left" vertical="center" wrapText="1"/>
    </xf>
    <xf numFmtId="0" fontId="43" fillId="2" borderId="0" xfId="0" applyFont="1" applyBorder="1" applyAlignment="1">
      <alignment horizontal="center" wrapText="1"/>
    </xf>
    <xf numFmtId="0" fontId="48" fillId="2" borderId="10" xfId="0" applyFont="1" applyBorder="1" applyAlignment="1">
      <alignment horizontal="center" vertical="center"/>
    </xf>
    <xf numFmtId="0" fontId="27" fillId="2" borderId="10" xfId="0" applyFont="1" applyBorder="1" applyAlignment="1">
      <alignment horizontal="center" vertical="center" wrapText="1"/>
    </xf>
    <xf numFmtId="0" fontId="22" fillId="2" borderId="10" xfId="0" applyFont="1" applyBorder="1" applyAlignment="1">
      <alignment horizontal="center" vertical="center" wrapText="1"/>
    </xf>
  </cellXfs>
  <cellStyles count="12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 1" xfId="57"/>
    <cellStyle name="br" xfId="58"/>
    <cellStyle name="Calculation" xfId="59"/>
    <cellStyle name="Check Cell" xfId="60"/>
    <cellStyle name="col" xfId="61"/>
    <cellStyle name="Explanatory Text" xfId="62"/>
    <cellStyle name="Good 1" xfId="63"/>
    <cellStyle name="Heading 1 1" xfId="64"/>
    <cellStyle name="Heading 2 1" xfId="65"/>
    <cellStyle name="Heading 3" xfId="66"/>
    <cellStyle name="Heading 4" xfId="67"/>
    <cellStyle name="Input" xfId="68"/>
    <cellStyle name="Linked Cell" xfId="69"/>
    <cellStyle name="Neutral 1" xfId="70"/>
    <cellStyle name="Note 1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59" xfId="104"/>
    <cellStyle name="Акцент1" xfId="105"/>
    <cellStyle name="Акцент2" xfId="106"/>
    <cellStyle name="Акцент3" xfId="107"/>
    <cellStyle name="Акцент4" xfId="108"/>
    <cellStyle name="Акцент5" xfId="109"/>
    <cellStyle name="Акцент6" xfId="110"/>
    <cellStyle name="Ввод " xfId="111"/>
    <cellStyle name="Вывод" xfId="112"/>
    <cellStyle name="Вычисление" xfId="113"/>
    <cellStyle name="Hyperlink" xfId="114"/>
    <cellStyle name="Currency" xfId="115"/>
    <cellStyle name="Currency [0]" xfId="116"/>
    <cellStyle name="Заголовок 1" xfId="117"/>
    <cellStyle name="Заголовок 2" xfId="118"/>
    <cellStyle name="Заголовок 3" xfId="119"/>
    <cellStyle name="Заголовок 4" xfId="120"/>
    <cellStyle name="Итог" xfId="121"/>
    <cellStyle name="Контрольная ячейка" xfId="122"/>
    <cellStyle name="Название" xfId="123"/>
    <cellStyle name="Нейтральный" xfId="124"/>
    <cellStyle name="Followed Hyperlink" xfId="125"/>
    <cellStyle name="Плохой" xfId="126"/>
    <cellStyle name="Пояснение" xfId="127"/>
    <cellStyle name="Примечание" xfId="128"/>
    <cellStyle name="Percent" xfId="129"/>
    <cellStyle name="Связанная ячейка" xfId="130"/>
    <cellStyle name="Текст предупреждения" xfId="131"/>
    <cellStyle name="Comma" xfId="132"/>
    <cellStyle name="Comma [0]" xfId="133"/>
    <cellStyle name="Хороший" xfId="1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8"/>
  <sheetViews>
    <sheetView tabSelected="1" view="pageBreakPreview" zoomScale="85" zoomScaleSheetLayoutView="85" zoomScalePageLayoutView="0" workbookViewId="0" topLeftCell="A1">
      <pane xSplit="1" ySplit="9" topLeftCell="O10" activePane="bottomRight" state="frozen"/>
      <selection pane="topLeft" activeCell="A1" sqref="A1"/>
      <selection pane="topRight" activeCell="B1" sqref="B1"/>
      <selection pane="bottomLeft" activeCell="A31" sqref="A31"/>
      <selection pane="bottomRight" activeCell="AC21" sqref="AC21"/>
    </sheetView>
  </sheetViews>
  <sheetFormatPr defaultColWidth="9.00390625" defaultRowHeight="12.75" customHeight="1"/>
  <cols>
    <col min="1" max="1" width="19.140625" style="1" customWidth="1"/>
    <col min="2" max="3" width="11.57421875" style="1" customWidth="1"/>
    <col min="4" max="4" width="5.28125" style="1" customWidth="1"/>
    <col min="5" max="5" width="11.28125" style="1" customWidth="1"/>
    <col min="6" max="6" width="12.00390625" style="1" customWidth="1"/>
    <col min="7" max="7" width="13.00390625" style="1" customWidth="1"/>
    <col min="8" max="8" width="12.421875" style="1" customWidth="1"/>
    <col min="9" max="9" width="8.421875" style="1" customWidth="1"/>
    <col min="10" max="10" width="6.421875" style="1" customWidth="1"/>
    <col min="11" max="11" width="12.140625" style="1" customWidth="1"/>
    <col min="12" max="12" width="12.57421875" style="1" customWidth="1"/>
    <col min="13" max="13" width="5.421875" style="1" customWidth="1"/>
    <col min="14" max="14" width="10.421875" style="1" customWidth="1"/>
    <col min="15" max="15" width="11.7109375" style="1" customWidth="1"/>
    <col min="16" max="16" width="6.140625" style="1" customWidth="1"/>
    <col min="17" max="17" width="8.00390625" style="1" customWidth="1"/>
    <col min="18" max="18" width="9.140625" style="1" customWidth="1"/>
    <col min="19" max="19" width="8.140625" style="1" customWidth="1"/>
    <col min="20" max="20" width="5.28125" style="1" customWidth="1"/>
    <col min="21" max="21" width="6.8515625" style="1" customWidth="1"/>
    <col min="22" max="22" width="4.7109375" style="1" customWidth="1"/>
    <col min="23" max="23" width="10.57421875" style="1" customWidth="1"/>
    <col min="24" max="24" width="10.421875" style="1" customWidth="1"/>
    <col min="25" max="25" width="10.140625" style="1" customWidth="1"/>
    <col min="26" max="26" width="10.00390625" style="1" customWidth="1"/>
    <col min="27" max="27" width="6.28125" style="1" customWidth="1"/>
    <col min="28" max="28" width="12.00390625" style="1" customWidth="1"/>
    <col min="29" max="29" width="11.7109375" style="1" customWidth="1"/>
    <col min="30" max="30" width="5.28125" style="1" customWidth="1"/>
    <col min="31" max="31" width="12.00390625" style="1" customWidth="1"/>
    <col min="32" max="32" width="11.57421875" style="1" customWidth="1"/>
    <col min="33" max="33" width="11.00390625" style="1" customWidth="1"/>
    <col min="34" max="34" width="10.7109375" style="1" customWidth="1"/>
    <col min="35" max="35" width="23.57421875" style="1" customWidth="1"/>
    <col min="36" max="59" width="9.00390625" style="1" customWidth="1"/>
  </cols>
  <sheetData>
    <row r="1" spans="2:27" ht="13.5" customHeight="1">
      <c r="B1" s="2"/>
      <c r="C1" s="3"/>
      <c r="D1" s="2"/>
      <c r="E1" s="2"/>
      <c r="F1" s="2"/>
      <c r="G1" s="4"/>
      <c r="H1" s="4"/>
      <c r="I1" s="2"/>
      <c r="J1" s="2"/>
      <c r="K1" s="2"/>
      <c r="L1" s="3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2:27" ht="13.5" customHeight="1">
      <c r="B2" s="2"/>
      <c r="C2" s="3"/>
      <c r="D2" s="2"/>
      <c r="E2" s="2"/>
      <c r="F2" s="2"/>
      <c r="G2" s="4"/>
      <c r="H2" s="4"/>
      <c r="I2" s="2"/>
      <c r="J2" s="2"/>
      <c r="K2" s="2"/>
      <c r="L2" s="3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9" ht="12.75" customHeight="1">
      <c r="A3" s="5"/>
      <c r="B3" s="146" t="s">
        <v>98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</row>
    <row r="4" spans="1:30" ht="12.75" customHeight="1">
      <c r="A4" s="5"/>
      <c r="B4" s="6"/>
      <c r="C4" s="7"/>
      <c r="D4" s="6"/>
      <c r="E4" s="6"/>
      <c r="F4" s="6"/>
      <c r="G4" s="8"/>
      <c r="H4" s="8"/>
      <c r="I4" s="6"/>
      <c r="J4" s="6"/>
      <c r="K4" s="6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5"/>
      <c r="AC4" s="5"/>
      <c r="AD4" s="5"/>
    </row>
    <row r="5" spans="1:34" ht="14.25" customHeight="1">
      <c r="A5" s="147"/>
      <c r="B5" s="148" t="s">
        <v>0</v>
      </c>
      <c r="C5" s="148"/>
      <c r="D5" s="148"/>
      <c r="E5" s="149"/>
      <c r="F5" s="150" t="s">
        <v>1</v>
      </c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42" t="s">
        <v>2</v>
      </c>
      <c r="AC5" s="142"/>
      <c r="AD5" s="142"/>
      <c r="AE5" s="142" t="s">
        <v>3</v>
      </c>
      <c r="AF5" s="142"/>
      <c r="AG5" s="142" t="s">
        <v>4</v>
      </c>
      <c r="AH5" s="142"/>
    </row>
    <row r="6" spans="1:34" ht="15" customHeight="1">
      <c r="A6" s="147"/>
      <c r="B6" s="148"/>
      <c r="C6" s="148"/>
      <c r="D6" s="148"/>
      <c r="E6" s="149"/>
      <c r="F6" s="143" t="s">
        <v>5</v>
      </c>
      <c r="G6" s="143"/>
      <c r="H6" s="143"/>
      <c r="I6" s="143"/>
      <c r="J6" s="143"/>
      <c r="K6" s="144" t="s">
        <v>6</v>
      </c>
      <c r="L6" s="144"/>
      <c r="M6" s="144"/>
      <c r="N6" s="145" t="s">
        <v>7</v>
      </c>
      <c r="O6" s="145"/>
      <c r="P6" s="145"/>
      <c r="Q6" s="145"/>
      <c r="R6" s="145"/>
      <c r="S6" s="145"/>
      <c r="T6" s="144" t="s">
        <v>8</v>
      </c>
      <c r="U6" s="144"/>
      <c r="V6" s="144"/>
      <c r="W6" s="144" t="s">
        <v>9</v>
      </c>
      <c r="X6" s="144"/>
      <c r="Y6" s="144" t="s">
        <v>10</v>
      </c>
      <c r="Z6" s="144"/>
      <c r="AA6" s="144"/>
      <c r="AB6" s="142"/>
      <c r="AC6" s="142"/>
      <c r="AD6" s="142"/>
      <c r="AE6" s="142"/>
      <c r="AF6" s="142"/>
      <c r="AG6" s="142"/>
      <c r="AH6" s="142"/>
    </row>
    <row r="7" spans="1:34" ht="6" customHeight="1">
      <c r="A7" s="147"/>
      <c r="B7" s="148"/>
      <c r="C7" s="148"/>
      <c r="D7" s="148"/>
      <c r="E7" s="149"/>
      <c r="F7" s="143"/>
      <c r="G7" s="143"/>
      <c r="H7" s="143"/>
      <c r="I7" s="143"/>
      <c r="J7" s="143"/>
      <c r="K7" s="144"/>
      <c r="L7" s="144"/>
      <c r="M7" s="144"/>
      <c r="N7" s="142" t="s">
        <v>11</v>
      </c>
      <c r="O7" s="142"/>
      <c r="P7" s="142"/>
      <c r="Q7" s="142" t="s">
        <v>12</v>
      </c>
      <c r="R7" s="142"/>
      <c r="S7" s="142"/>
      <c r="T7" s="144"/>
      <c r="U7" s="144"/>
      <c r="V7" s="144"/>
      <c r="W7" s="144"/>
      <c r="X7" s="144"/>
      <c r="Y7" s="144"/>
      <c r="Z7" s="144"/>
      <c r="AA7" s="144"/>
      <c r="AB7" s="142"/>
      <c r="AC7" s="142"/>
      <c r="AD7" s="142"/>
      <c r="AE7" s="142"/>
      <c r="AF7" s="142"/>
      <c r="AG7" s="142"/>
      <c r="AH7" s="142"/>
    </row>
    <row r="8" spans="1:34" ht="54" customHeight="1">
      <c r="A8" s="147"/>
      <c r="B8" s="148"/>
      <c r="C8" s="148"/>
      <c r="D8" s="148"/>
      <c r="E8" s="149"/>
      <c r="F8" s="151" t="s">
        <v>13</v>
      </c>
      <c r="G8" s="152" t="s">
        <v>14</v>
      </c>
      <c r="H8" s="152"/>
      <c r="I8" s="151" t="s">
        <v>15</v>
      </c>
      <c r="J8" s="151"/>
      <c r="K8" s="144"/>
      <c r="L8" s="144"/>
      <c r="M8" s="144"/>
      <c r="N8" s="142"/>
      <c r="O8" s="142"/>
      <c r="P8" s="142"/>
      <c r="Q8" s="142"/>
      <c r="R8" s="142"/>
      <c r="S8" s="142"/>
      <c r="T8" s="144"/>
      <c r="U8" s="144"/>
      <c r="V8" s="144"/>
      <c r="W8" s="144"/>
      <c r="X8" s="144"/>
      <c r="Y8" s="144"/>
      <c r="Z8" s="144"/>
      <c r="AA8" s="144"/>
      <c r="AB8" s="142"/>
      <c r="AC8" s="142"/>
      <c r="AD8" s="142"/>
      <c r="AE8" s="142"/>
      <c r="AF8" s="142"/>
      <c r="AG8" s="142"/>
      <c r="AH8" s="142"/>
    </row>
    <row r="9" spans="1:34" ht="59.25" customHeight="1">
      <c r="A9" s="147"/>
      <c r="B9" s="11" t="s">
        <v>16</v>
      </c>
      <c r="C9" s="11" t="s">
        <v>14</v>
      </c>
      <c r="D9" s="12" t="s">
        <v>15</v>
      </c>
      <c r="E9" s="149"/>
      <c r="F9" s="151"/>
      <c r="G9" s="13">
        <v>44531</v>
      </c>
      <c r="H9" s="13">
        <v>44896</v>
      </c>
      <c r="I9" s="11" t="s">
        <v>99</v>
      </c>
      <c r="J9" s="11" t="s">
        <v>100</v>
      </c>
      <c r="K9" s="11" t="s">
        <v>16</v>
      </c>
      <c r="L9" s="14" t="s">
        <v>14</v>
      </c>
      <c r="M9" s="12" t="s">
        <v>15</v>
      </c>
      <c r="N9" s="11" t="s">
        <v>16</v>
      </c>
      <c r="O9" s="14" t="s">
        <v>14</v>
      </c>
      <c r="P9" s="12" t="s">
        <v>15</v>
      </c>
      <c r="Q9" s="11" t="s">
        <v>16</v>
      </c>
      <c r="R9" s="14" t="s">
        <v>14</v>
      </c>
      <c r="S9" s="12" t="s">
        <v>15</v>
      </c>
      <c r="T9" s="11" t="s">
        <v>16</v>
      </c>
      <c r="U9" s="14" t="s">
        <v>14</v>
      </c>
      <c r="V9" s="12" t="s">
        <v>15</v>
      </c>
      <c r="W9" s="11" t="s">
        <v>16</v>
      </c>
      <c r="X9" s="14" t="s">
        <v>14</v>
      </c>
      <c r="Y9" s="11" t="s">
        <v>16</v>
      </c>
      <c r="Z9" s="14" t="s">
        <v>14</v>
      </c>
      <c r="AA9" s="12" t="s">
        <v>15</v>
      </c>
      <c r="AB9" s="10" t="s">
        <v>16</v>
      </c>
      <c r="AC9" s="10" t="s">
        <v>14</v>
      </c>
      <c r="AD9" s="9" t="s">
        <v>15</v>
      </c>
      <c r="AE9" s="10" t="s">
        <v>16</v>
      </c>
      <c r="AF9" s="10" t="s">
        <v>14</v>
      </c>
      <c r="AG9" s="10" t="s">
        <v>17</v>
      </c>
      <c r="AH9" s="15">
        <v>44896</v>
      </c>
    </row>
    <row r="10" spans="1:35" ht="19.5" customHeight="1">
      <c r="A10" s="16" t="s">
        <v>18</v>
      </c>
      <c r="B10" s="17">
        <f aca="true" t="shared" si="0" ref="B10:B18">F10+K10+T10</f>
        <v>8445192.77</v>
      </c>
      <c r="C10" s="17">
        <f aca="true" t="shared" si="1" ref="C10:C17">H10+L10+U10</f>
        <v>6809672.1899999995</v>
      </c>
      <c r="D10" s="18">
        <f aca="true" t="shared" si="2" ref="D10:D21">C10/B10*100</f>
        <v>80.63370932384294</v>
      </c>
      <c r="E10" s="17"/>
      <c r="F10" s="17">
        <f>Лист2!B10</f>
        <v>1569950</v>
      </c>
      <c r="G10" s="19">
        <f>Лист2!F10+Лист2!K10+Лист2!P10+Лист2!U10+Лист2!Z10+Лист2!AE10+Лист2!AJ10+Лист2!AO10+Лист2!AT10+Лист2!AY10+Лист2!BD10+Лист2!BI10+Лист2!BS10+Лист2!BN10+Лист2!BX10+Лист2!CH10+Лист2!CM10</f>
        <v>1377195.9899999998</v>
      </c>
      <c r="H10" s="19">
        <f>Лист2!C10</f>
        <v>1555387.4399999997</v>
      </c>
      <c r="I10" s="18">
        <f aca="true" t="shared" si="3" ref="I10:I21">H10/G10*100</f>
        <v>112.93871397345558</v>
      </c>
      <c r="J10" s="18">
        <f aca="true" t="shared" si="4" ref="J10:J21">H10/F10*100</f>
        <v>99.07241886684287</v>
      </c>
      <c r="K10" s="17">
        <v>6875242.77</v>
      </c>
      <c r="L10" s="98">
        <v>5254284.75</v>
      </c>
      <c r="M10" s="123">
        <f aca="true" t="shared" si="5" ref="M10:M21">L10/K10*100</f>
        <v>76.4232613417955</v>
      </c>
      <c r="N10" s="124">
        <v>1052111</v>
      </c>
      <c r="O10" s="98">
        <v>964414</v>
      </c>
      <c r="P10" s="18">
        <f aca="true" t="shared" si="6" ref="P10:P21">O10/N10*100</f>
        <v>91.66466275896745</v>
      </c>
      <c r="Q10" s="20"/>
      <c r="R10" s="20"/>
      <c r="S10" s="18"/>
      <c r="T10" s="21"/>
      <c r="U10" s="17">
        <v>0</v>
      </c>
      <c r="V10" s="18"/>
      <c r="W10" s="22"/>
      <c r="X10" s="22"/>
      <c r="Y10" s="21"/>
      <c r="Z10" s="17"/>
      <c r="AA10" s="18"/>
      <c r="AB10" s="23">
        <v>8987158.77</v>
      </c>
      <c r="AC10" s="99">
        <v>6041791.07</v>
      </c>
      <c r="AD10" s="36">
        <f aca="true" t="shared" si="7" ref="AD10:AD21">AC10/AB10*100</f>
        <v>67.22693149884121</v>
      </c>
      <c r="AE10" s="25">
        <f aca="true" t="shared" si="8" ref="AE10:AE21">B10-AB10</f>
        <v>-541966</v>
      </c>
      <c r="AF10" s="25">
        <f aca="true" t="shared" si="9" ref="AF10:AF21">C10-AC10</f>
        <v>767881.1199999992</v>
      </c>
      <c r="AG10" s="26">
        <v>543098.36</v>
      </c>
      <c r="AH10" s="26">
        <v>1310979.48</v>
      </c>
      <c r="AI10" s="132"/>
    </row>
    <row r="11" spans="1:35" ht="20.25" customHeight="1">
      <c r="A11" s="16" t="s">
        <v>19</v>
      </c>
      <c r="B11" s="17">
        <f t="shared" si="0"/>
        <v>10504918.080000002</v>
      </c>
      <c r="C11" s="17">
        <f t="shared" si="1"/>
        <v>10529245.92</v>
      </c>
      <c r="D11" s="18">
        <f t="shared" si="2"/>
        <v>100.23158524240483</v>
      </c>
      <c r="E11" s="17"/>
      <c r="F11" s="17">
        <f>Лист2!B11</f>
        <v>1888996.62</v>
      </c>
      <c r="G11" s="19">
        <f>Лист2!F11+Лист2!K11+Лист2!P11+Лист2!U11+Лист2!Z11+Лист2!AE11+Лист2!AJ11+Лист2!AO11+Лист2!AT11+Лист2!AY11+Лист2!BD11+Лист2!BI11+Лист2!BS11+Лист2!BN11+Лист2!BX11+Лист2!CH11+Лист2!CM11</f>
        <v>1571436.64</v>
      </c>
      <c r="H11" s="19">
        <f>Лист2!C11</f>
        <v>2836083.16</v>
      </c>
      <c r="I11" s="18">
        <f t="shared" si="3"/>
        <v>180.47709260489182</v>
      </c>
      <c r="J11" s="18">
        <f t="shared" si="4"/>
        <v>150.13701612658258</v>
      </c>
      <c r="K11" s="17">
        <v>8615921.46</v>
      </c>
      <c r="L11" s="98">
        <v>7693162.76</v>
      </c>
      <c r="M11" s="123">
        <f t="shared" si="5"/>
        <v>89.29007530669853</v>
      </c>
      <c r="N11" s="124">
        <v>2905922</v>
      </c>
      <c r="O11" s="98">
        <v>2663716</v>
      </c>
      <c r="P11" s="18">
        <f t="shared" si="6"/>
        <v>91.66508942772724</v>
      </c>
      <c r="Q11" s="20"/>
      <c r="R11" s="20"/>
      <c r="S11" s="18"/>
      <c r="T11" s="17"/>
      <c r="U11" s="17">
        <v>0</v>
      </c>
      <c r="V11" s="18"/>
      <c r="W11" s="27"/>
      <c r="X11" s="27"/>
      <c r="Y11" s="17"/>
      <c r="Z11" s="17"/>
      <c r="AA11" s="18"/>
      <c r="AB11" s="23">
        <v>10725582.08</v>
      </c>
      <c r="AC11" s="99">
        <v>8852122.79</v>
      </c>
      <c r="AD11" s="36">
        <f t="shared" si="7"/>
        <v>82.5327961128241</v>
      </c>
      <c r="AE11" s="25">
        <f t="shared" si="8"/>
        <v>-220663.99999999814</v>
      </c>
      <c r="AF11" s="25">
        <f t="shared" si="9"/>
        <v>1677123.1300000008</v>
      </c>
      <c r="AG11" s="26">
        <v>222702.77</v>
      </c>
      <c r="AH11" s="26">
        <v>1899825.9</v>
      </c>
      <c r="AI11" s="132"/>
    </row>
    <row r="12" spans="1:35" ht="21.75" customHeight="1">
      <c r="A12" s="16" t="s">
        <v>20</v>
      </c>
      <c r="B12" s="17">
        <f t="shared" si="0"/>
        <v>17048959.72</v>
      </c>
      <c r="C12" s="17">
        <f t="shared" si="1"/>
        <v>10004139.67</v>
      </c>
      <c r="D12" s="18">
        <f t="shared" si="2"/>
        <v>58.67888618602473</v>
      </c>
      <c r="E12" s="17"/>
      <c r="F12" s="17">
        <f>Лист2!B12</f>
        <v>3356986.8</v>
      </c>
      <c r="G12" s="19">
        <f>Лист2!F12+Лист2!K12+Лист2!P12+Лист2!U12+Лист2!Z12+Лист2!AE12+Лист2!AJ12+Лист2!AO12+Лист2!AT12+Лист2!AY12+Лист2!BD12+Лист2!BI12+Лист2!BS12+Лист2!BN12+Лист2!BX12+Лист2!CH12+Лист2!CM12</f>
        <v>2501306.5100000002</v>
      </c>
      <c r="H12" s="19">
        <f>Лист2!C12</f>
        <v>3433601.4599999995</v>
      </c>
      <c r="I12" s="18">
        <f t="shared" si="3"/>
        <v>137.27231933682526</v>
      </c>
      <c r="J12" s="18">
        <f t="shared" si="4"/>
        <v>102.28224489890754</v>
      </c>
      <c r="K12" s="17">
        <v>13691972.92</v>
      </c>
      <c r="L12" s="98">
        <v>6570538.21</v>
      </c>
      <c r="M12" s="123">
        <f t="shared" si="5"/>
        <v>47.988250111146144</v>
      </c>
      <c r="N12" s="124">
        <v>2065801</v>
      </c>
      <c r="O12" s="98">
        <v>1893617</v>
      </c>
      <c r="P12" s="18">
        <f t="shared" si="6"/>
        <v>91.66502484992503</v>
      </c>
      <c r="Q12" s="20"/>
      <c r="R12" s="20"/>
      <c r="S12" s="18"/>
      <c r="T12" s="17"/>
      <c r="U12" s="17">
        <v>0</v>
      </c>
      <c r="V12" s="18"/>
      <c r="W12" s="22"/>
      <c r="X12" s="18"/>
      <c r="Y12" s="17"/>
      <c r="Z12" s="17"/>
      <c r="AA12" s="18"/>
      <c r="AB12" s="23">
        <v>18107829.72</v>
      </c>
      <c r="AC12" s="99">
        <v>10367432.6</v>
      </c>
      <c r="AD12" s="36">
        <f t="shared" si="7"/>
        <v>57.253866202139214</v>
      </c>
      <c r="AE12" s="25">
        <f t="shared" si="8"/>
        <v>-1058870</v>
      </c>
      <c r="AF12" s="25">
        <f t="shared" si="9"/>
        <v>-363292.9299999997</v>
      </c>
      <c r="AG12" s="26">
        <v>1081979.38</v>
      </c>
      <c r="AH12" s="26">
        <v>718686.45</v>
      </c>
      <c r="AI12" s="132"/>
    </row>
    <row r="13" spans="1:35" ht="21" customHeight="1">
      <c r="A13" s="16" t="s">
        <v>21</v>
      </c>
      <c r="B13" s="17">
        <f t="shared" si="0"/>
        <v>10410377.92</v>
      </c>
      <c r="C13" s="17">
        <f t="shared" si="1"/>
        <v>9378138.05</v>
      </c>
      <c r="D13" s="18">
        <f t="shared" si="2"/>
        <v>90.08451107219747</v>
      </c>
      <c r="E13" s="17"/>
      <c r="F13" s="17">
        <f>Лист2!B13</f>
        <v>3024767.58</v>
      </c>
      <c r="G13" s="19">
        <f>Лист2!F13+Лист2!K13+Лист2!P13+Лист2!U13+Лист2!Z13+Лист2!AE13+Лист2!AJ13+Лист2!AO13+Лист2!AT13+Лист2!AY13+Лист2!BD13+Лист2!BI13+Лист2!BS13+Лист2!BN13+Лист2!BX13+Лист2!CH13+Лист2!CM13</f>
        <v>3229532.0300000003</v>
      </c>
      <c r="H13" s="19">
        <f>Лист2!C13</f>
        <v>3435236.0500000003</v>
      </c>
      <c r="I13" s="18">
        <f t="shared" si="3"/>
        <v>106.36946833439518</v>
      </c>
      <c r="J13" s="18">
        <f t="shared" si="4"/>
        <v>113.5702482635046</v>
      </c>
      <c r="K13" s="17">
        <v>7385610.34</v>
      </c>
      <c r="L13" s="98">
        <v>5942902</v>
      </c>
      <c r="M13" s="123">
        <f t="shared" si="5"/>
        <v>80.46595645337011</v>
      </c>
      <c r="N13" s="124">
        <v>3506321</v>
      </c>
      <c r="O13" s="98">
        <v>3214068</v>
      </c>
      <c r="P13" s="18">
        <f t="shared" si="6"/>
        <v>91.66496735467175</v>
      </c>
      <c r="Q13" s="20"/>
      <c r="R13" s="20"/>
      <c r="S13" s="18"/>
      <c r="T13" s="17"/>
      <c r="U13" s="17">
        <v>0</v>
      </c>
      <c r="V13" s="18"/>
      <c r="W13" s="22"/>
      <c r="X13" s="18"/>
      <c r="Y13" s="17"/>
      <c r="Z13" s="17"/>
      <c r="AA13" s="18"/>
      <c r="AB13" s="23">
        <v>10948579.34</v>
      </c>
      <c r="AC13" s="99">
        <v>8912764.7</v>
      </c>
      <c r="AD13" s="36">
        <f t="shared" si="7"/>
        <v>81.40567303958542</v>
      </c>
      <c r="AE13" s="25">
        <f t="shared" si="8"/>
        <v>-538201.4199999999</v>
      </c>
      <c r="AF13" s="25">
        <f t="shared" si="9"/>
        <v>465373.3500000015</v>
      </c>
      <c r="AG13" s="26">
        <v>552597.62</v>
      </c>
      <c r="AH13" s="26">
        <v>1017970.97</v>
      </c>
      <c r="AI13" s="132"/>
    </row>
    <row r="14" spans="1:34" ht="21.75" customHeight="1">
      <c r="A14" s="16" t="s">
        <v>22</v>
      </c>
      <c r="B14" s="17">
        <f t="shared" si="0"/>
        <v>10904957.48</v>
      </c>
      <c r="C14" s="17">
        <f t="shared" si="1"/>
        <v>5638338.8</v>
      </c>
      <c r="D14" s="18">
        <f t="shared" si="2"/>
        <v>51.70436299582894</v>
      </c>
      <c r="E14" s="17"/>
      <c r="F14" s="17">
        <f>Лист2!B14</f>
        <v>1677649</v>
      </c>
      <c r="G14" s="19">
        <f>Лист2!F14+Лист2!K14+Лист2!P14+Лист2!U14+Лист2!Z14+Лист2!AE14+Лист2!AJ14+Лист2!AO14+Лист2!AT14+Лист2!AY14+Лист2!BD14+Лист2!BI14+Лист2!BS14+Лист2!BN14+Лист2!BX14+Лист2!CH14+Лист2!CM14</f>
        <v>1561417.44</v>
      </c>
      <c r="H14" s="19">
        <f>Лист2!C14</f>
        <v>1721541.82</v>
      </c>
      <c r="I14" s="18">
        <f t="shared" si="3"/>
        <v>110.25506542311965</v>
      </c>
      <c r="J14" s="18">
        <f t="shared" si="4"/>
        <v>102.61632916062895</v>
      </c>
      <c r="K14" s="17">
        <v>9227308.48</v>
      </c>
      <c r="L14" s="98">
        <v>3916796.98</v>
      </c>
      <c r="M14" s="123">
        <f t="shared" si="5"/>
        <v>42.447881616720366</v>
      </c>
      <c r="N14" s="124">
        <v>1611212</v>
      </c>
      <c r="O14" s="98">
        <v>1476915</v>
      </c>
      <c r="P14" s="18">
        <f t="shared" si="6"/>
        <v>91.6648460910172</v>
      </c>
      <c r="Q14" s="20"/>
      <c r="R14" s="20"/>
      <c r="S14" s="18"/>
      <c r="T14" s="17"/>
      <c r="U14" s="17">
        <v>0</v>
      </c>
      <c r="V14" s="18"/>
      <c r="W14" s="22"/>
      <c r="X14" s="22"/>
      <c r="Y14" s="17"/>
      <c r="Z14" s="17"/>
      <c r="AA14" s="18"/>
      <c r="AB14" s="23">
        <v>11282402.48</v>
      </c>
      <c r="AC14" s="99">
        <v>5714273.21</v>
      </c>
      <c r="AD14" s="36">
        <f t="shared" si="7"/>
        <v>50.64766320940538</v>
      </c>
      <c r="AE14" s="25">
        <f t="shared" si="8"/>
        <v>-377445</v>
      </c>
      <c r="AF14" s="25">
        <f t="shared" si="9"/>
        <v>-75934.41000000015</v>
      </c>
      <c r="AG14" s="26">
        <v>378431.69</v>
      </c>
      <c r="AH14" s="26">
        <v>302497.28</v>
      </c>
    </row>
    <row r="15" spans="1:34" ht="21.75" customHeight="1">
      <c r="A15" s="16" t="s">
        <v>23</v>
      </c>
      <c r="B15" s="17">
        <f t="shared" si="0"/>
        <v>10845531.98</v>
      </c>
      <c r="C15" s="17">
        <f t="shared" si="1"/>
        <v>10369746.68</v>
      </c>
      <c r="D15" s="18">
        <f t="shared" si="2"/>
        <v>95.61307549618235</v>
      </c>
      <c r="E15" s="17"/>
      <c r="F15" s="17">
        <f>Лист2!B15</f>
        <v>2485230</v>
      </c>
      <c r="G15" s="19">
        <f>Лист2!F15+Лист2!K15+Лист2!P15+Лист2!U15+Лист2!Z15+Лист2!AE15+Лист2!AJ15+Лист2!AO15+Лист2!AT15+Лист2!AY15+Лист2!BD15+Лист2!BI15+Лист2!BS15+Лист2!BN15+Лист2!BX15+Лист2!CH15+Лист2!CM15</f>
        <v>2068101.4999999998</v>
      </c>
      <c r="H15" s="19">
        <f>Лист2!C15</f>
        <v>2748101.88</v>
      </c>
      <c r="I15" s="18">
        <f t="shared" si="3"/>
        <v>132.88041616912903</v>
      </c>
      <c r="J15" s="18">
        <f t="shared" si="4"/>
        <v>110.57736627998213</v>
      </c>
      <c r="K15" s="17">
        <v>8360301.98</v>
      </c>
      <c r="L15" s="98">
        <v>7621644.8</v>
      </c>
      <c r="M15" s="123">
        <f t="shared" si="5"/>
        <v>91.16470694758324</v>
      </c>
      <c r="N15" s="124">
        <v>2436679</v>
      </c>
      <c r="O15" s="98">
        <v>2233583</v>
      </c>
      <c r="P15" s="18">
        <f t="shared" si="6"/>
        <v>91.66504902779562</v>
      </c>
      <c r="Q15" s="20"/>
      <c r="R15" s="20"/>
      <c r="S15" s="18"/>
      <c r="T15" s="17"/>
      <c r="U15" s="17">
        <v>0</v>
      </c>
      <c r="V15" s="18"/>
      <c r="W15" s="22"/>
      <c r="X15" s="22"/>
      <c r="Y15" s="17"/>
      <c r="Z15" s="17"/>
      <c r="AA15" s="18"/>
      <c r="AB15" s="23">
        <v>11154902.98</v>
      </c>
      <c r="AC15" s="99">
        <v>9876818.45</v>
      </c>
      <c r="AD15" s="36">
        <f t="shared" si="7"/>
        <v>88.54239671746565</v>
      </c>
      <c r="AE15" s="25">
        <f t="shared" si="8"/>
        <v>-309371</v>
      </c>
      <c r="AF15" s="25">
        <f t="shared" si="9"/>
        <v>492928.23000000045</v>
      </c>
      <c r="AG15" s="26">
        <v>309375.05</v>
      </c>
      <c r="AH15" s="26">
        <v>802303.28</v>
      </c>
    </row>
    <row r="16" spans="1:34" ht="19.5" customHeight="1">
      <c r="A16" s="16" t="s">
        <v>24</v>
      </c>
      <c r="B16" s="17">
        <f t="shared" si="0"/>
        <v>4791444.6</v>
      </c>
      <c r="C16" s="17">
        <f t="shared" si="1"/>
        <v>4837160.36</v>
      </c>
      <c r="D16" s="18">
        <f t="shared" si="2"/>
        <v>100.9541122524927</v>
      </c>
      <c r="E16" s="17"/>
      <c r="F16" s="17">
        <f>Лист2!B16</f>
        <v>1380840</v>
      </c>
      <c r="G16" s="19">
        <f>Лист2!F16+Лист2!K16+Лист2!P16+Лист2!U16+Лист2!Z16+Лист2!AE16+Лист2!AJ16+Лист2!AO16+Лист2!AT16+Лист2!AY16+Лист2!BD16+Лист2!BI16+Лист2!BS16+Лист2!BN16+Лист2!BX16+Лист2!CH16+Лист2!CM16</f>
        <v>1346668.6400000001</v>
      </c>
      <c r="H16" s="19">
        <f>Лист2!C16</f>
        <v>1618294.36</v>
      </c>
      <c r="I16" s="18">
        <f t="shared" si="3"/>
        <v>120.17019717634471</v>
      </c>
      <c r="J16" s="18">
        <f t="shared" si="4"/>
        <v>117.19637032530923</v>
      </c>
      <c r="K16" s="17">
        <v>3410604.6</v>
      </c>
      <c r="L16" s="98">
        <v>3218866</v>
      </c>
      <c r="M16" s="123">
        <f t="shared" si="5"/>
        <v>94.37816391850289</v>
      </c>
      <c r="N16" s="124">
        <v>1602215</v>
      </c>
      <c r="O16" s="98">
        <v>1468665</v>
      </c>
      <c r="P16" s="18">
        <f t="shared" si="6"/>
        <v>91.66466423045595</v>
      </c>
      <c r="Q16" s="20"/>
      <c r="R16" s="20"/>
      <c r="S16" s="18"/>
      <c r="T16" s="17"/>
      <c r="U16" s="17">
        <v>0</v>
      </c>
      <c r="V16" s="18"/>
      <c r="W16" s="22"/>
      <c r="X16" s="27"/>
      <c r="Y16" s="17"/>
      <c r="Z16" s="17"/>
      <c r="AA16" s="18"/>
      <c r="AB16" s="23">
        <v>5051926.6</v>
      </c>
      <c r="AC16" s="99">
        <v>4119183.72</v>
      </c>
      <c r="AD16" s="36">
        <f t="shared" si="7"/>
        <v>81.53688772912894</v>
      </c>
      <c r="AE16" s="25">
        <f t="shared" si="8"/>
        <v>-260482</v>
      </c>
      <c r="AF16" s="25">
        <f t="shared" si="9"/>
        <v>717976.6400000001</v>
      </c>
      <c r="AG16" s="26">
        <v>264121.47</v>
      </c>
      <c r="AH16" s="26">
        <v>982098.11</v>
      </c>
    </row>
    <row r="17" spans="1:34" ht="20.25" customHeight="1">
      <c r="A17" s="16" t="s">
        <v>25</v>
      </c>
      <c r="B17" s="17">
        <f t="shared" si="0"/>
        <v>75595267.3</v>
      </c>
      <c r="C17" s="17">
        <f t="shared" si="1"/>
        <v>47428924.96</v>
      </c>
      <c r="D17" s="18">
        <f t="shared" si="2"/>
        <v>62.7406009053162</v>
      </c>
      <c r="E17" s="17"/>
      <c r="F17" s="17">
        <f>Лист2!B17</f>
        <v>6485030</v>
      </c>
      <c r="G17" s="19">
        <f>Лист2!F17+Лист2!K17+Лист2!P17+Лист2!U17+Лист2!Z17+Лист2!AE17+Лист2!AJ17+Лист2!AO17+Лист2!AT17+Лист2!AY17+Лист2!BD17+Лист2!BI17+Лист2!BS17+Лист2!BN17+Лист2!BX17+Лист2!CH17+Лист2!CM17+Лист2!CC17</f>
        <v>5312951.3</v>
      </c>
      <c r="H17" s="19">
        <f>Лист2!C17</f>
        <v>6664498.880000001</v>
      </c>
      <c r="I17" s="18">
        <f t="shared" si="3"/>
        <v>125.4387345880622</v>
      </c>
      <c r="J17" s="18">
        <f t="shared" si="4"/>
        <v>102.76743330408651</v>
      </c>
      <c r="K17" s="17">
        <v>69110237.3</v>
      </c>
      <c r="L17" s="98">
        <v>40764426.08</v>
      </c>
      <c r="M17" s="123">
        <f t="shared" si="5"/>
        <v>58.984642033633996</v>
      </c>
      <c r="N17" s="124">
        <v>6817591</v>
      </c>
      <c r="O17" s="98">
        <v>6249342</v>
      </c>
      <c r="P17" s="18">
        <f t="shared" si="6"/>
        <v>91.66495907425364</v>
      </c>
      <c r="Q17" s="20"/>
      <c r="R17" s="20"/>
      <c r="S17" s="18"/>
      <c r="T17" s="17"/>
      <c r="U17" s="17">
        <v>0</v>
      </c>
      <c r="V17" s="18"/>
      <c r="W17" s="22"/>
      <c r="X17" s="22"/>
      <c r="Y17" s="17"/>
      <c r="Z17" s="17"/>
      <c r="AA17" s="18"/>
      <c r="AB17" s="23">
        <v>75723265.3</v>
      </c>
      <c r="AC17" s="99">
        <v>46072495.45</v>
      </c>
      <c r="AD17" s="36">
        <f t="shared" si="7"/>
        <v>60.843249782573764</v>
      </c>
      <c r="AE17" s="25">
        <f t="shared" si="8"/>
        <v>-127998</v>
      </c>
      <c r="AF17" s="25">
        <f t="shared" si="9"/>
        <v>1356429.509999998</v>
      </c>
      <c r="AG17" s="26">
        <v>150294.44</v>
      </c>
      <c r="AH17" s="26">
        <v>1506723.95</v>
      </c>
    </row>
    <row r="18" spans="1:34" ht="18.75" customHeight="1">
      <c r="A18" s="16" t="s">
        <v>26</v>
      </c>
      <c r="B18" s="17">
        <f t="shared" si="0"/>
        <v>14664505.8</v>
      </c>
      <c r="C18" s="17">
        <f>H18+L18+U18+X18</f>
        <v>11576587.36</v>
      </c>
      <c r="D18" s="18">
        <f t="shared" si="2"/>
        <v>78.94290825675148</v>
      </c>
      <c r="E18" s="17"/>
      <c r="F18" s="17">
        <f>Лист2!B18</f>
        <v>3162515</v>
      </c>
      <c r="G18" s="19">
        <f>Лист2!F18+Лист2!K18+Лист2!P18+Лист2!U18+Лист2!Z18+Лист2!AE18+Лист2!AJ18+Лист2!AO18+Лист2!AT18+Лист2!AY18+Лист2!BD18+Лист2!BI18+Лист2!BS18+Лист2!BN18+Лист2!BX18+Лист2!CH18+Лист2!CM18</f>
        <v>2588091.1800000006</v>
      </c>
      <c r="H18" s="19">
        <f>Лист2!C18</f>
        <v>3216302.26</v>
      </c>
      <c r="I18" s="18">
        <f t="shared" si="3"/>
        <v>124.27314326692304</v>
      </c>
      <c r="J18" s="18">
        <f t="shared" si="4"/>
        <v>101.70077485798485</v>
      </c>
      <c r="K18" s="17">
        <v>11501990.8</v>
      </c>
      <c r="L18" s="98">
        <v>8360285.1</v>
      </c>
      <c r="M18" s="123">
        <f t="shared" si="5"/>
        <v>72.68554848783221</v>
      </c>
      <c r="N18" s="124">
        <v>4292148</v>
      </c>
      <c r="O18" s="98">
        <v>3934392</v>
      </c>
      <c r="P18" s="18">
        <f t="shared" si="6"/>
        <v>91.6648726931131</v>
      </c>
      <c r="Q18" s="20"/>
      <c r="R18" s="20"/>
      <c r="S18" s="18"/>
      <c r="T18" s="17"/>
      <c r="U18" s="17">
        <v>0</v>
      </c>
      <c r="V18" s="18"/>
      <c r="W18" s="22"/>
      <c r="X18" s="17"/>
      <c r="Y18" s="17"/>
      <c r="Z18" s="17"/>
      <c r="AA18" s="18"/>
      <c r="AB18" s="23">
        <v>15223784.8</v>
      </c>
      <c r="AC18" s="99">
        <v>11307229.49</v>
      </c>
      <c r="AD18" s="36">
        <f t="shared" si="7"/>
        <v>74.273445391845</v>
      </c>
      <c r="AE18" s="25">
        <f t="shared" si="8"/>
        <v>-559279</v>
      </c>
      <c r="AF18" s="25">
        <f t="shared" si="9"/>
        <v>269357.8699999992</v>
      </c>
      <c r="AG18" s="26">
        <v>559443.75</v>
      </c>
      <c r="AH18" s="26">
        <v>828801.62</v>
      </c>
    </row>
    <row r="19" spans="1:34" ht="20.25" customHeight="1">
      <c r="A19" s="28" t="s">
        <v>27</v>
      </c>
      <c r="B19" s="29">
        <f>SUM(B10:B18)</f>
        <v>163211155.65</v>
      </c>
      <c r="C19" s="29">
        <f>C10+C11+C12+C13+C14+C15+C16+C17+C18</f>
        <v>116571953.99</v>
      </c>
      <c r="D19" s="22">
        <f t="shared" si="2"/>
        <v>71.42401113805236</v>
      </c>
      <c r="E19" s="29"/>
      <c r="F19" s="29">
        <f>SUM(F10:F18)</f>
        <v>25031965</v>
      </c>
      <c r="G19" s="30">
        <f>G10+G11+G12+G13+G14+G15+G16+G17+G18</f>
        <v>21556701.23</v>
      </c>
      <c r="H19" s="30">
        <f>Лист2!C19</f>
        <v>27229047.309999995</v>
      </c>
      <c r="I19" s="22">
        <f t="shared" si="3"/>
        <v>126.31360902337836</v>
      </c>
      <c r="J19" s="22">
        <f t="shared" si="4"/>
        <v>108.7771068312056</v>
      </c>
      <c r="K19" s="29">
        <f>SUM(K10:K18)</f>
        <v>138179190.65</v>
      </c>
      <c r="L19" s="119">
        <f>SUM(L10:L18)</f>
        <v>89342906.67999999</v>
      </c>
      <c r="M19" s="125">
        <f t="shared" si="5"/>
        <v>64.65728034715478</v>
      </c>
      <c r="N19" s="126">
        <f>SUM(N10:N18)</f>
        <v>26290000</v>
      </c>
      <c r="O19" s="127">
        <f>SUM(O10:O18)</f>
        <v>24098712</v>
      </c>
      <c r="P19" s="22">
        <f t="shared" si="6"/>
        <v>91.66493723849372</v>
      </c>
      <c r="Q19" s="32">
        <f>SUM(Q10:Q18)</f>
        <v>0</v>
      </c>
      <c r="R19" s="32">
        <f>SUM(R10:R18)</f>
        <v>0</v>
      </c>
      <c r="S19" s="22">
        <v>0</v>
      </c>
      <c r="T19" s="29">
        <f>SUM(T10:T18)</f>
        <v>0</v>
      </c>
      <c r="U19" s="29">
        <f>SUM(U10:U18)</f>
        <v>0</v>
      </c>
      <c r="V19" s="18"/>
      <c r="W19" s="29">
        <f>W10+W11+W12+W13+W14+W15+W16+W17+W18</f>
        <v>0</v>
      </c>
      <c r="X19" s="29">
        <f>X10+X11+X12+X14+X16+X17+X18</f>
        <v>0</v>
      </c>
      <c r="Y19" s="29">
        <f>SUM(Y10:Y18)</f>
        <v>0</v>
      </c>
      <c r="Z19" s="29">
        <f>SUM(Z10:Z18)</f>
        <v>0</v>
      </c>
      <c r="AA19" s="18"/>
      <c r="AB19" s="33">
        <f>AB10+AB11+AB12+AB13+AB14+AB15+AB16+AB17+AB18</f>
        <v>167205432.07</v>
      </c>
      <c r="AC19" s="33">
        <f>SUM(AC10:AC18)</f>
        <v>111264111.47999999</v>
      </c>
      <c r="AD19" s="24">
        <f t="shared" si="7"/>
        <v>66.54335932903163</v>
      </c>
      <c r="AE19" s="34">
        <f t="shared" si="8"/>
        <v>-3994276.419999987</v>
      </c>
      <c r="AF19" s="34">
        <f t="shared" si="9"/>
        <v>5307842.510000005</v>
      </c>
      <c r="AG19" s="34">
        <f>SUM(AG10:AG18)</f>
        <v>4062044.53</v>
      </c>
      <c r="AH19" s="34">
        <f>AH10+AH11+AH12+AH13+AH14+AH15+AH16+AH17+AH18</f>
        <v>9369887.04</v>
      </c>
    </row>
    <row r="20" spans="1:34" ht="21" customHeight="1">
      <c r="A20" s="16" t="s">
        <v>28</v>
      </c>
      <c r="B20" s="17">
        <f>K20+T20+W20+F20+Y20</f>
        <v>548677162.15</v>
      </c>
      <c r="C20" s="17">
        <f>H20+L20+X20+Z20</f>
        <v>427505834.09</v>
      </c>
      <c r="D20" s="18">
        <f t="shared" si="2"/>
        <v>77.9157332546541</v>
      </c>
      <c r="E20" s="17"/>
      <c r="F20" s="17">
        <f>F48</f>
        <v>91464980</v>
      </c>
      <c r="G20" s="17">
        <f>G48</f>
        <v>78127397.78</v>
      </c>
      <c r="H20" s="17">
        <f>H48</f>
        <v>87350169.84</v>
      </c>
      <c r="I20" s="18">
        <f t="shared" si="3"/>
        <v>111.80478592922105</v>
      </c>
      <c r="J20" s="18">
        <f t="shared" si="4"/>
        <v>95.5012178868896</v>
      </c>
      <c r="K20" s="17">
        <v>457408904.24</v>
      </c>
      <c r="L20" s="98">
        <v>340352386.34</v>
      </c>
      <c r="M20" s="123">
        <f t="shared" si="5"/>
        <v>74.40878023691006</v>
      </c>
      <c r="N20" s="124">
        <v>23715200</v>
      </c>
      <c r="O20" s="98">
        <v>21739300</v>
      </c>
      <c r="P20" s="18">
        <f t="shared" si="6"/>
        <v>91.66821279179598</v>
      </c>
      <c r="Q20" s="20">
        <v>1361800</v>
      </c>
      <c r="R20" s="128">
        <v>1135000</v>
      </c>
      <c r="S20" s="18">
        <f>R20/Q20*100</f>
        <v>83.34557203700984</v>
      </c>
      <c r="T20" s="17"/>
      <c r="U20" s="20"/>
      <c r="V20" s="22"/>
      <c r="W20" s="17">
        <v>-1224836.94</v>
      </c>
      <c r="X20" s="35">
        <v>-1224836.94</v>
      </c>
      <c r="Y20" s="17">
        <v>1028114.85</v>
      </c>
      <c r="Z20" s="17">
        <v>1028114.85</v>
      </c>
      <c r="AA20" s="18">
        <f>Z20/Y20*100</f>
        <v>100</v>
      </c>
      <c r="AB20" s="23">
        <v>577167855.96</v>
      </c>
      <c r="AC20" s="23">
        <v>434784386.7</v>
      </c>
      <c r="AD20" s="36">
        <f t="shared" si="7"/>
        <v>75.33066545724823</v>
      </c>
      <c r="AE20" s="25">
        <f t="shared" si="8"/>
        <v>-28490693.810000062</v>
      </c>
      <c r="AF20" s="25">
        <f t="shared" si="9"/>
        <v>-7278552.610000014</v>
      </c>
      <c r="AG20" s="25">
        <v>28525266.5</v>
      </c>
      <c r="AH20" s="25">
        <v>21246713.89</v>
      </c>
    </row>
    <row r="21" spans="1:34" ht="26.25" customHeight="1">
      <c r="A21" s="28" t="s">
        <v>29</v>
      </c>
      <c r="B21" s="29">
        <f>F21+K21+T21+W21+Y21</f>
        <v>565809171.15</v>
      </c>
      <c r="C21" s="29">
        <f>H21+L21+U21+X21+Z21</f>
        <v>448303733.59999996</v>
      </c>
      <c r="D21" s="22">
        <f t="shared" si="2"/>
        <v>79.23232009280237</v>
      </c>
      <c r="E21" s="29"/>
      <c r="F21" s="29">
        <f>F19+F20</f>
        <v>116496945</v>
      </c>
      <c r="G21" s="29">
        <f>SUM(G19:G20)</f>
        <v>99684099.01</v>
      </c>
      <c r="H21" s="29">
        <f>SUM(H19:H20)</f>
        <v>114579217.15</v>
      </c>
      <c r="I21" s="22">
        <f t="shared" si="3"/>
        <v>114.9423210802214</v>
      </c>
      <c r="J21" s="22">
        <f t="shared" si="4"/>
        <v>98.35383850623722</v>
      </c>
      <c r="K21" s="29">
        <f>K20-7899956</f>
        <v>449508948.24</v>
      </c>
      <c r="L21" s="37">
        <f>L20-6431147.8</f>
        <v>333921238.53999996</v>
      </c>
      <c r="M21" s="22">
        <f t="shared" si="5"/>
        <v>74.28578226249549</v>
      </c>
      <c r="N21" s="31">
        <f>N20</f>
        <v>23715200</v>
      </c>
      <c r="O21" s="31">
        <f>O20</f>
        <v>21739300</v>
      </c>
      <c r="P21" s="22">
        <f t="shared" si="6"/>
        <v>91.66821279179598</v>
      </c>
      <c r="Q21" s="31">
        <f>Q20</f>
        <v>1361800</v>
      </c>
      <c r="R21" s="31">
        <f>R20</f>
        <v>1135000</v>
      </c>
      <c r="S21" s="22">
        <f>R21/Q21*100</f>
        <v>83.34557203700984</v>
      </c>
      <c r="T21" s="29">
        <f>T19</f>
        <v>0</v>
      </c>
      <c r="U21" s="29">
        <f>U19+U20</f>
        <v>0</v>
      </c>
      <c r="V21" s="18"/>
      <c r="W21" s="29">
        <f>W20</f>
        <v>-1224836.94</v>
      </c>
      <c r="X21" s="38">
        <f>X20</f>
        <v>-1224836.94</v>
      </c>
      <c r="Y21" s="29">
        <f>Y19+Y20</f>
        <v>1028114.85</v>
      </c>
      <c r="Z21" s="29">
        <f>Z19+Z20</f>
        <v>1028114.85</v>
      </c>
      <c r="AA21" s="18">
        <f>Z21/Y21*100</f>
        <v>100</v>
      </c>
      <c r="AB21" s="33">
        <f>AB19+AB20-K19-7899956</f>
        <v>598294141.38</v>
      </c>
      <c r="AC21" s="29">
        <f>AC19+AC20-L19-6431147.8</f>
        <v>450274443.6999999</v>
      </c>
      <c r="AD21" s="24">
        <f t="shared" si="7"/>
        <v>75.25971132884837</v>
      </c>
      <c r="AE21" s="34">
        <f t="shared" si="8"/>
        <v>-32484970.23000002</v>
      </c>
      <c r="AF21" s="34">
        <f t="shared" si="9"/>
        <v>-1970710.0999999642</v>
      </c>
      <c r="AG21" s="34">
        <f>AG19+AG20</f>
        <v>32587311.03</v>
      </c>
      <c r="AH21" s="34">
        <f>AH19+AH20</f>
        <v>30616600.93</v>
      </c>
    </row>
    <row r="22" spans="1:34" ht="18" customHeight="1">
      <c r="A22" s="39"/>
      <c r="B22" s="40"/>
      <c r="C22" s="41"/>
      <c r="D22" s="42"/>
      <c r="E22" s="42"/>
      <c r="F22" s="40"/>
      <c r="G22" s="41"/>
      <c r="H22" s="41"/>
      <c r="I22" s="42"/>
      <c r="J22" s="43"/>
      <c r="K22" s="44"/>
      <c r="L22" s="45"/>
      <c r="M22" s="42"/>
      <c r="N22" s="44"/>
      <c r="O22" s="46"/>
      <c r="P22" s="42"/>
      <c r="Q22" s="44"/>
      <c r="R22" s="46"/>
      <c r="S22" s="42"/>
      <c r="T22" s="47"/>
      <c r="U22" s="47"/>
      <c r="V22" s="42"/>
      <c r="W22" s="41" t="s">
        <v>30</v>
      </c>
      <c r="X22" s="41"/>
      <c r="Y22" s="41"/>
      <c r="Z22" s="41"/>
      <c r="AA22" s="41"/>
      <c r="AB22" s="48"/>
      <c r="AC22" s="49"/>
      <c r="AD22" s="50"/>
      <c r="AE22" s="51"/>
      <c r="AF22" s="52"/>
      <c r="AG22" s="51"/>
      <c r="AH22" s="51"/>
    </row>
    <row r="23" spans="1:34" ht="22.5" customHeight="1">
      <c r="A23" s="53"/>
      <c r="B23" s="54" t="s">
        <v>31</v>
      </c>
      <c r="C23" s="54"/>
      <c r="D23" s="54"/>
      <c r="E23" s="54" t="s">
        <v>32</v>
      </c>
      <c r="F23" s="54"/>
      <c r="G23" s="55"/>
      <c r="H23" s="55"/>
      <c r="I23" s="56"/>
      <c r="J23" s="56"/>
      <c r="K23" s="42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8"/>
    </row>
    <row r="24" spans="1:34" ht="15" customHeight="1">
      <c r="A24" s="141" t="s">
        <v>33</v>
      </c>
      <c r="B24" s="141"/>
      <c r="C24" s="141"/>
      <c r="D24" s="141"/>
      <c r="E24" s="59">
        <f>SUM(E25:E33)</f>
        <v>78052133.73</v>
      </c>
      <c r="F24" s="59">
        <f>SUM(F25:F33)</f>
        <v>78201880</v>
      </c>
      <c r="G24" s="59">
        <f>SUM(G25:G33)</f>
        <v>66826203.18000001</v>
      </c>
      <c r="H24" s="97">
        <f>SUM(H25:H33)</f>
        <v>74268029.24</v>
      </c>
      <c r="I24" s="60">
        <f aca="true" t="shared" si="10" ref="I24:I34">H24/G24*100</f>
        <v>111.1360898956881</v>
      </c>
      <c r="J24" s="61">
        <f>H24/F24*100</f>
        <v>94.96962124184226</v>
      </c>
      <c r="K24" s="62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8"/>
    </row>
    <row r="25" spans="1:34" ht="15" customHeight="1">
      <c r="A25" s="138" t="s">
        <v>34</v>
      </c>
      <c r="B25" s="138"/>
      <c r="C25" s="138"/>
      <c r="D25" s="138"/>
      <c r="E25" s="25">
        <v>53991455.95</v>
      </c>
      <c r="F25" s="25">
        <v>54762000</v>
      </c>
      <c r="G25" s="25">
        <v>45026645.92</v>
      </c>
      <c r="H25" s="98">
        <v>50835823.78</v>
      </c>
      <c r="I25" s="63">
        <f t="shared" si="10"/>
        <v>112.90164466241015</v>
      </c>
      <c r="J25" s="18">
        <f>H25/F25*100</f>
        <v>92.83047328439429</v>
      </c>
      <c r="K25" s="62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64"/>
      <c r="AG25" s="58"/>
      <c r="AH25" s="58"/>
    </row>
    <row r="26" spans="1:34" ht="24.75" customHeight="1">
      <c r="A26" s="140" t="s">
        <v>35</v>
      </c>
      <c r="B26" s="140"/>
      <c r="C26" s="140"/>
      <c r="D26" s="140"/>
      <c r="E26" s="25">
        <v>3591784.76</v>
      </c>
      <c r="F26" s="25">
        <v>3758380</v>
      </c>
      <c r="G26" s="25">
        <v>3272924.08</v>
      </c>
      <c r="H26" s="98">
        <v>3980258.72</v>
      </c>
      <c r="I26" s="63">
        <f t="shared" si="10"/>
        <v>121.61170325710702</v>
      </c>
      <c r="J26" s="18">
        <f>H26/F26*100</f>
        <v>105.90357334809146</v>
      </c>
      <c r="K26" s="62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</row>
    <row r="27" spans="1:34" ht="23.25" customHeight="1">
      <c r="A27" s="137" t="s">
        <v>36</v>
      </c>
      <c r="B27" s="137"/>
      <c r="C27" s="137"/>
      <c r="D27" s="137"/>
      <c r="E27" s="25">
        <v>8269316.97</v>
      </c>
      <c r="F27" s="25">
        <v>7500000</v>
      </c>
      <c r="G27" s="25">
        <v>7829371.23</v>
      </c>
      <c r="H27" s="98">
        <v>7452752.63</v>
      </c>
      <c r="I27" s="63">
        <f t="shared" si="10"/>
        <v>95.1896699117178</v>
      </c>
      <c r="J27" s="18">
        <f>H27/F27*100</f>
        <v>99.37003506666666</v>
      </c>
      <c r="K27" s="62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64"/>
    </row>
    <row r="28" spans="1:34" ht="15" customHeight="1">
      <c r="A28" s="138" t="s">
        <v>37</v>
      </c>
      <c r="B28" s="138"/>
      <c r="C28" s="138"/>
      <c r="D28" s="138"/>
      <c r="E28" s="25">
        <v>868776.68</v>
      </c>
      <c r="F28" s="25"/>
      <c r="G28" s="25">
        <v>869834.88</v>
      </c>
      <c r="H28" s="98">
        <v>-44135.67</v>
      </c>
      <c r="I28" s="63">
        <f t="shared" si="10"/>
        <v>-5.0740285328636165</v>
      </c>
      <c r="J28" s="18"/>
      <c r="K28" s="62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</row>
    <row r="29" spans="1:34" ht="15" customHeight="1">
      <c r="A29" s="138" t="s">
        <v>38</v>
      </c>
      <c r="B29" s="138"/>
      <c r="C29" s="138"/>
      <c r="D29" s="138"/>
      <c r="E29" s="25">
        <v>3655102.48</v>
      </c>
      <c r="F29" s="25">
        <v>4276500</v>
      </c>
      <c r="G29" s="25">
        <v>3375145.73</v>
      </c>
      <c r="H29" s="98">
        <v>4283474.58</v>
      </c>
      <c r="I29" s="63">
        <f t="shared" si="10"/>
        <v>126.91228535486081</v>
      </c>
      <c r="J29" s="18">
        <f aca="true" t="shared" si="11" ref="J29:J34">H29/F29*100</f>
        <v>100.16309084531743</v>
      </c>
      <c r="K29" s="62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</row>
    <row r="30" spans="1:34" ht="26.25" customHeight="1">
      <c r="A30" s="140" t="s">
        <v>39</v>
      </c>
      <c r="B30" s="140"/>
      <c r="C30" s="140"/>
      <c r="D30" s="140"/>
      <c r="E30" s="25">
        <v>2560084.99</v>
      </c>
      <c r="F30" s="25">
        <v>2280000</v>
      </c>
      <c r="G30" s="25">
        <v>1847735.7</v>
      </c>
      <c r="H30" s="98">
        <v>2004231.48</v>
      </c>
      <c r="I30" s="63">
        <f t="shared" si="10"/>
        <v>108.46959768109691</v>
      </c>
      <c r="J30" s="18">
        <f t="shared" si="11"/>
        <v>87.90488947368421</v>
      </c>
      <c r="K30" s="62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</row>
    <row r="31" spans="1:34" ht="15" customHeight="1">
      <c r="A31" s="138" t="s">
        <v>40</v>
      </c>
      <c r="B31" s="138"/>
      <c r="C31" s="138"/>
      <c r="D31" s="138"/>
      <c r="E31" s="25">
        <v>1886446.44</v>
      </c>
      <c r="F31" s="25">
        <v>1825000</v>
      </c>
      <c r="G31" s="25">
        <v>1513705.87</v>
      </c>
      <c r="H31" s="98">
        <v>1529048.63</v>
      </c>
      <c r="I31" s="63">
        <f t="shared" si="10"/>
        <v>101.0135892516556</v>
      </c>
      <c r="J31" s="18">
        <f t="shared" si="11"/>
        <v>83.78348657534247</v>
      </c>
      <c r="K31" s="62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</row>
    <row r="32" spans="1:34" ht="15" customHeight="1">
      <c r="A32" s="138" t="s">
        <v>41</v>
      </c>
      <c r="B32" s="138"/>
      <c r="C32" s="138"/>
      <c r="D32" s="138"/>
      <c r="E32" s="25">
        <v>1716244.43</v>
      </c>
      <c r="F32" s="25">
        <v>2300000</v>
      </c>
      <c r="G32" s="25">
        <v>1688475</v>
      </c>
      <c r="H32" s="98">
        <v>2658841</v>
      </c>
      <c r="I32" s="63">
        <f t="shared" si="10"/>
        <v>157.46996550141398</v>
      </c>
      <c r="J32" s="18">
        <f t="shared" si="11"/>
        <v>115.60178260869564</v>
      </c>
      <c r="K32" s="62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</row>
    <row r="33" spans="1:34" ht="15" customHeight="1">
      <c r="A33" s="138" t="s">
        <v>42</v>
      </c>
      <c r="B33" s="138"/>
      <c r="C33" s="138"/>
      <c r="D33" s="138"/>
      <c r="E33" s="25">
        <v>1512921.03</v>
      </c>
      <c r="F33" s="25">
        <v>1500000</v>
      </c>
      <c r="G33" s="25">
        <v>1402364.77</v>
      </c>
      <c r="H33" s="98">
        <v>1567734.09</v>
      </c>
      <c r="I33" s="63">
        <f t="shared" si="10"/>
        <v>111.79217586876489</v>
      </c>
      <c r="J33" s="18">
        <f t="shared" si="11"/>
        <v>104.515606</v>
      </c>
      <c r="K33" s="62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</row>
    <row r="34" spans="1:34" ht="15" customHeight="1">
      <c r="A34" s="141" t="s">
        <v>43</v>
      </c>
      <c r="B34" s="141"/>
      <c r="C34" s="141"/>
      <c r="D34" s="141"/>
      <c r="E34" s="34">
        <f>SUM(E35:E47)</f>
        <v>12333777.13</v>
      </c>
      <c r="F34" s="34">
        <f>SUM(F35:F47)</f>
        <v>13263100</v>
      </c>
      <c r="G34" s="34">
        <f>SUM(G35:G47)</f>
        <v>11301194.6</v>
      </c>
      <c r="H34" s="34">
        <f>SUM(H35:H47)</f>
        <v>13082140.600000001</v>
      </c>
      <c r="I34" s="65">
        <f t="shared" si="10"/>
        <v>115.75891808818159</v>
      </c>
      <c r="J34" s="22">
        <f t="shared" si="11"/>
        <v>98.63561761579119</v>
      </c>
      <c r="K34" s="62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</row>
    <row r="35" spans="1:34" ht="24.75" customHeight="1">
      <c r="A35" s="137" t="s">
        <v>44</v>
      </c>
      <c r="B35" s="137"/>
      <c r="C35" s="137"/>
      <c r="D35" s="137"/>
      <c r="E35" s="25"/>
      <c r="F35" s="25"/>
      <c r="G35" s="25"/>
      <c r="H35" s="25"/>
      <c r="I35" s="65"/>
      <c r="J35" s="18"/>
      <c r="K35" s="62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</row>
    <row r="36" spans="1:34" ht="17.25" customHeight="1">
      <c r="A36" s="138" t="s">
        <v>45</v>
      </c>
      <c r="B36" s="138"/>
      <c r="C36" s="138"/>
      <c r="D36" s="138"/>
      <c r="E36" s="25">
        <v>6842608.27</v>
      </c>
      <c r="F36" s="25">
        <v>5456400</v>
      </c>
      <c r="G36" s="25">
        <v>6215933.53</v>
      </c>
      <c r="H36" s="25">
        <v>5517307.57</v>
      </c>
      <c r="I36" s="63">
        <f>H36/G36*100</f>
        <v>88.76072344357904</v>
      </c>
      <c r="J36" s="18">
        <f>H36/F36*100</f>
        <v>101.11625925518656</v>
      </c>
      <c r="K36" s="62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</row>
    <row r="37" spans="1:34" ht="15" customHeight="1">
      <c r="A37" s="138" t="s">
        <v>46</v>
      </c>
      <c r="B37" s="138"/>
      <c r="C37" s="138"/>
      <c r="D37" s="138"/>
      <c r="E37" s="25">
        <v>294972.12</v>
      </c>
      <c r="F37" s="25">
        <v>271000</v>
      </c>
      <c r="G37" s="25">
        <v>266679.62</v>
      </c>
      <c r="H37" s="98">
        <v>85778.44</v>
      </c>
      <c r="I37" s="63">
        <f>H37/G37*100</f>
        <v>32.16535256799901</v>
      </c>
      <c r="J37" s="18">
        <f>H37/F37*100</f>
        <v>31.652560885608853</v>
      </c>
      <c r="K37" s="62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</row>
    <row r="38" spans="1:34" ht="50.25" customHeight="1">
      <c r="A38" s="137" t="s">
        <v>47</v>
      </c>
      <c r="B38" s="137"/>
      <c r="C38" s="137"/>
      <c r="D38" s="137"/>
      <c r="E38" s="25">
        <v>12680.3</v>
      </c>
      <c r="F38" s="25"/>
      <c r="G38" s="25">
        <v>11761.43</v>
      </c>
      <c r="H38" s="98">
        <v>164748.68</v>
      </c>
      <c r="I38" s="63">
        <f>H38/G38*100</f>
        <v>1400.7538199011512</v>
      </c>
      <c r="J38" s="18"/>
      <c r="K38" s="62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</row>
    <row r="39" spans="1:34" ht="16.5" customHeight="1">
      <c r="A39" s="138" t="s">
        <v>48</v>
      </c>
      <c r="B39" s="138"/>
      <c r="C39" s="138"/>
      <c r="D39" s="138"/>
      <c r="E39" s="25">
        <v>107327.81</v>
      </c>
      <c r="F39" s="25">
        <v>200000</v>
      </c>
      <c r="G39" s="25">
        <v>107327.82</v>
      </c>
      <c r="H39" s="98">
        <v>207696.22</v>
      </c>
      <c r="I39" s="63">
        <f>H39/G39*100</f>
        <v>193.51573524925783</v>
      </c>
      <c r="J39" s="18">
        <f aca="true" t="shared" si="12" ref="J39:J45">H39/F39*100</f>
        <v>103.84811</v>
      </c>
      <c r="K39" s="62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</row>
    <row r="40" spans="1:34" ht="15" customHeight="1">
      <c r="A40" s="138" t="s">
        <v>49</v>
      </c>
      <c r="B40" s="138"/>
      <c r="C40" s="138"/>
      <c r="D40" s="138"/>
      <c r="E40" s="25">
        <v>1777639.52</v>
      </c>
      <c r="F40" s="25">
        <v>1852300</v>
      </c>
      <c r="G40" s="25">
        <v>1311780.96</v>
      </c>
      <c r="H40" s="98">
        <v>1359258.48</v>
      </c>
      <c r="I40" s="63">
        <f>H40/G40*100</f>
        <v>103.61931766413197</v>
      </c>
      <c r="J40" s="18">
        <f t="shared" si="12"/>
        <v>73.38219942773848</v>
      </c>
      <c r="K40" s="62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</row>
    <row r="41" spans="1:34" ht="36.75" customHeight="1">
      <c r="A41" s="137" t="s">
        <v>50</v>
      </c>
      <c r="B41" s="137"/>
      <c r="C41" s="137"/>
      <c r="D41" s="137"/>
      <c r="E41" s="25">
        <v>80208.84</v>
      </c>
      <c r="F41" s="25">
        <v>75000</v>
      </c>
      <c r="G41" s="25">
        <v>40016.81</v>
      </c>
      <c r="H41" s="98">
        <v>63860.73</v>
      </c>
      <c r="I41" s="63"/>
      <c r="J41" s="18">
        <f t="shared" si="12"/>
        <v>85.14764</v>
      </c>
      <c r="K41" s="62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</row>
    <row r="42" spans="1:34" ht="23.25" customHeight="1">
      <c r="A42" s="137" t="s">
        <v>51</v>
      </c>
      <c r="B42" s="137"/>
      <c r="C42" s="137"/>
      <c r="D42" s="137"/>
      <c r="E42" s="25">
        <v>295395.65</v>
      </c>
      <c r="F42" s="25">
        <v>100000</v>
      </c>
      <c r="G42" s="25">
        <v>102750.87</v>
      </c>
      <c r="H42" s="98">
        <v>70025.48</v>
      </c>
      <c r="I42" s="63">
        <f aca="true" t="shared" si="13" ref="I42:I48">H42/G42*100</f>
        <v>68.15074169201681</v>
      </c>
      <c r="J42" s="18">
        <f t="shared" si="12"/>
        <v>70.02548</v>
      </c>
      <c r="K42" s="62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</row>
    <row r="43" spans="1:34" ht="15" customHeight="1">
      <c r="A43" s="138" t="s">
        <v>52</v>
      </c>
      <c r="B43" s="138"/>
      <c r="C43" s="138"/>
      <c r="D43" s="138"/>
      <c r="E43" s="25">
        <v>1301896</v>
      </c>
      <c r="F43" s="25">
        <v>2558100</v>
      </c>
      <c r="G43" s="25">
        <v>1247156</v>
      </c>
      <c r="H43" s="98">
        <v>2612249.4</v>
      </c>
      <c r="I43" s="63">
        <f t="shared" si="13"/>
        <v>209.45650744574053</v>
      </c>
      <c r="J43" s="18">
        <f t="shared" si="12"/>
        <v>102.1167819866307</v>
      </c>
      <c r="K43" s="62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</row>
    <row r="44" spans="1:34" ht="15" customHeight="1">
      <c r="A44" s="138" t="s">
        <v>53</v>
      </c>
      <c r="B44" s="138"/>
      <c r="C44" s="138"/>
      <c r="D44" s="138"/>
      <c r="E44" s="25">
        <v>740027.39</v>
      </c>
      <c r="F44" s="25">
        <v>1903600</v>
      </c>
      <c r="G44" s="25">
        <v>740027.39</v>
      </c>
      <c r="H44" s="98">
        <v>1941598.17</v>
      </c>
      <c r="I44" s="63">
        <f t="shared" si="13"/>
        <v>262.3684199040254</v>
      </c>
      <c r="J44" s="18">
        <f t="shared" si="12"/>
        <v>101.99612155915108</v>
      </c>
      <c r="K44" s="62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</row>
    <row r="45" spans="1:34" ht="18.75" customHeight="1">
      <c r="A45" s="138" t="s">
        <v>54</v>
      </c>
      <c r="B45" s="138"/>
      <c r="C45" s="138"/>
      <c r="D45" s="138"/>
      <c r="E45" s="25">
        <v>881021.23</v>
      </c>
      <c r="F45" s="25">
        <v>846700</v>
      </c>
      <c r="G45" s="25">
        <v>943737.9</v>
      </c>
      <c r="H45" s="98">
        <v>1059617.43</v>
      </c>
      <c r="I45" s="63">
        <f t="shared" si="13"/>
        <v>112.27878312400084</v>
      </c>
      <c r="J45" s="18">
        <f t="shared" si="12"/>
        <v>125.14673792370378</v>
      </c>
      <c r="K45" s="62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</row>
    <row r="46" spans="1:34" ht="18" customHeight="1">
      <c r="A46" s="138" t="s">
        <v>55</v>
      </c>
      <c r="B46" s="138"/>
      <c r="C46" s="138"/>
      <c r="D46" s="138"/>
      <c r="E46" s="25">
        <v>0</v>
      </c>
      <c r="F46" s="25"/>
      <c r="G46" s="25">
        <v>314022.27</v>
      </c>
      <c r="H46" s="25">
        <v>0</v>
      </c>
      <c r="I46" s="63">
        <f t="shared" si="13"/>
        <v>0</v>
      </c>
      <c r="J46" s="18"/>
      <c r="K46" s="62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</row>
    <row r="47" spans="1:11" ht="17.25" customHeight="1">
      <c r="A47" s="137" t="s">
        <v>56</v>
      </c>
      <c r="B47" s="137"/>
      <c r="C47" s="137"/>
      <c r="D47" s="137"/>
      <c r="E47" s="25">
        <v>0</v>
      </c>
      <c r="F47" s="25"/>
      <c r="G47" s="25">
        <v>0</v>
      </c>
      <c r="H47" s="25"/>
      <c r="I47" s="63"/>
      <c r="J47" s="18"/>
      <c r="K47" s="66"/>
    </row>
    <row r="48" spans="1:11" ht="15" customHeight="1">
      <c r="A48" s="139" t="s">
        <v>57</v>
      </c>
      <c r="B48" s="139"/>
      <c r="C48" s="139"/>
      <c r="D48" s="139"/>
      <c r="E48" s="67">
        <f>E24+E34</f>
        <v>90385910.86</v>
      </c>
      <c r="F48" s="34">
        <f>F24+F34</f>
        <v>91464980</v>
      </c>
      <c r="G48" s="34">
        <f>G24+G34</f>
        <v>78127397.78</v>
      </c>
      <c r="H48" s="34">
        <f>H24+H34</f>
        <v>87350169.84</v>
      </c>
      <c r="I48" s="65">
        <f t="shared" si="13"/>
        <v>111.80478592922105</v>
      </c>
      <c r="J48" s="22">
        <f>H48/F48*100</f>
        <v>95.5012178868896</v>
      </c>
      <c r="K48" s="66"/>
    </row>
  </sheetData>
  <sheetProtection selectLockedCells="1" selectUnlockedCells="1"/>
  <mergeCells count="44">
    <mergeCell ref="B3:AC3"/>
    <mergeCell ref="A5:A9"/>
    <mergeCell ref="B5:D8"/>
    <mergeCell ref="E5:E9"/>
    <mergeCell ref="F5:AA5"/>
    <mergeCell ref="AB5:AD8"/>
    <mergeCell ref="F8:F9"/>
    <mergeCell ref="G8:H8"/>
    <mergeCell ref="I8:J8"/>
    <mergeCell ref="AE5:AF8"/>
    <mergeCell ref="AG5:AH8"/>
    <mergeCell ref="F6:J7"/>
    <mergeCell ref="K6:M8"/>
    <mergeCell ref="N6:S6"/>
    <mergeCell ref="T6:V8"/>
    <mergeCell ref="W6:X8"/>
    <mergeCell ref="Y6:AA8"/>
    <mergeCell ref="N7:P8"/>
    <mergeCell ref="Q7:S8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8:D48"/>
    <mergeCell ref="A44:D44"/>
    <mergeCell ref="A45:D45"/>
    <mergeCell ref="A46:D46"/>
    <mergeCell ref="A47:D47"/>
  </mergeCells>
  <printOptions/>
  <pageMargins left="0.19652777777777777" right="0.15763888888888888" top="0.7875" bottom="0.39375" header="0.5118055555555555" footer="0.5118055555555555"/>
  <pageSetup fitToHeight="1" fitToWidth="1" horizontalDpi="300" verticalDpi="3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P19"/>
  <sheetViews>
    <sheetView view="pageBreakPreview" zoomScale="85" zoomScaleNormal="88" zoomScaleSheetLayoutView="85" zoomScalePageLayoutView="0" workbookViewId="0" topLeftCell="A4">
      <pane xSplit="3" topLeftCell="D1" activePane="topRight" state="frozen"/>
      <selection pane="topLeft" activeCell="A1" sqref="A1"/>
      <selection pane="topRight" activeCell="F10" sqref="F10:F18"/>
    </sheetView>
  </sheetViews>
  <sheetFormatPr defaultColWidth="9.00390625" defaultRowHeight="12.75" customHeight="1"/>
  <cols>
    <col min="1" max="1" width="17.140625" style="68" customWidth="1"/>
    <col min="2" max="2" width="11.140625" style="68" customWidth="1"/>
    <col min="3" max="3" width="10.8515625" style="68" customWidth="1"/>
    <col min="4" max="4" width="5.7109375" style="68" customWidth="1"/>
    <col min="5" max="5" width="8.7109375" style="68" customWidth="1"/>
    <col min="6" max="6" width="13.00390625" style="68" customWidth="1"/>
    <col min="7" max="7" width="10.421875" style="68" customWidth="1"/>
    <col min="8" max="8" width="6.140625" style="68" customWidth="1"/>
    <col min="9" max="9" width="6.00390625" style="68" customWidth="1"/>
    <col min="10" max="10" width="8.8515625" style="68" customWidth="1"/>
    <col min="11" max="11" width="11.00390625" style="68" customWidth="1"/>
    <col min="12" max="12" width="10.421875" style="68" customWidth="1"/>
    <col min="13" max="13" width="5.7109375" style="68" customWidth="1"/>
    <col min="14" max="14" width="5.8515625" style="68" customWidth="1"/>
    <col min="15" max="15" width="8.00390625" style="68" customWidth="1"/>
    <col min="16" max="16" width="11.140625" style="68" customWidth="1"/>
    <col min="17" max="17" width="11.00390625" style="68" customWidth="1"/>
    <col min="18" max="18" width="5.8515625" style="68" customWidth="1"/>
    <col min="19" max="19" width="6.140625" style="68" customWidth="1"/>
    <col min="20" max="20" width="9.8515625" style="68" customWidth="1"/>
    <col min="21" max="21" width="11.140625" style="68" customWidth="1"/>
    <col min="22" max="22" width="10.140625" style="68" customWidth="1"/>
    <col min="23" max="23" width="6.8515625" style="68" customWidth="1"/>
    <col min="24" max="24" width="5.8515625" style="68" customWidth="1"/>
    <col min="25" max="25" width="8.8515625" style="68" customWidth="1"/>
    <col min="26" max="26" width="12.57421875" style="68" customWidth="1"/>
    <col min="27" max="27" width="10.28125" style="68" customWidth="1"/>
    <col min="28" max="28" width="6.57421875" style="68" customWidth="1"/>
    <col min="29" max="29" width="5.7109375" style="68" customWidth="1"/>
    <col min="30" max="30" width="7.8515625" style="68" customWidth="1"/>
    <col min="31" max="31" width="9.28125" style="68" customWidth="1"/>
    <col min="32" max="32" width="9.140625" style="68" customWidth="1"/>
    <col min="33" max="33" width="5.8515625" style="68" customWidth="1"/>
    <col min="34" max="34" width="5.7109375" style="68" customWidth="1"/>
    <col min="35" max="35" width="8.00390625" style="68" customWidth="1"/>
    <col min="36" max="36" width="9.8515625" style="68" customWidth="1"/>
    <col min="37" max="37" width="10.57421875" style="68" customWidth="1"/>
    <col min="38" max="38" width="5.57421875" style="68" customWidth="1"/>
    <col min="39" max="39" width="6.00390625" style="68" customWidth="1"/>
    <col min="40" max="40" width="8.421875" style="68" customWidth="1"/>
    <col min="41" max="41" width="9.8515625" style="68" customWidth="1"/>
    <col min="42" max="42" width="9.28125" style="68" customWidth="1"/>
    <col min="43" max="43" width="7.28125" style="68" customWidth="1"/>
    <col min="44" max="44" width="6.57421875" style="68" customWidth="1"/>
    <col min="45" max="45" width="8.28125" style="68" customWidth="1"/>
    <col min="46" max="46" width="9.8515625" style="68" customWidth="1"/>
    <col min="47" max="47" width="9.140625" style="68" customWidth="1"/>
    <col min="48" max="48" width="5.7109375" style="68" customWidth="1"/>
    <col min="49" max="49" width="6.421875" style="68" customWidth="1"/>
    <col min="50" max="50" width="7.8515625" style="68" customWidth="1"/>
    <col min="51" max="51" width="9.57421875" style="68" customWidth="1"/>
    <col min="52" max="52" width="8.7109375" style="68" customWidth="1"/>
    <col min="53" max="53" width="5.8515625" style="68" customWidth="1"/>
    <col min="54" max="54" width="6.7109375" style="68" customWidth="1"/>
    <col min="55" max="55" width="6.421875" style="68" customWidth="1"/>
    <col min="56" max="56" width="9.00390625" style="68" customWidth="1"/>
    <col min="57" max="57" width="8.8515625" style="68" customWidth="1"/>
    <col min="58" max="58" width="6.57421875" style="68" customWidth="1"/>
    <col min="59" max="60" width="7.28125" style="68" customWidth="1"/>
    <col min="61" max="61" width="8.57421875" style="68" customWidth="1"/>
    <col min="62" max="62" width="8.7109375" style="68" customWidth="1"/>
    <col min="63" max="64" width="5.7109375" style="68" customWidth="1"/>
    <col min="65" max="65" width="8.140625" style="68" customWidth="1"/>
    <col min="66" max="66" width="10.28125" style="68" customWidth="1"/>
    <col min="67" max="67" width="8.7109375" style="68" customWidth="1"/>
    <col min="68" max="69" width="5.7109375" style="68" customWidth="1"/>
    <col min="70" max="70" width="9.00390625" style="68" customWidth="1"/>
    <col min="71" max="71" width="8.140625" style="68" customWidth="1"/>
    <col min="72" max="72" width="9.00390625" style="68" customWidth="1"/>
    <col min="73" max="74" width="5.7109375" style="68" customWidth="1"/>
    <col min="75" max="75" width="6.57421875" style="68" customWidth="1"/>
    <col min="76" max="76" width="8.8515625" style="68" customWidth="1"/>
    <col min="77" max="77" width="9.140625" style="68" customWidth="1"/>
    <col min="78" max="78" width="6.7109375" style="68" customWidth="1"/>
    <col min="79" max="79" width="5.8515625" style="68" customWidth="1"/>
    <col min="80" max="80" width="6.28125" style="68" customWidth="1"/>
    <col min="81" max="81" width="7.7109375" style="68" customWidth="1"/>
    <col min="82" max="82" width="9.00390625" style="68" customWidth="1"/>
    <col min="83" max="84" width="6.28125" style="68" customWidth="1"/>
    <col min="85" max="87" width="10.00390625" style="68" customWidth="1"/>
    <col min="88" max="88" width="6.57421875" style="68" customWidth="1"/>
    <col min="89" max="89" width="6.7109375" style="68" customWidth="1"/>
    <col min="90" max="90" width="5.7109375" style="68" customWidth="1"/>
    <col min="91" max="91" width="7.57421875" style="68" customWidth="1"/>
    <col min="92" max="92" width="7.7109375" style="68" customWidth="1"/>
    <col min="93" max="93" width="6.140625" style="68" customWidth="1"/>
    <col min="94" max="94" width="5.57421875" style="68" customWidth="1"/>
    <col min="95" max="16384" width="9.00390625" style="68" customWidth="1"/>
  </cols>
  <sheetData>
    <row r="1" ht="3" customHeight="1"/>
    <row r="2" ht="12.75" customHeight="1" hidden="1"/>
    <row r="3" spans="2:55" ht="56.25" customHeight="1"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70"/>
      <c r="AK3" s="70"/>
      <c r="AL3" s="70"/>
      <c r="AM3" s="70"/>
      <c r="AN3" s="71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</row>
    <row r="6" spans="1:94" ht="12.75" customHeight="1">
      <c r="A6" s="156" t="s">
        <v>58</v>
      </c>
      <c r="B6" s="157" t="s">
        <v>0</v>
      </c>
      <c r="C6" s="157"/>
      <c r="D6" s="157"/>
      <c r="E6" s="158" t="s">
        <v>1</v>
      </c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</row>
    <row r="7" spans="1:94" ht="72" customHeight="1">
      <c r="A7" s="156"/>
      <c r="B7" s="157"/>
      <c r="C7" s="157"/>
      <c r="D7" s="157"/>
      <c r="E7" s="154" t="s">
        <v>59</v>
      </c>
      <c r="F7" s="154"/>
      <c r="G7" s="154"/>
      <c r="H7" s="154"/>
      <c r="I7" s="154"/>
      <c r="J7" s="154" t="s">
        <v>60</v>
      </c>
      <c r="K7" s="154"/>
      <c r="L7" s="154"/>
      <c r="M7" s="154"/>
      <c r="N7" s="154"/>
      <c r="O7" s="154" t="s">
        <v>38</v>
      </c>
      <c r="P7" s="154"/>
      <c r="Q7" s="154"/>
      <c r="R7" s="154"/>
      <c r="S7" s="154"/>
      <c r="T7" s="156" t="s">
        <v>96</v>
      </c>
      <c r="U7" s="156"/>
      <c r="V7" s="156"/>
      <c r="W7" s="156"/>
      <c r="X7" s="156"/>
      <c r="Y7" s="156" t="s">
        <v>97</v>
      </c>
      <c r="Z7" s="156"/>
      <c r="AA7" s="156"/>
      <c r="AB7" s="156"/>
      <c r="AC7" s="156"/>
      <c r="AD7" s="154" t="s">
        <v>61</v>
      </c>
      <c r="AE7" s="154"/>
      <c r="AF7" s="154"/>
      <c r="AG7" s="154"/>
      <c r="AH7" s="154"/>
      <c r="AI7" s="154" t="s">
        <v>62</v>
      </c>
      <c r="AJ7" s="154"/>
      <c r="AK7" s="154"/>
      <c r="AL7" s="154"/>
      <c r="AM7" s="154"/>
      <c r="AN7" s="154" t="s">
        <v>63</v>
      </c>
      <c r="AO7" s="154"/>
      <c r="AP7" s="154"/>
      <c r="AQ7" s="154"/>
      <c r="AR7" s="154"/>
      <c r="AS7" s="154" t="s">
        <v>64</v>
      </c>
      <c r="AT7" s="154"/>
      <c r="AU7" s="154"/>
      <c r="AV7" s="154"/>
      <c r="AW7" s="154"/>
      <c r="AX7" s="154" t="s">
        <v>47</v>
      </c>
      <c r="AY7" s="154"/>
      <c r="AZ7" s="154"/>
      <c r="BA7" s="154"/>
      <c r="BB7" s="154"/>
      <c r="BC7" s="154" t="s">
        <v>65</v>
      </c>
      <c r="BD7" s="154"/>
      <c r="BE7" s="154"/>
      <c r="BF7" s="154"/>
      <c r="BG7" s="154"/>
      <c r="BH7" s="154" t="s">
        <v>66</v>
      </c>
      <c r="BI7" s="154"/>
      <c r="BJ7" s="154"/>
      <c r="BK7" s="154"/>
      <c r="BL7" s="154"/>
      <c r="BM7" s="154" t="s">
        <v>68</v>
      </c>
      <c r="BN7" s="154"/>
      <c r="BO7" s="154"/>
      <c r="BP7" s="154"/>
      <c r="BQ7" s="154"/>
      <c r="BR7" s="154" t="s">
        <v>67</v>
      </c>
      <c r="BS7" s="154"/>
      <c r="BT7" s="154"/>
      <c r="BU7" s="154"/>
      <c r="BV7" s="154"/>
      <c r="BW7" s="155" t="s">
        <v>69</v>
      </c>
      <c r="BX7" s="155"/>
      <c r="BY7" s="155"/>
      <c r="BZ7" s="155"/>
      <c r="CA7" s="155"/>
      <c r="CB7" s="154" t="s">
        <v>70</v>
      </c>
      <c r="CC7" s="154"/>
      <c r="CD7" s="154"/>
      <c r="CE7" s="154"/>
      <c r="CF7" s="154"/>
      <c r="CG7" s="154" t="s">
        <v>71</v>
      </c>
      <c r="CH7" s="154"/>
      <c r="CI7" s="154"/>
      <c r="CJ7" s="154"/>
      <c r="CK7" s="154"/>
      <c r="CL7" s="154" t="s">
        <v>55</v>
      </c>
      <c r="CM7" s="154"/>
      <c r="CN7" s="154"/>
      <c r="CO7" s="154"/>
      <c r="CP7" s="154"/>
    </row>
    <row r="8" spans="1:94" ht="18" customHeight="1">
      <c r="A8" s="156"/>
      <c r="B8" s="154" t="s">
        <v>72</v>
      </c>
      <c r="C8" s="154" t="s">
        <v>14</v>
      </c>
      <c r="D8" s="73"/>
      <c r="E8" s="153" t="s">
        <v>72</v>
      </c>
      <c r="F8" s="154" t="s">
        <v>14</v>
      </c>
      <c r="G8" s="154"/>
      <c r="H8" s="154" t="s">
        <v>73</v>
      </c>
      <c r="I8" s="154"/>
      <c r="J8" s="153" t="s">
        <v>72</v>
      </c>
      <c r="K8" s="154" t="s">
        <v>14</v>
      </c>
      <c r="L8" s="154"/>
      <c r="M8" s="154" t="s">
        <v>73</v>
      </c>
      <c r="N8" s="154"/>
      <c r="O8" s="153" t="s">
        <v>72</v>
      </c>
      <c r="P8" s="154" t="s">
        <v>14</v>
      </c>
      <c r="Q8" s="154"/>
      <c r="R8" s="154" t="s">
        <v>73</v>
      </c>
      <c r="S8" s="154"/>
      <c r="T8" s="153" t="s">
        <v>72</v>
      </c>
      <c r="U8" s="154" t="s">
        <v>14</v>
      </c>
      <c r="V8" s="154"/>
      <c r="W8" s="154" t="s">
        <v>73</v>
      </c>
      <c r="X8" s="154"/>
      <c r="Y8" s="153" t="s">
        <v>72</v>
      </c>
      <c r="Z8" s="154" t="s">
        <v>14</v>
      </c>
      <c r="AA8" s="154"/>
      <c r="AB8" s="154" t="s">
        <v>73</v>
      </c>
      <c r="AC8" s="154"/>
      <c r="AD8" s="153" t="s">
        <v>72</v>
      </c>
      <c r="AE8" s="154" t="s">
        <v>14</v>
      </c>
      <c r="AF8" s="154"/>
      <c r="AG8" s="154" t="s">
        <v>73</v>
      </c>
      <c r="AH8" s="154"/>
      <c r="AI8" s="153" t="s">
        <v>72</v>
      </c>
      <c r="AJ8" s="154" t="s">
        <v>14</v>
      </c>
      <c r="AK8" s="154"/>
      <c r="AL8" s="154" t="s">
        <v>73</v>
      </c>
      <c r="AM8" s="154"/>
      <c r="AN8" s="153" t="s">
        <v>72</v>
      </c>
      <c r="AO8" s="154" t="s">
        <v>14</v>
      </c>
      <c r="AP8" s="154"/>
      <c r="AQ8" s="154" t="s">
        <v>73</v>
      </c>
      <c r="AR8" s="154"/>
      <c r="AS8" s="153" t="s">
        <v>72</v>
      </c>
      <c r="AT8" s="154" t="s">
        <v>14</v>
      </c>
      <c r="AU8" s="154"/>
      <c r="AV8" s="154" t="s">
        <v>73</v>
      </c>
      <c r="AW8" s="154"/>
      <c r="AX8" s="153" t="s">
        <v>72</v>
      </c>
      <c r="AY8" s="154" t="s">
        <v>14</v>
      </c>
      <c r="AZ8" s="154"/>
      <c r="BA8" s="154" t="s">
        <v>73</v>
      </c>
      <c r="BB8" s="154"/>
      <c r="BC8" s="153" t="s">
        <v>72</v>
      </c>
      <c r="BD8" s="154" t="s">
        <v>14</v>
      </c>
      <c r="BE8" s="154"/>
      <c r="BF8" s="154" t="s">
        <v>73</v>
      </c>
      <c r="BG8" s="154"/>
      <c r="BH8" s="153" t="s">
        <v>72</v>
      </c>
      <c r="BI8" s="154" t="s">
        <v>14</v>
      </c>
      <c r="BJ8" s="154"/>
      <c r="BK8" s="154" t="s">
        <v>73</v>
      </c>
      <c r="BL8" s="154"/>
      <c r="BM8" s="153" t="s">
        <v>72</v>
      </c>
      <c r="BN8" s="154" t="s">
        <v>14</v>
      </c>
      <c r="BO8" s="154"/>
      <c r="BP8" s="154" t="s">
        <v>73</v>
      </c>
      <c r="BQ8" s="154"/>
      <c r="BR8" s="153" t="s">
        <v>72</v>
      </c>
      <c r="BS8" s="154" t="s">
        <v>14</v>
      </c>
      <c r="BT8" s="154"/>
      <c r="BU8" s="154" t="s">
        <v>73</v>
      </c>
      <c r="BV8" s="154"/>
      <c r="BW8" s="153" t="s">
        <v>72</v>
      </c>
      <c r="BX8" s="154" t="s">
        <v>14</v>
      </c>
      <c r="BY8" s="154"/>
      <c r="BZ8" s="154" t="s">
        <v>73</v>
      </c>
      <c r="CA8" s="154"/>
      <c r="CB8" s="153" t="s">
        <v>72</v>
      </c>
      <c r="CC8" s="154" t="s">
        <v>14</v>
      </c>
      <c r="CD8" s="154"/>
      <c r="CE8" s="154" t="s">
        <v>73</v>
      </c>
      <c r="CF8" s="154"/>
      <c r="CG8" s="153" t="s">
        <v>72</v>
      </c>
      <c r="CH8" s="154" t="s">
        <v>14</v>
      </c>
      <c r="CI8" s="154"/>
      <c r="CJ8" s="154" t="s">
        <v>73</v>
      </c>
      <c r="CK8" s="154"/>
      <c r="CL8" s="153" t="s">
        <v>72</v>
      </c>
      <c r="CM8" s="154" t="s">
        <v>14</v>
      </c>
      <c r="CN8" s="154"/>
      <c r="CO8" s="154" t="s">
        <v>73</v>
      </c>
      <c r="CP8" s="154"/>
    </row>
    <row r="9" spans="1:94" ht="92.25" customHeight="1">
      <c r="A9" s="156"/>
      <c r="B9" s="154"/>
      <c r="C9" s="154"/>
      <c r="D9" s="74" t="s">
        <v>74</v>
      </c>
      <c r="E9" s="153"/>
      <c r="F9" s="13">
        <v>44531</v>
      </c>
      <c r="G9" s="13">
        <v>44896</v>
      </c>
      <c r="H9" s="11" t="s">
        <v>99</v>
      </c>
      <c r="I9" s="11" t="s">
        <v>100</v>
      </c>
      <c r="J9" s="153"/>
      <c r="K9" s="13">
        <v>44531</v>
      </c>
      <c r="L9" s="13">
        <v>44896</v>
      </c>
      <c r="M9" s="11" t="s">
        <v>99</v>
      </c>
      <c r="N9" s="11" t="s">
        <v>100</v>
      </c>
      <c r="O9" s="153"/>
      <c r="P9" s="13">
        <v>44531</v>
      </c>
      <c r="Q9" s="13">
        <v>44896</v>
      </c>
      <c r="R9" s="11" t="s">
        <v>99</v>
      </c>
      <c r="S9" s="11" t="s">
        <v>100</v>
      </c>
      <c r="T9" s="153"/>
      <c r="U9" s="13">
        <v>44531</v>
      </c>
      <c r="V9" s="13">
        <v>44896</v>
      </c>
      <c r="W9" s="11" t="s">
        <v>99</v>
      </c>
      <c r="X9" s="11" t="s">
        <v>100</v>
      </c>
      <c r="Y9" s="153"/>
      <c r="Z9" s="13">
        <v>44531</v>
      </c>
      <c r="AA9" s="13">
        <v>44896</v>
      </c>
      <c r="AB9" s="11" t="s">
        <v>99</v>
      </c>
      <c r="AC9" s="11" t="s">
        <v>100</v>
      </c>
      <c r="AD9" s="153"/>
      <c r="AE9" s="13">
        <v>44531</v>
      </c>
      <c r="AF9" s="13">
        <v>44896</v>
      </c>
      <c r="AG9" s="11" t="s">
        <v>99</v>
      </c>
      <c r="AH9" s="11" t="s">
        <v>100</v>
      </c>
      <c r="AI9" s="153"/>
      <c r="AJ9" s="13">
        <v>44531</v>
      </c>
      <c r="AK9" s="13">
        <v>44896</v>
      </c>
      <c r="AL9" s="11" t="s">
        <v>99</v>
      </c>
      <c r="AM9" s="11" t="s">
        <v>100</v>
      </c>
      <c r="AN9" s="153"/>
      <c r="AO9" s="13">
        <v>44531</v>
      </c>
      <c r="AP9" s="13">
        <v>44896</v>
      </c>
      <c r="AQ9" s="11" t="s">
        <v>99</v>
      </c>
      <c r="AR9" s="11" t="s">
        <v>100</v>
      </c>
      <c r="AS9" s="153"/>
      <c r="AT9" s="13">
        <v>44531</v>
      </c>
      <c r="AU9" s="13">
        <v>44896</v>
      </c>
      <c r="AV9" s="11" t="s">
        <v>99</v>
      </c>
      <c r="AW9" s="11" t="s">
        <v>100</v>
      </c>
      <c r="AX9" s="153"/>
      <c r="AY9" s="13">
        <v>44531</v>
      </c>
      <c r="AZ9" s="13">
        <v>44896</v>
      </c>
      <c r="BA9" s="11" t="s">
        <v>99</v>
      </c>
      <c r="BB9" s="11" t="s">
        <v>100</v>
      </c>
      <c r="BC9" s="153"/>
      <c r="BD9" s="13">
        <v>44531</v>
      </c>
      <c r="BE9" s="13">
        <v>44896</v>
      </c>
      <c r="BF9" s="11" t="s">
        <v>99</v>
      </c>
      <c r="BG9" s="11" t="s">
        <v>100</v>
      </c>
      <c r="BH9" s="153"/>
      <c r="BI9" s="13">
        <v>44531</v>
      </c>
      <c r="BJ9" s="13">
        <v>44896</v>
      </c>
      <c r="BK9" s="11" t="s">
        <v>99</v>
      </c>
      <c r="BL9" s="11" t="s">
        <v>100</v>
      </c>
      <c r="BM9" s="153"/>
      <c r="BN9" s="13">
        <v>44531</v>
      </c>
      <c r="BO9" s="13">
        <v>44896</v>
      </c>
      <c r="BP9" s="11" t="s">
        <v>99</v>
      </c>
      <c r="BQ9" s="11" t="s">
        <v>100</v>
      </c>
      <c r="BR9" s="153"/>
      <c r="BS9" s="13">
        <v>44531</v>
      </c>
      <c r="BT9" s="13">
        <v>44896</v>
      </c>
      <c r="BU9" s="11" t="s">
        <v>99</v>
      </c>
      <c r="BV9" s="11" t="s">
        <v>100</v>
      </c>
      <c r="BW9" s="153"/>
      <c r="BX9" s="13">
        <v>44531</v>
      </c>
      <c r="BY9" s="13">
        <v>44896</v>
      </c>
      <c r="BZ9" s="11" t="s">
        <v>99</v>
      </c>
      <c r="CA9" s="11" t="s">
        <v>100</v>
      </c>
      <c r="CB9" s="153"/>
      <c r="CC9" s="13">
        <v>44531</v>
      </c>
      <c r="CD9" s="13">
        <v>44896</v>
      </c>
      <c r="CE9" s="11" t="s">
        <v>99</v>
      </c>
      <c r="CF9" s="11" t="s">
        <v>100</v>
      </c>
      <c r="CG9" s="153"/>
      <c r="CH9" s="13">
        <v>44531</v>
      </c>
      <c r="CI9" s="13">
        <v>44896</v>
      </c>
      <c r="CJ9" s="11" t="s">
        <v>99</v>
      </c>
      <c r="CK9" s="11" t="s">
        <v>100</v>
      </c>
      <c r="CL9" s="153"/>
      <c r="CM9" s="13">
        <v>44531</v>
      </c>
      <c r="CN9" s="13">
        <v>44896</v>
      </c>
      <c r="CO9" s="11" t="s">
        <v>99</v>
      </c>
      <c r="CP9" s="11" t="s">
        <v>100</v>
      </c>
    </row>
    <row r="10" spans="1:94" s="76" customFormat="1" ht="25.5" customHeight="1">
      <c r="A10" s="75" t="s">
        <v>75</v>
      </c>
      <c r="B10" s="100">
        <f aca="true" t="shared" si="0" ref="B10:B18">E10+O10+T10+Y10+AD10+AI10+AN10+BC10+BR10+CL10+J10+AS10+BM10+BW10+CG10+BH10+AX10+CB10</f>
        <v>1569950</v>
      </c>
      <c r="C10" s="100">
        <f aca="true" t="shared" si="1" ref="C10:C16">G10+L10+Q10+V10+AA10+AK10+AP10+BE10+BT10+BO10+BY10+CI10+CN10+AF10+BJ10</f>
        <v>1555387.4399999997</v>
      </c>
      <c r="D10" s="102">
        <f aca="true" t="shared" si="2" ref="D10:D19">C10/B10*100</f>
        <v>99.07241886684287</v>
      </c>
      <c r="E10" s="103">
        <v>41100</v>
      </c>
      <c r="F10" s="25">
        <v>38541.92</v>
      </c>
      <c r="G10" s="98">
        <v>35119.17</v>
      </c>
      <c r="H10" s="105">
        <f aca="true" t="shared" si="3" ref="H10:H19">G10/F10*100</f>
        <v>91.11940972323123</v>
      </c>
      <c r="I10" s="106">
        <f aca="true" t="shared" si="4" ref="I10:I19">G10/E10*100</f>
        <v>85.44810218978101</v>
      </c>
      <c r="J10" s="107">
        <v>439250</v>
      </c>
      <c r="K10" s="25">
        <v>384751.97</v>
      </c>
      <c r="L10" s="98">
        <v>465185.02</v>
      </c>
      <c r="M10" s="105">
        <f aca="true" t="shared" si="5" ref="M10:M19">L10/K10*100</f>
        <v>120.90516911453373</v>
      </c>
      <c r="N10" s="106">
        <f aca="true" t="shared" si="6" ref="N10:N19">L10/J10*100</f>
        <v>105.90438702333525</v>
      </c>
      <c r="O10" s="107">
        <v>90000</v>
      </c>
      <c r="P10" s="25">
        <v>93873.3</v>
      </c>
      <c r="Q10" s="98">
        <v>33724</v>
      </c>
      <c r="R10" s="105">
        <f aca="true" t="shared" si="7" ref="R10:R19">Q10/P10*100</f>
        <v>35.92501808288406</v>
      </c>
      <c r="S10" s="106">
        <f aca="true" t="shared" si="8" ref="S10:S19">Q10/O10*100</f>
        <v>37.471111111111114</v>
      </c>
      <c r="T10" s="107">
        <v>265000</v>
      </c>
      <c r="U10" s="25">
        <v>100472.02</v>
      </c>
      <c r="V10" s="98">
        <v>117826.6</v>
      </c>
      <c r="W10" s="105">
        <f aca="true" t="shared" si="9" ref="W10:W19">V10/U10*100</f>
        <v>117.27304775996342</v>
      </c>
      <c r="X10" s="106">
        <f aca="true" t="shared" si="10" ref="X10:X19">V10/T10*100</f>
        <v>44.462867924528304</v>
      </c>
      <c r="Y10" s="107">
        <v>430000</v>
      </c>
      <c r="Z10" s="129">
        <v>336321.55</v>
      </c>
      <c r="AA10" s="98">
        <v>325064.12</v>
      </c>
      <c r="AB10" s="105">
        <f aca="true" t="shared" si="11" ref="AB10:AB19">AA10/Z10*100</f>
        <v>96.65277767660146</v>
      </c>
      <c r="AC10" s="106">
        <f aca="true" t="shared" si="12" ref="AC10:AC19">AA10/Y10*100</f>
        <v>75.59630697674419</v>
      </c>
      <c r="AD10" s="100">
        <v>3000</v>
      </c>
      <c r="AE10" s="134">
        <v>2900</v>
      </c>
      <c r="AF10" s="104">
        <v>1200</v>
      </c>
      <c r="AG10" s="105">
        <f aca="true" t="shared" si="13" ref="AG10:AG16">AF10/AE10*100</f>
        <v>41.37931034482759</v>
      </c>
      <c r="AH10" s="106">
        <f aca="true" t="shared" si="14" ref="AH10:AH16">AF10/AD10*100</f>
        <v>40</v>
      </c>
      <c r="AI10" s="107">
        <v>285000</v>
      </c>
      <c r="AJ10" s="25">
        <v>347643.6</v>
      </c>
      <c r="AK10" s="98">
        <v>220320.94</v>
      </c>
      <c r="AL10" s="105">
        <f aca="true" t="shared" si="15" ref="AL10:AL19">AK10/AJ10*100</f>
        <v>63.37552021668169</v>
      </c>
      <c r="AM10" s="106">
        <f aca="true" t="shared" si="16" ref="AM10:AM19">AK10/AI10*100</f>
        <v>77.30559298245613</v>
      </c>
      <c r="AN10" s="100">
        <v>16600</v>
      </c>
      <c r="AO10" s="129">
        <v>15216.63</v>
      </c>
      <c r="AP10" s="104">
        <v>15216.63</v>
      </c>
      <c r="AQ10" s="105">
        <f>AP10/AO10*100</f>
        <v>100</v>
      </c>
      <c r="AR10" s="106">
        <f>AP10/AN10*100</f>
        <v>91.66644578313252</v>
      </c>
      <c r="AS10" s="100"/>
      <c r="AT10" s="129"/>
      <c r="AU10" s="100"/>
      <c r="AV10" s="101"/>
      <c r="AW10" s="100"/>
      <c r="AX10" s="100"/>
      <c r="AY10" s="129"/>
      <c r="AZ10" s="100"/>
      <c r="BA10" s="101"/>
      <c r="BB10" s="100"/>
      <c r="BC10" s="100"/>
      <c r="BD10" s="25"/>
      <c r="BE10" s="100"/>
      <c r="BF10" s="101"/>
      <c r="BG10" s="100"/>
      <c r="BH10" s="100"/>
      <c r="BI10" s="25">
        <v>0</v>
      </c>
      <c r="BJ10" s="100"/>
      <c r="BK10" s="101"/>
      <c r="BL10" s="100"/>
      <c r="BM10" s="100"/>
      <c r="BN10" s="129"/>
      <c r="BO10" s="100"/>
      <c r="BP10" s="101"/>
      <c r="BQ10" s="100"/>
      <c r="BR10" s="100"/>
      <c r="BS10" s="25"/>
      <c r="BT10" s="100"/>
      <c r="BU10" s="101"/>
      <c r="BV10" s="100"/>
      <c r="BW10" s="100"/>
      <c r="BX10" s="25"/>
      <c r="BY10" s="98">
        <v>5802.96</v>
      </c>
      <c r="BZ10" s="101"/>
      <c r="CA10" s="100"/>
      <c r="CB10" s="100"/>
      <c r="CC10" s="129"/>
      <c r="CD10" s="100"/>
      <c r="CE10" s="101"/>
      <c r="CF10" s="100"/>
      <c r="CG10" s="100"/>
      <c r="CH10" s="25">
        <v>57475</v>
      </c>
      <c r="CI10" s="100">
        <v>335928</v>
      </c>
      <c r="CJ10" s="105">
        <f>CI10/CH10*100</f>
        <v>584.4767290126142</v>
      </c>
      <c r="CK10" s="100"/>
      <c r="CL10" s="100"/>
      <c r="CM10" s="100"/>
      <c r="CN10" s="100"/>
      <c r="CO10" s="101"/>
      <c r="CP10" s="100"/>
    </row>
    <row r="11" spans="1:94" s="78" customFormat="1" ht="24.75" customHeight="1">
      <c r="A11" s="77" t="s">
        <v>76</v>
      </c>
      <c r="B11" s="100">
        <f t="shared" si="0"/>
        <v>1888996.62</v>
      </c>
      <c r="C11" s="100">
        <f t="shared" si="1"/>
        <v>2836083.16</v>
      </c>
      <c r="D11" s="102">
        <f t="shared" si="2"/>
        <v>150.13701612658258</v>
      </c>
      <c r="E11" s="103">
        <v>97800</v>
      </c>
      <c r="F11" s="25">
        <v>73928.5</v>
      </c>
      <c r="G11" s="98">
        <v>85573.69</v>
      </c>
      <c r="H11" s="105">
        <f t="shared" si="3"/>
        <v>115.75196304537492</v>
      </c>
      <c r="I11" s="106">
        <f t="shared" si="4"/>
        <v>87.49866053169735</v>
      </c>
      <c r="J11" s="107">
        <v>573070</v>
      </c>
      <c r="K11" s="136">
        <v>498659</v>
      </c>
      <c r="L11" s="98">
        <v>606897.03</v>
      </c>
      <c r="M11" s="105">
        <f t="shared" si="5"/>
        <v>121.70582101195406</v>
      </c>
      <c r="N11" s="106">
        <f t="shared" si="6"/>
        <v>105.90277453016212</v>
      </c>
      <c r="O11" s="107">
        <v>50000</v>
      </c>
      <c r="P11" s="25">
        <v>57374.48</v>
      </c>
      <c r="Q11" s="98">
        <v>41385.3</v>
      </c>
      <c r="R11" s="105">
        <f t="shared" si="7"/>
        <v>72.1318955744784</v>
      </c>
      <c r="S11" s="106">
        <f t="shared" si="8"/>
        <v>82.7706</v>
      </c>
      <c r="T11" s="107">
        <v>260000</v>
      </c>
      <c r="U11" s="25">
        <v>388811.42</v>
      </c>
      <c r="V11" s="98">
        <v>242995.76</v>
      </c>
      <c r="W11" s="105">
        <f t="shared" si="9"/>
        <v>62.49707377422197</v>
      </c>
      <c r="X11" s="106">
        <f t="shared" si="10"/>
        <v>93.4599076923077</v>
      </c>
      <c r="Y11" s="107">
        <v>465000</v>
      </c>
      <c r="Z11" s="129">
        <v>409017.53</v>
      </c>
      <c r="AA11" s="98">
        <v>447352.03</v>
      </c>
      <c r="AB11" s="105">
        <f t="shared" si="11"/>
        <v>109.37233668199991</v>
      </c>
      <c r="AC11" s="106">
        <f t="shared" si="12"/>
        <v>96.20473763440862</v>
      </c>
      <c r="AD11" s="100">
        <v>3000</v>
      </c>
      <c r="AE11" s="134">
        <v>3260</v>
      </c>
      <c r="AF11" s="104">
        <v>3400</v>
      </c>
      <c r="AG11" s="105">
        <f t="shared" si="13"/>
        <v>104.29447852760735</v>
      </c>
      <c r="AH11" s="106">
        <f t="shared" si="14"/>
        <v>113.33333333333333</v>
      </c>
      <c r="AI11" s="107">
        <v>67500</v>
      </c>
      <c r="AJ11" s="25">
        <v>73257.19</v>
      </c>
      <c r="AK11" s="98">
        <v>35495</v>
      </c>
      <c r="AL11" s="105">
        <f t="shared" si="15"/>
        <v>48.452581924040494</v>
      </c>
      <c r="AM11" s="106">
        <f t="shared" si="16"/>
        <v>52.58518518518519</v>
      </c>
      <c r="AN11" s="100"/>
      <c r="AO11" s="25"/>
      <c r="AP11" s="100"/>
      <c r="AQ11" s="105"/>
      <c r="AR11" s="106"/>
      <c r="AS11" s="100"/>
      <c r="AT11" s="25"/>
      <c r="AU11" s="100"/>
      <c r="AV11" s="101"/>
      <c r="AW11" s="100"/>
      <c r="AX11" s="100"/>
      <c r="AY11" s="129"/>
      <c r="AZ11" s="100"/>
      <c r="BA11" s="101"/>
      <c r="BB11" s="100"/>
      <c r="BC11" s="100"/>
      <c r="BD11" s="25"/>
      <c r="BE11" s="100"/>
      <c r="BF11" s="101"/>
      <c r="BG11" s="100"/>
      <c r="BH11" s="100"/>
      <c r="BI11" s="25">
        <v>1461.85</v>
      </c>
      <c r="BJ11" s="100"/>
      <c r="BK11" s="101"/>
      <c r="BL11" s="100"/>
      <c r="BM11" s="100"/>
      <c r="BN11" s="25">
        <v>8666.67</v>
      </c>
      <c r="BO11" s="100"/>
      <c r="BP11" s="101"/>
      <c r="BQ11" s="100"/>
      <c r="BR11" s="100"/>
      <c r="BS11" s="25">
        <v>57000</v>
      </c>
      <c r="BT11" s="100"/>
      <c r="BU11" s="101"/>
      <c r="BV11" s="100"/>
      <c r="BW11" s="100"/>
      <c r="BX11" s="25"/>
      <c r="BY11" s="98">
        <v>2615.95</v>
      </c>
      <c r="BZ11" s="101"/>
      <c r="CA11" s="100"/>
      <c r="CB11" s="100"/>
      <c r="CC11" s="129"/>
      <c r="CD11" s="100"/>
      <c r="CE11" s="101"/>
      <c r="CF11" s="100"/>
      <c r="CG11" s="100">
        <v>372626.62</v>
      </c>
      <c r="CH11" s="25"/>
      <c r="CI11" s="100">
        <v>1368068.4</v>
      </c>
      <c r="CJ11" s="101"/>
      <c r="CK11" s="106">
        <f>CI11/CG11*100</f>
        <v>367.14188589102946</v>
      </c>
      <c r="CL11" s="100"/>
      <c r="CM11" s="100"/>
      <c r="CN11" s="100">
        <v>2300</v>
      </c>
      <c r="CO11" s="101"/>
      <c r="CP11" s="100"/>
    </row>
    <row r="12" spans="1:94" s="78" customFormat="1" ht="24.75" customHeight="1">
      <c r="A12" s="77" t="s">
        <v>77</v>
      </c>
      <c r="B12" s="100">
        <f t="shared" si="0"/>
        <v>3356986.8</v>
      </c>
      <c r="C12" s="100">
        <f t="shared" si="1"/>
        <v>3433601.4599999995</v>
      </c>
      <c r="D12" s="102">
        <f t="shared" si="2"/>
        <v>102.28224489890754</v>
      </c>
      <c r="E12" s="108">
        <v>183000</v>
      </c>
      <c r="F12" s="25">
        <v>198638.9</v>
      </c>
      <c r="G12" s="98">
        <v>208217.59</v>
      </c>
      <c r="H12" s="105">
        <f t="shared" si="3"/>
        <v>104.82216222502238</v>
      </c>
      <c r="I12" s="106">
        <f t="shared" si="4"/>
        <v>113.78010382513662</v>
      </c>
      <c r="J12" s="107">
        <v>671970</v>
      </c>
      <c r="K12" s="25">
        <v>496127.71</v>
      </c>
      <c r="L12" s="98">
        <v>711640.68</v>
      </c>
      <c r="M12" s="105">
        <f t="shared" si="5"/>
        <v>143.43901089499718</v>
      </c>
      <c r="N12" s="106">
        <f t="shared" si="6"/>
        <v>105.90363855529266</v>
      </c>
      <c r="O12" s="107">
        <v>880000</v>
      </c>
      <c r="P12" s="25">
        <v>566625.77</v>
      </c>
      <c r="Q12" s="98">
        <v>956449.69</v>
      </c>
      <c r="R12" s="105">
        <f t="shared" si="7"/>
        <v>168.79742162097568</v>
      </c>
      <c r="S12" s="106">
        <f t="shared" si="8"/>
        <v>108.68746477272725</v>
      </c>
      <c r="T12" s="107">
        <v>250000</v>
      </c>
      <c r="U12" s="25">
        <v>89548.46</v>
      </c>
      <c r="V12" s="98">
        <v>120471.64</v>
      </c>
      <c r="W12" s="105">
        <f t="shared" si="9"/>
        <v>134.5323414830361</v>
      </c>
      <c r="X12" s="106">
        <f t="shared" si="10"/>
        <v>48.188656</v>
      </c>
      <c r="Y12" s="107">
        <v>865000</v>
      </c>
      <c r="Z12" s="129">
        <v>666309.93</v>
      </c>
      <c r="AA12" s="98">
        <v>673158.83</v>
      </c>
      <c r="AB12" s="105">
        <f t="shared" si="11"/>
        <v>101.02788502641704</v>
      </c>
      <c r="AC12" s="106">
        <f t="shared" si="12"/>
        <v>77.82183005780347</v>
      </c>
      <c r="AD12" s="100">
        <v>6000</v>
      </c>
      <c r="AE12" s="134">
        <v>6900</v>
      </c>
      <c r="AF12" s="104">
        <v>2600</v>
      </c>
      <c r="AG12" s="105">
        <f t="shared" si="13"/>
        <v>37.68115942028986</v>
      </c>
      <c r="AH12" s="106">
        <f t="shared" si="14"/>
        <v>43.333333333333336</v>
      </c>
      <c r="AI12" s="107">
        <v>147900</v>
      </c>
      <c r="AJ12" s="25">
        <v>135573.21</v>
      </c>
      <c r="AK12" s="98">
        <v>149170.11</v>
      </c>
      <c r="AL12" s="105">
        <f t="shared" si="15"/>
        <v>110.0291938208146</v>
      </c>
      <c r="AM12" s="106">
        <f t="shared" si="16"/>
        <v>100.85876267748478</v>
      </c>
      <c r="AN12" s="100">
        <v>15700</v>
      </c>
      <c r="AO12" s="25">
        <v>13125</v>
      </c>
      <c r="AP12" s="104">
        <v>14437.5</v>
      </c>
      <c r="AQ12" s="105">
        <f>AP12/AO12*100</f>
        <v>110.00000000000001</v>
      </c>
      <c r="AR12" s="106">
        <f>AP12/AN12*100</f>
        <v>91.95859872611464</v>
      </c>
      <c r="AS12" s="100"/>
      <c r="AT12" s="25"/>
      <c r="AU12" s="100"/>
      <c r="AV12" s="101"/>
      <c r="AW12" s="100"/>
      <c r="AX12" s="100"/>
      <c r="AY12" s="129"/>
      <c r="AZ12" s="100"/>
      <c r="BA12" s="101"/>
      <c r="BB12" s="100"/>
      <c r="BC12" s="100"/>
      <c r="BD12" s="25"/>
      <c r="BE12" s="100"/>
      <c r="BF12" s="101"/>
      <c r="BG12" s="100"/>
      <c r="BH12" s="100"/>
      <c r="BI12" s="25">
        <v>1272.49</v>
      </c>
      <c r="BJ12" s="100"/>
      <c r="BK12" s="101"/>
      <c r="BL12" s="100"/>
      <c r="BM12" s="100"/>
      <c r="BN12" s="25"/>
      <c r="BO12" s="100"/>
      <c r="BP12" s="101"/>
      <c r="BQ12" s="100"/>
      <c r="BR12" s="100"/>
      <c r="BS12" s="25"/>
      <c r="BT12" s="100"/>
      <c r="BU12" s="101"/>
      <c r="BV12" s="100"/>
      <c r="BW12" s="100"/>
      <c r="BX12" s="25">
        <v>32483.04</v>
      </c>
      <c r="BY12" s="98">
        <v>34815.92</v>
      </c>
      <c r="BZ12" s="105">
        <f>BY12/BX12*100</f>
        <v>107.1818401233382</v>
      </c>
      <c r="CA12" s="100"/>
      <c r="CB12" s="100"/>
      <c r="CC12" s="129"/>
      <c r="CD12" s="100"/>
      <c r="CE12" s="101"/>
      <c r="CF12" s="100"/>
      <c r="CG12" s="100">
        <v>337416.8</v>
      </c>
      <c r="CH12" s="25">
        <v>294702</v>
      </c>
      <c r="CI12" s="104">
        <v>562639.5</v>
      </c>
      <c r="CJ12" s="105">
        <f>CI12/CH12*100</f>
        <v>190.91811389132073</v>
      </c>
      <c r="CK12" s="106">
        <f>CI12/CG12*100</f>
        <v>166.7491067427585</v>
      </c>
      <c r="CL12" s="100"/>
      <c r="CM12" s="100"/>
      <c r="CN12" s="104"/>
      <c r="CO12" s="101"/>
      <c r="CP12" s="100"/>
    </row>
    <row r="13" spans="1:94" s="80" customFormat="1" ht="25.5" customHeight="1">
      <c r="A13" s="79" t="s">
        <v>78</v>
      </c>
      <c r="B13" s="100">
        <f t="shared" si="0"/>
        <v>3024767.58</v>
      </c>
      <c r="C13" s="100">
        <f t="shared" si="1"/>
        <v>3435236.0500000003</v>
      </c>
      <c r="D13" s="102">
        <f t="shared" si="2"/>
        <v>113.5702482635046</v>
      </c>
      <c r="E13" s="107">
        <v>145800</v>
      </c>
      <c r="F13" s="133">
        <v>129145.76</v>
      </c>
      <c r="G13" s="98">
        <v>140964.43</v>
      </c>
      <c r="H13" s="105">
        <f t="shared" si="3"/>
        <v>109.15141929553087</v>
      </c>
      <c r="I13" s="106">
        <f t="shared" si="4"/>
        <v>96.68342249657064</v>
      </c>
      <c r="J13" s="107">
        <v>933780</v>
      </c>
      <c r="K13" s="133">
        <v>731535.23</v>
      </c>
      <c r="L13" s="98">
        <v>988903.26</v>
      </c>
      <c r="M13" s="105">
        <f t="shared" si="5"/>
        <v>135.1819050464596</v>
      </c>
      <c r="N13" s="106">
        <f t="shared" si="6"/>
        <v>105.90323845017026</v>
      </c>
      <c r="O13" s="107">
        <v>51000</v>
      </c>
      <c r="P13" s="133">
        <v>50748.72</v>
      </c>
      <c r="Q13" s="98">
        <v>66884.96</v>
      </c>
      <c r="R13" s="105">
        <f t="shared" si="7"/>
        <v>131.79634875520014</v>
      </c>
      <c r="S13" s="106">
        <f t="shared" si="8"/>
        <v>131.14698039215688</v>
      </c>
      <c r="T13" s="107">
        <v>325000</v>
      </c>
      <c r="U13" s="133">
        <v>201086.44</v>
      </c>
      <c r="V13" s="98">
        <v>221654.47</v>
      </c>
      <c r="W13" s="105">
        <f t="shared" si="9"/>
        <v>110.22845200302915</v>
      </c>
      <c r="X13" s="106">
        <f t="shared" si="10"/>
        <v>68.20137538461537</v>
      </c>
      <c r="Y13" s="107">
        <v>970000</v>
      </c>
      <c r="Z13" s="130">
        <v>762423.93</v>
      </c>
      <c r="AA13" s="98">
        <v>862455.71</v>
      </c>
      <c r="AB13" s="105">
        <f t="shared" si="11"/>
        <v>113.12023089306757</v>
      </c>
      <c r="AC13" s="106">
        <f t="shared" si="12"/>
        <v>88.91295979381442</v>
      </c>
      <c r="AD13" s="100">
        <v>9000</v>
      </c>
      <c r="AE13" s="135">
        <v>6440</v>
      </c>
      <c r="AF13" s="98">
        <v>6240</v>
      </c>
      <c r="AG13" s="105">
        <f t="shared" si="13"/>
        <v>96.8944099378882</v>
      </c>
      <c r="AH13" s="106">
        <f t="shared" si="14"/>
        <v>69.33333333333334</v>
      </c>
      <c r="AI13" s="107">
        <v>151200</v>
      </c>
      <c r="AJ13" s="133">
        <v>182882.07</v>
      </c>
      <c r="AK13" s="98">
        <v>135129.7</v>
      </c>
      <c r="AL13" s="105">
        <f t="shared" si="15"/>
        <v>73.88898211836732</v>
      </c>
      <c r="AM13" s="106">
        <f t="shared" si="16"/>
        <v>89.37149470899472</v>
      </c>
      <c r="AN13" s="100"/>
      <c r="AO13" s="133">
        <v>0</v>
      </c>
      <c r="AP13" s="101"/>
      <c r="AQ13" s="105"/>
      <c r="AR13" s="106"/>
      <c r="AS13" s="100"/>
      <c r="AT13" s="133"/>
      <c r="AU13" s="101"/>
      <c r="AV13" s="101"/>
      <c r="AW13" s="100"/>
      <c r="AX13" s="100"/>
      <c r="AY13" s="130"/>
      <c r="AZ13" s="101"/>
      <c r="BA13" s="101"/>
      <c r="BB13" s="100"/>
      <c r="BC13" s="100"/>
      <c r="BD13" s="133"/>
      <c r="BE13" s="101"/>
      <c r="BF13" s="101"/>
      <c r="BG13" s="100"/>
      <c r="BH13" s="100"/>
      <c r="BI13" s="133"/>
      <c r="BJ13" s="101">
        <v>550</v>
      </c>
      <c r="BK13" s="101"/>
      <c r="BL13" s="100"/>
      <c r="BM13" s="100"/>
      <c r="BN13" s="133"/>
      <c r="BO13" s="101">
        <v>29959</v>
      </c>
      <c r="BP13" s="101"/>
      <c r="BQ13" s="100"/>
      <c r="BR13" s="100">
        <v>150000</v>
      </c>
      <c r="BS13" s="133"/>
      <c r="BT13" s="104">
        <v>157921.44</v>
      </c>
      <c r="BU13" s="101"/>
      <c r="BV13" s="100"/>
      <c r="BW13" s="100"/>
      <c r="BX13" s="133">
        <v>12133.46</v>
      </c>
      <c r="BY13" s="98"/>
      <c r="BZ13" s="105"/>
      <c r="CA13" s="100"/>
      <c r="CB13" s="100"/>
      <c r="CC13" s="130"/>
      <c r="CD13" s="101"/>
      <c r="CE13" s="101"/>
      <c r="CF13" s="100"/>
      <c r="CG13" s="100">
        <v>288987.58</v>
      </c>
      <c r="CH13" s="133">
        <v>1153136.42</v>
      </c>
      <c r="CI13" s="101">
        <v>824573.08</v>
      </c>
      <c r="CJ13" s="105">
        <f>CI13/CH13*100</f>
        <v>71.50698440345853</v>
      </c>
      <c r="CK13" s="106">
        <f>CI13/CG13*100</f>
        <v>285.33166719483233</v>
      </c>
      <c r="CL13" s="100"/>
      <c r="CM13" s="122"/>
      <c r="CN13" s="101"/>
      <c r="CO13" s="101"/>
      <c r="CP13" s="100"/>
    </row>
    <row r="14" spans="1:94" s="78" customFormat="1" ht="24.75" customHeight="1">
      <c r="A14" s="77" t="s">
        <v>79</v>
      </c>
      <c r="B14" s="100">
        <f t="shared" si="0"/>
        <v>1677649</v>
      </c>
      <c r="C14" s="100">
        <f t="shared" si="1"/>
        <v>1721541.82</v>
      </c>
      <c r="D14" s="102">
        <f t="shared" si="2"/>
        <v>102.61632916062895</v>
      </c>
      <c r="E14" s="109">
        <v>99000</v>
      </c>
      <c r="F14" s="25">
        <v>118239.93</v>
      </c>
      <c r="G14" s="98">
        <v>94576.54</v>
      </c>
      <c r="H14" s="105">
        <f t="shared" si="3"/>
        <v>79.98697225209793</v>
      </c>
      <c r="I14" s="106">
        <f t="shared" si="4"/>
        <v>95.53185858585857</v>
      </c>
      <c r="J14" s="107">
        <v>436340</v>
      </c>
      <c r="K14" s="25">
        <v>379689.58</v>
      </c>
      <c r="L14" s="98">
        <v>462104.29</v>
      </c>
      <c r="M14" s="105">
        <f t="shared" si="5"/>
        <v>121.70581294329963</v>
      </c>
      <c r="N14" s="106">
        <f t="shared" si="6"/>
        <v>105.90463629279918</v>
      </c>
      <c r="O14" s="107">
        <v>45000</v>
      </c>
      <c r="P14" s="25">
        <v>45618</v>
      </c>
      <c r="Q14" s="98">
        <v>48308.1</v>
      </c>
      <c r="R14" s="105">
        <f t="shared" si="7"/>
        <v>105.89701433644613</v>
      </c>
      <c r="S14" s="106">
        <f t="shared" si="8"/>
        <v>107.35133333333333</v>
      </c>
      <c r="T14" s="107">
        <v>265000</v>
      </c>
      <c r="U14" s="25">
        <v>183155.9</v>
      </c>
      <c r="V14" s="98">
        <v>282259.66</v>
      </c>
      <c r="W14" s="105">
        <f t="shared" si="9"/>
        <v>154.10896400279762</v>
      </c>
      <c r="X14" s="106">
        <f t="shared" si="10"/>
        <v>106.51307924528301</v>
      </c>
      <c r="Y14" s="107">
        <v>625000</v>
      </c>
      <c r="Z14" s="129">
        <v>471715.37</v>
      </c>
      <c r="AA14" s="98">
        <v>489897.82</v>
      </c>
      <c r="AB14" s="105">
        <f t="shared" si="11"/>
        <v>103.85453838402594</v>
      </c>
      <c r="AC14" s="106">
        <f t="shared" si="12"/>
        <v>78.3836512</v>
      </c>
      <c r="AD14" s="100">
        <v>3000</v>
      </c>
      <c r="AE14" s="134">
        <v>3100</v>
      </c>
      <c r="AF14" s="98">
        <v>5000</v>
      </c>
      <c r="AG14" s="105">
        <f t="shared" si="13"/>
        <v>161.29032258064515</v>
      </c>
      <c r="AH14" s="106">
        <f t="shared" si="14"/>
        <v>166.66666666666669</v>
      </c>
      <c r="AI14" s="107">
        <v>98100</v>
      </c>
      <c r="AJ14" s="25">
        <v>100153.88</v>
      </c>
      <c r="AK14" s="98">
        <v>59390.36</v>
      </c>
      <c r="AL14" s="105">
        <f t="shared" si="15"/>
        <v>59.2991105287184</v>
      </c>
      <c r="AM14" s="106">
        <f t="shared" si="16"/>
        <v>60.54063200815495</v>
      </c>
      <c r="AN14" s="100">
        <v>25000</v>
      </c>
      <c r="AO14" s="25">
        <v>25140</v>
      </c>
      <c r="AP14" s="104">
        <v>28246.35</v>
      </c>
      <c r="AQ14" s="105">
        <f>AP14/AO14*100</f>
        <v>112.35620525059666</v>
      </c>
      <c r="AR14" s="106">
        <f>AP14/AN14*100</f>
        <v>112.9854</v>
      </c>
      <c r="AS14" s="100"/>
      <c r="AT14" s="25"/>
      <c r="AU14" s="100"/>
      <c r="AV14" s="101"/>
      <c r="AW14" s="100"/>
      <c r="AX14" s="100"/>
      <c r="AY14" s="129"/>
      <c r="AZ14" s="100"/>
      <c r="BA14" s="101"/>
      <c r="BB14" s="100"/>
      <c r="BC14" s="100"/>
      <c r="BD14" s="25"/>
      <c r="BE14" s="100"/>
      <c r="BF14" s="101"/>
      <c r="BG14" s="100"/>
      <c r="BH14" s="100"/>
      <c r="BI14" s="25"/>
      <c r="BJ14" s="100"/>
      <c r="BK14" s="101"/>
      <c r="BL14" s="100"/>
      <c r="BM14" s="107">
        <v>49900</v>
      </c>
      <c r="BN14" s="25">
        <v>73912.5</v>
      </c>
      <c r="BO14" s="100">
        <v>49900</v>
      </c>
      <c r="BP14" s="105">
        <f>BO14/BN14*100</f>
        <v>67.51226111956706</v>
      </c>
      <c r="BQ14" s="106">
        <f>BO14/BM14*100</f>
        <v>100</v>
      </c>
      <c r="BR14" s="100">
        <v>31309</v>
      </c>
      <c r="BS14" s="25"/>
      <c r="BT14" s="100">
        <v>31309.2</v>
      </c>
      <c r="BU14" s="101"/>
      <c r="BV14" s="100"/>
      <c r="BW14" s="100"/>
      <c r="BX14" s="25">
        <v>9447.38</v>
      </c>
      <c r="BY14" s="98">
        <v>4303.5</v>
      </c>
      <c r="BZ14" s="105">
        <f>BY14/BX14*100</f>
        <v>45.552311857890764</v>
      </c>
      <c r="CA14" s="100"/>
      <c r="CB14" s="100"/>
      <c r="CC14" s="129"/>
      <c r="CD14" s="100"/>
      <c r="CE14" s="101"/>
      <c r="CF14" s="100"/>
      <c r="CG14" s="100"/>
      <c r="CH14" s="25">
        <v>151244.9</v>
      </c>
      <c r="CI14" s="100">
        <v>166246</v>
      </c>
      <c r="CJ14" s="101"/>
      <c r="CK14" s="106"/>
      <c r="CL14" s="100"/>
      <c r="CM14" s="100"/>
      <c r="CN14" s="100"/>
      <c r="CO14" s="101"/>
      <c r="CP14" s="100"/>
    </row>
    <row r="15" spans="1:94" s="78" customFormat="1" ht="24.75" customHeight="1">
      <c r="A15" s="77" t="s">
        <v>80</v>
      </c>
      <c r="B15" s="100">
        <f t="shared" si="0"/>
        <v>2485230</v>
      </c>
      <c r="C15" s="100">
        <f t="shared" si="1"/>
        <v>2748101.88</v>
      </c>
      <c r="D15" s="102">
        <f t="shared" si="2"/>
        <v>110.57736627998213</v>
      </c>
      <c r="E15" s="103">
        <v>142800</v>
      </c>
      <c r="F15" s="25">
        <v>106018.23</v>
      </c>
      <c r="G15" s="98">
        <v>183380.06</v>
      </c>
      <c r="H15" s="105">
        <f t="shared" si="3"/>
        <v>172.97030897422076</v>
      </c>
      <c r="I15" s="106">
        <f t="shared" si="4"/>
        <v>128.41740896358542</v>
      </c>
      <c r="J15" s="107">
        <v>692330</v>
      </c>
      <c r="K15" s="25">
        <v>397408.43</v>
      </c>
      <c r="L15" s="98">
        <v>733205.54</v>
      </c>
      <c r="M15" s="105">
        <f t="shared" si="5"/>
        <v>184.49672544691617</v>
      </c>
      <c r="N15" s="106">
        <f t="shared" si="6"/>
        <v>105.90405442491297</v>
      </c>
      <c r="O15" s="107">
        <v>180000</v>
      </c>
      <c r="P15" s="25">
        <v>192231.5</v>
      </c>
      <c r="Q15" s="98">
        <v>130747.58</v>
      </c>
      <c r="R15" s="105">
        <f t="shared" si="7"/>
        <v>68.01568941614667</v>
      </c>
      <c r="S15" s="106">
        <f t="shared" si="8"/>
        <v>72.63754444444444</v>
      </c>
      <c r="T15" s="107">
        <v>370000</v>
      </c>
      <c r="U15" s="25">
        <v>374119.66</v>
      </c>
      <c r="V15" s="98">
        <v>188082.78</v>
      </c>
      <c r="W15" s="105">
        <f t="shared" si="9"/>
        <v>50.27342856026331</v>
      </c>
      <c r="X15" s="106">
        <f t="shared" si="10"/>
        <v>50.83318378378379</v>
      </c>
      <c r="Y15" s="107">
        <v>895000</v>
      </c>
      <c r="Z15" s="129">
        <v>737065.7</v>
      </c>
      <c r="AA15" s="98">
        <v>720896.48</v>
      </c>
      <c r="AB15" s="105">
        <f t="shared" si="11"/>
        <v>97.80627154404283</v>
      </c>
      <c r="AC15" s="106">
        <f t="shared" si="12"/>
        <v>80.54709273743018</v>
      </c>
      <c r="AD15" s="100">
        <v>3000</v>
      </c>
      <c r="AE15" s="134">
        <v>2500</v>
      </c>
      <c r="AF15" s="104">
        <v>1800</v>
      </c>
      <c r="AG15" s="105">
        <f t="shared" si="13"/>
        <v>72</v>
      </c>
      <c r="AH15" s="106">
        <f t="shared" si="14"/>
        <v>60</v>
      </c>
      <c r="AI15" s="107">
        <v>132900</v>
      </c>
      <c r="AJ15" s="25">
        <v>105501.52</v>
      </c>
      <c r="AK15" s="98">
        <v>410965.78</v>
      </c>
      <c r="AL15" s="105">
        <f t="shared" si="15"/>
        <v>389.5354114329348</v>
      </c>
      <c r="AM15" s="106">
        <f t="shared" si="16"/>
        <v>309.22933032355155</v>
      </c>
      <c r="AN15" s="100">
        <v>42200</v>
      </c>
      <c r="AO15" s="25">
        <v>38698.66</v>
      </c>
      <c r="AP15" s="104">
        <v>38698.66</v>
      </c>
      <c r="AQ15" s="105">
        <f>AP15/AO15*100</f>
        <v>100</v>
      </c>
      <c r="AR15" s="106">
        <f>AP15/AN15*100</f>
        <v>91.70298578199053</v>
      </c>
      <c r="AS15" s="100"/>
      <c r="AT15" s="25"/>
      <c r="AU15" s="100"/>
      <c r="AV15" s="101"/>
      <c r="AW15" s="100"/>
      <c r="AX15" s="100"/>
      <c r="AY15" s="129"/>
      <c r="AZ15" s="100"/>
      <c r="BA15" s="101"/>
      <c r="BB15" s="100"/>
      <c r="BC15" s="100"/>
      <c r="BD15" s="25"/>
      <c r="BE15" s="100"/>
      <c r="BF15" s="101"/>
      <c r="BG15" s="100"/>
      <c r="BH15" s="100"/>
      <c r="BI15" s="25"/>
      <c r="BJ15" s="100"/>
      <c r="BK15" s="101"/>
      <c r="BL15" s="100"/>
      <c r="BM15" s="100"/>
      <c r="BN15" s="25"/>
      <c r="BO15" s="100"/>
      <c r="BP15" s="101"/>
      <c r="BQ15" s="100"/>
      <c r="BR15" s="100"/>
      <c r="BS15" s="25"/>
      <c r="BT15" s="100"/>
      <c r="BU15" s="101"/>
      <c r="BV15" s="100"/>
      <c r="BW15" s="100"/>
      <c r="BX15" s="25">
        <v>2334.8</v>
      </c>
      <c r="BY15" s="98">
        <v>5325</v>
      </c>
      <c r="BZ15" s="105"/>
      <c r="CA15" s="100"/>
      <c r="CB15" s="100"/>
      <c r="CC15" s="129"/>
      <c r="CD15" s="100"/>
      <c r="CE15" s="101"/>
      <c r="CF15" s="100"/>
      <c r="CG15" s="100">
        <v>27000</v>
      </c>
      <c r="CH15" s="25">
        <v>112223</v>
      </c>
      <c r="CI15" s="100">
        <v>335000</v>
      </c>
      <c r="CJ15" s="105">
        <f>CI15/CH15*100</f>
        <v>298.51278258467516</v>
      </c>
      <c r="CK15" s="106">
        <f>CI15/CG15*100</f>
        <v>1240.7407407407406</v>
      </c>
      <c r="CL15" s="100"/>
      <c r="CM15" s="100"/>
      <c r="CN15" s="100"/>
      <c r="CO15" s="101"/>
      <c r="CP15" s="100"/>
    </row>
    <row r="16" spans="1:94" s="78" customFormat="1" ht="25.5" customHeight="1">
      <c r="A16" s="77" t="s">
        <v>81</v>
      </c>
      <c r="B16" s="100">
        <f t="shared" si="0"/>
        <v>1380840</v>
      </c>
      <c r="C16" s="100">
        <f t="shared" si="1"/>
        <v>1618294.36</v>
      </c>
      <c r="D16" s="102">
        <f t="shared" si="2"/>
        <v>117.19637032530923</v>
      </c>
      <c r="E16" s="103">
        <v>72900</v>
      </c>
      <c r="F16" s="25">
        <v>61008.45</v>
      </c>
      <c r="G16" s="98">
        <v>75571.04</v>
      </c>
      <c r="H16" s="105">
        <f t="shared" si="3"/>
        <v>123.8697918075283</v>
      </c>
      <c r="I16" s="106">
        <f t="shared" si="4"/>
        <v>103.6639780521262</v>
      </c>
      <c r="J16" s="107">
        <v>273440</v>
      </c>
      <c r="K16" s="25">
        <v>237938.71</v>
      </c>
      <c r="L16" s="98">
        <v>289585.33</v>
      </c>
      <c r="M16" s="105">
        <f t="shared" si="5"/>
        <v>121.70585021663773</v>
      </c>
      <c r="N16" s="106">
        <f t="shared" si="6"/>
        <v>105.90452384435342</v>
      </c>
      <c r="O16" s="107">
        <v>127500</v>
      </c>
      <c r="P16" s="25">
        <v>126317.26</v>
      </c>
      <c r="Q16" s="98">
        <v>61933.62</v>
      </c>
      <c r="R16" s="105">
        <f t="shared" si="7"/>
        <v>49.03021170661872</v>
      </c>
      <c r="S16" s="106">
        <f t="shared" si="8"/>
        <v>48.57538823529412</v>
      </c>
      <c r="T16" s="107">
        <v>235000</v>
      </c>
      <c r="U16" s="25">
        <v>119263.65</v>
      </c>
      <c r="V16" s="98">
        <v>113786.53</v>
      </c>
      <c r="W16" s="105">
        <f t="shared" si="9"/>
        <v>95.40755293000005</v>
      </c>
      <c r="X16" s="106">
        <f t="shared" si="10"/>
        <v>48.4198</v>
      </c>
      <c r="Y16" s="107">
        <v>480000</v>
      </c>
      <c r="Z16" s="129">
        <v>403869.85</v>
      </c>
      <c r="AA16" s="98">
        <v>371967.75</v>
      </c>
      <c r="AB16" s="105">
        <f t="shared" si="11"/>
        <v>92.10089587029088</v>
      </c>
      <c r="AC16" s="106">
        <f t="shared" si="12"/>
        <v>77.49328125</v>
      </c>
      <c r="AD16" s="100">
        <v>2000</v>
      </c>
      <c r="AE16" s="134">
        <v>1100</v>
      </c>
      <c r="AF16" s="104">
        <v>1400</v>
      </c>
      <c r="AG16" s="105">
        <f t="shared" si="13"/>
        <v>127.27272727272727</v>
      </c>
      <c r="AH16" s="106">
        <f t="shared" si="14"/>
        <v>70</v>
      </c>
      <c r="AI16" s="107">
        <v>64000</v>
      </c>
      <c r="AJ16" s="25">
        <v>44768.58</v>
      </c>
      <c r="AK16" s="98">
        <v>67050.25</v>
      </c>
      <c r="AL16" s="105">
        <f t="shared" si="15"/>
        <v>149.77077673672025</v>
      </c>
      <c r="AM16" s="106">
        <f t="shared" si="16"/>
        <v>104.76601562500001</v>
      </c>
      <c r="AN16" s="100">
        <v>38900</v>
      </c>
      <c r="AO16" s="25">
        <v>33716.8</v>
      </c>
      <c r="AP16" s="104">
        <v>35658.48</v>
      </c>
      <c r="AQ16" s="105">
        <f>AP16/AO16*100</f>
        <v>105.75879086983345</v>
      </c>
      <c r="AR16" s="106">
        <f>AP16/AN16*100</f>
        <v>91.66704370179949</v>
      </c>
      <c r="AS16" s="100"/>
      <c r="AT16" s="25"/>
      <c r="AU16" s="100"/>
      <c r="AV16" s="101"/>
      <c r="AW16" s="100"/>
      <c r="AX16" s="100"/>
      <c r="AY16" s="129"/>
      <c r="AZ16" s="100"/>
      <c r="BA16" s="101"/>
      <c r="BB16" s="100"/>
      <c r="BC16" s="107">
        <v>70000</v>
      </c>
      <c r="BD16" s="25">
        <v>79549.23</v>
      </c>
      <c r="BE16" s="98">
        <v>105940.8</v>
      </c>
      <c r="BF16" s="105">
        <f>BE16/BD16*100</f>
        <v>133.17639906759626</v>
      </c>
      <c r="BG16" s="106">
        <f>BE16/BC16*100</f>
        <v>151.34400000000002</v>
      </c>
      <c r="BH16" s="100"/>
      <c r="BI16" s="25"/>
      <c r="BJ16" s="100">
        <v>590.74</v>
      </c>
      <c r="BK16" s="101"/>
      <c r="BL16" s="100"/>
      <c r="BM16" s="100"/>
      <c r="BN16" s="25"/>
      <c r="BO16" s="100"/>
      <c r="BP16" s="101"/>
      <c r="BQ16" s="100"/>
      <c r="BR16" s="100"/>
      <c r="BS16" s="25"/>
      <c r="BT16" s="100"/>
      <c r="BU16" s="101"/>
      <c r="BV16" s="100"/>
      <c r="BW16" s="100"/>
      <c r="BX16" s="25">
        <v>3636.11</v>
      </c>
      <c r="BY16" s="98">
        <v>1456.87</v>
      </c>
      <c r="BZ16" s="105">
        <f>BY16/BX16*100</f>
        <v>40.06671965369584</v>
      </c>
      <c r="CA16" s="100"/>
      <c r="CB16" s="100"/>
      <c r="CC16" s="129"/>
      <c r="CD16" s="100"/>
      <c r="CE16" s="101"/>
      <c r="CF16" s="100"/>
      <c r="CG16" s="100">
        <v>17100</v>
      </c>
      <c r="CH16" s="25">
        <v>235500</v>
      </c>
      <c r="CI16" s="100">
        <v>493352.95</v>
      </c>
      <c r="CJ16" s="105">
        <f>CI16/CH16*100</f>
        <v>209.49169851380046</v>
      </c>
      <c r="CK16" s="106">
        <f>CI16/CG16*100</f>
        <v>2885.1049707602338</v>
      </c>
      <c r="CL16" s="100"/>
      <c r="CM16" s="100"/>
      <c r="CN16" s="100"/>
      <c r="CO16" s="101"/>
      <c r="CP16" s="100"/>
    </row>
    <row r="17" spans="1:94" s="78" customFormat="1" ht="24.75" customHeight="1">
      <c r="A17" s="77" t="s">
        <v>82</v>
      </c>
      <c r="B17" s="100">
        <f t="shared" si="0"/>
        <v>6485030</v>
      </c>
      <c r="C17" s="100">
        <f>G17+L17+Q17+V17+AA17+AK17+AP17+BE17+BT17+BO17+BY17+CI17+CN17+AF17+BJ17+AU17+AZ17+CD17</f>
        <v>6664498.880000001</v>
      </c>
      <c r="D17" s="102">
        <f t="shared" si="2"/>
        <v>102.76743330408651</v>
      </c>
      <c r="E17" s="103">
        <v>1567800</v>
      </c>
      <c r="F17" s="25">
        <v>1166915.09</v>
      </c>
      <c r="G17" s="98">
        <v>1332232.7</v>
      </c>
      <c r="H17" s="105">
        <f t="shared" si="3"/>
        <v>114.16706420344602</v>
      </c>
      <c r="I17" s="106">
        <f t="shared" si="4"/>
        <v>84.97465875749457</v>
      </c>
      <c r="J17" s="107">
        <v>660330</v>
      </c>
      <c r="K17" s="25">
        <v>574596.9</v>
      </c>
      <c r="L17" s="98">
        <v>699317.9</v>
      </c>
      <c r="M17" s="105">
        <f t="shared" si="5"/>
        <v>121.70582542300524</v>
      </c>
      <c r="N17" s="106">
        <f t="shared" si="6"/>
        <v>105.90430542304605</v>
      </c>
      <c r="O17" s="107">
        <v>144000</v>
      </c>
      <c r="P17" s="25">
        <v>142786.09</v>
      </c>
      <c r="Q17" s="98">
        <v>188039.77</v>
      </c>
      <c r="R17" s="105">
        <f t="shared" si="7"/>
        <v>131.6933393161757</v>
      </c>
      <c r="S17" s="106">
        <f t="shared" si="8"/>
        <v>130.5831736111111</v>
      </c>
      <c r="T17" s="107">
        <v>2125000</v>
      </c>
      <c r="U17" s="25">
        <v>1320030.5</v>
      </c>
      <c r="V17" s="98">
        <v>1824498.06</v>
      </c>
      <c r="W17" s="105">
        <f t="shared" si="9"/>
        <v>138.2163563644931</v>
      </c>
      <c r="X17" s="106">
        <f t="shared" si="10"/>
        <v>85.85873223529413</v>
      </c>
      <c r="Y17" s="107">
        <v>1575000</v>
      </c>
      <c r="Z17" s="129">
        <v>1387212.54</v>
      </c>
      <c r="AA17" s="98">
        <v>1430215.63</v>
      </c>
      <c r="AB17" s="105">
        <f t="shared" si="11"/>
        <v>103.09996404732615</v>
      </c>
      <c r="AC17" s="106">
        <f t="shared" si="12"/>
        <v>90.80734158730158</v>
      </c>
      <c r="AD17" s="100"/>
      <c r="AE17" s="134"/>
      <c r="AF17" s="100"/>
      <c r="AG17" s="105"/>
      <c r="AH17" s="106">
        <v>0</v>
      </c>
      <c r="AI17" s="107">
        <v>102000</v>
      </c>
      <c r="AJ17" s="25">
        <v>106663.47</v>
      </c>
      <c r="AK17" s="98">
        <v>84964.95</v>
      </c>
      <c r="AL17" s="105">
        <f t="shared" si="15"/>
        <v>79.65702784655328</v>
      </c>
      <c r="AM17" s="106">
        <f t="shared" si="16"/>
        <v>83.29897058823529</v>
      </c>
      <c r="AN17" s="100">
        <v>11900</v>
      </c>
      <c r="AO17" s="25">
        <v>0</v>
      </c>
      <c r="AP17" s="100"/>
      <c r="AQ17" s="105"/>
      <c r="AR17" s="106"/>
      <c r="AS17" s="107">
        <v>287700</v>
      </c>
      <c r="AT17" s="25">
        <v>230557.43</v>
      </c>
      <c r="AU17" s="98">
        <v>156573.4</v>
      </c>
      <c r="AV17" s="105">
        <f>AU17/AT17*100</f>
        <v>67.91080209386442</v>
      </c>
      <c r="AW17" s="106">
        <f>AU17/AS17*100</f>
        <v>54.422453945081685</v>
      </c>
      <c r="AX17" s="100">
        <v>11300</v>
      </c>
      <c r="AY17" s="25">
        <v>15828.79</v>
      </c>
      <c r="AZ17" s="98">
        <v>30097.64</v>
      </c>
      <c r="BA17" s="105">
        <f>AZ17/AY17*100</f>
        <v>190.14491947899995</v>
      </c>
      <c r="BB17" s="106">
        <f>AZ17/AX17*100</f>
        <v>266.350796460177</v>
      </c>
      <c r="BC17" s="100"/>
      <c r="BD17" s="25"/>
      <c r="BE17" s="100"/>
      <c r="BF17" s="101"/>
      <c r="BG17" s="100"/>
      <c r="BH17" s="100"/>
      <c r="BI17" s="25"/>
      <c r="BJ17" s="104">
        <v>31376.15</v>
      </c>
      <c r="BK17" s="101"/>
      <c r="BL17" s="100"/>
      <c r="BM17" s="100"/>
      <c r="BN17" s="25">
        <v>157500</v>
      </c>
      <c r="BO17" s="98">
        <v>18311</v>
      </c>
      <c r="BP17" s="105">
        <f>BO17/BN17*100</f>
        <v>11.626031746031746</v>
      </c>
      <c r="BQ17" s="100"/>
      <c r="BR17" s="100"/>
      <c r="BS17" s="25"/>
      <c r="BT17" s="100"/>
      <c r="BU17" s="101"/>
      <c r="BV17" s="100"/>
      <c r="BW17" s="100"/>
      <c r="BX17" s="25">
        <v>20078.49</v>
      </c>
      <c r="BY17" s="98">
        <v>18427.6</v>
      </c>
      <c r="BZ17" s="105">
        <f>BY17/BX17*100</f>
        <v>91.7778179534417</v>
      </c>
      <c r="CA17" s="100"/>
      <c r="CB17" s="100"/>
      <c r="CC17" s="131">
        <v>50870</v>
      </c>
      <c r="CD17" s="100"/>
      <c r="CE17" s="101"/>
      <c r="CF17" s="100"/>
      <c r="CG17" s="100"/>
      <c r="CH17" s="25">
        <v>139912</v>
      </c>
      <c r="CI17" s="100">
        <v>850444.08</v>
      </c>
      <c r="CJ17" s="101">
        <f>CI17/CH17*100</f>
        <v>607.8421293384413</v>
      </c>
      <c r="CK17" s="106"/>
      <c r="CL17" s="100"/>
      <c r="CM17" s="100"/>
      <c r="CN17" s="100"/>
      <c r="CO17" s="101"/>
      <c r="CP17" s="100"/>
    </row>
    <row r="18" spans="1:94" s="78" customFormat="1" ht="21.75" customHeight="1">
      <c r="A18" s="77" t="s">
        <v>83</v>
      </c>
      <c r="B18" s="100">
        <f t="shared" si="0"/>
        <v>3162515</v>
      </c>
      <c r="C18" s="100">
        <f>G18+L18+Q18+V18+AA18+AK18+AP18+BE18+BT18+BO18+BY18+CI18+CN18+AF18+BJ18</f>
        <v>3216302.26</v>
      </c>
      <c r="D18" s="102">
        <f t="shared" si="2"/>
        <v>101.70077485798485</v>
      </c>
      <c r="E18" s="103">
        <v>300000</v>
      </c>
      <c r="F18" s="25">
        <v>262635.74</v>
      </c>
      <c r="G18" s="98">
        <v>304559.8</v>
      </c>
      <c r="H18" s="105">
        <f t="shared" si="3"/>
        <v>115.96281602800897</v>
      </c>
      <c r="I18" s="106">
        <f t="shared" si="4"/>
        <v>101.51993333333334</v>
      </c>
      <c r="J18" s="107">
        <v>846510</v>
      </c>
      <c r="K18" s="25">
        <v>650534.78</v>
      </c>
      <c r="L18" s="98">
        <v>896482.43</v>
      </c>
      <c r="M18" s="105">
        <f t="shared" si="5"/>
        <v>137.80699473131938</v>
      </c>
      <c r="N18" s="106">
        <f t="shared" si="6"/>
        <v>105.90334786358106</v>
      </c>
      <c r="O18" s="107">
        <v>265300</v>
      </c>
      <c r="P18" s="25">
        <v>170915.89</v>
      </c>
      <c r="Q18" s="104">
        <v>308301.79</v>
      </c>
      <c r="R18" s="105">
        <f t="shared" si="7"/>
        <v>180.38216926465992</v>
      </c>
      <c r="S18" s="106">
        <f t="shared" si="8"/>
        <v>116.20874104787033</v>
      </c>
      <c r="T18" s="107">
        <v>430000</v>
      </c>
      <c r="U18" s="25">
        <v>337083.13</v>
      </c>
      <c r="V18" s="98">
        <v>376042.71</v>
      </c>
      <c r="W18" s="105">
        <f t="shared" si="9"/>
        <v>111.55785517952204</v>
      </c>
      <c r="X18" s="106">
        <f t="shared" si="10"/>
        <v>87.45179302325582</v>
      </c>
      <c r="Y18" s="107">
        <v>1170000</v>
      </c>
      <c r="Z18" s="129">
        <v>939146.24</v>
      </c>
      <c r="AA18" s="98">
        <v>899771.98</v>
      </c>
      <c r="AB18" s="105">
        <f t="shared" si="11"/>
        <v>95.80744102217777</v>
      </c>
      <c r="AC18" s="106">
        <f t="shared" si="12"/>
        <v>76.90358803418803</v>
      </c>
      <c r="AD18" s="100">
        <v>3000</v>
      </c>
      <c r="AE18" s="134">
        <v>2200</v>
      </c>
      <c r="AF18" s="100">
        <v>1300</v>
      </c>
      <c r="AG18" s="105">
        <f>AF18/AE18*100</f>
        <v>59.09090909090909</v>
      </c>
      <c r="AH18" s="106">
        <f>AF18/AD18*100</f>
        <v>43.333333333333336</v>
      </c>
      <c r="AI18" s="100">
        <v>95000</v>
      </c>
      <c r="AJ18" s="25">
        <v>86056.91</v>
      </c>
      <c r="AK18" s="98">
        <v>76961.86</v>
      </c>
      <c r="AL18" s="105">
        <f t="shared" si="15"/>
        <v>89.43135420502549</v>
      </c>
      <c r="AM18" s="106">
        <f t="shared" si="16"/>
        <v>81.01248421052631</v>
      </c>
      <c r="AN18" s="100"/>
      <c r="AO18" s="25"/>
      <c r="AP18" s="100"/>
      <c r="AQ18" s="105"/>
      <c r="AR18" s="106"/>
      <c r="AS18" s="100"/>
      <c r="AT18" s="129"/>
      <c r="AU18" s="100"/>
      <c r="AV18" s="101"/>
      <c r="AW18" s="100"/>
      <c r="AX18" s="100"/>
      <c r="AY18" s="129"/>
      <c r="AZ18" s="100"/>
      <c r="BA18" s="101"/>
      <c r="BB18" s="100"/>
      <c r="BC18" s="100"/>
      <c r="BD18" s="25"/>
      <c r="BE18" s="100">
        <v>15544.59</v>
      </c>
      <c r="BF18" s="101"/>
      <c r="BG18" s="100"/>
      <c r="BH18" s="100"/>
      <c r="BI18" s="129"/>
      <c r="BJ18" s="100"/>
      <c r="BK18" s="101"/>
      <c r="BL18" s="100"/>
      <c r="BM18" s="100"/>
      <c r="BN18" s="129"/>
      <c r="BO18" s="100"/>
      <c r="BP18" s="101"/>
      <c r="BQ18" s="100"/>
      <c r="BR18" s="100"/>
      <c r="BS18" s="25"/>
      <c r="BT18" s="98">
        <v>3889</v>
      </c>
      <c r="BU18" s="101"/>
      <c r="BV18" s="100"/>
      <c r="BW18" s="100"/>
      <c r="BX18" s="25">
        <v>35973.49</v>
      </c>
      <c r="BY18" s="104">
        <v>10739.1</v>
      </c>
      <c r="BZ18" s="105">
        <f>BY18/BX18*100</f>
        <v>29.852816615791244</v>
      </c>
      <c r="CA18" s="100"/>
      <c r="CB18" s="100"/>
      <c r="CC18" s="131"/>
      <c r="CD18" s="100"/>
      <c r="CE18" s="101"/>
      <c r="CF18" s="100"/>
      <c r="CG18" s="100">
        <v>52705</v>
      </c>
      <c r="CH18" s="25">
        <v>103545</v>
      </c>
      <c r="CI18" s="104">
        <v>322709</v>
      </c>
      <c r="CJ18" s="105">
        <f>CI18/CH18*100</f>
        <v>311.6606306436815</v>
      </c>
      <c r="CK18" s="106">
        <f>CI18/CG18*100</f>
        <v>612.2929513328907</v>
      </c>
      <c r="CL18" s="100"/>
      <c r="CM18" s="100"/>
      <c r="CN18" s="100"/>
      <c r="CO18" s="101"/>
      <c r="CP18" s="100"/>
    </row>
    <row r="19" spans="1:94" s="82" customFormat="1" ht="24.75" customHeight="1">
      <c r="A19" s="81" t="s">
        <v>84</v>
      </c>
      <c r="B19" s="110">
        <f>SUM(B10:B18)</f>
        <v>25031965</v>
      </c>
      <c r="C19" s="110">
        <f>SUM(C10:C18)</f>
        <v>27229047.309999995</v>
      </c>
      <c r="D19" s="111">
        <f t="shared" si="2"/>
        <v>108.7771068312056</v>
      </c>
      <c r="E19" s="112">
        <f>SUM(E10:E18)</f>
        <v>2650200</v>
      </c>
      <c r="F19" s="113">
        <f>SUM(F10:F18)</f>
        <v>2155072.52</v>
      </c>
      <c r="G19" s="113">
        <f>SUM(G10:G18)</f>
        <v>2460195.0199999996</v>
      </c>
      <c r="H19" s="114">
        <f t="shared" si="3"/>
        <v>114.15834024926454</v>
      </c>
      <c r="I19" s="115">
        <f t="shared" si="4"/>
        <v>92.83054184589841</v>
      </c>
      <c r="J19" s="112">
        <f>SUM(J10:J18)</f>
        <v>5527020</v>
      </c>
      <c r="K19" s="116">
        <f>SUM(K10:K18)</f>
        <v>4351242.3100000005</v>
      </c>
      <c r="L19" s="116">
        <f>SUM(L10:L18)</f>
        <v>5853321.48</v>
      </c>
      <c r="M19" s="117">
        <f t="shared" si="5"/>
        <v>134.52069691793375</v>
      </c>
      <c r="N19" s="118">
        <f t="shared" si="6"/>
        <v>105.9037506649153</v>
      </c>
      <c r="O19" s="112">
        <f>SUM(O10:O18)</f>
        <v>1832800</v>
      </c>
      <c r="P19" s="119">
        <f>P18+P17+P16+P15+P14+P12+P11+P13+P10</f>
        <v>1446491.01</v>
      </c>
      <c r="Q19" s="119">
        <f>Q18+Q17+Q16+Q15+Q14+Q12+Q11+Q13+Q10</f>
        <v>1835774.8099999998</v>
      </c>
      <c r="R19" s="117">
        <f t="shared" si="7"/>
        <v>126.9122861676133</v>
      </c>
      <c r="S19" s="118">
        <f t="shared" si="8"/>
        <v>100.162309580969</v>
      </c>
      <c r="T19" s="112">
        <f>SUM(T10:T18)</f>
        <v>4525000</v>
      </c>
      <c r="U19" s="113">
        <f>SUM(U10:U18)</f>
        <v>3113571.1799999997</v>
      </c>
      <c r="V19" s="113">
        <f>SUM(V10:V18)</f>
        <v>3487618.21</v>
      </c>
      <c r="W19" s="115">
        <f t="shared" si="9"/>
        <v>112.01344078473903</v>
      </c>
      <c r="X19" s="115">
        <f t="shared" si="10"/>
        <v>77.0744355801105</v>
      </c>
      <c r="Y19" s="112">
        <f>SUM(Y10:Y18)</f>
        <v>7475000</v>
      </c>
      <c r="Z19" s="113">
        <f>SUM(Z10:Z18)</f>
        <v>6113082.640000001</v>
      </c>
      <c r="AA19" s="113">
        <f>SUM(AA10:AA18)</f>
        <v>6220780.35</v>
      </c>
      <c r="AB19" s="115">
        <f t="shared" si="11"/>
        <v>101.761757796227</v>
      </c>
      <c r="AC19" s="115">
        <f t="shared" si="12"/>
        <v>83.22114180602006</v>
      </c>
      <c r="AD19" s="113">
        <f>SUM(AD10:AD18)</f>
        <v>32000</v>
      </c>
      <c r="AE19" s="113">
        <f>SUM(AE10:AE18)</f>
        <v>28400</v>
      </c>
      <c r="AF19" s="113">
        <f>SUM(AF10:AF18)</f>
        <v>22940</v>
      </c>
      <c r="AG19" s="118">
        <f>AF19/AE19*100</f>
        <v>80.77464788732395</v>
      </c>
      <c r="AH19" s="115">
        <f>AF19/AD19*100</f>
        <v>71.6875</v>
      </c>
      <c r="AI19" s="112">
        <f>SUM(AI10:AI18)</f>
        <v>1143600</v>
      </c>
      <c r="AJ19" s="113">
        <f>SUM(AJ10:AJ18)</f>
        <v>1182500.43</v>
      </c>
      <c r="AK19" s="113">
        <f>SUM(AK10:AK18)</f>
        <v>1239448.9500000002</v>
      </c>
      <c r="AL19" s="115">
        <f t="shared" si="15"/>
        <v>104.81594074346343</v>
      </c>
      <c r="AM19" s="118">
        <f t="shared" si="16"/>
        <v>108.38133525708291</v>
      </c>
      <c r="AN19" s="112">
        <f>SUM(AN10:AN18)</f>
        <v>150300</v>
      </c>
      <c r="AO19" s="113">
        <f>SUM(AO10:AO18)</f>
        <v>125897.09000000001</v>
      </c>
      <c r="AP19" s="113">
        <f>SUM(AP10:AP18)</f>
        <v>132257.62</v>
      </c>
      <c r="AQ19" s="115">
        <f>AP19/AO19*100</f>
        <v>105.0521660190875</v>
      </c>
      <c r="AR19" s="118">
        <f>AP19/AN19*100</f>
        <v>87.99575515635397</v>
      </c>
      <c r="AS19" s="112">
        <f>SUM(AS10:AS18)</f>
        <v>287700</v>
      </c>
      <c r="AT19" s="113">
        <f>SUM(AT10:AT18)</f>
        <v>230557.43</v>
      </c>
      <c r="AU19" s="113">
        <f>SUM(AU10:AU18)</f>
        <v>156573.4</v>
      </c>
      <c r="AV19" s="114">
        <f>AU19/AT19*100</f>
        <v>67.91080209386442</v>
      </c>
      <c r="AW19" s="115">
        <f>AU19/AS19*100</f>
        <v>54.422453945081685</v>
      </c>
      <c r="AX19" s="114">
        <f>SUM(AX10:AX18)</f>
        <v>11300</v>
      </c>
      <c r="AY19" s="120">
        <f>AY17</f>
        <v>15828.79</v>
      </c>
      <c r="AZ19" s="120">
        <f>AZ17</f>
        <v>30097.64</v>
      </c>
      <c r="BA19" s="114">
        <f>BA17</f>
        <v>190.14491947899995</v>
      </c>
      <c r="BB19" s="115">
        <f>AZ19/AX19*100</f>
        <v>266.350796460177</v>
      </c>
      <c r="BC19" s="112">
        <f>SUM(BC10:BC18)</f>
        <v>70000</v>
      </c>
      <c r="BD19" s="113">
        <f>SUM(BD10:BD18)</f>
        <v>79549.23</v>
      </c>
      <c r="BE19" s="113">
        <f>SUM(BE10:BE18)</f>
        <v>121485.39</v>
      </c>
      <c r="BF19" s="114">
        <f>BE19/BD19*100</f>
        <v>152.71724188907928</v>
      </c>
      <c r="BG19" s="115">
        <f>BE19/BC19*100</f>
        <v>173.55055714285714</v>
      </c>
      <c r="BH19" s="112">
        <f>SUM(BH10:BH18)</f>
        <v>0</v>
      </c>
      <c r="BI19" s="113">
        <f>SUM(BI10:BI18)</f>
        <v>2734.34</v>
      </c>
      <c r="BJ19" s="113">
        <f>SUM(BJ10:BJ18)</f>
        <v>32516.890000000003</v>
      </c>
      <c r="BK19" s="118"/>
      <c r="BL19" s="115">
        <v>0</v>
      </c>
      <c r="BM19" s="112">
        <f>SUM(BM10:BM18)</f>
        <v>49900</v>
      </c>
      <c r="BN19" s="120">
        <f>SUM(BN10:BN18)</f>
        <v>240079.16999999998</v>
      </c>
      <c r="BO19" s="120">
        <f>SUM(BO10:BO18)</f>
        <v>98170</v>
      </c>
      <c r="BP19" s="115">
        <f>BO19/BN19*100</f>
        <v>40.89067785430948</v>
      </c>
      <c r="BQ19" s="115">
        <v>0</v>
      </c>
      <c r="BR19" s="113">
        <f aca="true" t="shared" si="17" ref="BR19:BY19">SUM(BR10:BR18)</f>
        <v>181309</v>
      </c>
      <c r="BS19" s="112">
        <f t="shared" si="17"/>
        <v>57000</v>
      </c>
      <c r="BT19" s="113">
        <f t="shared" si="17"/>
        <v>193119.64</v>
      </c>
      <c r="BU19" s="112">
        <f t="shared" si="17"/>
        <v>0</v>
      </c>
      <c r="BV19" s="112">
        <f t="shared" si="17"/>
        <v>0</v>
      </c>
      <c r="BW19" s="112">
        <f t="shared" si="17"/>
        <v>0</v>
      </c>
      <c r="BX19" s="113">
        <f t="shared" si="17"/>
        <v>116086.76999999999</v>
      </c>
      <c r="BY19" s="113">
        <f t="shared" si="17"/>
        <v>83486.90000000001</v>
      </c>
      <c r="BZ19" s="114">
        <f>BY19/BX19*100</f>
        <v>71.91766986022611</v>
      </c>
      <c r="CA19" s="115">
        <v>0</v>
      </c>
      <c r="CB19" s="112">
        <f>SUM(CB10:CB18)</f>
        <v>0</v>
      </c>
      <c r="CC19" s="121">
        <f>CC17</f>
        <v>50870</v>
      </c>
      <c r="CD19" s="121">
        <f>CD10+CD11+CD12+CD13+CD14+CD15+CD16+CD17+CD18</f>
        <v>0</v>
      </c>
      <c r="CE19" s="115">
        <v>0</v>
      </c>
      <c r="CF19" s="115">
        <v>0</v>
      </c>
      <c r="CG19" s="113">
        <f>SUM(CG10:CG18)</f>
        <v>1095836</v>
      </c>
      <c r="CH19" s="113">
        <f>SUM(CH10:CH18)</f>
        <v>2247738.32</v>
      </c>
      <c r="CI19" s="113">
        <f>SUM(CI10:CI18)</f>
        <v>5258961.01</v>
      </c>
      <c r="CJ19" s="114">
        <f>CI19/CH19*100</f>
        <v>233.96678177377873</v>
      </c>
      <c r="CK19" s="115">
        <f>CI19/CG19*100</f>
        <v>479.90401939706305</v>
      </c>
      <c r="CL19" s="113"/>
      <c r="CM19" s="113">
        <f>SUM(CM10:CM18)</f>
        <v>0</v>
      </c>
      <c r="CN19" s="113">
        <f>SUM(CN10:CN18)</f>
        <v>2300</v>
      </c>
      <c r="CO19" s="115"/>
      <c r="CP19" s="115"/>
    </row>
    <row r="38" ht="14.25" customHeight="1"/>
  </sheetData>
  <sheetProtection selectLockedCells="1" selectUnlockedCells="1"/>
  <mergeCells count="77">
    <mergeCell ref="A6:A9"/>
    <mergeCell ref="B6:D7"/>
    <mergeCell ref="E6:CP6"/>
    <mergeCell ref="E7:I7"/>
    <mergeCell ref="J7:N7"/>
    <mergeCell ref="O7:S7"/>
    <mergeCell ref="T7:X7"/>
    <mergeCell ref="Y7:AC7"/>
    <mergeCell ref="AD7:AH7"/>
    <mergeCell ref="AI7:AM7"/>
    <mergeCell ref="AN7:AR7"/>
    <mergeCell ref="AS7:AW7"/>
    <mergeCell ref="AX7:BB7"/>
    <mergeCell ref="BC7:BG7"/>
    <mergeCell ref="BH7:BL7"/>
    <mergeCell ref="BR7:BV7"/>
    <mergeCell ref="BM7:BQ7"/>
    <mergeCell ref="BW7:CA7"/>
    <mergeCell ref="CB7:CF7"/>
    <mergeCell ref="CG7:CK7"/>
    <mergeCell ref="CL7:CP7"/>
    <mergeCell ref="B8:B9"/>
    <mergeCell ref="C8:C9"/>
    <mergeCell ref="E8:E9"/>
    <mergeCell ref="F8:G8"/>
    <mergeCell ref="H8:I8"/>
    <mergeCell ref="J8:J9"/>
    <mergeCell ref="K8:L8"/>
    <mergeCell ref="M8:N8"/>
    <mergeCell ref="O8:O9"/>
    <mergeCell ref="P8:Q8"/>
    <mergeCell ref="R8:S8"/>
    <mergeCell ref="T8:T9"/>
    <mergeCell ref="U8:V8"/>
    <mergeCell ref="W8:X8"/>
    <mergeCell ref="Y8:Y9"/>
    <mergeCell ref="Z8:AA8"/>
    <mergeCell ref="AB8:AC8"/>
    <mergeCell ref="AD8:AD9"/>
    <mergeCell ref="AE8:AF8"/>
    <mergeCell ref="AG8:AH8"/>
    <mergeCell ref="AI8:AI9"/>
    <mergeCell ref="AJ8:AK8"/>
    <mergeCell ref="AL8:AM8"/>
    <mergeCell ref="AN8:AN9"/>
    <mergeCell ref="AO8:AP8"/>
    <mergeCell ref="AQ8:AR8"/>
    <mergeCell ref="AS8:AS9"/>
    <mergeCell ref="BH8:BH9"/>
    <mergeCell ref="BI8:BJ8"/>
    <mergeCell ref="AT8:AU8"/>
    <mergeCell ref="AV8:AW8"/>
    <mergeCell ref="AX8:AX9"/>
    <mergeCell ref="AY8:AZ8"/>
    <mergeCell ref="BA8:BB8"/>
    <mergeCell ref="BC8:BC9"/>
    <mergeCell ref="BD8:BE8"/>
    <mergeCell ref="BF8:BG8"/>
    <mergeCell ref="BK8:BL8"/>
    <mergeCell ref="BW8:BW9"/>
    <mergeCell ref="BX8:BY8"/>
    <mergeCell ref="BZ8:CA8"/>
    <mergeCell ref="BS8:BT8"/>
    <mergeCell ref="BU8:BV8"/>
    <mergeCell ref="BR8:BR9"/>
    <mergeCell ref="BP8:BQ8"/>
    <mergeCell ref="BM8:BM9"/>
    <mergeCell ref="BN8:BO8"/>
    <mergeCell ref="CB8:CB9"/>
    <mergeCell ref="CC8:CD8"/>
    <mergeCell ref="CE8:CF8"/>
    <mergeCell ref="CG8:CG9"/>
    <mergeCell ref="CO8:CP8"/>
    <mergeCell ref="CH8:CI8"/>
    <mergeCell ref="CJ8:CK8"/>
    <mergeCell ref="CL8:CL9"/>
    <mergeCell ref="CM8:CN8"/>
  </mergeCells>
  <printOptions/>
  <pageMargins left="0.19652777777777777" right="0.19652777777777777" top="0.75" bottom="0.75" header="0.5118055555555555" footer="0.5118055555555555"/>
  <pageSetup horizontalDpi="300" verticalDpi="300" orientation="landscape" paperSize="9" scale="53" r:id="rId1"/>
  <colBreaks count="2" manualBreakCount="2">
    <brk id="29" max="65535" man="1"/>
    <brk id="5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view="pageBreakPreview" zoomScale="85" zoomScaleNormal="88" zoomScaleSheetLayoutView="85" zoomScalePageLayoutView="0" workbookViewId="0" topLeftCell="A1">
      <selection activeCell="K16" sqref="K16"/>
    </sheetView>
  </sheetViews>
  <sheetFormatPr defaultColWidth="9.00390625" defaultRowHeight="12.75" customHeight="1"/>
  <cols>
    <col min="1" max="1" width="9.00390625" style="0" customWidth="1"/>
    <col min="2" max="2" width="4.140625" style="0" customWidth="1"/>
    <col min="3" max="3" width="9.00390625" style="0" hidden="1" customWidth="1"/>
    <col min="4" max="4" width="10.28125" style="0" customWidth="1"/>
    <col min="5" max="5" width="10.8515625" style="0" customWidth="1"/>
    <col min="6" max="6" width="50.421875" style="0" customWidth="1"/>
    <col min="7" max="7" width="14.7109375" style="0" customWidth="1"/>
    <col min="8" max="8" width="15.140625" style="0" customWidth="1"/>
    <col min="9" max="9" width="14.57421875" style="0" customWidth="1"/>
    <col min="10" max="10" width="14.7109375" style="0" customWidth="1"/>
    <col min="11" max="11" width="9.00390625" style="0" customWidth="1"/>
    <col min="12" max="12" width="12.00390625" style="0" customWidth="1"/>
  </cols>
  <sheetData>
    <row r="1" spans="1:12" ht="8.25" customHeight="1">
      <c r="A1" s="163" t="s">
        <v>30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12.75" customHeight="1">
      <c r="A2" s="83"/>
      <c r="B2" s="83"/>
      <c r="C2" s="83"/>
      <c r="D2" s="84"/>
      <c r="E2" s="85"/>
      <c r="F2" s="84"/>
      <c r="G2" s="84"/>
      <c r="H2" s="84"/>
      <c r="I2" s="86"/>
      <c r="J2" s="86"/>
      <c r="K2" s="84"/>
      <c r="L2" s="84"/>
    </row>
    <row r="3" spans="1:12" ht="14.25" customHeight="1">
      <c r="A3" s="164"/>
      <c r="B3" s="164"/>
      <c r="C3" s="164"/>
      <c r="D3" s="164"/>
      <c r="E3" s="164"/>
      <c r="F3" s="164"/>
      <c r="G3" s="165" t="s">
        <v>85</v>
      </c>
      <c r="H3" s="166" t="s">
        <v>86</v>
      </c>
      <c r="I3" s="166" t="s">
        <v>14</v>
      </c>
      <c r="J3" s="166"/>
      <c r="K3" s="166" t="s">
        <v>15</v>
      </c>
      <c r="L3" s="166"/>
    </row>
    <row r="4" spans="1:12" ht="61.5" customHeight="1">
      <c r="A4" s="164"/>
      <c r="B4" s="164"/>
      <c r="C4" s="164"/>
      <c r="D4" s="164"/>
      <c r="E4" s="164"/>
      <c r="F4" s="164"/>
      <c r="G4" s="165"/>
      <c r="H4" s="166"/>
      <c r="I4" s="13">
        <v>44531</v>
      </c>
      <c r="J4" s="13">
        <v>44896</v>
      </c>
      <c r="K4" s="11" t="s">
        <v>99</v>
      </c>
      <c r="L4" s="11" t="s">
        <v>100</v>
      </c>
    </row>
    <row r="5" spans="1:12" ht="23.25" customHeight="1">
      <c r="A5" s="160" t="s">
        <v>33</v>
      </c>
      <c r="B5" s="160"/>
      <c r="C5" s="160"/>
      <c r="D5" s="160"/>
      <c r="E5" s="160"/>
      <c r="F5" s="160"/>
      <c r="G5" s="87">
        <f>SUM(G6:G16)</f>
        <v>98116167.11000001</v>
      </c>
      <c r="H5" s="87">
        <f>SUM(H6:H16)</f>
        <v>100243900</v>
      </c>
      <c r="I5" s="87">
        <f>SUM(I6:I16)</f>
        <v>84034062.84</v>
      </c>
      <c r="J5" s="87">
        <f>SUM(J6:J16)</f>
        <v>94148659.10999998</v>
      </c>
      <c r="K5" s="88">
        <f aca="true" t="shared" si="0" ref="K5:K14">J5/I5*100</f>
        <v>112.0363051935952</v>
      </c>
      <c r="L5" s="88">
        <f>J5/H5*100</f>
        <v>93.91958923186347</v>
      </c>
    </row>
    <row r="6" spans="1:12" ht="16.5" customHeight="1">
      <c r="A6" s="161" t="s">
        <v>34</v>
      </c>
      <c r="B6" s="161"/>
      <c r="C6" s="161"/>
      <c r="D6" s="161"/>
      <c r="E6" s="161"/>
      <c r="F6" s="161"/>
      <c r="G6" s="89">
        <v>56575603.52</v>
      </c>
      <c r="H6" s="89">
        <f>Лист1!F25+Лист2!E19</f>
        <v>57412200</v>
      </c>
      <c r="I6" s="89">
        <f>Лист1!G25+Лист2!F19</f>
        <v>47181718.440000005</v>
      </c>
      <c r="J6" s="89">
        <f>Лист1!H25+Лист2!G19</f>
        <v>53296018.8</v>
      </c>
      <c r="K6" s="90">
        <f t="shared" si="0"/>
        <v>112.95904549931859</v>
      </c>
      <c r="L6" s="90">
        <f>J6/H6*100</f>
        <v>92.83047644925642</v>
      </c>
    </row>
    <row r="7" spans="1:12" ht="16.5" customHeight="1">
      <c r="A7" s="159" t="s">
        <v>35</v>
      </c>
      <c r="B7" s="159"/>
      <c r="C7" s="159"/>
      <c r="D7" s="159"/>
      <c r="E7" s="159"/>
      <c r="F7" s="159"/>
      <c r="G7" s="89">
        <v>8366941.62</v>
      </c>
      <c r="H7" s="89">
        <f>Лист1!F26+Лист2!J19</f>
        <v>9285400</v>
      </c>
      <c r="I7" s="89">
        <f>Лист1!G26+Лист2!K19</f>
        <v>7624166.390000001</v>
      </c>
      <c r="J7" s="89">
        <f>Лист1!H26+Лист2!L19</f>
        <v>9833580.200000001</v>
      </c>
      <c r="K7" s="90">
        <f t="shared" si="0"/>
        <v>128.97908698448538</v>
      </c>
      <c r="L7" s="90">
        <f>J7/H7*100</f>
        <v>105.90367889374718</v>
      </c>
    </row>
    <row r="8" spans="1:12" ht="21.75" customHeight="1">
      <c r="A8" s="162" t="s">
        <v>36</v>
      </c>
      <c r="B8" s="162"/>
      <c r="C8" s="162"/>
      <c r="D8" s="162"/>
      <c r="E8" s="162"/>
      <c r="F8" s="162"/>
      <c r="G8" s="89">
        <v>8269316.97</v>
      </c>
      <c r="H8" s="89">
        <f>Лист1!F27</f>
        <v>7500000</v>
      </c>
      <c r="I8" s="89">
        <f>Лист1!G27</f>
        <v>7829371.23</v>
      </c>
      <c r="J8" s="89">
        <f>Лист1!H27</f>
        <v>7452752.63</v>
      </c>
      <c r="K8" s="90">
        <f t="shared" si="0"/>
        <v>95.1896699117178</v>
      </c>
      <c r="L8" s="90">
        <f>J8/H8*100</f>
        <v>99.37003506666666</v>
      </c>
    </row>
    <row r="9" spans="1:12" ht="16.5" customHeight="1">
      <c r="A9" s="161" t="s">
        <v>37</v>
      </c>
      <c r="B9" s="161"/>
      <c r="C9" s="161"/>
      <c r="D9" s="161"/>
      <c r="E9" s="161"/>
      <c r="F9" s="161"/>
      <c r="G9" s="89">
        <v>868776.68</v>
      </c>
      <c r="H9" s="89">
        <f>Лист1!F28</f>
        <v>0</v>
      </c>
      <c r="I9" s="89">
        <f>Лист1!G28</f>
        <v>869834.88</v>
      </c>
      <c r="J9" s="89">
        <f>Лист1!H28</f>
        <v>-44135.67</v>
      </c>
      <c r="K9" s="90">
        <f t="shared" si="0"/>
        <v>-5.0740285328636165</v>
      </c>
      <c r="L9" s="90"/>
    </row>
    <row r="10" spans="1:12" ht="16.5" customHeight="1">
      <c r="A10" s="161" t="s">
        <v>38</v>
      </c>
      <c r="B10" s="161"/>
      <c r="C10" s="161"/>
      <c r="D10" s="161"/>
      <c r="E10" s="161"/>
      <c r="F10" s="161"/>
      <c r="G10" s="89">
        <v>5221574.97</v>
      </c>
      <c r="H10" s="89">
        <f>Лист1!F29+Лист2!O19</f>
        <v>6109300</v>
      </c>
      <c r="I10" s="89">
        <f>Лист1!G29+Лист2!P19</f>
        <v>4821636.74</v>
      </c>
      <c r="J10" s="89">
        <f>Лист1!H29+Лист2!Q19</f>
        <v>6119249.39</v>
      </c>
      <c r="K10" s="90">
        <f t="shared" si="0"/>
        <v>126.91228559868655</v>
      </c>
      <c r="L10" s="90">
        <f aca="true" t="shared" si="1" ref="L10:L32">J10/H10*100</f>
        <v>100.16285646473409</v>
      </c>
    </row>
    <row r="11" spans="1:12" ht="16.5" customHeight="1">
      <c r="A11" s="159" t="s">
        <v>39</v>
      </c>
      <c r="B11" s="159"/>
      <c r="C11" s="159"/>
      <c r="D11" s="159"/>
      <c r="E11" s="159"/>
      <c r="F11" s="159"/>
      <c r="G11" s="89">
        <v>2560084.99</v>
      </c>
      <c r="H11" s="89">
        <f>Лист1!F30</f>
        <v>2280000</v>
      </c>
      <c r="I11" s="89">
        <f>Лист1!G30</f>
        <v>1847735.7</v>
      </c>
      <c r="J11" s="89">
        <f>Лист1!H30</f>
        <v>2004231.48</v>
      </c>
      <c r="K11" s="90">
        <f t="shared" si="0"/>
        <v>108.46959768109691</v>
      </c>
      <c r="L11" s="90">
        <f t="shared" si="1"/>
        <v>87.90488947368421</v>
      </c>
    </row>
    <row r="12" spans="1:12" ht="16.5" customHeight="1">
      <c r="A12" s="161" t="s">
        <v>87</v>
      </c>
      <c r="B12" s="161"/>
      <c r="C12" s="161"/>
      <c r="D12" s="161"/>
      <c r="E12" s="161"/>
      <c r="F12" s="161"/>
      <c r="G12" s="91">
        <v>4265464.48</v>
      </c>
      <c r="H12" s="89">
        <f>Лист2!T19</f>
        <v>4525000</v>
      </c>
      <c r="I12" s="89">
        <f>Лист2!U19</f>
        <v>3113571.1799999997</v>
      </c>
      <c r="J12" s="89">
        <f>Лист2!V19</f>
        <v>3487618.21</v>
      </c>
      <c r="K12" s="90">
        <f t="shared" si="0"/>
        <v>112.01344078473903</v>
      </c>
      <c r="L12" s="90">
        <f t="shared" si="1"/>
        <v>77.0744355801105</v>
      </c>
    </row>
    <row r="13" spans="1:12" ht="16.5" customHeight="1">
      <c r="A13" s="161" t="s">
        <v>88</v>
      </c>
      <c r="B13" s="161"/>
      <c r="C13" s="161"/>
      <c r="D13" s="161"/>
      <c r="E13" s="161"/>
      <c r="F13" s="161"/>
      <c r="G13" s="89">
        <v>6841591.98</v>
      </c>
      <c r="H13" s="89">
        <f>Лист2!Y19</f>
        <v>7475000</v>
      </c>
      <c r="I13" s="89">
        <f>Лист2!Z19</f>
        <v>6113082.640000001</v>
      </c>
      <c r="J13" s="89">
        <f>Лист2!AA19</f>
        <v>6220780.35</v>
      </c>
      <c r="K13" s="90">
        <f t="shared" si="0"/>
        <v>101.761757796227</v>
      </c>
      <c r="L13" s="90">
        <f t="shared" si="1"/>
        <v>83.22114180602006</v>
      </c>
    </row>
    <row r="14" spans="1:12" ht="16.5" customHeight="1">
      <c r="A14" s="161" t="s">
        <v>40</v>
      </c>
      <c r="B14" s="161"/>
      <c r="C14" s="161"/>
      <c r="D14" s="161"/>
      <c r="E14" s="161"/>
      <c r="F14" s="161"/>
      <c r="G14" s="89">
        <v>1886446.44</v>
      </c>
      <c r="H14" s="89">
        <f>Лист1!F31</f>
        <v>1825000</v>
      </c>
      <c r="I14" s="89">
        <f>Лист1!G31</f>
        <v>1513705.87</v>
      </c>
      <c r="J14" s="89">
        <f>Лист1!H31</f>
        <v>1529048.63</v>
      </c>
      <c r="K14" s="90">
        <f t="shared" si="0"/>
        <v>101.0135892516556</v>
      </c>
      <c r="L14" s="90">
        <f t="shared" si="1"/>
        <v>83.78348657534247</v>
      </c>
    </row>
    <row r="15" spans="1:12" ht="16.5" customHeight="1">
      <c r="A15" s="161" t="s">
        <v>41</v>
      </c>
      <c r="B15" s="161"/>
      <c r="C15" s="161"/>
      <c r="D15" s="161"/>
      <c r="E15" s="161"/>
      <c r="F15" s="161"/>
      <c r="G15" s="89">
        <v>1716244.43</v>
      </c>
      <c r="H15" s="89">
        <f>Лист1!F32</f>
        <v>2300000</v>
      </c>
      <c r="I15" s="89">
        <f>Лист1!G32</f>
        <v>1688475</v>
      </c>
      <c r="J15" s="89">
        <f>Лист1!H32</f>
        <v>2658841</v>
      </c>
      <c r="K15" s="90">
        <f>J15/I15*100</f>
        <v>157.46996550141398</v>
      </c>
      <c r="L15" s="90">
        <f t="shared" si="1"/>
        <v>115.60178260869564</v>
      </c>
    </row>
    <row r="16" spans="1:12" ht="16.5" customHeight="1">
      <c r="A16" s="161" t="s">
        <v>42</v>
      </c>
      <c r="B16" s="161"/>
      <c r="C16" s="161"/>
      <c r="D16" s="161"/>
      <c r="E16" s="161"/>
      <c r="F16" s="161"/>
      <c r="G16" s="89">
        <v>1544121.03</v>
      </c>
      <c r="H16" s="89">
        <f>Лист1!F33+Лист2!AD19</f>
        <v>1532000</v>
      </c>
      <c r="I16" s="89">
        <f>Лист1!G33+Лист2!AE19</f>
        <v>1430764.77</v>
      </c>
      <c r="J16" s="89">
        <f>Лист1!H33+Лист2!AF19</f>
        <v>1590674.09</v>
      </c>
      <c r="K16" s="90">
        <f aca="true" t="shared" si="2" ref="K16:K29">J16/I16*100</f>
        <v>111.17649269488234</v>
      </c>
      <c r="L16" s="90">
        <f t="shared" si="1"/>
        <v>103.82990143603135</v>
      </c>
    </row>
    <row r="17" spans="1:12" ht="21" customHeight="1">
      <c r="A17" s="160" t="s">
        <v>43</v>
      </c>
      <c r="B17" s="160"/>
      <c r="C17" s="160"/>
      <c r="D17" s="160"/>
      <c r="E17" s="160"/>
      <c r="F17" s="160"/>
      <c r="G17" s="87">
        <f>SUM(G18:G31)</f>
        <v>18547973.590000004</v>
      </c>
      <c r="H17" s="87">
        <f>SUM(H18:H31)</f>
        <v>16253045</v>
      </c>
      <c r="I17" s="87">
        <f>SUM(I18:I31)</f>
        <v>15650036.17</v>
      </c>
      <c r="J17" s="87">
        <f>SUM(J18:J31)</f>
        <v>20430558.04</v>
      </c>
      <c r="K17" s="92">
        <f t="shared" si="2"/>
        <v>130.5463950247215</v>
      </c>
      <c r="L17" s="92">
        <f t="shared" si="1"/>
        <v>125.70295621528149</v>
      </c>
    </row>
    <row r="18" spans="1:12" ht="21" customHeight="1">
      <c r="A18" s="161" t="s">
        <v>45</v>
      </c>
      <c r="B18" s="161"/>
      <c r="C18" s="161"/>
      <c r="D18" s="161"/>
      <c r="E18" s="161"/>
      <c r="F18" s="161"/>
      <c r="G18" s="89">
        <v>8180700.23</v>
      </c>
      <c r="H18" s="89">
        <f>Лист1!F36+Лист2!AI19</f>
        <v>6600000</v>
      </c>
      <c r="I18" s="89">
        <f>Лист1!G36+Лист2!AJ19</f>
        <v>7398433.96</v>
      </c>
      <c r="J18" s="89">
        <f>Лист1!H36+Лист2!AK19</f>
        <v>6756756.5200000005</v>
      </c>
      <c r="K18" s="90">
        <f t="shared" si="2"/>
        <v>91.32684776982182</v>
      </c>
      <c r="L18" s="90">
        <f t="shared" si="1"/>
        <v>102.3750987878788</v>
      </c>
    </row>
    <row r="19" spans="1:12" ht="19.5" customHeight="1">
      <c r="A19" s="161" t="s">
        <v>46</v>
      </c>
      <c r="B19" s="161"/>
      <c r="C19" s="161"/>
      <c r="D19" s="161"/>
      <c r="E19" s="161"/>
      <c r="F19" s="161"/>
      <c r="G19" s="89">
        <v>449083.97</v>
      </c>
      <c r="H19" s="89">
        <f>Лист1!F37+Лист2!AN19</f>
        <v>421300</v>
      </c>
      <c r="I19" s="89">
        <f>Лист1!G37+Лист2!AO19</f>
        <v>392576.71</v>
      </c>
      <c r="J19" s="89">
        <f>Лист1!H37+Лист2!AP19</f>
        <v>218036.06</v>
      </c>
      <c r="K19" s="90">
        <f t="shared" si="2"/>
        <v>55.53973387774328</v>
      </c>
      <c r="L19" s="90">
        <f t="shared" si="1"/>
        <v>51.75315926892951</v>
      </c>
    </row>
    <row r="20" spans="1:12" ht="17.25" customHeight="1">
      <c r="A20" s="159" t="s">
        <v>89</v>
      </c>
      <c r="B20" s="159"/>
      <c r="C20" s="159"/>
      <c r="D20" s="159"/>
      <c r="E20" s="159"/>
      <c r="F20" s="159"/>
      <c r="G20" s="89">
        <v>264487.23</v>
      </c>
      <c r="H20" s="89">
        <f>Лист2!AS17</f>
        <v>287700</v>
      </c>
      <c r="I20" s="89">
        <f>Лист2!AT19</f>
        <v>230557.43</v>
      </c>
      <c r="J20" s="89">
        <f>Лист2!AU17</f>
        <v>156573.4</v>
      </c>
      <c r="K20" s="90">
        <f t="shared" si="2"/>
        <v>67.91080209386442</v>
      </c>
      <c r="L20" s="90">
        <f t="shared" si="1"/>
        <v>54.422453945081685</v>
      </c>
    </row>
    <row r="21" spans="1:12" ht="29.25" customHeight="1">
      <c r="A21" s="159" t="s">
        <v>90</v>
      </c>
      <c r="B21" s="159"/>
      <c r="C21" s="159"/>
      <c r="D21" s="159"/>
      <c r="E21" s="159"/>
      <c r="F21" s="159"/>
      <c r="G21" s="89">
        <v>35470.09</v>
      </c>
      <c r="H21" s="89">
        <f>Лист1!F38+Лист2!AX19</f>
        <v>11300</v>
      </c>
      <c r="I21" s="89">
        <f>Лист1!G38+Лист2!AY19</f>
        <v>27590.22</v>
      </c>
      <c r="J21" s="89">
        <f>Лист1!H38+Лист2!AZ19</f>
        <v>194846.32</v>
      </c>
      <c r="K21" s="90">
        <f t="shared" si="2"/>
        <v>706.2151733476572</v>
      </c>
      <c r="L21" s="90">
        <f t="shared" si="1"/>
        <v>1724.3037168141593</v>
      </c>
    </row>
    <row r="22" spans="1:12" ht="16.5" customHeight="1">
      <c r="A22" s="161" t="s">
        <v>48</v>
      </c>
      <c r="B22" s="161"/>
      <c r="C22" s="161"/>
      <c r="D22" s="161"/>
      <c r="E22" s="161"/>
      <c r="F22" s="161"/>
      <c r="G22" s="89">
        <v>107327.81</v>
      </c>
      <c r="H22" s="89">
        <f>Лист1!F39</f>
        <v>200000</v>
      </c>
      <c r="I22" s="89">
        <f>Лист1!G39</f>
        <v>107327.82</v>
      </c>
      <c r="J22" s="89">
        <f>Лист1!H39</f>
        <v>207696.22</v>
      </c>
      <c r="K22" s="90">
        <f t="shared" si="2"/>
        <v>193.51573524925783</v>
      </c>
      <c r="L22" s="90">
        <f t="shared" si="1"/>
        <v>103.84811</v>
      </c>
    </row>
    <row r="23" spans="1:12" ht="16.5" customHeight="1">
      <c r="A23" s="161" t="s">
        <v>49</v>
      </c>
      <c r="B23" s="161"/>
      <c r="C23" s="161"/>
      <c r="D23" s="161"/>
      <c r="E23" s="161"/>
      <c r="F23" s="161"/>
      <c r="G23" s="89">
        <v>1777639.52</v>
      </c>
      <c r="H23" s="89">
        <f>Лист1!F40</f>
        <v>1852300</v>
      </c>
      <c r="I23" s="89">
        <f>Лист1!G40</f>
        <v>1311780.96</v>
      </c>
      <c r="J23" s="89">
        <f>Лист1!H40</f>
        <v>1359258.48</v>
      </c>
      <c r="K23" s="90">
        <f t="shared" si="2"/>
        <v>103.61931766413197</v>
      </c>
      <c r="L23" s="90">
        <f t="shared" si="1"/>
        <v>73.38219942773848</v>
      </c>
    </row>
    <row r="24" spans="1:12" ht="16.5" customHeight="1">
      <c r="A24" s="159" t="s">
        <v>91</v>
      </c>
      <c r="B24" s="159"/>
      <c r="C24" s="159"/>
      <c r="D24" s="159"/>
      <c r="E24" s="159"/>
      <c r="F24" s="159"/>
      <c r="G24" s="93">
        <v>159758.07</v>
      </c>
      <c r="H24" s="93">
        <f>Лист1!F41+Лист2!BC19</f>
        <v>145000</v>
      </c>
      <c r="I24" s="89">
        <f>Лист1!G41+Лист2!BD19</f>
        <v>119566.04</v>
      </c>
      <c r="J24" s="93">
        <f>Лист1!H41+Лист2!BE19</f>
        <v>185346.12</v>
      </c>
      <c r="K24" s="90">
        <f t="shared" si="2"/>
        <v>155.0156884011547</v>
      </c>
      <c r="L24" s="90">
        <f t="shared" si="1"/>
        <v>127.82491034482759</v>
      </c>
    </row>
    <row r="25" spans="1:12" ht="16.5" customHeight="1">
      <c r="A25" s="159" t="s">
        <v>92</v>
      </c>
      <c r="B25" s="159"/>
      <c r="C25" s="159"/>
      <c r="D25" s="159"/>
      <c r="E25" s="159"/>
      <c r="F25" s="159"/>
      <c r="G25" s="89">
        <v>298129.99</v>
      </c>
      <c r="H25" s="89">
        <f>Лист1!F42+Лист2!BH19</f>
        <v>100000</v>
      </c>
      <c r="I25" s="89">
        <f>Лист1!G42+Лист2!BI19</f>
        <v>105485.20999999999</v>
      </c>
      <c r="J25" s="89">
        <f>Лист1!H42+Лист2!BJ19</f>
        <v>102542.37</v>
      </c>
      <c r="K25" s="90">
        <f t="shared" si="2"/>
        <v>97.21018709637114</v>
      </c>
      <c r="L25" s="90">
        <f t="shared" si="1"/>
        <v>102.54236999999999</v>
      </c>
    </row>
    <row r="26" spans="1:12" ht="16.5" customHeight="1">
      <c r="A26" s="161" t="s">
        <v>93</v>
      </c>
      <c r="B26" s="161"/>
      <c r="C26" s="161"/>
      <c r="D26" s="161"/>
      <c r="E26" s="161"/>
      <c r="F26" s="161"/>
      <c r="G26" s="89">
        <v>1541975.17</v>
      </c>
      <c r="H26" s="89">
        <f>Лист1!F43+Лист2!BM19</f>
        <v>2608000</v>
      </c>
      <c r="I26" s="89">
        <f>Лист1!G43+Лист2!BN19</f>
        <v>1487235.17</v>
      </c>
      <c r="J26" s="89">
        <f>Лист1!H43+Лист2!BO19</f>
        <v>2710419.4</v>
      </c>
      <c r="K26" s="90">
        <f t="shared" si="2"/>
        <v>182.24551534778456</v>
      </c>
      <c r="L26" s="90">
        <f t="shared" si="1"/>
        <v>103.92712423312882</v>
      </c>
    </row>
    <row r="27" spans="1:12" ht="16.5" customHeight="1">
      <c r="A27" s="161" t="s">
        <v>53</v>
      </c>
      <c r="B27" s="161"/>
      <c r="C27" s="161"/>
      <c r="D27" s="161"/>
      <c r="E27" s="161"/>
      <c r="F27" s="161"/>
      <c r="G27" s="89">
        <v>809477.39</v>
      </c>
      <c r="H27" s="89">
        <f>Лист1!F44+Лист2!BR19</f>
        <v>2084909</v>
      </c>
      <c r="I27" s="89">
        <f>Лист1!G44+Лист2!BS19</f>
        <v>797027.39</v>
      </c>
      <c r="J27" s="89">
        <f>Лист1!H44+Лист2!BT19</f>
        <v>2134717.81</v>
      </c>
      <c r="K27" s="90">
        <f t="shared" si="2"/>
        <v>267.83493726608316</v>
      </c>
      <c r="L27" s="90">
        <f t="shared" si="1"/>
        <v>102.3890160194042</v>
      </c>
    </row>
    <row r="28" spans="1:12" ht="16.5" customHeight="1">
      <c r="A28" s="161" t="s">
        <v>54</v>
      </c>
      <c r="B28" s="161"/>
      <c r="C28" s="161"/>
      <c r="D28" s="161"/>
      <c r="E28" s="161"/>
      <c r="F28" s="161"/>
      <c r="G28" s="89">
        <v>997108</v>
      </c>
      <c r="H28" s="89">
        <f>Лист1!F45+Лист2!BW19</f>
        <v>846700</v>
      </c>
      <c r="I28" s="89">
        <f>Лист1!G45+Лист2!BX19</f>
        <v>1059824.67</v>
      </c>
      <c r="J28" s="89">
        <f>Лист1!H45+Лист2!BY19</f>
        <v>1143104.3299999998</v>
      </c>
      <c r="K28" s="90">
        <f t="shared" si="2"/>
        <v>107.85787143452698</v>
      </c>
      <c r="L28" s="90">
        <f t="shared" si="1"/>
        <v>135.00700720444075</v>
      </c>
    </row>
    <row r="29" spans="1:12" ht="16.5" customHeight="1">
      <c r="A29" s="159" t="s">
        <v>55</v>
      </c>
      <c r="B29" s="159"/>
      <c r="C29" s="159"/>
      <c r="D29" s="159"/>
      <c r="E29" s="159"/>
      <c r="F29" s="159"/>
      <c r="G29" s="89">
        <v>0</v>
      </c>
      <c r="H29" s="89">
        <f>Лист1!F46+Лист2!CL19</f>
        <v>0</v>
      </c>
      <c r="I29" s="89">
        <f>Лист1!G46+Лист2!CM19</f>
        <v>314022.27</v>
      </c>
      <c r="J29" s="89">
        <f>Лист1!H46+Лист2!CN19</f>
        <v>2300</v>
      </c>
      <c r="K29" s="90">
        <f t="shared" si="2"/>
        <v>0.7324321297339835</v>
      </c>
      <c r="L29" s="90"/>
    </row>
    <row r="30" spans="1:12" ht="19.5" customHeight="1">
      <c r="A30" s="159" t="s">
        <v>94</v>
      </c>
      <c r="B30" s="159"/>
      <c r="C30" s="159"/>
      <c r="D30" s="159"/>
      <c r="E30" s="159"/>
      <c r="F30" s="159"/>
      <c r="G30" s="89">
        <v>50870</v>
      </c>
      <c r="H30" s="89">
        <f>Лист2!CB19</f>
        <v>0</v>
      </c>
      <c r="I30" s="89">
        <f>Лист1!G47+Лист2!CC19</f>
        <v>50870</v>
      </c>
      <c r="J30" s="89">
        <f>Лист2!CD19</f>
        <v>0</v>
      </c>
      <c r="K30" s="90">
        <v>0</v>
      </c>
      <c r="L30" s="90"/>
    </row>
    <row r="31" spans="1:12" ht="18" customHeight="1">
      <c r="A31" s="159" t="s">
        <v>95</v>
      </c>
      <c r="B31" s="159"/>
      <c r="C31" s="159"/>
      <c r="D31" s="159"/>
      <c r="E31" s="159"/>
      <c r="F31" s="159"/>
      <c r="G31" s="89">
        <v>3875946.12</v>
      </c>
      <c r="H31" s="89">
        <f>Лист2!CG19</f>
        <v>1095836</v>
      </c>
      <c r="I31" s="94">
        <f>Лист2!CH19</f>
        <v>2247738.32</v>
      </c>
      <c r="J31" s="89">
        <f>Лист2!CI19+Лист1!H47</f>
        <v>5258961.01</v>
      </c>
      <c r="K31" s="90">
        <v>0</v>
      </c>
      <c r="L31" s="90">
        <f t="shared" si="1"/>
        <v>479.90401939706305</v>
      </c>
    </row>
    <row r="32" spans="1:12" ht="21" customHeight="1">
      <c r="A32" s="160" t="s">
        <v>57</v>
      </c>
      <c r="B32" s="160"/>
      <c r="C32" s="160"/>
      <c r="D32" s="160"/>
      <c r="E32" s="160"/>
      <c r="F32" s="160"/>
      <c r="G32" s="95">
        <f>G5+G17</f>
        <v>116664140.70000002</v>
      </c>
      <c r="H32" s="95">
        <f>H5+H17</f>
        <v>116496945</v>
      </c>
      <c r="I32" s="95">
        <f>I5+I17</f>
        <v>99684099.01</v>
      </c>
      <c r="J32" s="95">
        <f>J5+J17</f>
        <v>114579217.14999998</v>
      </c>
      <c r="K32" s="96">
        <f>J32/I32*100</f>
        <v>114.94232108022138</v>
      </c>
      <c r="L32" s="96">
        <f t="shared" si="1"/>
        <v>98.3538385062372</v>
      </c>
    </row>
  </sheetData>
  <sheetProtection selectLockedCells="1" selectUnlockedCells="1"/>
  <mergeCells count="34">
    <mergeCell ref="A1:L1"/>
    <mergeCell ref="A3:F4"/>
    <mergeCell ref="G3:G4"/>
    <mergeCell ref="H3:H4"/>
    <mergeCell ref="I3:J3"/>
    <mergeCell ref="K3:L3"/>
    <mergeCell ref="A5:F5"/>
    <mergeCell ref="A6:F6"/>
    <mergeCell ref="A7:F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9:F29"/>
    <mergeCell ref="A30:F30"/>
    <mergeCell ref="A31:F31"/>
    <mergeCell ref="A32:F32"/>
    <mergeCell ref="A23:F23"/>
    <mergeCell ref="A24:F24"/>
    <mergeCell ref="A25:F25"/>
    <mergeCell ref="A26:F26"/>
    <mergeCell ref="A27:F27"/>
    <mergeCell ref="A28:F28"/>
  </mergeCells>
  <printOptions/>
  <pageMargins left="0.7875" right="0.39375" top="0.5902777777777778" bottom="0.39375" header="0.5118055555555555" footer="0.5118055555555555"/>
  <pageSetup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IRU</dc:creator>
  <cp:keywords/>
  <dc:description/>
  <cp:lastModifiedBy>IRU</cp:lastModifiedBy>
  <cp:lastPrinted>2022-12-02T05:16:58Z</cp:lastPrinted>
  <dcterms:created xsi:type="dcterms:W3CDTF">2022-09-01T07:30:55Z</dcterms:created>
  <dcterms:modified xsi:type="dcterms:W3CDTF">2022-12-02T11:51:33Z</dcterms:modified>
  <cp:category/>
  <cp:version/>
  <cp:contentType/>
  <cp:contentStatus/>
</cp:coreProperties>
</file>