
<file path=[Content_Types].xml><?xml version="1.0" encoding="utf-8"?>
<Types xmlns="http://schemas.openxmlformats.org/package/2006/content-types">
  <Override PartName="/xl/revisions/revisionLog118.xml" ContentType="application/vnd.openxmlformats-officedocument.spreadsheetml.revisionLog+xml"/>
  <Override PartName="/xl/revisions/revisionLog1122111.xml" ContentType="application/vnd.openxmlformats-officedocument.spreadsheetml.revisionLog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revisions/revisionLog191211.xml" ContentType="application/vnd.openxmlformats-officedocument.spreadsheetml.revisionLo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revisions/revisionLog114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251.xml" ContentType="application/vnd.openxmlformats-officedocument.spreadsheetml.revisionLog+xml"/>
  <Override PartName="/xl/revisions/revisionLog15121.xml" ContentType="application/vnd.openxmlformats-officedocument.spreadsheetml.revisionLog+xml"/>
  <Override PartName="/xl/revisions/revisionLog1262.xml" ContentType="application/vnd.openxmlformats-officedocument.spreadsheetml.revisionLog+xml"/>
  <Override PartName="/xl/revisions/revisionLog11211.xml" ContentType="application/vnd.openxmlformats-officedocument.spreadsheetml.revisionLog+xml"/>
  <Override PartName="/xl/revisions/revisionLog11721.xml" ContentType="application/vnd.openxmlformats-officedocument.spreadsheetml.revisionLog+xml"/>
  <Default Extension="xml" ContentType="application/xml"/>
  <Override PartName="/xl/revisions/revisionLog12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2111.xml" ContentType="application/vnd.openxmlformats-officedocument.spreadsheetml.revisionLog+xml"/>
  <Override PartName="/xl/revisions/revisionLog12711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1513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1531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1211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15121.xml" ContentType="application/vnd.openxmlformats-officedocument.spreadsheetml.revisionLog+xml"/>
  <Override PartName="/xl/revisions/revisionLog19121.xml" ContentType="application/vnd.openxmlformats-officedocument.spreadsheetml.revisionLog+xml"/>
  <Override PartName="/xl/revisions/revisionLog138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91.xml" ContentType="application/vnd.openxmlformats-officedocument.spreadsheetml.revisionLog+xml"/>
  <Override PartName="/xl/revisions/revisionLog191111.xml" ContentType="application/vnd.openxmlformats-officedocument.spreadsheetml.revisionLog+xml"/>
  <Override PartName="/xl/revisions/revisionLog1341.xml" ContentType="application/vnd.openxmlformats-officedocument.spreadsheetml.revisionLog+xml"/>
  <Override PartName="/xl/worksheets/sheet18.xml" ContentType="application/vnd.openxmlformats-officedocument.spreadsheetml.worksheet+xml"/>
  <Override PartName="/xl/revisions/revisionLog1811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301.xml" ContentType="application/vnd.openxmlformats-officedocument.spreadsheetml.revisionLog+xml"/>
  <Override PartName="/xl/revisions/revisionLog127111.xml" ContentType="application/vnd.openxmlformats-officedocument.spreadsheetml.revisionLog+xml"/>
  <Override PartName="/xl/revisions/revisionLog1162.xml" ContentType="application/vnd.openxmlformats-officedocument.spreadsheetml.revisionLog+xml"/>
  <Override PartName="/xl/revisions/revisionLog1133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22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62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37.xml" ContentType="application/vnd.openxmlformats-officedocument.spreadsheetml.revisionLog+xml"/>
  <Override PartName="/xl/worksheets/sheet14.xml" ContentType="application/vnd.openxmlformats-officedocument.spreadsheetml.worksheet+xml"/>
  <Override PartName="/xl/revisions/revisionLog191.xml" ContentType="application/vnd.openxmlformats-officedocument.spreadsheetml.revisionLog+xml"/>
  <Override PartName="/xl/revisions/revisionLog1912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10121.xml" ContentType="application/vnd.openxmlformats-officedocument.spreadsheetml.revisionLog+xml"/>
  <Override PartName="/xl/revisions/revisionLog126211.xml" ContentType="application/vnd.openxmlformats-officedocument.spreadsheetml.revisionLog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revisions/revisionLog115.xml" ContentType="application/vnd.openxmlformats-officedocument.spreadsheetml.revisionLog+xml"/>
  <Override PartName="/xl/revisions/revisionLog11711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1281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51.xml" ContentType="application/vnd.openxmlformats-officedocument.spreadsheetml.revisionLo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Log11521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1011.xml" ContentType="application/vnd.openxmlformats-officedocument.spreadsheetml.revisionLog+xml"/>
  <Override PartName="/xl/revisions/revisionLog1201.xml" ContentType="application/vnd.openxmlformats-officedocument.spreadsheetml.revisionLog+xml"/>
  <Override PartName="/xl/revisions/revisionLog12511.xml" ContentType="application/vnd.openxmlformats-officedocument.spreadsheetml.revisionLog+xml"/>
  <Override PartName="/xl/revisions/revisionLog119211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11331.xml" ContentType="application/vnd.openxmlformats-officedocument.spreadsheetml.revisionLog+xml"/>
  <Override PartName="/xl/revisions/revisionLog191112.xml" ContentType="application/vnd.openxmlformats-officedocument.spreadsheetml.revisionLog+xml"/>
  <Override PartName="/xl/revisions/revisionLog19111.xml" ContentType="application/vnd.openxmlformats-officedocument.spreadsheetml.revisionLog+xml"/>
  <Override PartName="/xl/worksheets/sheet19.xml" ContentType="application/vnd.openxmlformats-officedocument.spreadsheetml.worksheet+xml"/>
  <Override PartName="/xl/revisions/revisionLog115111.xml" ContentType="application/vnd.openxmlformats-officedocument.spreadsheetml.revisionLog+xml"/>
  <Override PartName="/xl/revisions/revisionLog1192.xml" ContentType="application/vnd.openxmlformats-officedocument.spreadsheetml.revisionLog+xml"/>
  <Override PartName="/xl/revisions/revisionLog1134.xml" ContentType="application/vnd.openxmlformats-officedocument.spreadsheetml.revisionLog+xml"/>
  <Override PartName="/xl/revisions/revisionLog1181.xml" ContentType="application/vnd.openxmlformats-officedocument.spreadsheetml.revisionLog+xml"/>
  <Override PartName="/docProps/core.xml" ContentType="application/vnd.openxmlformats-package.core-properties+xml"/>
  <Override PartName="/xl/revisions/revisionLog1152.xml" ContentType="application/vnd.openxmlformats-officedocument.spreadsheetml.revisionLog+xml"/>
  <Override PartName="/xl/revisions/revisionLog11101.xml" ContentType="application/vnd.openxmlformats-officedocument.spreadsheetml.revisionLog+xml"/>
  <Override PartName="/xl/revisions/revisionLog1105.xml" ContentType="application/vnd.openxmlformats-officedocument.spreadsheetml.revisionLog+xml"/>
  <Override PartName="/xl/worksheets/sheet15.xml" ContentType="application/vnd.openxmlformats-officedocument.spreadsheetml.worksheet+xml"/>
  <Override PartName="/xl/revisions/revisionLog1141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161111.xml" ContentType="application/vnd.openxmlformats-officedocument.spreadsheetml.revisionLog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revisions/revisionLog110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12411.xml" ContentType="application/vnd.openxmlformats-officedocument.spreadsheetml.revisionLog+xml"/>
  <Override PartName="/xl/worksheets/sheet11.xml" ContentType="application/vnd.openxmlformats-officedocument.spreadsheetml.worksheet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271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13311.xml" ContentType="application/vnd.openxmlformats-officedocument.spreadsheetml.revisionLog+xml"/>
  <Override PartName="/xl/revisions/revisionLog110111.xml" ContentType="application/vnd.openxmlformats-officedocument.spreadsheetml.revisionLog+xml"/>
  <Override PartName="/xl/revisions/revisionLog1242.xml" ContentType="application/vnd.openxmlformats-officedocument.spreadsheetml.revisionLog+xml"/>
  <Override PartName="/xl/worksheets/sheet5.xml" ContentType="application/vnd.openxmlformats-officedocument.spreadsheetml.worksheet+xml"/>
  <Override PartName="/xl/revisions/revisionLog112.xml" ContentType="application/vnd.openxmlformats-officedocument.spreadsheetml.revisionLog+xml"/>
  <Override PartName="/xl/revisions/revisionLog11012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1511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3211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14111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11321.xml" ContentType="application/vnd.openxmlformats-officedocument.spreadsheetml.revisionLog+xml"/>
  <Override PartName="/xl/revisions/revisionLog11831.xml" ContentType="application/vnd.openxmlformats-officedocument.spreadsheetml.revisionLog+xml"/>
  <Override PartName="/xl/revisions/revisionLog1361.xml" ContentType="application/vnd.openxmlformats-officedocument.spreadsheetml.revisionLog+xml"/>
  <Override PartName="/xl/revisions/revisionLog115112.xml" ContentType="application/vnd.openxmlformats-officedocument.spreadsheetml.revisionLog+xml"/>
  <Override PartName="/xl/revisions/revisionLog1193.xml" ContentType="application/vnd.openxmlformats-officedocument.spreadsheetml.revisionLog+xml"/>
  <Override PartName="/xl/revisions/revisionLog1153.xml" ContentType="application/vnd.openxmlformats-officedocument.spreadsheetml.revisionLog+xml"/>
  <Override PartName="/xl/revisions/revisionLog1321.xml" ContentType="application/vnd.openxmlformats-officedocument.spreadsheetml.revisionLog+xml"/>
  <Override PartName="/xl/revisions/revisionLog12311.xml" ContentType="application/vnd.openxmlformats-officedocument.spreadsheetml.revisionLog+xml"/>
  <Override PartName="/xl/revisions/revisionLog1141111.xml" ContentType="application/vnd.openxmlformats-officedocument.spreadsheetml.revisionLog+xml"/>
  <Override PartName="/xl/revisions/revisionLog113211.xml" ContentType="application/vnd.openxmlformats-officedocument.spreadsheetml.revisionLog+xml"/>
  <Override PartName="/xl/revisions/revisionLog171111.xml" ContentType="application/vnd.openxmlformats-officedocument.spreadsheetml.revisionLog+xml"/>
  <Override PartName="/xl/revisions/revisionLog1171.xml" ContentType="application/vnd.openxmlformats-officedocument.spreadsheetml.revisionLog+xml"/>
  <Override PartName="/xl/worksheets/sheet16.xml" ContentType="application/vnd.openxmlformats-officedocument.spreadsheetml.worksheet+xml"/>
  <Override PartName="/xl/revisions/revisionLog11411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612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1921.xml" ContentType="application/vnd.openxmlformats-officedocument.spreadsheetml.revisionLog+xml"/>
  <Override PartName="/xl/revisions/revisionLog129111.xml" ContentType="application/vnd.openxmlformats-officedocument.spreadsheetml.revisionLog+xml"/>
  <Override PartName="/xl/worksheets/sheet23.xml" ContentType="application/vnd.openxmlformats-officedocument.spreadsheetml.worksheet+xml"/>
  <Override PartName="/xl/revisions/revisionLog117.xml" ContentType="application/vnd.openxmlformats-officedocument.spreadsheetml.revisionLog+xml"/>
  <Override PartName="/xl/revisions/revisionLog131111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12911.xml" ContentType="application/vnd.openxmlformats-officedocument.spreadsheetml.revisionLog+xml"/>
  <Override PartName="/xl/revisions/revisionLog1311111.xml" ContentType="application/vnd.openxmlformats-officedocument.spreadsheetml.revisionLog+xml"/>
  <Override PartName="/xl/revisions/revisionLog182.xml" ContentType="application/vnd.openxmlformats-officedocument.spreadsheetml.revisionLog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revisions/revisionLog19.xml" ContentType="application/vnd.openxmlformats-officedocument.spreadsheetml.revisionLog+xml"/>
  <Override PartName="/xl/revisions/revisionLog1122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921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26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1512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Log15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512.xml" ContentType="application/vnd.openxmlformats-officedocument.spreadsheetml.revisionLog+xml"/>
  <Override PartName="/xl/revisions/revisionLog1183.xml" ContentType="application/vnd.openxmlformats-officedocument.spreadsheetml.revisionLog+xml"/>
  <Override PartName="/xl/revisions/revisionLog13011.xml" ContentType="application/vnd.openxmlformats-officedocument.spreadsheetml.revisionLog+xml"/>
  <Override PartName="/xl/revisions/revisionLog1911121.xml" ContentType="application/vnd.openxmlformats-officedocument.spreadsheetml.revisionLog+xml"/>
  <Override PartName="/xl/revisions/revisionLog11513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172.xml" ContentType="application/vnd.openxmlformats-officedocument.spreadsheetml.revisionLog+xml"/>
  <Override PartName="/xl/revisions/revisionLog1821.xml" ContentType="application/vnd.openxmlformats-officedocument.spreadsheetml.revisionLog+xml"/>
  <Override PartName="/xl/revisions/revisionLog12811.xml" ContentType="application/vnd.openxmlformats-officedocument.spreadsheetml.revisionLog+xml"/>
  <Override PartName="/xl/revisions/revisionLog16211.xml" ContentType="application/vnd.openxmlformats-officedocument.spreadsheetml.revisionLog+xml"/>
  <Override PartName="/xl/revisions/revisionLog1351.xml" ContentType="application/vnd.openxmlformats-officedocument.spreadsheetml.revisionLog+xml"/>
  <Override PartName="/xl/revisions/revisionLog1154.xml" ContentType="application/vnd.openxmlformats-officedocument.spreadsheetml.revisionLog+xml"/>
  <Override PartName="/xl/revisions/revisionLog1322.xml" ContentType="application/vnd.openxmlformats-officedocument.spreadsheetml.revisionLog+xml"/>
  <Override PartName="/xl/revisions/revisionLog11221111.xml" ContentType="application/vnd.openxmlformats-officedocument.spreadsheetml.revisionLog+xml"/>
  <Override PartName="/xl/worksheets/sheet17.xml" ContentType="application/vnd.openxmlformats-officedocument.spreadsheetml.worksheet+xml"/>
  <Override PartName="/xl/revisions/revisionLog1311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12211.xml" ContentType="application/vnd.openxmlformats-officedocument.spreadsheetml.revisionLog+xml"/>
  <Override PartName="/xl/revisions/revisionLog1262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1110.xml" ContentType="application/vnd.openxmlformats-officedocument.spreadsheetml.revisionLog+xml"/>
  <Override PartName="/xl/revisions/revisionLog1291.xml" ContentType="application/vnd.openxmlformats-officedocument.spreadsheetml.revisionLog+xml"/>
  <Override PartName="/xl/revisions/revisionLog13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firstSheet="12" activeTab="12"/>
  </bookViews>
  <sheets>
    <sheet name="Консол" sheetId="1" state="hidden" r:id="rId1"/>
    <sheet name="Справка" sheetId="2" state="hidden" r:id="rId2"/>
    <sheet name="район" sheetId="3" state="hidden" r:id="rId3"/>
    <sheet name="Але" sheetId="4" state="hidden" r:id="rId4"/>
    <sheet name="Сун" sheetId="5" state="hidden" r:id="rId5"/>
    <sheet name="Иль" sheetId="6" state="hidden" r:id="rId6"/>
    <sheet name="Кад" sheetId="7" state="hidden" r:id="rId7"/>
    <sheet name="Мор" sheetId="8" state="hidden" r:id="rId8"/>
    <sheet name="Мос" sheetId="9" state="hidden" r:id="rId9"/>
    <sheet name="Ори" sheetId="10" state="hidden" r:id="rId10"/>
    <sheet name="Сят" sheetId="11" state="hidden" r:id="rId11"/>
    <sheet name="Тор" sheetId="12" state="hidden" r:id="rId12"/>
    <sheet name="Хор" sheetId="13" r:id="rId13"/>
    <sheet name="Чум" sheetId="14" state="hidden" r:id="rId14"/>
    <sheet name="Шать" sheetId="15" state="hidden" r:id="rId15"/>
    <sheet name="Юнг" sheetId="16" state="hidden" r:id="rId16"/>
    <sheet name="Юсь" sheetId="17" state="hidden" r:id="rId17"/>
    <sheet name="Яра" sheetId="18" state="hidden" r:id="rId18"/>
    <sheet name="Яро" sheetId="19" state="hidden" r:id="rId19"/>
    <sheet name="Лист1" sheetId="20" state="hidden" r:id="rId20"/>
    <sheet name="Лист2" sheetId="21" state="hidden" r:id="rId21"/>
    <sheet name="Лист3" sheetId="22" state="hidden" r:id="rId22"/>
    <sheet name="Лист4" sheetId="23" state="hidden" r:id="rId23"/>
  </sheets>
  <definedNames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Иль!$A$1:$F$106</definedName>
    <definedName name="Z_1718F1EE_9F48_4DBE_9531_3B70F9C4A5DD_.wvu.PrintArea" localSheetId="0" hidden="1">Консол!$A$1:$K$51</definedName>
    <definedName name="Z_1718F1EE_9F48_4DBE_9531_3B70F9C4A5DD_.wvu.PrintArea" localSheetId="7" hidden="1">Мор!$A$1:$F$101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Тор!$A$1:$F$101</definedName>
    <definedName name="Z_1718F1EE_9F48_4DBE_9531_3B70F9C4A5DD_.wvu.PrintArea" localSheetId="15" hidden="1">Юнг!$A$1:$F$100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Але!$19:$24,Але!$28:$36,Але!$46:$46,Але!$53:$53,Але!$55:$57,Але!$63:$64,Але!$70:$70,Але!$72:$72,Але!$74:$75,Але!$79:$83,Але!$86:$93,Але!$142:$142</definedName>
    <definedName name="Z_1718F1EE_9F48_4DBE_9531_3B70F9C4A5DD_.wvu.Rows" localSheetId="5" hidden="1">Иль!$19:$24,Иль!$30:$41,Иль!$47:$47,Иль!$49:$52,Иль!$60:$60,Иль!$62:$64,Иль!$70:$71,Иль!$80:$81,Иль!$83:$83,Иль!$88:$92,Иль!$95:$102,Иль!$145:$145</definedName>
    <definedName name="Z_1718F1EE_9F48_4DBE_9531_3B70F9C4A5DD_.wvu.Rows" localSheetId="6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Консол!$22:$22,Консол!$44:$46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8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9" hidden="1">Ори!$19:$24,Ори!$31:$35,Ори!$44:$44,Ори!$46:$46,Ори!$48:$50,Ори!$57:$57,Ори!$59:$61,Ори!$67:$68,Ори!$78:$79,Ори!$81:$81,Ори!$84:$88,Ори!$91:$98,Ори!$142:$142</definedName>
    <definedName name="Z_1718F1EE_9F48_4DBE_9531_3B70F9C4A5DD_.wvu.Rows" localSheetId="2" hidden="1">район!$18:$19,район!$21:$21,район!$26:$26,район!$28:$32,район!$36:$36,район!$39:$39,район!$51:$52,район!$64:$64,район!$71:$71,район!$88:$88,район!$95:$95,район!$123:$125,район!$128:$129</definedName>
    <definedName name="Z_1718F1EE_9F48_4DBE_9531_3B70F9C4A5DD_.wvu.Rows" localSheetId="1" hidden="1">Справка!#REF!</definedName>
    <definedName name="Z_1718F1EE_9F48_4DBE_9531_3B70F9C4A5DD_.wvu.Rows" localSheetId="4" hidden="1">Сун!$19:$24,Сун!$35:$40,Сун!$44:$44,Сун!$46:$46,Сун!$48:$48,Сун!$50:$52,Сун!$59:$59,Сун!$61:$63,Сун!$69:$70,Сун!$80:$81,Сун!$83:$83,Сун!$86:$91,Сун!$94:$101,Сун!$143:$143</definedName>
    <definedName name="Z_1718F1EE_9F48_4DBE_9531_3B70F9C4A5DD_.wvu.Rows" localSheetId="10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1" hidden="1">Тор!$19:$24,Тор!$32:$36,Тор!$39:$39,Тор!$46:$47,Тор!$50:$50,Тор!$57:$57,Тор!$59:$61,Тор!$67:$68,Тор!$75:$75,Тор!$79:$80,Тор!$84:$95,Тор!$142:$142</definedName>
    <definedName name="Z_1718F1EE_9F48_4DBE_9531_3B70F9C4A5DD_.wvu.Rows" localSheetId="12" hidden="1">Хор!$19:$24,Хор!$28:$36,Хор!$40:$40,Хор!$44:$44,Хор!$46:$48,Хор!$55:$55,Хор!$57:$59,Хор!$65:$66,Хор!$72:$72,Хор!$76:$77,Хор!$81:$85,Хор!$88:$95,Хор!$142:$142</definedName>
    <definedName name="Z_1718F1EE_9F48_4DBE_9531_3B70F9C4A5DD_.wvu.Rows" localSheetId="13" hidden="1">Чум!$19:$24,Чум!$31:$39,Чум!$46:$49,Чум!$57:$57,Чум!$59:$61,Чум!$67:$68,Чум!$78:$79,Чум!$83:$87,Чум!$90:$97,Чум!$142:$142</definedName>
    <definedName name="Z_1718F1EE_9F48_4DBE_9531_3B70F9C4A5DD_.wvu.Rows" localSheetId="14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5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6" hidden="1">Юсь!$19:$24,Юсь!$31:$33,Юсь!$36:$36,Юсь!$43:$49,Юсь!$57:$57,Юсь!$59:$61,Юсь!$67:$68,Юсь!$78:$79,Юсь!$83:$87,Юсь!$90:$97,Юсь!$141:$141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Яро!$19:$24,Яро!$28:$33,Яро!$43:$44,Яро!$46:$47,Яро!$54:$54,Яро!$56:$57,Яро!$64:$65,Яро!$75:$76,Яро!$80:$84,Яро!$87:$94</definedName>
    <definedName name="Z_1A52382B_3765_4E8C_903F_6B8919B7242E_.wvu.Cols" localSheetId="1" hidden="1">Справка!$AV:$AX,Справка!$BB:$BD,Справка!$BH:$BM,Справка!$BT:$BY,Справка!$CX:$DF</definedName>
    <definedName name="Z_1A52382B_3765_4E8C_903F_6B8919B7242E_.wvu.PrintArea" localSheetId="5" hidden="1">Иль!$A$1:$F$106</definedName>
    <definedName name="Z_1A52382B_3765_4E8C_903F_6B8919B7242E_.wvu.PrintArea" localSheetId="0" hidden="1">Консол!$A$1:$K$51</definedName>
    <definedName name="Z_1A52382B_3765_4E8C_903F_6B8919B7242E_.wvu.PrintArea" localSheetId="7" hidden="1">Мор!$A$1:$F$101</definedName>
    <definedName name="Z_1A52382B_3765_4E8C_903F_6B8919B7242E_.wvu.PrintArea" localSheetId="1" hidden="1">Справка!$A$1:$EY$31</definedName>
    <definedName name="Z_1A52382B_3765_4E8C_903F_6B8919B7242E_.wvu.PrintArea" localSheetId="11" hidden="1">Тор!$A$1:$F$101</definedName>
    <definedName name="Z_1A52382B_3765_4E8C_903F_6B8919B7242E_.wvu.PrintArea" localSheetId="12" hidden="1">Хор!$A$1:$F$99</definedName>
    <definedName name="Z_1A52382B_3765_4E8C_903F_6B8919B7242E_.wvu.PrintArea" localSheetId="13" hidden="1">Чум!$A$1:$F$101</definedName>
    <definedName name="Z_1A52382B_3765_4E8C_903F_6B8919B7242E_.wvu.PrintArea" localSheetId="14" hidden="1">Шать!$A$1:$F$101</definedName>
    <definedName name="Z_1A52382B_3765_4E8C_903F_6B8919B7242E_.wvu.PrintArea" localSheetId="15" hidden="1">Юнг!$A$1:$F$100</definedName>
    <definedName name="Z_1A52382B_3765_4E8C_903F_6B8919B7242E_.wvu.PrintArea" localSheetId="17" hidden="1">Яра!$A$1:$F$102</definedName>
    <definedName name="Z_1A52382B_3765_4E8C_903F_6B8919B7242E_.wvu.Rows" localSheetId="3" hidden="1">Але!$19:$24,Але!$44:$44,Але!$46:$46,Але!$53:$53,Але!$55:$56,Але!$63:$64,Але!$74:$75,Але!$79:$83,Але!$87:$89</definedName>
    <definedName name="Z_1A52382B_3765_4E8C_903F_6B8919B7242E_.wvu.Rows" localSheetId="5" hidden="1">Иль!$19:$24,Иль!$30:$31,Иль!$34:$34,Иль!$47:$47,Иль!$52:$52,Иль!$62:$63,Иль!$70:$71,Иль!$80:$81,Иль!$83:$83,Иль!$95:$99</definedName>
    <definedName name="Z_1A52382B_3765_4E8C_903F_6B8919B7242E_.wvu.Rows" localSheetId="6" hidden="1">Кад!$19:$24,Кад!$44:$44,Кад!$56:$56,Кад!$58:$59,Кад!$66:$67,Кад!$83:$85,Кад!$89:$96</definedName>
    <definedName name="Z_1A52382B_3765_4E8C_903F_6B8919B7242E_.wvu.Rows" localSheetId="0" hidden="1">Консол!$22:$22,Консол!$44:$46,Консол!$83:$85</definedName>
    <definedName name="Z_1A52382B_3765_4E8C_903F_6B8919B7242E_.wvu.Rows" localSheetId="19" hidden="1">Лист1!$82:$84</definedName>
    <definedName name="Z_1A52382B_3765_4E8C_903F_6B8919B7242E_.wvu.Rows" localSheetId="7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8" hidden="1">Мос!$19:$24,Мос!$44:$44,Мос!$58:$58,Мос!$60:$61,Мос!$68:$69,Мос!$82:$82,Мос!$86:$90,Мос!$95:$100</definedName>
    <definedName name="Z_1A52382B_3765_4E8C_903F_6B8919B7242E_.wvu.Rows" localSheetId="9" hidden="1">Ори!$19:$24,Ори!$32:$32,Ори!$44:$44,Ори!$48:$50,Ори!$57:$57,Ори!$59:$60,Ори!$67:$68,Ори!$78:$79,Ори!$81:$81,Ори!$84:$88,Ори!$91:$98</definedName>
    <definedName name="Z_1A52382B_3765_4E8C_903F_6B8919B7242E_.wvu.Rows" localSheetId="2" hidden="1">район!$18:$19,район!$21:$21,район!$29:$31,район!$51:$52,район!#REF!,район!$64:$64,район!$71:$71,район!$88:$88,район!$95:$95,район!$123:$125</definedName>
    <definedName name="Z_1A52382B_3765_4E8C_903F_6B8919B7242E_.wvu.Rows" localSheetId="1" hidden="1">Справка!#REF!</definedName>
    <definedName name="Z_1A52382B_3765_4E8C_903F_6B8919B7242E_.wvu.Rows" localSheetId="4" hidden="1">Сун!$19:$24,Сун!$50:$52,Сун!$59:$59,Сун!$61:$62,Сун!$69:$70,Сун!$80:$81,Сун!$83:$83,Сун!$89:$90,Сун!$94:$98</definedName>
    <definedName name="Z_1A52382B_3765_4E8C_903F_6B8919B7242E_.wvu.Rows" localSheetId="10" hidden="1">Сят!$19:$19,Сят!$45:$47,Сят!$57:$57,Сят!$59:$60,Сят!$67:$68,Сят!$83:$86,Сят!$90:$97</definedName>
    <definedName name="Z_1A52382B_3765_4E8C_903F_6B8919B7242E_.wvu.Rows" localSheetId="11" hidden="1">Тор!$19:$24,Тор!$32:$39,Тор!$46:$47,Тор!$49:$50,Тор!$57:$57,Тор!$59:$60,Тор!$67:$68,Тор!$75:$75,Тор!$79:$80,Тор!$84:$95</definedName>
    <definedName name="Z_1A52382B_3765_4E8C_903F_6B8919B7242E_.wvu.Rows" localSheetId="12" hidden="1">Хор!$19:$24,Хор!$28:$36,Хор!$40:$40,Хор!$46:$48,Хор!$55:$55,Хор!$57:$59,Хор!$65:$66,Хор!$72:$72,Хор!$76:$77,Хор!$81:$85,Хор!$88:$95</definedName>
    <definedName name="Z_1A52382B_3765_4E8C_903F_6B8919B7242E_.wvu.Rows" localSheetId="13" hidden="1">Чум!$19:$21,Чум!$23:$24,Чум!$28:$28,Чум!$31:$39,Чум!$47:$49,Чум!$57:$57,Чум!$59:$60,Чум!$67:$68,Чум!$78:$79,Чум!$83:$87,Чум!$90:$97</definedName>
    <definedName name="Z_1A52382B_3765_4E8C_903F_6B8919B7242E_.wvu.Rows" localSheetId="14" hidden="1">Шать!$19:$24,Шать!$31:$39,Шать!$46:$49,Шать!$57:$57,Шать!$59:$60,Шать!$67:$68,Шать!$78:$79,Шать!$83:$87,Шать!$90:$97</definedName>
    <definedName name="Z_1A52382B_3765_4E8C_903F_6B8919B7242E_.wvu.Rows" localSheetId="15" hidden="1">Юнг!$19:$24,Юнг!$31:$38,Юнг!$45:$49,Юнг!$56:$56,Юнг!$58:$59,Юнг!$66:$67,Юнг!$77:$77,Юнг!$82:$86,Юнг!$89:$96</definedName>
    <definedName name="Z_1A52382B_3765_4E8C_903F_6B8919B7242E_.wvu.Rows" localSheetId="16" hidden="1">Юсь!$20:$24,Юсь!$36:$36,Юсь!#REF!,Юсь!$43:$48,Юсь!$57:$57,Юсь!$59:$60,Юсь!$67:$68,Юсь!$78:$79,Юсь!$83:$87,Юсь!$90:$97</definedName>
    <definedName name="Z_1A52382B_3765_4E8C_903F_6B8919B7242E_.wvu.Rows" localSheetId="17" hidden="1">Яра!$19:$24,Яра!$46:$46,Яра!$48:$51,Яра!$58:$58,Яра!$60:$61,Яра!$68:$69,Яра!$79:$80,Яра!$84:$88,Яра!$91:$98</definedName>
    <definedName name="Z_1A52382B_3765_4E8C_903F_6B8919B7242E_.wvu.Rows" localSheetId="18" hidden="1">Яро!$19:$24,Яро!$43:$43,Яро!$54:$54,Яро!$56:$58,Яро!$64:$65,Яро!$75:$76,Яро!$80:$84,Яро!$87:$94</definedName>
    <definedName name="Z_3DCB9AAA_F09C_4EA6_B992_F93E466D374A_.wvu.Cols" localSheetId="1" hidden="1">Справка!$AV:$AX,Справка!$BB:$BD,Справка!$BH:$BM,Справка!$BT:$BY,Справка!$CX:$DF</definedName>
    <definedName name="Z_3DCB9AAA_F09C_4EA6_B992_F93E466D374A_.wvu.PrintArea" localSheetId="5" hidden="1">Иль!$A$1:$F$106</definedName>
    <definedName name="Z_3DCB9AAA_F09C_4EA6_B992_F93E466D374A_.wvu.PrintArea" localSheetId="0" hidden="1">Консол!$A$1:$K$51</definedName>
    <definedName name="Z_3DCB9AAA_F09C_4EA6_B992_F93E466D374A_.wvu.PrintArea" localSheetId="7" hidden="1">Мор!$A$1:$F$101</definedName>
    <definedName name="Z_3DCB9AAA_F09C_4EA6_B992_F93E466D374A_.wvu.PrintArea" localSheetId="1" hidden="1">Справка!$A$1:$EY$31</definedName>
    <definedName name="Z_3DCB9AAA_F09C_4EA6_B992_F93E466D374A_.wvu.PrintArea" localSheetId="11" hidden="1">Тор!$A$1:$F$101</definedName>
    <definedName name="Z_3DCB9AAA_F09C_4EA6_B992_F93E466D374A_.wvu.PrintArea" localSheetId="15" hidden="1">Юнг!$A$1:$F$100</definedName>
    <definedName name="Z_3DCB9AAA_F09C_4EA6_B992_F93E466D374A_.wvu.PrintArea" localSheetId="17" hidden="1">Яра!$A$1:$F$102</definedName>
    <definedName name="Z_3DCB9AAA_F09C_4EA6_B992_F93E466D374A_.wvu.Rows" localSheetId="3" hidden="1">Але!$19:$24,Але!$44:$44,Але!$46:$46,Але!$53:$53,Але!$55:$56,Але!$63:$64,Але!$74:$75,Але!$79:$93</definedName>
    <definedName name="Z_3DCB9AAA_F09C_4EA6_B992_F93E466D374A_.wvu.Rows" localSheetId="5" hidden="1">Иль!$19:$24,Иль!$30:$31,Иль!$34:$34,Иль!$47:$47,Иль!$52:$52,Иль!$62:$63,Иль!$70:$71,Иль!$80:$81,Иль!$83:$83,Иль!$85:$92,Иль!$95:$99</definedName>
    <definedName name="Z_3DCB9AAA_F09C_4EA6_B992_F93E466D374A_.wvu.Rows" localSheetId="6" hidden="1">Кад!$19:$24,Кад!$44:$44,Кад!$56:$56,Кад!$58:$59,Кад!$66:$67,Кад!$83:$85,Кад!$89:$96</definedName>
    <definedName name="Z_3DCB9AAA_F09C_4EA6_B992_F93E466D374A_.wvu.Rows" localSheetId="0" hidden="1">Консол!$22:$22,Консол!$44:$46,Консол!$83:$85</definedName>
    <definedName name="Z_3DCB9AAA_F09C_4EA6_B992_F93E466D374A_.wvu.Rows" localSheetId="19" hidden="1">Лист1!$82:$84</definedName>
    <definedName name="Z_3DCB9AAA_F09C_4EA6_B992_F93E466D374A_.wvu.Rows" localSheetId="7" hidden="1">Мор!$21:$21,Мор!$23:$23,Мор!$37:$37,Мор!$44:$44,Мор!$47:$47,Мор!$49:$50,Мор!$57:$57,Мор!$59:$60,Мор!$67:$68,Мор!$83:$88,Мор!$91:$97</definedName>
    <definedName name="Z_3DCB9AAA_F09C_4EA6_B992_F93E466D374A_.wvu.Rows" localSheetId="8" hidden="1">Мос!$19:$24,Мос!$44:$44,Мос!$58:$58,Мос!$60:$61,Мос!$68:$69,Мос!$82:$82,Мос!$84:$90,Мос!$95:$100</definedName>
    <definedName name="Z_3DCB9AAA_F09C_4EA6_B992_F93E466D374A_.wvu.Rows" localSheetId="9" hidden="1">Ори!$19:$24,Ори!$32:$32,Ори!$44:$44,Ори!$48:$50,Ори!$57:$57,Ори!$59:$60,Ори!$67:$68,Ори!$78:$79,Ори!$81:$81,Ори!$83:$87,Ори!$91:$98</definedName>
    <definedName name="Z_3DCB9AAA_F09C_4EA6_B992_F93E466D374A_.wvu.Rows" localSheetId="2" hidden="1">район!$18:$19,район!$21:$21,район!$29:$31,район!$51:$52,район!$64:$64,район!$71:$71,район!$88:$88,район!$95:$95,район!$123:$125</definedName>
    <definedName name="Z_3DCB9AAA_F09C_4EA6_B992_F93E466D374A_.wvu.Rows" localSheetId="1" hidden="1">Справка!#REF!</definedName>
    <definedName name="Z_3DCB9AAA_F09C_4EA6_B992_F93E466D374A_.wvu.Rows" localSheetId="4" hidden="1">Сун!$19:$24,Сун!$50:$52,Сун!$59:$59,Сун!$61:$62,Сун!$69:$70,Сун!$80:$81,Сун!$83:$86,Сун!$89:$90,Сун!$94:$98</definedName>
    <definedName name="Z_3DCB9AAA_F09C_4EA6_B992_F93E466D374A_.wvu.Rows" localSheetId="10" hidden="1">Сят!$19:$19,Сят!$45:$47,Сят!$57:$57,Сят!$59:$60,Сят!$67:$68,Сят!$83:$86,Сят!$90:$97</definedName>
    <definedName name="Z_3DCB9AAA_F09C_4EA6_B992_F93E466D374A_.wvu.Rows" localSheetId="11" hidden="1">Тор!$19:$19,Тор!$50:$50,Тор!$57:$57,Тор!$59:$60,Тор!$67:$68,Тор!$75:$75,Тор!$79:$80,Тор!$83:$93</definedName>
    <definedName name="Z_3DCB9AAA_F09C_4EA6_B992_F93E466D374A_.wvu.Rows" localSheetId="12" hidden="1">Хор!$19:$24,Хор!$32:$32,Хор!$40:$40,Хор!$44:$44,Хор!$55:$55,Хор!$57:$58,Хор!$65:$66,Хор!$81:$85,Хор!$88:$95</definedName>
    <definedName name="Z_3DCB9AAA_F09C_4EA6_B992_F93E466D374A_.wvu.Rows" localSheetId="13" hidden="1">Чум!$19:$19,Чум!$21:$21,Чум!$23:$24,Чум!$47:$49,Чум!$57:$57,Чум!$59:$60,Чум!$67:$68,Чум!$83:$87,Чум!$90:$97</definedName>
    <definedName name="Z_3DCB9AAA_F09C_4EA6_B992_F93E466D374A_.wvu.Rows" localSheetId="14" hidden="1">Шать!$19:$24,Шать!$47:$49,Шать!$57:$57,Шать!$59:$60,Шать!$67:$68,Шать!$78:$79,Шать!$83:$87,Шать!$90:$97</definedName>
    <definedName name="Z_3DCB9AAA_F09C_4EA6_B992_F93E466D374A_.wvu.Rows" localSheetId="15" hidden="1">Юнг!$19:$24,Юнг!$32:$32,Юнг!$46:$46,Юнг!$49:$49,Юнг!$56:$56,Юнг!$58:$59,Юнг!$66:$67,Юнг!$82:$86,Юнг!$89:$96</definedName>
    <definedName name="Z_3DCB9AAA_F09C_4EA6_B992_F93E466D374A_.wvu.Rows" localSheetId="16" hidden="1">Юсь!$20:$24,Юсь!#REF!,Юсь!$43:$48,Юсь!$57:$57,Юсь!$59:$60,Юсь!$67:$68,Юсь!$78:$79,Юсь!$82:$87,Юсь!$90:$97</definedName>
    <definedName name="Z_3DCB9AAA_F09C_4EA6_B992_F93E466D374A_.wvu.Rows" localSheetId="17" hidden="1">Яра!$19:$24,Яра!$46:$50,Яра!$58:$58,Яра!$60:$61,Яра!$68:$69,Яра!$79:$79,Яра!$82:$88,Яра!$91:$98</definedName>
    <definedName name="Z_3DCB9AAA_F09C_4EA6_B992_F93E466D374A_.wvu.Rows" localSheetId="18" hidden="1">Яро!$19:$24,Яро!$29:$30,Яро!$32:$32,Яро!$43:$43,Яро!$54:$54,Яро!$56:$57,Яро!$64:$65,Яро!$75:$76,Яро!$80:$85,Яро!$87:$94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Иль!$A$1:$F$106</definedName>
    <definedName name="Z_42584DC0_1D41_4C93_9B38_C388E7B8DAC4_.wvu.PrintArea" localSheetId="0" hidden="1">Консол!$A$1:$K$51</definedName>
    <definedName name="Z_42584DC0_1D41_4C93_9B38_C388E7B8DAC4_.wvu.PrintArea" localSheetId="7" hidden="1">Мор!$A$1:$F$101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Тор!$A$1:$F$101</definedName>
    <definedName name="Z_42584DC0_1D41_4C93_9B38_C388E7B8DAC4_.wvu.PrintArea" localSheetId="15" hidden="1">Юнг!$A$1:$F$100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Але!$19:$24,Але!$31:$33,Але!$36:$36,Але!$44:$44,Але!$46:$46,Але!$53:$53,Але!$55:$57,Але!$63:$64,Але!$74:$75,Але!$79:$83,Але!$86:$93</definedName>
    <definedName name="Z_42584DC0_1D41_4C93_9B38_C388E7B8DAC4_.wvu.Rows" localSheetId="5" hidden="1">Иль!$19:$24,Иль!$30:$41,Иль!$47:$47,Иль!$49:$52,Иль!$60:$60,Иль!$62:$64,Иль!$70:$71,Иль!$80:$81,Иль!$83:$83,Иль!$88:$92,Иль!$95:$102</definedName>
    <definedName name="Z_42584DC0_1D41_4C93_9B38_C388E7B8DAC4_.wvu.Rows" localSheetId="6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Консол!$22:$22,Консол!$44:$46</definedName>
    <definedName name="Z_42584DC0_1D41_4C93_9B38_C388E7B8DAC4_.wvu.Rows" localSheetId="7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8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9" hidden="1">Ори!$19:$24,Ори!$31:$35,Ори!$38:$38,Ори!$44:$44,Ори!$46:$46,Ори!$48:$50,Ори!$57:$57,Ори!$59:$61,Ори!$67:$68,Ори!$78:$79,Ори!$81:$81,Ори!$84:$88,Ори!$91:$98</definedName>
    <definedName name="Z_42584DC0_1D41_4C93_9B38_C388E7B8DAC4_.wvu.Rows" localSheetId="2" hidden="1">район!$18:$19,район!$21:$21,район!$26:$26,район!$28:$32,район!$36:$36,район!$39:$39,район!$47:$47,район!$51:$52,район!#REF!,район!#REF!,район!$58:$60,район!$64:$64,район!$71:$71,район!$82:$82,район!$88:$88,район!$91:$91,район!$95:$95,район!$103:$103,район!$123:$125,район!$128:$129</definedName>
    <definedName name="Z_42584DC0_1D41_4C93_9B38_C388E7B8DAC4_.wvu.Rows" localSheetId="1" hidden="1">Справка!#REF!</definedName>
    <definedName name="Z_42584DC0_1D41_4C93_9B38_C388E7B8DAC4_.wvu.Rows" localSheetId="4" hidden="1">Сун!$19:$24,Сун!$35:$40,Сун!$50:$52,Сун!$59:$59,Сун!$61:$64,Сун!$69:$70,Сун!$80:$81,Сун!$83:$83,Сун!$86:$86,Сун!$88:$90,Сун!$94:$101</definedName>
    <definedName name="Z_42584DC0_1D41_4C93_9B38_C388E7B8DAC4_.wvu.Rows" localSheetId="10" hidden="1">Сят!$19:$24,Сят!$31:$35,Сят!$45:$48,Сят!$57:$57,Сят!$59:$60,Сят!$67:$68,Сят!$78:$79,Сят!$83:$87,Сят!$90:$97</definedName>
    <definedName name="Z_42584DC0_1D41_4C93_9B38_C388E7B8DAC4_.wvu.Rows" localSheetId="11" hidden="1">Тор!$19:$24,Тор!$32:$36,Тор!$46:$47,Тор!$50:$50,Тор!$57:$57,Тор!$59:$60,Тор!$67:$68,Тор!$75:$75,Тор!$79:$80,Тор!$84:$95</definedName>
    <definedName name="Z_42584DC0_1D41_4C93_9B38_C388E7B8DAC4_.wvu.Rows" localSheetId="12" hidden="1">Хор!$19:$24,Хор!$28:$36,Хор!$40:$40,Хор!$44:$44,Хор!$46:$48,Хор!$55:$55,Хор!$57:$59,Хор!$65:$66,Хор!$72:$72,Хор!$76:$77,Хор!$81:$85,Хор!$88:$95</definedName>
    <definedName name="Z_42584DC0_1D41_4C93_9B38_C388E7B8DAC4_.wvu.Rows" localSheetId="13" hidden="1">Чум!$19:$24,Чум!$31:$36,Чум!$47:$49,Чум!$57:$57,Чум!$59:$61,Чум!$67:$68,Чум!$78:$79,Чум!$83:$87,Чум!$90:$97</definedName>
    <definedName name="Z_42584DC0_1D41_4C93_9B38_C388E7B8DAC4_.wvu.Rows" localSheetId="14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5" hidden="1">Юнг!$19:$24,Юнг!$31:$38,Юнг!$45:$46,Юнг!$49:$49,Юнг!$56:$56,Юнг!$58:$60,Юнг!$66:$68,Юнг!$77:$78,Юнг!$82:$86,Юнг!$89:$96</definedName>
    <definedName name="Z_42584DC0_1D41_4C93_9B38_C388E7B8DAC4_.wvu.Rows" localSheetId="16" hidden="1">Юсь!$19:$24,Юсь!$31:$33,Юсь!$36:$36,Юсь!#REF!,Юсь!$43:$48,Юсь!$57:$57,Юсь!$59:$61,Юсь!$67:$68,Юсь!$78:$79,Юсь!$83:$87,Юсь!$90:$97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Яро!$19:$24,Яро!$28:$36,Яро!$43:$44,Яро!$46:$47,Яро!$54:$54,Яро!$56:$58,Яро!$64:$65,Яро!$75:$76,Яро!$80:$84,Яро!$87:$94</definedName>
    <definedName name="Z_5BFCA170_DEAE_4D2C_98A0_1E68B427AC01_.wvu.Cols" localSheetId="1" hidden="1">Справка!$AV:$AX,Справка!$BB:$BD,Справка!$BH:$BM,Справка!$BT:$BY,Справка!$CX:$DF</definedName>
    <definedName name="Z_5BFCA170_DEAE_4D2C_98A0_1E68B427AC01_.wvu.PrintArea" localSheetId="5" hidden="1">Иль!$A$1:$F$106</definedName>
    <definedName name="Z_5BFCA170_DEAE_4D2C_98A0_1E68B427AC01_.wvu.PrintArea" localSheetId="0" hidden="1">Консол!$A$1:$K$51</definedName>
    <definedName name="Z_5BFCA170_DEAE_4D2C_98A0_1E68B427AC01_.wvu.PrintArea" localSheetId="7" hidden="1">Мор!$A$1:$F$101</definedName>
    <definedName name="Z_5BFCA170_DEAE_4D2C_98A0_1E68B427AC01_.wvu.PrintArea" localSheetId="1" hidden="1">Справка!$A$1:$EY$31</definedName>
    <definedName name="Z_5BFCA170_DEAE_4D2C_98A0_1E68B427AC01_.wvu.PrintArea" localSheetId="11" hidden="1">Тор!$A$1:$F$101</definedName>
    <definedName name="Z_5BFCA170_DEAE_4D2C_98A0_1E68B427AC01_.wvu.PrintArea" localSheetId="15" hidden="1">Юнг!$A$1:$F$100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Але!$19:$24,Але!$44:$44,Але!$46:$46,Але!$53:$53,Але!$55:$56,Але!$63:$64,Але!$74:$75,Але!$79:$83,Але!$87:$89</definedName>
    <definedName name="Z_5BFCA170_DEAE_4D2C_98A0_1E68B427AC01_.wvu.Rows" localSheetId="5" hidden="1">Иль!$19:$24,Иль!$30:$31,Иль!$34:$34,Иль!$47:$47,Иль!$52:$52,Иль!$62:$63,Иль!$70:$71,Иль!$80:$81,Иль!$83:$83,Иль!$95:$99</definedName>
    <definedName name="Z_5BFCA170_DEAE_4D2C_98A0_1E68B427AC01_.wvu.Rows" localSheetId="6" hidden="1">Кад!$19:$24,Кад!$44:$44,Кад!$56:$56,Кад!$58:$59,Кад!$66:$67,Кад!$83:$85,Кад!$89:$96</definedName>
    <definedName name="Z_5BFCA170_DEAE_4D2C_98A0_1E68B427AC01_.wvu.Rows" localSheetId="0" hidden="1">Консол!$22:$22,Консол!$44:$46,Консол!$83:$85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Мор!$21:$21,Мор!$23:$23,Мор!$37:$37,Мор!$44:$44,Мор!$47:$47,Мор!$49:$50,Мор!$57:$57,Мор!$59:$60,Мор!$67:$68,Мор!$83:$88,Мор!$91:$97</definedName>
    <definedName name="Z_5BFCA170_DEAE_4D2C_98A0_1E68B427AC01_.wvu.Rows" localSheetId="8" hidden="1">Мос!$19:$24,Мос!$44:$44,Мос!$58:$58,Мос!$60:$61,Мос!$68:$69,Мос!$82:$82,Мос!$84:$90,Мос!$95:$100</definedName>
    <definedName name="Z_5BFCA170_DEAE_4D2C_98A0_1E68B427AC01_.wvu.Rows" localSheetId="9" hidden="1">Ори!$19:$24,Ори!$32:$32,Ори!$44:$44,Ори!$48:$50,Ори!$57:$57,Ори!$59:$60,Ори!$67:$68,Ори!$78:$79,Ори!$81:$81,Ори!$83:$87,Ори!$91:$98</definedName>
    <definedName name="Z_5BFCA170_DEAE_4D2C_98A0_1E68B427AC01_.wvu.Rows" localSheetId="2" hidden="1">район!$18:$19,район!$21:$21,район!$29:$31,район!$51:$52,район!$64:$64,район!$71:$71,район!$88:$88,район!$95:$95,район!$123:$125</definedName>
    <definedName name="Z_5BFCA170_DEAE_4D2C_98A0_1E68B427AC01_.wvu.Rows" localSheetId="4" hidden="1">Сун!$19:$24,Сун!$50:$52,Сун!$59:$59,Сун!$61:$62,Сун!$69:$70,Сун!$80:$81,Сун!$83:$83,Сун!$89:$90,Сун!$94:$98</definedName>
    <definedName name="Z_5BFCA170_DEAE_4D2C_98A0_1E68B427AC01_.wvu.Rows" localSheetId="10" hidden="1">Сят!$19:$19,Сят!$45:$47,Сят!$57:$57,Сят!$59:$60,Сят!$67:$68,Сят!$83:$86,Сят!$90:$97</definedName>
    <definedName name="Z_5BFCA170_DEAE_4D2C_98A0_1E68B427AC01_.wvu.Rows" localSheetId="11" hidden="1">Тор!$19:$19,Тор!$50:$50,Тор!$57:$57,Тор!$59:$60,Тор!$67:$68,Тор!$75:$75,Тор!$79:$80,Тор!$83:$93</definedName>
    <definedName name="Z_5BFCA170_DEAE_4D2C_98A0_1E68B427AC01_.wvu.Rows" localSheetId="12" hidden="1">Хор!$19:$24,Хор!$32:$32,Хор!$40:$40,Хор!$44:$44,Хор!$55:$55,Хор!$57:$58,Хор!$65:$66,Хор!$81:$85,Хор!$88:$95</definedName>
    <definedName name="Z_5BFCA170_DEAE_4D2C_98A0_1E68B427AC01_.wvu.Rows" localSheetId="13" hidden="1">Чум!$19:$19,Чум!$21:$21,Чум!$23:$24,Чум!$47:$49,Чум!$57:$57,Чум!$59:$60,Чум!$67:$68,Чум!$83:$87,Чум!$90:$97</definedName>
    <definedName name="Z_5BFCA170_DEAE_4D2C_98A0_1E68B427AC01_.wvu.Rows" localSheetId="14" hidden="1">Шать!$19:$24,Шать!$47:$49,Шать!$57:$57,Шать!$59:$60,Шать!$67:$68,Шать!$78:$79,Шать!$83:$87,Шать!$90:$97</definedName>
    <definedName name="Z_5BFCA170_DEAE_4D2C_98A0_1E68B427AC01_.wvu.Rows" localSheetId="15" hidden="1">Юнг!$19:$24,Юнг!$32:$32,Юнг!$49:$49,Юнг!$56:$56,Юнг!$58:$59,Юнг!$66:$67,Юнг!$82:$86,Юнг!$89:$96</definedName>
    <definedName name="Z_5BFCA170_DEAE_4D2C_98A0_1E68B427AC01_.wvu.Rows" localSheetId="16" hidden="1">Юсь!$20:$24,Юсь!#REF!,Юсь!$43:$48,Юсь!$57:$57,Юсь!$59:$60,Юсь!$67:$68,Юсь!$78:$79,Юсь!$82:$87,Юсь!$90:$97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Яро!$19:$24,Яро!$43:$43,Яро!$54:$54,Яро!$56:$57,Яро!$64:$65,Яро!$75:$76,Яро!$80:$85,Яро!$87:$94</definedName>
    <definedName name="Z_61528DAC_5C4C_48F4_ADE2_8A724B05A086_.wvu.Cols" localSheetId="1" hidden="1">Справка!$AV:$AX,Справка!$BB:$BD,Справка!$BH:$BJ,Справка!$BL:$BM,Справка!$BT:$BY,Справка!$CX:$DF</definedName>
    <definedName name="Z_61528DAC_5C4C_48F4_ADE2_8A724B05A086_.wvu.PrintArea" localSheetId="3" hidden="1">Але!$A$1:$F$97</definedName>
    <definedName name="Z_61528DAC_5C4C_48F4_ADE2_8A724B05A086_.wvu.PrintArea" localSheetId="5" hidden="1">Иль!$A$1:$F$106</definedName>
    <definedName name="Z_61528DAC_5C4C_48F4_ADE2_8A724B05A086_.wvu.PrintArea" localSheetId="0" hidden="1">Консол!$A$1:$K$51</definedName>
    <definedName name="Z_61528DAC_5C4C_48F4_ADE2_8A724B05A086_.wvu.PrintArea" localSheetId="7" hidden="1">Мор!$A$1:$F$101</definedName>
    <definedName name="Z_61528DAC_5C4C_48F4_ADE2_8A724B05A086_.wvu.PrintArea" localSheetId="2" hidden="1">район!$A$1:$F$137</definedName>
    <definedName name="Z_61528DAC_5C4C_48F4_ADE2_8A724B05A086_.wvu.PrintArea" localSheetId="1" hidden="1">Справка!$A$1:$EY$31</definedName>
    <definedName name="Z_61528DAC_5C4C_48F4_ADE2_8A724B05A086_.wvu.PrintArea" localSheetId="4" hidden="1">Сун!$A$1:$F$105</definedName>
    <definedName name="Z_61528DAC_5C4C_48F4_ADE2_8A724B05A086_.wvu.PrintArea" localSheetId="11" hidden="1">Тор!$A$1:$F$101</definedName>
    <definedName name="Z_61528DAC_5C4C_48F4_ADE2_8A724B05A086_.wvu.PrintArea" localSheetId="15" hidden="1">Юнг!$A$1:$F$100</definedName>
    <definedName name="Z_61528DAC_5C4C_48F4_ADE2_8A724B05A086_.wvu.PrintArea" localSheetId="17" hidden="1">Яра!$A$1:$F$102</definedName>
    <definedName name="Z_61528DAC_5C4C_48F4_ADE2_8A724B05A086_.wvu.Rows" localSheetId="3" hidden="1">Але!$19:$24,Але!$28:$28,Але!$36:$36,Але!$40:$40,Але!$46:$46,Але!$55:$56,Але!$63:$64,Але!$69:$69,Але!$74:$74,Але!$79:$82,Але!$86:$93,Але!$142:$142</definedName>
    <definedName name="Z_61528DAC_5C4C_48F4_ADE2_8A724B05A086_.wvu.Rows" localSheetId="5" hidden="1">Иль!$19:$23,Иль!$35:$35,Иль!$41:$41,Иль!$45:$45,Иль!$47:$47,Иль!$51:$52,Иль!$60:$60,Иль!$62:$63,Иль!$70:$71,Иль!$80:$81,Иль!$83:$83,Иль!$88:$92,Иль!$95:$102,Иль!$145:$145</definedName>
    <definedName name="Z_61528DAC_5C4C_48F4_ADE2_8A724B05A086_.wvu.Rows" localSheetId="6" hidden="1">Кад!$19:$24,Кад!$31:$35,Кад!$38:$38,Кад!$42:$42,Кад!$44:$44,Кад!$48:$48,Кад!$56:$56,Кад!$58:$59,Кад!$66:$67,Кад!$77:$77,Кад!$82:$86,Кад!$89:$96,Кад!$142:$142</definedName>
    <definedName name="Z_61528DAC_5C4C_48F4_ADE2_8A724B05A086_.wvu.Rows" localSheetId="0" hidden="1">Консол!$44:$46</definedName>
    <definedName name="Z_61528DAC_5C4C_48F4_ADE2_8A724B05A086_.wvu.Rows" localSheetId="19" hidden="1">Лист1!$82:$84</definedName>
    <definedName name="Z_61528DAC_5C4C_48F4_ADE2_8A724B05A086_.wvu.Rows" localSheetId="7" hidden="1">Мор!$17:$24,Мор!$27:$27,Мор!$44:$44,Мор!$47:$47,Мор!$57:$57,Мор!$59:$60,Мор!$64:$65,Мор!$67:$68,Мор!$78:$78,Мор!$83:$88,Мор!$91:$97,Мор!$142:$142</definedName>
    <definedName name="Z_61528DAC_5C4C_48F4_ADE2_8A724B05A086_.wvu.Rows" localSheetId="8" hidden="1">Мос!$19:$24,Мос!$29:$33,Мос!$42:$42,Мос!$44:$44,Мос!$50:$50,Мос!$58:$58,Мос!$60:$61,Мос!$68:$69,Мос!$82:$82,Мос!$85:$92,Мос!$95:$102,Мос!$143:$143</definedName>
    <definedName name="Z_61528DAC_5C4C_48F4_ADE2_8A724B05A086_.wvu.Rows" localSheetId="9" hidden="1">Ори!$19:$24,Ори!$31:$35,Ори!$44:$44,Ори!$48:$50,Ори!$57:$57,Ори!$59:$60,Ори!$67:$68,Ори!$78:$78,Ори!$81:$81,Ори!$84:$88,Ори!$91:$98,Ори!$142:$142</definedName>
    <definedName name="Z_61528DAC_5C4C_48F4_ADE2_8A724B05A086_.wvu.Rows" localSheetId="2" hidden="1">район!$39:$39</definedName>
    <definedName name="Z_61528DAC_5C4C_48F4_ADE2_8A724B05A086_.wvu.Rows" localSheetId="4" hidden="1">Сун!$19:$24,Сун!$34:$35,Сун!$44:$44,Сун!$46:$46,Сун!$50:$52,Сун!$59:$59,Сун!$61:$62,Сун!$69:$70,Сун!$80:$80,Сун!$83:$83,Сун!$86:$86,Сун!$88:$90,Сун!$94:$101,Сун!$143:$143</definedName>
    <definedName name="Z_61528DAC_5C4C_48F4_ADE2_8A724B05A086_.wvu.Rows" localSheetId="10" hidden="1">Сят!$19:$24,Сят!$38:$38,Сят!$45:$47,Сят!$57:$57,Сят!$59:$60,Сят!$67:$68,Сят!$78:$78,Сят!$83:$87,Сят!$90:$97,Сят!$143:$143</definedName>
    <definedName name="Z_61528DAC_5C4C_48F4_ADE2_8A724B05A086_.wvu.Rows" localSheetId="11" hidden="1">Тор!$19:$24,Тор!$32:$34,Тор!$39:$39,Тор!$43:$43,Тор!$47:$50,Тор!$57:$57,Тор!$59:$60,Тор!$67:$68,Тор!$75:$75,Тор!$79:$79,Тор!$86:$95,Тор!$142:$142</definedName>
    <definedName name="Z_61528DAC_5C4C_48F4_ADE2_8A724B05A086_.wvu.Rows" localSheetId="12" hidden="1">Хор!$19:$24,Хор!$28:$35,Хор!$40:$40,Хор!$46:$48,Хор!$55:$55,Хор!$57:$58,Хор!$65:$66,Хор!$76:$76,Хор!$81:$85,Хор!$88:$95,Хор!$142:$142</definedName>
    <definedName name="Z_61528DAC_5C4C_48F4_ADE2_8A724B05A086_.wvu.Rows" localSheetId="13" hidden="1">Чум!$19:$24,Чум!$31:$36,Чум!$43:$43,Чум!$48:$49,Чум!$57:$57,Чум!$59:$60,Чум!$67:$68,Чум!$78:$78,Чум!$83:$87,Чум!$90:$97,Чум!$142:$142</definedName>
    <definedName name="Z_61528DAC_5C4C_48F4_ADE2_8A724B05A086_.wvu.Rows" localSheetId="14" hidden="1">Шать!$19:$25,Шать!$31:$33,Шать!$47:$50,Шать!$57:$57,Шать!$59:$60,Шать!$67:$68,Шать!$78:$78,Шать!$84:$86,Шать!$90:$97,Шать!$142:$142</definedName>
    <definedName name="Z_61528DAC_5C4C_48F4_ADE2_8A724B05A086_.wvu.Rows" localSheetId="15" hidden="1">Юнг!$19:$24,Юнг!$38:$38,Юнг!$46:$46,Юнг!$56:$56,Юнг!$58:$59,Юнг!$66:$67,Юнг!$77:$77,Юнг!$82:$86,Юнг!$89:$96,Юнг!$142:$142</definedName>
    <definedName name="Z_61528DAC_5C4C_48F4_ADE2_8A724B05A086_.wvu.Rows" localSheetId="16" hidden="1">Юсь!$19:$24,Юсь!$36:$36,Юсь!$43:$48,Юсь!$57:$57,Юсь!$59:$60,Юсь!$67:$68,Юсь!$83:$87,Юсь!$90:$97,Юсь!$141:$141</definedName>
    <definedName name="Z_61528DAC_5C4C_48F4_ADE2_8A724B05A086_.wvu.Rows" localSheetId="17" hidden="1">Яра!$19:$24,Яра!$28:$29,Яра!$33:$33,Яра!$46:$46,Яра!$58:$58,Яра!$60:$61,Яра!$68:$69,Яра!$79:$79,Яра!$84:$88,Яра!$91:$98,Яра!$143:$143</definedName>
    <definedName name="Z_61528DAC_5C4C_48F4_ADE2_8A724B05A086_.wvu.Rows" localSheetId="18" hidden="1">Яро!$19:$24,Яро!$28:$28,Яро!$43:$43,Яро!$46:$47,Яро!$54:$54,Яро!$56:$57,Яро!$64:$65,Яро!$75:$75,Яро!$82:$84,Яро!$87:$90,Яро!$92:$94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Иль!$A$1:$F$106</definedName>
    <definedName name="Z_A54C432C_6C68_4B53_A75C_446EB3A61B2B_.wvu.PrintArea" localSheetId="0" hidden="1">Консол!$A$1:$K$51</definedName>
    <definedName name="Z_A54C432C_6C68_4B53_A75C_446EB3A61B2B_.wvu.PrintArea" localSheetId="7" hidden="1">Мор!$A$1:$F$101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Тор!$A$1:$F$101</definedName>
    <definedName name="Z_A54C432C_6C68_4B53_A75C_446EB3A61B2B_.wvu.PrintArea" localSheetId="15" hidden="1">Юнг!$A$1:$F$100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5" hidden="1">Иль!$19:$24,Иль!$30:$41,Иль!$47:$47,Иль!$49:$52,Иль!$60:$60,Иль!$62:$64,Иль!$70:$71,Иль!$80:$81,Иль!$83:$83,Иль!$88:$92,Иль!$95:$102,Иль!$145:$145</definedName>
    <definedName name="Z_A54C432C_6C68_4B53_A75C_446EB3A61B2B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Консол!$22:$22,Консол!$44:$46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8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9" hidden="1">Ори!$19:$24,Ори!$31:$35,Ори!$44:$44,Ори!$46:$46,Ори!$48:$50,Ори!$57:$57,Ори!$59:$60,Ори!$67:$68,Ори!$78:$79,Ори!$81:$81,Ори!$84:$88,Ори!$91:$98,Ори!$142:$142</definedName>
    <definedName name="Z_A54C432C_6C68_4B53_A75C_446EB3A61B2B_.wvu.Rows" localSheetId="2" hidden="1">район!$18:$19,район!$21:$21,район!$26:$26,район!$28:$32,район!$36:$36,район!$39:$39,район!$51:$52,район!#REF!,район!$64:$64,район!$71:$71,район!$88:$88,район!$95:$95,район!$123:$125,район!$128:$129</definedName>
    <definedName name="Z_A54C432C_6C68_4B53_A75C_446EB3A61B2B_.wvu.Rows" localSheetId="1" hidden="1">Справка!#REF!</definedName>
    <definedName name="Z_A54C432C_6C68_4B53_A75C_446EB3A61B2B_.wvu.Rows" localSheetId="4" hidden="1">Сун!$19:$24,Сун!$35:$40,Сун!$44:$44,Сун!$46:$46,Сун!$48:$48,Сун!$50:$52,Сун!$59:$59,Сун!$61:$63,Сун!$69:$70,Сун!$80:$81,Сун!$83:$83,Сун!$86:$86,Сун!$88:$90,Сун!$94:$101,Сун!$143:$143</definedName>
    <definedName name="Z_A54C432C_6C68_4B53_A75C_446EB3A61B2B_.wvu.Rows" localSheetId="10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1" hidden="1">Тор!$19:$24,Тор!$32:$36,Тор!$39:$39,Тор!$46:$47,Тор!$50:$50,Тор!$57:$57,Тор!$59:$60,Тор!$67:$68,Тор!$75:$75,Тор!$79:$80,Тор!$84:$95,Тор!$142:$142</definedName>
    <definedName name="Z_A54C432C_6C68_4B53_A75C_446EB3A61B2B_.wvu.Rows" localSheetId="12" hidden="1">Хор!$19:$24,Хор!$28:$33,Хор!$40:$40,Хор!$44:$44,Хор!$46:$48,Хор!$55:$55,Хор!$57:$59,Хор!$65:$66,Хор!$72:$72,Хор!$76:$77,Хор!$81:$85,Хор!$88:$95,Хор!$142:$142</definedName>
    <definedName name="Z_A54C432C_6C68_4B53_A75C_446EB3A61B2B_.wvu.Rows" localSheetId="13" hidden="1">Чум!$19:$24,Чум!$31:$36,Чум!$46:$49,Чум!$57:$57,Чум!$59:$61,Чум!$67:$68,Чум!$78:$79,Чум!$83:$87,Чум!$90:$97,Чум!$142:$142</definedName>
    <definedName name="Z_A54C432C_6C68_4B53_A75C_446EB3A61B2B_.wvu.Rows" localSheetId="14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5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6" hidden="1">Юсь!$19:$24,Юсь!$31:$33,Юсь!$36:$36,Юсь!#REF!,Юсь!$43:$49,Юсь!$57:$57,Юсь!$59:$60,Юсь!$67:$68,Юсь!$78:$79,Юсь!$83:$87,Юсь!$90:$97,Юсь!$141:$141</definedName>
    <definedName name="Z_A54C432C_6C68_4B53_A75C_446EB3A61B2B_.wvu.Rows" localSheetId="17" hidden="1">Яра!$19:$24,Яра!$32:$34,Яра!$46:$50,Яра!$58:$58,Яра!$60:$62,Яра!$68:$69,Яра!$79:$80,Яра!$84:$88,Яра!$91:$98,Яра!$143:$143</definedName>
    <definedName name="Z_A54C432C_6C68_4B53_A75C_446EB3A61B2B_.wvu.Rows" localSheetId="18" hidden="1">Яро!$19:$24,Яро!$28:$36,Яро!$43:$43,Яро!$46:$46,Яро!$54:$54,Яро!$56:$58,Яро!$64:$65,Яро!$75:$75,Яро!$80:$84,Яро!$87:$94</definedName>
    <definedName name="Z_B30CE22D_C12F_4E12_8BB9_3AAE0A6991CC_.wvu.Cols" localSheetId="1" hidden="1">Справка!$AV:$AX,Справка!$BB:$BD,Справка!$BH:$BM,Справка!$BT:$BY,Справка!$CX:$DF</definedName>
    <definedName name="Z_B30CE22D_C12F_4E12_8BB9_3AAE0A6991CC_.wvu.PrintArea" localSheetId="3" hidden="1">Але!$A$1:$F$97</definedName>
    <definedName name="Z_B30CE22D_C12F_4E12_8BB9_3AAE0A6991CC_.wvu.PrintArea" localSheetId="5" hidden="1">Иль!$A$1:$F$106</definedName>
    <definedName name="Z_B30CE22D_C12F_4E12_8BB9_3AAE0A6991CC_.wvu.PrintArea" localSheetId="0" hidden="1">Консол!$A$1:$K$51</definedName>
    <definedName name="Z_B30CE22D_C12F_4E12_8BB9_3AAE0A6991CC_.wvu.PrintArea" localSheetId="7" hidden="1">Мор!$A$1:$F$101</definedName>
    <definedName name="Z_B30CE22D_C12F_4E12_8BB9_3AAE0A6991CC_.wvu.PrintArea" localSheetId="1" hidden="1">Справка!$A$1:$EY$31</definedName>
    <definedName name="Z_B30CE22D_C12F_4E12_8BB9_3AAE0A6991CC_.wvu.PrintArea" localSheetId="4" hidden="1">Сун!$A$1:$F$105</definedName>
    <definedName name="Z_B30CE22D_C12F_4E12_8BB9_3AAE0A6991CC_.wvu.PrintArea" localSheetId="11" hidden="1">Тор!$A$1:$F$101</definedName>
    <definedName name="Z_B30CE22D_C12F_4E12_8BB9_3AAE0A6991CC_.wvu.PrintArea" localSheetId="13" hidden="1">Чум!$A$1:$F$101</definedName>
    <definedName name="Z_B30CE22D_C12F_4E12_8BB9_3AAE0A6991CC_.wvu.PrintArea" localSheetId="15" hidden="1">Юнг!$A$1:$F$100</definedName>
    <definedName name="Z_B30CE22D_C12F_4E12_8BB9_3AAE0A6991CC_.wvu.PrintArea" localSheetId="16" hidden="1">Юсь!$A$1:$F$101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Але!$19:$24,Але!$28:$28,Але!$36:$36,Але!$45:$46,Але!$53:$53,Але!$55:$57,Але!$63:$64,Але!$74:$75,Але!$79:$83,Але!$86:$93,Але!$142:$142</definedName>
    <definedName name="Z_B30CE22D_C12F_4E12_8BB9_3AAE0A6991CC_.wvu.Rows" localSheetId="5" hidden="1">Иль!$19:$24,Иль!$35:$35,Иль!$40:$41,Иль!$50:$52,Иль!$60:$60,Иль!$62:$64,Иль!$70:$71,Иль!$80:$81,Иль!$83:$83,Иль!$88:$92,Иль!$95:$102,Иль!$145:$145</definedName>
    <definedName name="Z_B30CE22D_C12F_4E12_8BB9_3AAE0A6991CC_.wvu.Rows" localSheetId="6" hidden="1">Кад!$19:$24,Кад!$31:$35,Кад!$38:$38,Кад!$48:$49,Кад!$56:$56,Кад!$58:$60,Кад!$66:$67,Кад!$77:$78,Кад!$82:$86,Кад!$89:$96,Кад!$142:$142</definedName>
    <definedName name="Z_B30CE22D_C12F_4E12_8BB9_3AAE0A6991CC_.wvu.Rows" localSheetId="0" hidden="1">Консол!$22:$22,Консол!$44:$46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Мор!$17:$24,Мор!$27:$27,Мор!$31:$33,Мор!$44:$44,Мор!$47:$47,Мор!$49:$50,Мор!$57:$57,Мор!$59:$60,Мор!$64:$65,Мор!$67:$68,Мор!$78:$79,Мор!$83:$88,Мор!$91:$97,Мор!$142:$142</definedName>
    <definedName name="Z_B30CE22D_C12F_4E12_8BB9_3AAE0A6991CC_.wvu.Rows" localSheetId="8" hidden="1">Мос!$19:$24,Мос!$29:$33,Мос!$44:$44,Мос!$58:$58,Мос!$60:$61,Мос!$68:$69,Мос!$79:$80,Мос!$82:$82,Мос!$85:$92,Мос!$95:$102,Мос!$143:$143</definedName>
    <definedName name="Z_B30CE22D_C12F_4E12_8BB9_3AAE0A6991CC_.wvu.Rows" localSheetId="9" hidden="1">Ори!$19:$24,Ори!$31:$35,Ори!$44:$44,Ори!$48:$50,Ори!$57:$57,Ори!$59:$60,Ори!$67:$68,Ори!$78:$79,Ори!$81:$81,Ори!$84:$88,Ори!$91:$98,Ори!$142:$142</definedName>
    <definedName name="Z_B30CE22D_C12F_4E12_8BB9_3AAE0A6991CC_.wvu.Rows" localSheetId="2" hidden="1">район!$18:$19,район!$21:$21,район!$28:$32,район!$36:$36,район!$39:$39,район!$51:$52,район!#REF!,район!$64:$64,район!$71:$71,район!$88:$88,район!$123:$125,район!$128:$129</definedName>
    <definedName name="Z_B30CE22D_C12F_4E12_8BB9_3AAE0A6991CC_.wvu.Rows" localSheetId="4" hidden="1">Сун!$19:$24,Сун!$35:$37,Сун!$40:$40,Сун!$50:$52,Сун!$55:$55,Сун!$59:$59,Сун!$61:$63,Сун!$69:$70,Сун!$80:$81,Сун!$83:$83,Сун!$86:$86,Сун!$88:$91,Сун!$94:$101,Сун!$143:$143</definedName>
    <definedName name="Z_B30CE22D_C12F_4E12_8BB9_3AAE0A6991CC_.wvu.Rows" localSheetId="10" hidden="1">Сят!$19:$24,Сят!$31:$33,Сят!$38:$38,Сят!$45:$47,Сят!$57:$57,Сят!$59:$60,Сят!$67:$68,Сят!$78:$79,Сят!$83:$87,Сят!$90:$97,Сят!$143:$143</definedName>
    <definedName name="Z_B30CE22D_C12F_4E12_8BB9_3AAE0A6991CC_.wvu.Rows" localSheetId="11" hidden="1">Тор!$19:$24,Тор!$32:$36,Тор!$39:$39,Тор!$50:$50,Тор!$57:$57,Тор!$59:$60,Тор!$67:$68,Тор!$75:$75,Тор!$79:$80,Тор!$86:$87,Тор!$89:$95,Тор!$142:$142</definedName>
    <definedName name="Z_B30CE22D_C12F_4E12_8BB9_3AAE0A6991CC_.wvu.Rows" localSheetId="12" hidden="1">Хор!$19:$24,Хор!$28:$36,Хор!$40:$40,Хор!$46:$48,Хор!$55:$55,Хор!$57:$59,Хор!$65:$66,Хор!$76:$77,Хор!$81:$85,Хор!$88:$95,Хор!$142:$142</definedName>
    <definedName name="Z_B30CE22D_C12F_4E12_8BB9_3AAE0A6991CC_.wvu.Rows" localSheetId="13" hidden="1">Чум!$19:$24,Чум!$31:$36,Чум!$47:$49,Чум!$57:$57,Чум!$59:$61,Чум!$67:$68,Чум!$78:$79,Чум!$83:$87,Чум!$90:$97,Чум!$142:$142</definedName>
    <definedName name="Z_B30CE22D_C12F_4E12_8BB9_3AAE0A6991CC_.wvu.Rows" localSheetId="14" hidden="1">Шать!$19:$25,Шать!$31:$33,Шать!$57:$57,Шать!$59:$60,Шать!$67:$68,Шать!$78:$79,Шать!$84:$86,Шать!$90:$97,Шать!$142:$142</definedName>
    <definedName name="Z_B30CE22D_C12F_4E12_8BB9_3AAE0A6991CC_.wvu.Rows" localSheetId="15" hidden="1">Юнг!$19:$24,Юнг!$38:$38,Юнг!$46:$46,Юнг!$56:$56,Юнг!$58:$60,Юнг!$66:$67,Юнг!$77:$78,Юнг!$82:$86,Юнг!$89:$96,Юнг!$142:$142</definedName>
    <definedName name="Z_B30CE22D_C12F_4E12_8BB9_3AAE0A6991CC_.wvu.Rows" localSheetId="16" hidden="1">Юсь!$19:$24,Юсь!$31:$33,Юсь!$36:$36,Юсь!$43:$48,Юсь!$57:$57,Юсь!$59:$60,Юсь!$67:$68,Юсь!$78:$79,Юсь!$83:$87,Юсь!$90:$97,Юсь!$141:$141</definedName>
    <definedName name="Z_B30CE22D_C12F_4E12_8BB9_3AAE0A6991CC_.wvu.Rows" localSheetId="17" hidden="1">Яра!$19:$24,Яра!$46:$46,Яра!$48:$50,Яра!$58:$58,Яра!$60:$61,Яра!$68:$69,Яра!$79:$80,Яра!$84:$88,Яра!$91:$98,Яра!$143:$143</definedName>
    <definedName name="Z_B30CE22D_C12F_4E12_8BB9_3AAE0A6991CC_.wvu.Rows" localSheetId="18" hidden="1">Яро!$19:$24,Яро!$28:$28,Яро!$36:$36,Яро!$43:$43,Яро!$54:$54,Яро!$56:$58,Яро!$64:$65,Яро!$75:$75,Яро!$80:$84,Яро!$87:$90,Яро!$92:$94</definedName>
    <definedName name="Z_B31C8DB7_3E78_4144_A6B5_8DE36DE63F0E_.wvu.Cols" localSheetId="1" hidden="1">Справка!$AV:$AX,Справка!$BB:$BD,Справка!$BH:$BM,Справка!$BT:$BY,Справка!$CX:$DF</definedName>
    <definedName name="Z_B31C8DB7_3E78_4144_A6B5_8DE36DE63F0E_.wvu.PrintArea" localSheetId="5" hidden="1">Иль!$A$1:$F$106</definedName>
    <definedName name="Z_B31C8DB7_3E78_4144_A6B5_8DE36DE63F0E_.wvu.PrintArea" localSheetId="0" hidden="1">Консол!$A$1:$K$51</definedName>
    <definedName name="Z_B31C8DB7_3E78_4144_A6B5_8DE36DE63F0E_.wvu.PrintArea" localSheetId="7" hidden="1">Мор!$A$1:$F$101</definedName>
    <definedName name="Z_B31C8DB7_3E78_4144_A6B5_8DE36DE63F0E_.wvu.PrintArea" localSheetId="1" hidden="1">Справка!$A$1:$EY$31</definedName>
    <definedName name="Z_B31C8DB7_3E78_4144_A6B5_8DE36DE63F0E_.wvu.PrintArea" localSheetId="11" hidden="1">Тор!$A$1:$F$101</definedName>
    <definedName name="Z_B31C8DB7_3E78_4144_A6B5_8DE36DE63F0E_.wvu.PrintArea" localSheetId="15" hidden="1">Юнг!$A$1:$F$100</definedName>
    <definedName name="Z_B31C8DB7_3E78_4144_A6B5_8DE36DE63F0E_.wvu.PrintArea" localSheetId="17" hidden="1">Яра!$A$1:$F$102</definedName>
    <definedName name="Z_B31C8DB7_3E78_4144_A6B5_8DE36DE63F0E_.wvu.Rows" localSheetId="3" hidden="1">Але!$19:$24,Але!$46:$46,Але!$53:$53,Але!$55:$56,Але!$63:$64,Але!$74:$75,Але!$79:$83,Але!$87:$89</definedName>
    <definedName name="Z_B31C8DB7_3E78_4144_A6B5_8DE36DE63F0E_.wvu.Rows" localSheetId="5" hidden="1">Иль!$19:$24,Иль!$34:$34,Иль!$47:$47,Иль!$52:$52,Иль!$62:$63,Иль!$70:$71,Иль!$80:$81,Иль!$83:$83,Иль!$95:$99</definedName>
    <definedName name="Z_B31C8DB7_3E78_4144_A6B5_8DE36DE63F0E_.wvu.Rows" localSheetId="6" hidden="1">Кад!$19:$24,Кад!$44:$44,Кад!$56:$56,Кад!$58:$59,Кад!$66:$67,Кад!$83:$85,Кад!$89:$92,Кад!$94:$96</definedName>
    <definedName name="Z_B31C8DB7_3E78_4144_A6B5_8DE36DE63F0E_.wvu.Rows" localSheetId="0" hidden="1">Консол!$22:$22,Консол!$44:$46,Консол!$83:$85</definedName>
    <definedName name="Z_B31C8DB7_3E78_4144_A6B5_8DE36DE63F0E_.wvu.Rows" localSheetId="19" hidden="1">Лист1!$82:$84</definedName>
    <definedName name="Z_B31C8DB7_3E78_4144_A6B5_8DE36DE63F0E_.wvu.Rows" localSheetId="7" hidden="1">Мор!$21:$21,Мор!$23:$23,Мор!$37:$37,Мор!$44:$44,Мор!$47:$47,Мор!$49:$50,Мор!$57:$57,Мор!$59:$60,Мор!$67:$68,Мор!$83:$88,Мор!$91:$97</definedName>
    <definedName name="Z_B31C8DB7_3E78_4144_A6B5_8DE36DE63F0E_.wvu.Rows" localSheetId="8" hidden="1">Мос!$19:$24,Мос!$44:$44,Мос!$58:$58,Мос!$60:$61,Мос!$68:$69,Мос!$82:$82,Мос!$84:$90,Мос!$95:$100</definedName>
    <definedName name="Z_B31C8DB7_3E78_4144_A6B5_8DE36DE63F0E_.wvu.Rows" localSheetId="9" hidden="1">Ори!$19:$24,Ори!$32:$32,Ори!$44:$44,Ори!$48:$50,Ори!$57:$57,Ори!$59:$60,Ори!$67:$68,Ори!$78:$79,Ори!$81:$81,Ори!$83:$87,Ори!$91:$98</definedName>
    <definedName name="Z_B31C8DB7_3E78_4144_A6B5_8DE36DE63F0E_.wvu.Rows" localSheetId="2" hidden="1">район!$18:$19,район!$21:$21,район!$29:$31,район!$51:$52,район!$64:$64,район!$71:$71,район!$88:$88,район!$95:$95,район!$123:$125</definedName>
    <definedName name="Z_B31C8DB7_3E78_4144_A6B5_8DE36DE63F0E_.wvu.Rows" localSheetId="4" hidden="1">Сун!$19:$24,Сун!$50:$52,Сун!$59:$59,Сун!$61:$62,Сун!$69:$70,Сун!$80:$81,Сун!$83:$83,Сун!$89:$90,Сун!$94:$98</definedName>
    <definedName name="Z_B31C8DB7_3E78_4144_A6B5_8DE36DE63F0E_.wvu.Rows" localSheetId="10" hidden="1">Сят!$19:$19,Сят!$45:$47,Сят!$57:$57,Сят!$59:$60,Сят!$67:$68,Сят!$83:$86,Сят!$90:$97</definedName>
    <definedName name="Z_B31C8DB7_3E78_4144_A6B5_8DE36DE63F0E_.wvu.Rows" localSheetId="11" hidden="1">Тор!$19:$19,Тор!$50:$50,Тор!$57:$57,Тор!$59:$60,Тор!$67:$68,Тор!$75:$75,Тор!$79:$80,Тор!$84:$95</definedName>
    <definedName name="Z_B31C8DB7_3E78_4144_A6B5_8DE36DE63F0E_.wvu.Rows" localSheetId="12" hidden="1">Хор!$19:$24,Хор!$32:$32,Хор!$40:$40,Хор!$55:$55,Хор!$57:$58,Хор!$65:$66,Хор!$81:$85,Хор!$88:$95</definedName>
    <definedName name="Z_B31C8DB7_3E78_4144_A6B5_8DE36DE63F0E_.wvu.Rows" localSheetId="13" hidden="1">Чум!$19:$19,Чум!$21:$21,Чум!$23:$24,Чум!$47:$49,Чум!$57:$57,Чум!$59:$60,Чум!$67:$68,Чум!$83:$87,Чум!$90:$97</definedName>
    <definedName name="Z_B31C8DB7_3E78_4144_A6B5_8DE36DE63F0E_.wvu.Rows" localSheetId="14" hidden="1">Шать!$19:$24,Шать!$47:$49,Шать!$57:$57,Шать!$59:$60,Шать!$67:$68,Шать!$78:$79,Шать!$83:$87,Шать!$90:$97</definedName>
    <definedName name="Z_B31C8DB7_3E78_4144_A6B5_8DE36DE63F0E_.wvu.Rows" localSheetId="15" hidden="1">Юнг!$19:$24,Юнг!$32:$32,Юнг!$56:$56,Юнг!$58:$59,Юнг!$66:$67,Юнг!$82:$86,Юнг!$89:$96</definedName>
    <definedName name="Z_B31C8DB7_3E78_4144_A6B5_8DE36DE63F0E_.wvu.Rows" localSheetId="16" hidden="1">Юсь!$20:$24,Юсь!#REF!,Юсь!$43:$48,Юсь!$67:$68,Юсь!$83:$87,Юсь!$90:$97</definedName>
    <definedName name="Z_B31C8DB7_3E78_4144_A6B5_8DE36DE63F0E_.wvu.Rows" localSheetId="17" hidden="1">Яра!$19:$24,Яра!$46:$46,Яра!$48:$50,Яра!$58:$58,Яра!$60:$61,Яра!$68:$69,Яра!$79:$79,Яра!$84:$88,Яра!$91:$98</definedName>
    <definedName name="Z_B31C8DB7_3E78_4144_A6B5_8DE36DE63F0E_.wvu.Rows" localSheetId="18" hidden="1">Яро!$19:$24,Яро!$54:$54,Яро!$56:$57,Яро!$64:$65,Яро!$75:$76,Яро!$80:$85,Яро!$87:$94</definedName>
    <definedName name="Z_BCDCC9D4_DB89_4801_A421_45470CFD57EC_.wvu.Cols" localSheetId="1" hidden="1">Справка!$AV:$AX,Справка!$BB:$BD,Справка!$BH:$BJ,Справка!$BL:$BM,Справка!$BT:$BY,Справка!$CX:$DF</definedName>
    <definedName name="Z_BCDCC9D4_DB89_4801_A421_45470CFD57EC_.wvu.PrintArea" localSheetId="3" hidden="1">Але!$A$1:$F$97</definedName>
    <definedName name="Z_BCDCC9D4_DB89_4801_A421_45470CFD57EC_.wvu.PrintArea" localSheetId="5" hidden="1">Иль!$A$1:$F$106</definedName>
    <definedName name="Z_BCDCC9D4_DB89_4801_A421_45470CFD57EC_.wvu.PrintArea" localSheetId="0" hidden="1">Консол!$A$1:$K$51</definedName>
    <definedName name="Z_BCDCC9D4_DB89_4801_A421_45470CFD57EC_.wvu.PrintArea" localSheetId="7" hidden="1">Мор!$A$1:$F$101</definedName>
    <definedName name="Z_BCDCC9D4_DB89_4801_A421_45470CFD57EC_.wvu.PrintArea" localSheetId="2" hidden="1">район!$A$1:$F$137</definedName>
    <definedName name="Z_BCDCC9D4_DB89_4801_A421_45470CFD57EC_.wvu.PrintArea" localSheetId="1" hidden="1">Справка!$A$1:$EY$31</definedName>
    <definedName name="Z_BCDCC9D4_DB89_4801_A421_45470CFD57EC_.wvu.PrintArea" localSheetId="4" hidden="1">Сун!$A$1:$F$105</definedName>
    <definedName name="Z_BCDCC9D4_DB89_4801_A421_45470CFD57EC_.wvu.PrintArea" localSheetId="11" hidden="1">Тор!$A$1:$F$101</definedName>
    <definedName name="Z_BCDCC9D4_DB89_4801_A421_45470CFD57EC_.wvu.PrintArea" localSheetId="15" hidden="1">Юнг!$A$1:$F$100</definedName>
    <definedName name="Z_BCDCC9D4_DB89_4801_A421_45470CFD57EC_.wvu.PrintArea" localSheetId="17" hidden="1">Яра!$A$1:$F$102</definedName>
    <definedName name="Z_BCDCC9D4_DB89_4801_A421_45470CFD57EC_.wvu.Rows" localSheetId="3" hidden="1">Але!$19:$24,Але!$28:$28,Але!$36:$36,Але!$40:$40,Але!$46:$46,Але!$55:$56,Але!$63:$64,Але!$69:$69,Але!$74:$74,Але!$79:$82,Але!$86:$93,Але!$142:$142</definedName>
    <definedName name="Z_BCDCC9D4_DB89_4801_A421_45470CFD57EC_.wvu.Rows" localSheetId="5" hidden="1">Иль!$19:$23,Иль!$35:$35,Иль!$41:$41,Иль!$45:$45,Иль!$47:$47,Иль!$51:$52,Иль!$60:$60,Иль!$62:$63,Иль!$70:$71,Иль!$80:$81,Иль!$83:$83,Иль!$88:$92,Иль!$95:$102,Иль!$145:$145</definedName>
    <definedName name="Z_BCDCC9D4_DB89_4801_A421_45470CFD57EC_.wvu.Rows" localSheetId="6" hidden="1">Кад!$19:$24,Кад!$31:$35,Кад!$38:$38,Кад!$42:$42,Кад!$44:$44,Кад!$48:$48,Кад!$56:$56,Кад!$58:$59,Кад!$66:$67,Кад!$77:$77,Кад!$82:$86,Кад!$89:$96,Кад!$142:$142</definedName>
    <definedName name="Z_BCDCC9D4_DB89_4801_A421_45470CFD57EC_.wvu.Rows" localSheetId="0" hidden="1">Консол!$44:$46</definedName>
    <definedName name="Z_BCDCC9D4_DB89_4801_A421_45470CFD57EC_.wvu.Rows" localSheetId="19" hidden="1">Лист1!$82:$84</definedName>
    <definedName name="Z_BCDCC9D4_DB89_4801_A421_45470CFD57EC_.wvu.Rows" localSheetId="7" hidden="1">Мор!$17:$24,Мор!$27:$27,Мор!$44:$44,Мор!$47:$47,Мор!$57:$57,Мор!$59:$60,Мор!$64:$65,Мор!$67:$68,Мор!$78:$78,Мор!$83:$88,Мор!$91:$97,Мор!$142:$142</definedName>
    <definedName name="Z_BCDCC9D4_DB89_4801_A421_45470CFD57EC_.wvu.Rows" localSheetId="8" hidden="1">Мос!$19:$24,Мос!$29:$33,Мос!$42:$42,Мос!$44:$44,Мос!$50:$50,Мос!$58:$58,Мос!$60:$61,Мос!$68:$69,Мос!$82:$82,Мос!$85:$92,Мос!$95:$102,Мос!$143:$143</definedName>
    <definedName name="Z_BCDCC9D4_DB89_4801_A421_45470CFD57EC_.wvu.Rows" localSheetId="9" hidden="1">Ори!$19:$24,Ори!$31:$35,Ори!$44:$44,Ори!$48:$50,Ори!$57:$57,Ори!$59:$60,Ори!$67:$68,Ори!$78:$78,Ори!$81:$81,Ори!$84:$88,Ори!$91:$98,Ори!$142:$142</definedName>
    <definedName name="Z_BCDCC9D4_DB89_4801_A421_45470CFD57EC_.wvu.Rows" localSheetId="2" hidden="1">район!$39:$39</definedName>
    <definedName name="Z_BCDCC9D4_DB89_4801_A421_45470CFD57EC_.wvu.Rows" localSheetId="4" hidden="1">Сун!$19:$24,Сун!$34:$35,Сун!$44:$44,Сун!$46:$46,Сун!$50:$52,Сун!$59:$59,Сун!$61:$62,Сун!$69:$70,Сун!$80:$80,Сун!$83:$83,Сун!$86:$86,Сун!$88:$90,Сун!$94:$101,Сун!$143:$143</definedName>
    <definedName name="Z_BCDCC9D4_DB89_4801_A421_45470CFD57EC_.wvu.Rows" localSheetId="10" hidden="1">Сят!$19:$24,Сят!$38:$38,Сят!$45:$47,Сят!$57:$57,Сят!$59:$60,Сят!$67:$68,Сят!$78:$78,Сят!$83:$87,Сят!$90:$97,Сят!$143:$143</definedName>
    <definedName name="Z_BCDCC9D4_DB89_4801_A421_45470CFD57EC_.wvu.Rows" localSheetId="11" hidden="1">Тор!$19:$24,Тор!$32:$34,Тор!$39:$39,Тор!$43:$43,Тор!$47:$50,Тор!$57:$57,Тор!$59:$60,Тор!$67:$68,Тор!$75:$75,Тор!$79:$79,Тор!$86:$95,Тор!$142:$142</definedName>
    <definedName name="Z_BCDCC9D4_DB89_4801_A421_45470CFD57EC_.wvu.Rows" localSheetId="12" hidden="1">Хор!$19:$24,Хор!$28:$35,Хор!$40:$40,Хор!$46:$48,Хор!$55:$55,Хор!$57:$58,Хор!$65:$66,Хор!$76:$76,Хор!$81:$85,Хор!$88:$95,Хор!$142:$142</definedName>
    <definedName name="Z_BCDCC9D4_DB89_4801_A421_45470CFD57EC_.wvu.Rows" localSheetId="13" hidden="1">Чум!$19:$24,Чум!$31:$36,Чум!$43:$43,Чум!$48:$49,Чум!$57:$57,Чум!$59:$60,Чум!$67:$68,Чум!$78:$78,Чум!$83:$87,Чум!$90:$97,Чум!$142:$142</definedName>
    <definedName name="Z_BCDCC9D4_DB89_4801_A421_45470CFD57EC_.wvu.Rows" localSheetId="14" hidden="1">Шать!$19:$25,Шать!$31:$33,Шать!$47:$50,Шать!$57:$57,Шать!$59:$60,Шать!$67:$68,Шать!$78:$78,Шать!$84:$86,Шать!$90:$97,Шать!$142:$142</definedName>
    <definedName name="Z_BCDCC9D4_DB89_4801_A421_45470CFD57EC_.wvu.Rows" localSheetId="15" hidden="1">Юнг!$19:$24,Юнг!$38:$38,Юнг!$46:$46,Юнг!$56:$56,Юнг!$58:$59,Юнг!$66:$67,Юнг!$77:$77,Юнг!$82:$86,Юнг!$89:$96,Юнг!$142:$142</definedName>
    <definedName name="Z_BCDCC9D4_DB89_4801_A421_45470CFD57EC_.wvu.Rows" localSheetId="16" hidden="1">Юсь!$19:$24,Юсь!$36:$36,Юсь!$43:$48,Юсь!$57:$57,Юсь!$59:$60,Юсь!$67:$68,Юсь!$83:$87,Юсь!$90:$97,Юсь!$141:$141</definedName>
    <definedName name="Z_BCDCC9D4_DB89_4801_A421_45470CFD57EC_.wvu.Rows" localSheetId="17" hidden="1">Яра!$19:$24,Яра!$28:$29,Яра!$33:$33,Яра!$46:$46,Яра!$58:$58,Яра!$60:$61,Яра!$68:$69,Яра!$79:$79,Яра!$84:$88,Яра!$91:$98,Яра!$143:$143</definedName>
    <definedName name="Z_BCDCC9D4_DB89_4801_A421_45470CFD57EC_.wvu.Rows" localSheetId="18" hidden="1">Яро!$19:$24,Яро!$28:$28,Яро!$43:$43,Яро!$46:$47,Яро!$54:$54,Яро!$56:$57,Яро!$64:$65,Яро!$75:$75,Яро!$82:$84,Яро!$87:$90,Яро!$92:$94</definedName>
    <definedName name="_xlnm.Print_Area" localSheetId="3">Але!$A$1:$F$97</definedName>
    <definedName name="_xlnm.Print_Area" localSheetId="5">Иль!$A$1:$F$106</definedName>
    <definedName name="_xlnm.Print_Area" localSheetId="0">Консол!$A$1:$K$51</definedName>
    <definedName name="_xlnm.Print_Area" localSheetId="7">Мор!$A$1:$F$101</definedName>
    <definedName name="_xlnm.Print_Area" localSheetId="2">район!$A$1:$F$137</definedName>
    <definedName name="_xlnm.Print_Area" localSheetId="1">Справка!$A$1:$EY$31</definedName>
    <definedName name="_xlnm.Print_Area" localSheetId="4">Сун!$A$1:$F$105</definedName>
    <definedName name="_xlnm.Print_Area" localSheetId="11">Тор!$A$1:$F$101</definedName>
    <definedName name="_xlnm.Print_Area" localSheetId="15">Юнг!$A$1:$F$100</definedName>
    <definedName name="_xlnm.Print_Area" localSheetId="17">Яра!$A$1:$F$102</definedName>
  </definedNames>
  <calcPr calcId="125725"/>
  <customWorkbookViews>
    <customWorkbookView name="хорной - Личное представление" guid="{BCDCC9D4-DB89-4801-A421-45470CFD57EC}" mergeInterval="0" personalView="1" maximized="1" xWindow="1" yWindow="1" windowWidth="1276" windowHeight="794" tabRatio="695" activeSheetId="13"/>
    <customWorkbookView name="morgau_fin7 - Личное представление" guid="{5BFCA170-DEAE-4D2C-98A0-1E68B427AC01}" mergeInterval="0" personalView="1" maximized="1" xWindow="1" yWindow="1" windowWidth="1916" windowHeight="850" tabRatio="695" activeSheetId="19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morgau_fin4 - Личное представление" guid="{1A52382B-3765-4E8C-903F-6B8919B7242E}" mergeInterval="0" personalView="1" maximized="1" xWindow="1" yWindow="1" windowWidth="1916" windowHeight="850" tabRatio="695" activeSheetId="12"/>
    <customWorkbookView name="morgau_fin2 - Личное представление" guid="{B30CE22D-C12F-4E12-8BB9-3AAE0A6991CC}" mergeInterval="0" personalView="1" maximized="1" xWindow="1" yWindow="1" windowWidth="1916" windowHeight="850" tabRatio="695" activeSheetId="7"/>
    <customWorkbookView name="morgau_fin5 - Личное представление" guid="{B31C8DB7-3E78-4144-A6B5-8DE36DE63F0E}" mergeInterval="0" personalView="1" maximized="1" xWindow="1" yWindow="1" windowWidth="1916" windowHeight="850" tabRatio="695" activeSheetId="1"/>
    <customWorkbookView name="morgau_fin3 - Личное представление" guid="{61528DAC-5C4C-48F4-ADE2-8A724B05A086}" mergeInterval="0" personalView="1" maximized="1" xWindow="1" yWindow="1" windowWidth="1916" windowHeight="850" tabRatio="695" activeSheetId="1"/>
  </customWorkbookViews>
</workbook>
</file>

<file path=xl/calcChain.xml><?xml version="1.0" encoding="utf-8"?>
<calcChain xmlns="http://schemas.openxmlformats.org/spreadsheetml/2006/main">
  <c r="D30" i="6"/>
  <c r="E32"/>
  <c r="F32"/>
  <c r="D30" i="5"/>
  <c r="AZ15" i="2" s="1"/>
  <c r="C73" i="4"/>
  <c r="E69"/>
  <c r="F69"/>
  <c r="CD19" i="2"/>
  <c r="CC19"/>
  <c r="CV18"/>
  <c r="J27" i="1" s="1"/>
  <c r="D53" i="3"/>
  <c r="C53"/>
  <c r="E57"/>
  <c r="F57"/>
  <c r="D68" i="5"/>
  <c r="C68"/>
  <c r="F72"/>
  <c r="E72"/>
  <c r="D12" i="3"/>
  <c r="C12"/>
  <c r="F13"/>
  <c r="E13"/>
  <c r="C42" i="5"/>
  <c r="D42"/>
  <c r="C7" i="4"/>
  <c r="C12"/>
  <c r="C14"/>
  <c r="C17"/>
  <c r="C26"/>
  <c r="C29"/>
  <c r="C31"/>
  <c r="C38"/>
  <c r="D5"/>
  <c r="D7"/>
  <c r="D12"/>
  <c r="D14"/>
  <c r="D17"/>
  <c r="D20"/>
  <c r="D26"/>
  <c r="D29"/>
  <c r="D31"/>
  <c r="D34"/>
  <c r="D38"/>
  <c r="C60"/>
  <c r="C62"/>
  <c r="C68"/>
  <c r="C77"/>
  <c r="C84"/>
  <c r="D60"/>
  <c r="D62"/>
  <c r="D68"/>
  <c r="D73"/>
  <c r="D77"/>
  <c r="D84"/>
  <c r="CO19" i="2"/>
  <c r="C22" i="1"/>
  <c r="CP17" i="2"/>
  <c r="CP14"/>
  <c r="BN20"/>
  <c r="D66" i="15"/>
  <c r="F71"/>
  <c r="E71"/>
  <c r="C34" i="16"/>
  <c r="BN26" i="2" s="1"/>
  <c r="F70" i="7"/>
  <c r="E70"/>
  <c r="D66" i="11"/>
  <c r="D36" i="6"/>
  <c r="C36"/>
  <c r="BN16" i="2" s="1"/>
  <c r="F37" i="6"/>
  <c r="E37"/>
  <c r="D63" i="19"/>
  <c r="D31"/>
  <c r="C31"/>
  <c r="BE29" i="2" s="1"/>
  <c r="E45" i="19"/>
  <c r="C77" i="3"/>
  <c r="CG19" i="2"/>
  <c r="CF19"/>
  <c r="CG17"/>
  <c r="CF17"/>
  <c r="CD17"/>
  <c r="CC17"/>
  <c r="D66" i="17"/>
  <c r="D65" i="16"/>
  <c r="D66" i="14"/>
  <c r="D64" i="13"/>
  <c r="D66" i="10"/>
  <c r="D66" i="8"/>
  <c r="D65" i="7"/>
  <c r="D34" i="3"/>
  <c r="C56" i="17"/>
  <c r="D40" i="7"/>
  <c r="C62" i="3"/>
  <c r="D53" i="19"/>
  <c r="CM14" i="2"/>
  <c r="D38" i="13"/>
  <c r="BP23" i="2"/>
  <c r="BP27"/>
  <c r="BP14"/>
  <c r="D82" i="18"/>
  <c r="D93" i="3"/>
  <c r="C93"/>
  <c r="F94"/>
  <c r="E94"/>
  <c r="CO17" i="2"/>
  <c r="CO14"/>
  <c r="F133" i="3"/>
  <c r="E133"/>
  <c r="F132"/>
  <c r="E132"/>
  <c r="F131"/>
  <c r="E131"/>
  <c r="D130"/>
  <c r="C130"/>
  <c r="F129"/>
  <c r="C128"/>
  <c r="F128" s="1"/>
  <c r="F127"/>
  <c r="E127"/>
  <c r="D126"/>
  <c r="C126"/>
  <c r="E125"/>
  <c r="E124"/>
  <c r="E123"/>
  <c r="F122"/>
  <c r="E122"/>
  <c r="F121"/>
  <c r="E121"/>
  <c r="D120"/>
  <c r="C120"/>
  <c r="F119"/>
  <c r="E119"/>
  <c r="F118"/>
  <c r="E118"/>
  <c r="F117"/>
  <c r="E117"/>
  <c r="F116"/>
  <c r="E116"/>
  <c r="D115"/>
  <c r="C115"/>
  <c r="F114"/>
  <c r="E114"/>
  <c r="F113"/>
  <c r="E113"/>
  <c r="D112"/>
  <c r="C112"/>
  <c r="F111"/>
  <c r="E111"/>
  <c r="F110"/>
  <c r="E110"/>
  <c r="F109"/>
  <c r="E109"/>
  <c r="F108"/>
  <c r="E108"/>
  <c r="F107"/>
  <c r="E107"/>
  <c r="D106"/>
  <c r="C106"/>
  <c r="F105"/>
  <c r="E105"/>
  <c r="D104"/>
  <c r="C104"/>
  <c r="F103"/>
  <c r="E103"/>
  <c r="F102"/>
  <c r="E102"/>
  <c r="F101"/>
  <c r="E101"/>
  <c r="D100"/>
  <c r="C100"/>
  <c r="F99"/>
  <c r="E99"/>
  <c r="F98"/>
  <c r="E98"/>
  <c r="F96"/>
  <c r="E96"/>
  <c r="F95"/>
  <c r="E95"/>
  <c r="F92"/>
  <c r="E92"/>
  <c r="F91"/>
  <c r="E91"/>
  <c r="F90"/>
  <c r="E90"/>
  <c r="F89"/>
  <c r="E89"/>
  <c r="F88"/>
  <c r="E88"/>
  <c r="D87"/>
  <c r="C87"/>
  <c r="F86"/>
  <c r="E86"/>
  <c r="D85"/>
  <c r="C85"/>
  <c r="F84"/>
  <c r="E84"/>
  <c r="F83"/>
  <c r="E83"/>
  <c r="F82"/>
  <c r="E82"/>
  <c r="F81"/>
  <c r="E81"/>
  <c r="F80"/>
  <c r="E80"/>
  <c r="F79"/>
  <c r="E79"/>
  <c r="F78"/>
  <c r="E78"/>
  <c r="D77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D62"/>
  <c r="F60"/>
  <c r="E60"/>
  <c r="F59"/>
  <c r="E59"/>
  <c r="D58"/>
  <c r="C58"/>
  <c r="F56"/>
  <c r="E56"/>
  <c r="F55"/>
  <c r="E55"/>
  <c r="F54"/>
  <c r="E54"/>
  <c r="F52"/>
  <c r="E52"/>
  <c r="D51"/>
  <c r="C51"/>
  <c r="F50"/>
  <c r="E50"/>
  <c r="F49"/>
  <c r="E49"/>
  <c r="D48"/>
  <c r="C48"/>
  <c r="F47"/>
  <c r="F46"/>
  <c r="E46"/>
  <c r="D45"/>
  <c r="C45"/>
  <c r="F44"/>
  <c r="E44"/>
  <c r="D43"/>
  <c r="C43"/>
  <c r="F42"/>
  <c r="E42"/>
  <c r="F41"/>
  <c r="E41"/>
  <c r="F40"/>
  <c r="E40"/>
  <c r="F39"/>
  <c r="E39"/>
  <c r="F38"/>
  <c r="E38"/>
  <c r="F37"/>
  <c r="E37"/>
  <c r="F36"/>
  <c r="E36"/>
  <c r="F35"/>
  <c r="E35"/>
  <c r="C34"/>
  <c r="F32"/>
  <c r="E32"/>
  <c r="F31"/>
  <c r="E31"/>
  <c r="F30"/>
  <c r="E30"/>
  <c r="F29"/>
  <c r="E29"/>
  <c r="D28"/>
  <c r="C28"/>
  <c r="F27"/>
  <c r="E27"/>
  <c r="F26"/>
  <c r="E26"/>
  <c r="F25"/>
  <c r="E25"/>
  <c r="D24"/>
  <c r="C24"/>
  <c r="F23"/>
  <c r="E23"/>
  <c r="D22"/>
  <c r="C22"/>
  <c r="F21"/>
  <c r="E21"/>
  <c r="F20"/>
  <c r="E20"/>
  <c r="F19"/>
  <c r="E19"/>
  <c r="F18"/>
  <c r="E18"/>
  <c r="D17"/>
  <c r="C17"/>
  <c r="F16"/>
  <c r="E16"/>
  <c r="F15"/>
  <c r="E15"/>
  <c r="F14"/>
  <c r="E14"/>
  <c r="F11"/>
  <c r="E11"/>
  <c r="F10"/>
  <c r="E10"/>
  <c r="F9"/>
  <c r="E9"/>
  <c r="F8"/>
  <c r="E8"/>
  <c r="D7"/>
  <c r="C7"/>
  <c r="F6"/>
  <c r="E6"/>
  <c r="D5"/>
  <c r="C5"/>
  <c r="F71" i="12"/>
  <c r="E71"/>
  <c r="CR19" i="2"/>
  <c r="AB28"/>
  <c r="AZ17"/>
  <c r="AZ19"/>
  <c r="AZ20"/>
  <c r="AZ21"/>
  <c r="AZ24"/>
  <c r="AZ26"/>
  <c r="AZ27"/>
  <c r="AZ28"/>
  <c r="C66" i="8"/>
  <c r="F71"/>
  <c r="E71"/>
  <c r="DF33" i="2"/>
  <c r="C67" i="9"/>
  <c r="C40"/>
  <c r="C66" i="12"/>
  <c r="E65" i="11"/>
  <c r="C66"/>
  <c r="C66" i="10"/>
  <c r="C65" i="7"/>
  <c r="C64" i="13"/>
  <c r="C66" i="17"/>
  <c r="C65" i="16"/>
  <c r="C66" i="15"/>
  <c r="C66" i="14"/>
  <c r="F71"/>
  <c r="E71"/>
  <c r="C63" i="19"/>
  <c r="D26"/>
  <c r="BE28" i="2"/>
  <c r="D71" i="7"/>
  <c r="D83" i="9"/>
  <c r="D26" i="6"/>
  <c r="E44" i="14"/>
  <c r="F42" i="5" l="1"/>
  <c r="E42"/>
  <c r="D25" i="4"/>
  <c r="C25"/>
  <c r="CQ17" i="2"/>
  <c r="CQ14"/>
  <c r="E104" i="3"/>
  <c r="E130"/>
  <c r="F120"/>
  <c r="E24"/>
  <c r="F126"/>
  <c r="F7"/>
  <c r="F24"/>
  <c r="E43"/>
  <c r="E45"/>
  <c r="E77"/>
  <c r="F12"/>
  <c r="E7"/>
  <c r="E85"/>
  <c r="F87"/>
  <c r="F112"/>
  <c r="C4"/>
  <c r="E12"/>
  <c r="E53"/>
  <c r="F62"/>
  <c r="F77"/>
  <c r="F93"/>
  <c r="E120"/>
  <c r="E100"/>
  <c r="F104"/>
  <c r="D4"/>
  <c r="E48"/>
  <c r="F58"/>
  <c r="F115"/>
  <c r="E106"/>
  <c r="C33"/>
  <c r="F51"/>
  <c r="E28"/>
  <c r="E17"/>
  <c r="E5"/>
  <c r="E22"/>
  <c r="E34"/>
  <c r="F45"/>
  <c r="F48"/>
  <c r="F100"/>
  <c r="E126"/>
  <c r="E51"/>
  <c r="F53"/>
  <c r="E58"/>
  <c r="E87"/>
  <c r="E93"/>
  <c r="E112"/>
  <c r="E115"/>
  <c r="C134"/>
  <c r="F106"/>
  <c r="E62"/>
  <c r="D33"/>
  <c r="F85"/>
  <c r="F5"/>
  <c r="F17"/>
  <c r="F22"/>
  <c r="F28"/>
  <c r="F34"/>
  <c r="F43"/>
  <c r="F130"/>
  <c r="D134"/>
  <c r="D40" i="16"/>
  <c r="F4" i="3" l="1"/>
  <c r="E4"/>
  <c r="C61"/>
  <c r="C72" s="1"/>
  <c r="D61"/>
  <c r="D72" s="1"/>
  <c r="H72" s="1"/>
  <c r="F134"/>
  <c r="E134"/>
  <c r="E33"/>
  <c r="F33"/>
  <c r="D34" i="15"/>
  <c r="D36" i="7"/>
  <c r="D66" i="12"/>
  <c r="D34" i="11"/>
  <c r="D26"/>
  <c r="D14"/>
  <c r="CV26" i="2"/>
  <c r="AT18"/>
  <c r="AQ18"/>
  <c r="C73" i="3" l="1"/>
  <c r="G72"/>
  <c r="F61"/>
  <c r="E61"/>
  <c r="D73"/>
  <c r="F72" s="1"/>
  <c r="E72"/>
  <c r="C34" i="11"/>
  <c r="BN21" i="2" s="1"/>
  <c r="C82" i="12"/>
  <c r="C38" i="17"/>
  <c r="D12" i="19"/>
  <c r="D67" i="18" l="1"/>
  <c r="E42" i="13"/>
  <c r="D82" i="12"/>
  <c r="D64"/>
  <c r="D69" i="6"/>
  <c r="C69"/>
  <c r="E74"/>
  <c r="F74"/>
  <c r="G33" i="1" l="1"/>
  <c r="E49" i="9"/>
  <c r="D5" i="5"/>
  <c r="C29" i="12"/>
  <c r="J15" i="2"/>
  <c r="D12" i="7"/>
  <c r="CD14" i="2"/>
  <c r="CS17"/>
  <c r="AT28"/>
  <c r="F28" i="18"/>
  <c r="E28"/>
  <c r="D26"/>
  <c r="C67"/>
  <c r="F72"/>
  <c r="E72"/>
  <c r="D73"/>
  <c r="F29"/>
  <c r="E29"/>
  <c r="F87" i="15"/>
  <c r="E87"/>
  <c r="F86"/>
  <c r="E86"/>
  <c r="F85"/>
  <c r="E85"/>
  <c r="F84"/>
  <c r="E84"/>
  <c r="D81" i="14"/>
  <c r="CR17" i="2"/>
  <c r="C40" i="7"/>
  <c r="D43" i="6"/>
  <c r="C43"/>
  <c r="CS16" i="2"/>
  <c r="CR16"/>
  <c r="BQ14"/>
  <c r="E53" i="6"/>
  <c r="F53"/>
  <c r="BR14" i="2"/>
  <c r="CV22"/>
  <c r="CV21"/>
  <c r="D41" i="12"/>
  <c r="E49"/>
  <c r="F49"/>
  <c r="D40" i="11"/>
  <c r="CS23" i="2" l="1"/>
  <c r="CS19"/>
  <c r="CS18"/>
  <c r="CS14" l="1"/>
  <c r="D40" i="10"/>
  <c r="D40" i="9"/>
  <c r="D40" i="8"/>
  <c r="D17" i="15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F34" i="5" l="1"/>
  <c r="AE14" i="2"/>
  <c r="CR14"/>
  <c r="CT14" s="1"/>
  <c r="CR27"/>
  <c r="CT27" s="1"/>
  <c r="CR25"/>
  <c r="CT25" s="1"/>
  <c r="CR24"/>
  <c r="CT24" s="1"/>
  <c r="CR21"/>
  <c r="CT21" s="1"/>
  <c r="CR18"/>
  <c r="CT18" s="1"/>
  <c r="CS15"/>
  <c r="CR15"/>
  <c r="F80" i="13"/>
  <c r="F90" i="18"/>
  <c r="F50" i="17"/>
  <c r="C40" i="16"/>
  <c r="E40" s="1"/>
  <c r="E50" i="15"/>
  <c r="F50"/>
  <c r="C41" i="14"/>
  <c r="F41" s="1"/>
  <c r="E50"/>
  <c r="F50"/>
  <c r="E76" i="12"/>
  <c r="E73"/>
  <c r="E31"/>
  <c r="F31"/>
  <c r="D29"/>
  <c r="AZ22" i="2" s="1"/>
  <c r="C40" i="11"/>
  <c r="E40" s="1"/>
  <c r="E49"/>
  <c r="F49"/>
  <c r="C40" i="10"/>
  <c r="F40" s="1"/>
  <c r="E81" i="9"/>
  <c r="E51"/>
  <c r="F51"/>
  <c r="E47" i="8"/>
  <c r="F47"/>
  <c r="E48"/>
  <c r="F48"/>
  <c r="E49"/>
  <c r="F49"/>
  <c r="E50"/>
  <c r="F50"/>
  <c r="C40"/>
  <c r="F40" s="1"/>
  <c r="F82" i="5"/>
  <c r="F77"/>
  <c r="C26"/>
  <c r="E49"/>
  <c r="F49"/>
  <c r="E48" i="12"/>
  <c r="F48"/>
  <c r="G24" i="1"/>
  <c r="C41" i="15"/>
  <c r="F41" s="1"/>
  <c r="E42"/>
  <c r="C38" i="13"/>
  <c r="C41" i="12"/>
  <c r="F41" i="10"/>
  <c r="E44"/>
  <c r="F44"/>
  <c r="E44" i="9"/>
  <c r="F44"/>
  <c r="E44" i="8"/>
  <c r="F44"/>
  <c r="E44" i="7"/>
  <c r="F44"/>
  <c r="E47" i="6"/>
  <c r="F47"/>
  <c r="E48"/>
  <c r="F48"/>
  <c r="E46" i="5"/>
  <c r="F46"/>
  <c r="CR22" i="2"/>
  <c r="CT22" s="1"/>
  <c r="CV14"/>
  <c r="C55" i="7"/>
  <c r="G34" i="1"/>
  <c r="F34"/>
  <c r="G20"/>
  <c r="D20" i="14"/>
  <c r="AK24" i="2" s="1"/>
  <c r="E75" i="11"/>
  <c r="E34" i="10"/>
  <c r="F34"/>
  <c r="E35"/>
  <c r="F35"/>
  <c r="D81" i="8"/>
  <c r="EL18" i="2" s="1"/>
  <c r="C77" i="8"/>
  <c r="EH18" i="2" s="1"/>
  <c r="C72" i="8"/>
  <c r="EE18" i="2" s="1"/>
  <c r="E35" i="11"/>
  <c r="F35"/>
  <c r="E34"/>
  <c r="F34"/>
  <c r="E33"/>
  <c r="C7" i="8"/>
  <c r="D7" i="5"/>
  <c r="C52" i="4"/>
  <c r="BO21" i="2"/>
  <c r="BP21" s="1"/>
  <c r="D96" i="12"/>
  <c r="ER22" i="2" s="1"/>
  <c r="F35" i="16"/>
  <c r="E35"/>
  <c r="D34"/>
  <c r="E34" s="1"/>
  <c r="D12" i="13"/>
  <c r="D5"/>
  <c r="D79"/>
  <c r="EL23" i="2" s="1"/>
  <c r="D75" i="13"/>
  <c r="EI23" i="2" s="1"/>
  <c r="D62" i="13"/>
  <c r="D70"/>
  <c r="EF23" i="2" s="1"/>
  <c r="D54" i="13"/>
  <c r="D26"/>
  <c r="AQ27" i="2"/>
  <c r="AQ25"/>
  <c r="AQ19"/>
  <c r="AR19" s="1"/>
  <c r="AQ17"/>
  <c r="AT29"/>
  <c r="AU29" s="1"/>
  <c r="BU32"/>
  <c r="BU33" s="1"/>
  <c r="E88" i="16"/>
  <c r="C81" i="14"/>
  <c r="EK24" i="2" s="1"/>
  <c r="E15" i="14"/>
  <c r="C75" i="13"/>
  <c r="EH23" i="2" s="1"/>
  <c r="E42" i="10"/>
  <c r="F42"/>
  <c r="BO19" i="2"/>
  <c r="F76" i="9"/>
  <c r="F35"/>
  <c r="E35"/>
  <c r="D34"/>
  <c r="C34"/>
  <c r="BN19" i="2" s="1"/>
  <c r="G21" i="1"/>
  <c r="E36" i="18"/>
  <c r="F36"/>
  <c r="E48" i="16"/>
  <c r="F48"/>
  <c r="E46"/>
  <c r="E47"/>
  <c r="E42"/>
  <c r="F42"/>
  <c r="C34" i="15"/>
  <c r="BN25" i="2" s="1"/>
  <c r="E36" i="15"/>
  <c r="F36"/>
  <c r="BO25" i="2"/>
  <c r="E70" i="14"/>
  <c r="D34"/>
  <c r="BO24" i="2" s="1"/>
  <c r="BP24" s="1"/>
  <c r="C34" i="14"/>
  <c r="E36" i="12"/>
  <c r="F36"/>
  <c r="C35"/>
  <c r="BN22" i="2" s="1"/>
  <c r="E42" i="11"/>
  <c r="F42"/>
  <c r="E42" i="8"/>
  <c r="F42"/>
  <c r="E86" i="7"/>
  <c r="BR17" i="2"/>
  <c r="E42" i="7"/>
  <c r="F42"/>
  <c r="E35"/>
  <c r="F35"/>
  <c r="E60" i="6"/>
  <c r="F60"/>
  <c r="E51"/>
  <c r="E61" i="5"/>
  <c r="E62"/>
  <c r="E63"/>
  <c r="C5"/>
  <c r="C7"/>
  <c r="E29"/>
  <c r="E31"/>
  <c r="F28"/>
  <c r="E28"/>
  <c r="E45" i="4"/>
  <c r="DN14" i="2"/>
  <c r="DQ29"/>
  <c r="DQ24"/>
  <c r="DQ22"/>
  <c r="DQ21"/>
  <c r="DQ18"/>
  <c r="DQ16"/>
  <c r="DQ14"/>
  <c r="D17" i="12"/>
  <c r="D5" i="8"/>
  <c r="D5" i="6"/>
  <c r="D56" i="12"/>
  <c r="D35"/>
  <c r="BO22" i="2" s="1"/>
  <c r="BP22" s="1"/>
  <c r="CS26"/>
  <c r="CR26"/>
  <c r="CS28"/>
  <c r="CR28"/>
  <c r="D78" i="18"/>
  <c r="EI28" i="2" s="1"/>
  <c r="D41" i="18"/>
  <c r="C41"/>
  <c r="E51"/>
  <c r="F51"/>
  <c r="D34" i="7"/>
  <c r="BO17" i="2" s="1"/>
  <c r="C34" i="7"/>
  <c r="BN17" i="2" s="1"/>
  <c r="G15" i="1"/>
  <c r="D61" i="19"/>
  <c r="DZ29" i="2" s="1"/>
  <c r="D38" i="19"/>
  <c r="D35" i="18"/>
  <c r="BO28" i="2" s="1"/>
  <c r="BO20"/>
  <c r="BP20" s="1"/>
  <c r="D88" i="14"/>
  <c r="ER24" i="2" s="1"/>
  <c r="D36" i="8"/>
  <c r="BR18" i="2" s="1"/>
  <c r="E27" i="19"/>
  <c r="E56" i="16"/>
  <c r="E57"/>
  <c r="E58"/>
  <c r="E59"/>
  <c r="AQ29" i="2"/>
  <c r="AQ14"/>
  <c r="CL18"/>
  <c r="AS17"/>
  <c r="AA24"/>
  <c r="G36" i="1"/>
  <c r="D36" s="1"/>
  <c r="EC18" i="2"/>
  <c r="EB18"/>
  <c r="C14" i="14"/>
  <c r="F15" s="1"/>
  <c r="F35" i="15"/>
  <c r="E35"/>
  <c r="CI16" i="2"/>
  <c r="CI29"/>
  <c r="CI28"/>
  <c r="CI27"/>
  <c r="CI26"/>
  <c r="CI25"/>
  <c r="CI24"/>
  <c r="CI23"/>
  <c r="CI22"/>
  <c r="CI21"/>
  <c r="CI20"/>
  <c r="CI19"/>
  <c r="CI18"/>
  <c r="CI17"/>
  <c r="CI15"/>
  <c r="CI14"/>
  <c r="I29"/>
  <c r="P25"/>
  <c r="AN25"/>
  <c r="CP28"/>
  <c r="CP26"/>
  <c r="CP25"/>
  <c r="CP24"/>
  <c r="CP23"/>
  <c r="CP22"/>
  <c r="CP16"/>
  <c r="BE14"/>
  <c r="AY28"/>
  <c r="AY27"/>
  <c r="AY24"/>
  <c r="BA24" s="1"/>
  <c r="AY21"/>
  <c r="AY20"/>
  <c r="AY19"/>
  <c r="AY17"/>
  <c r="BA17" s="1"/>
  <c r="AY15"/>
  <c r="AY26"/>
  <c r="AS24"/>
  <c r="AQ26"/>
  <c r="AQ24"/>
  <c r="AQ22"/>
  <c r="AQ16"/>
  <c r="AQ15"/>
  <c r="D88" i="15"/>
  <c r="ER25" i="2" s="1"/>
  <c r="D20" i="12"/>
  <c r="AK22" i="2" s="1"/>
  <c r="AL22" s="1"/>
  <c r="C20" i="12"/>
  <c r="D26" i="5"/>
  <c r="AP27" i="2"/>
  <c r="CO28"/>
  <c r="CO26"/>
  <c r="CC26"/>
  <c r="CO24"/>
  <c r="CO23"/>
  <c r="CO22"/>
  <c r="CO16"/>
  <c r="D69" i="19"/>
  <c r="EF29" i="2" s="1"/>
  <c r="D63" i="16"/>
  <c r="D55"/>
  <c r="D76"/>
  <c r="D71"/>
  <c r="EF26" i="2" s="1"/>
  <c r="EC25"/>
  <c r="D7" i="7"/>
  <c r="F40"/>
  <c r="D26"/>
  <c r="D17" i="5"/>
  <c r="EF14" i="2"/>
  <c r="DQ20"/>
  <c r="DQ17"/>
  <c r="D5" i="15"/>
  <c r="D5" i="9"/>
  <c r="C35" i="18"/>
  <c r="BN28" i="2" s="1"/>
  <c r="C34" i="8"/>
  <c r="BN18" i="2" s="1"/>
  <c r="AP18"/>
  <c r="AT19"/>
  <c r="AS18"/>
  <c r="F20" i="1"/>
  <c r="DZ22" i="2"/>
  <c r="AQ21"/>
  <c r="D64" i="17"/>
  <c r="D56" i="15"/>
  <c r="D37" i="12"/>
  <c r="BR22" i="2" s="1"/>
  <c r="E15" i="5"/>
  <c r="E16"/>
  <c r="G9" i="1"/>
  <c r="D9" s="1"/>
  <c r="BE22" i="2"/>
  <c r="D31" i="7"/>
  <c r="J14" i="2"/>
  <c r="J16"/>
  <c r="J17"/>
  <c r="J18"/>
  <c r="J19"/>
  <c r="J20"/>
  <c r="J21"/>
  <c r="J22"/>
  <c r="J23"/>
  <c r="J24"/>
  <c r="J25"/>
  <c r="J26"/>
  <c r="J27"/>
  <c r="J28"/>
  <c r="J29"/>
  <c r="BI18"/>
  <c r="BI31" s="1"/>
  <c r="BI32" s="1"/>
  <c r="BI33" s="1"/>
  <c r="BJ18"/>
  <c r="BK18"/>
  <c r="BL18"/>
  <c r="BM18"/>
  <c r="EC24"/>
  <c r="D5" i="14"/>
  <c r="EY30" i="2"/>
  <c r="D65" i="18"/>
  <c r="DZ28" i="2" s="1"/>
  <c r="D12" i="5"/>
  <c r="E48"/>
  <c r="F48"/>
  <c r="C74"/>
  <c r="I14" i="2"/>
  <c r="AP26"/>
  <c r="AP25"/>
  <c r="AP24"/>
  <c r="AP22"/>
  <c r="AP17"/>
  <c r="AP14"/>
  <c r="AS26"/>
  <c r="AS22"/>
  <c r="AS21"/>
  <c r="G11" i="1"/>
  <c r="D11" s="1"/>
  <c r="G5"/>
  <c r="G39"/>
  <c r="C96" i="12"/>
  <c r="EQ22" i="2" s="1"/>
  <c r="D7" i="16"/>
  <c r="E42" i="9"/>
  <c r="F42"/>
  <c r="ER14" i="2"/>
  <c r="EL14"/>
  <c r="EH14"/>
  <c r="EB14"/>
  <c r="D52" i="4"/>
  <c r="D36" i="16"/>
  <c r="G42" i="1"/>
  <c r="D17" i="19"/>
  <c r="D33" i="5"/>
  <c r="BF15" i="2" s="1"/>
  <c r="D64" i="11"/>
  <c r="D56"/>
  <c r="DK21" i="2" s="1"/>
  <c r="D87" i="7"/>
  <c r="ER17" i="2" s="1"/>
  <c r="D82" i="7"/>
  <c r="EO17" i="2" s="1"/>
  <c r="D80" i="7"/>
  <c r="EL17" i="2" s="1"/>
  <c r="D76" i="7"/>
  <c r="EI17" i="2" s="1"/>
  <c r="EC17"/>
  <c r="D63" i="7"/>
  <c r="D55"/>
  <c r="D64" i="10"/>
  <c r="AS28" i="2"/>
  <c r="AS27"/>
  <c r="AS25"/>
  <c r="AS23"/>
  <c r="AS20"/>
  <c r="AS16"/>
  <c r="AS15"/>
  <c r="AS14"/>
  <c r="AP28"/>
  <c r="AP23"/>
  <c r="AP20"/>
  <c r="D7" i="13"/>
  <c r="D14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G30" i="1"/>
  <c r="D26" i="16"/>
  <c r="D67" i="9"/>
  <c r="D57"/>
  <c r="AD23" i="2"/>
  <c r="I23"/>
  <c r="L23"/>
  <c r="I24"/>
  <c r="AD24"/>
  <c r="AQ28"/>
  <c r="AQ23"/>
  <c r="AQ20"/>
  <c r="AP21"/>
  <c r="AP15"/>
  <c r="E43" i="14"/>
  <c r="F43"/>
  <c r="C26" i="6"/>
  <c r="C66" i="5"/>
  <c r="DE23" i="2"/>
  <c r="DE31" s="1"/>
  <c r="D77" i="17"/>
  <c r="EI27" i="2" s="1"/>
  <c r="D78" i="12"/>
  <c r="D73" i="9"/>
  <c r="G12" i="1"/>
  <c r="C88" i="17"/>
  <c r="EQ27" i="2" s="1"/>
  <c r="DP14"/>
  <c r="D26" i="17"/>
  <c r="D32" i="18"/>
  <c r="C79" i="13"/>
  <c r="EK23" i="2" s="1"/>
  <c r="C26" i="11"/>
  <c r="C26" i="8"/>
  <c r="C33" i="6"/>
  <c r="E67" i="18"/>
  <c r="C64" i="15"/>
  <c r="C81" i="8"/>
  <c r="E83"/>
  <c r="F83"/>
  <c r="CG23" i="2"/>
  <c r="CF23"/>
  <c r="F40" i="13"/>
  <c r="F41"/>
  <c r="E40"/>
  <c r="E41"/>
  <c r="CG27" i="2"/>
  <c r="CF27"/>
  <c r="F40" i="17"/>
  <c r="E40"/>
  <c r="CP27" i="2"/>
  <c r="D7" i="10"/>
  <c r="D7" i="8"/>
  <c r="C31" i="13"/>
  <c r="EL22" i="2"/>
  <c r="EK22"/>
  <c r="D95" i="8"/>
  <c r="EU18" i="2" s="1"/>
  <c r="D67" i="6"/>
  <c r="D66" i="5"/>
  <c r="CO27" i="2"/>
  <c r="D81" i="11"/>
  <c r="EL21" i="2" s="1"/>
  <c r="D65" i="9"/>
  <c r="F43" i="17"/>
  <c r="F44"/>
  <c r="F46"/>
  <c r="F47"/>
  <c r="F48"/>
  <c r="F49"/>
  <c r="E43"/>
  <c r="E44"/>
  <c r="E46"/>
  <c r="E47"/>
  <c r="E48"/>
  <c r="E49"/>
  <c r="D17" i="18"/>
  <c r="CP21" i="2"/>
  <c r="E75" i="12"/>
  <c r="F75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D12" i="11"/>
  <c r="F39" i="1"/>
  <c r="F38"/>
  <c r="G37"/>
  <c r="F37"/>
  <c r="F33"/>
  <c r="G31"/>
  <c r="F30"/>
  <c r="F6"/>
  <c r="D12" i="6"/>
  <c r="C91" i="9"/>
  <c r="EN19" i="2" s="1"/>
  <c r="EC27"/>
  <c r="F78" i="11"/>
  <c r="F79"/>
  <c r="E78"/>
  <c r="E79"/>
  <c r="D91" i="9"/>
  <c r="EO19" i="2" s="1"/>
  <c r="F87" i="9"/>
  <c r="F88"/>
  <c r="F89"/>
  <c r="F90"/>
  <c r="F92"/>
  <c r="E87"/>
  <c r="E88"/>
  <c r="E89"/>
  <c r="E90"/>
  <c r="E92"/>
  <c r="G6" i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F27"/>
  <c r="E28"/>
  <c r="F28"/>
  <c r="C29"/>
  <c r="D29"/>
  <c r="AZ29" i="2" s="1"/>
  <c r="BA29" s="1"/>
  <c r="E30" i="19"/>
  <c r="F30"/>
  <c r="E32"/>
  <c r="F32"/>
  <c r="E33"/>
  <c r="F33"/>
  <c r="C34"/>
  <c r="BN29" i="2" s="1"/>
  <c r="D34" i="19"/>
  <c r="BO29" i="2" s="1"/>
  <c r="E35" i="19"/>
  <c r="F35"/>
  <c r="E36"/>
  <c r="F36"/>
  <c r="E39"/>
  <c r="E40"/>
  <c r="F40"/>
  <c r="E41"/>
  <c r="F41"/>
  <c r="E42"/>
  <c r="F42"/>
  <c r="E43"/>
  <c r="F43"/>
  <c r="E44"/>
  <c r="F44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EC29" i="2"/>
  <c r="E64" i="19"/>
  <c r="F64"/>
  <c r="E65"/>
  <c r="F65"/>
  <c r="E66"/>
  <c r="F66"/>
  <c r="E67"/>
  <c r="F67"/>
  <c r="E70"/>
  <c r="F70"/>
  <c r="E71"/>
  <c r="F71"/>
  <c r="E73"/>
  <c r="F73"/>
  <c r="D74"/>
  <c r="EI29" i="2" s="1"/>
  <c r="E75" i="19"/>
  <c r="F75"/>
  <c r="E76"/>
  <c r="F76"/>
  <c r="E77"/>
  <c r="C78"/>
  <c r="D78"/>
  <c r="EL29" i="2" s="1"/>
  <c r="E79" i="19"/>
  <c r="F79"/>
  <c r="C80"/>
  <c r="EN29" i="2" s="1"/>
  <c r="D80" i="19"/>
  <c r="EO29" i="2" s="1"/>
  <c r="E81" i="19"/>
  <c r="F81"/>
  <c r="E82"/>
  <c r="F82"/>
  <c r="E83"/>
  <c r="F83"/>
  <c r="F84"/>
  <c r="C85"/>
  <c r="D85"/>
  <c r="ER29" i="2" s="1"/>
  <c r="E86" i="19"/>
  <c r="F86"/>
  <c r="E87"/>
  <c r="F87"/>
  <c r="E88"/>
  <c r="E89"/>
  <c r="E90"/>
  <c r="C91"/>
  <c r="D91"/>
  <c r="EU29" i="2" s="1"/>
  <c r="E92" i="19"/>
  <c r="F92"/>
  <c r="E93"/>
  <c r="F93"/>
  <c r="E94"/>
  <c r="F94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E33"/>
  <c r="F33"/>
  <c r="E34"/>
  <c r="F34"/>
  <c r="C37"/>
  <c r="BQ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F28" i="2"/>
  <c r="E75" i="18"/>
  <c r="F75"/>
  <c r="E76"/>
  <c r="F76"/>
  <c r="C78"/>
  <c r="E79"/>
  <c r="F79"/>
  <c r="E80"/>
  <c r="F80"/>
  <c r="E81"/>
  <c r="F81"/>
  <c r="C82"/>
  <c r="EK28" i="2" s="1"/>
  <c r="E83" i="18"/>
  <c r="F83"/>
  <c r="C84"/>
  <c r="EN28" i="2" s="1"/>
  <c r="D84" i="18"/>
  <c r="EO28" i="2" s="1"/>
  <c r="E85" i="18"/>
  <c r="F85"/>
  <c r="E86"/>
  <c r="F86"/>
  <c r="E87"/>
  <c r="F87"/>
  <c r="F88"/>
  <c r="D89"/>
  <c r="ER28" i="2" s="1"/>
  <c r="E90" i="18"/>
  <c r="E91"/>
  <c r="F91"/>
  <c r="E92"/>
  <c r="E93"/>
  <c r="E94"/>
  <c r="C95"/>
  <c r="ET28" i="2" s="1"/>
  <c r="D95" i="18"/>
  <c r="EU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BQ27" i="2" s="1"/>
  <c r="D34" i="17"/>
  <c r="BR27" i="2" s="1"/>
  <c r="E35" i="17"/>
  <c r="F35"/>
  <c r="E36"/>
  <c r="F36"/>
  <c r="F39"/>
  <c r="E41"/>
  <c r="F41"/>
  <c r="E42"/>
  <c r="F42"/>
  <c r="C45"/>
  <c r="D45"/>
  <c r="D56"/>
  <c r="E58"/>
  <c r="F58"/>
  <c r="F59"/>
  <c r="E60"/>
  <c r="F60"/>
  <c r="E61"/>
  <c r="F61"/>
  <c r="E62"/>
  <c r="F62"/>
  <c r="E63"/>
  <c r="F63"/>
  <c r="C64"/>
  <c r="E65"/>
  <c r="F65"/>
  <c r="E67"/>
  <c r="F67"/>
  <c r="E68"/>
  <c r="F68"/>
  <c r="E69"/>
  <c r="F69"/>
  <c r="E70"/>
  <c r="F70"/>
  <c r="D72"/>
  <c r="EF27" i="2" s="1"/>
  <c r="E74" i="17"/>
  <c r="F74"/>
  <c r="E75"/>
  <c r="F75"/>
  <c r="E76"/>
  <c r="F76"/>
  <c r="C77"/>
  <c r="E78"/>
  <c r="F78"/>
  <c r="E79"/>
  <c r="F79"/>
  <c r="E80"/>
  <c r="F80"/>
  <c r="D81"/>
  <c r="C83"/>
  <c r="D83"/>
  <c r="EO27" i="2" s="1"/>
  <c r="E84" i="17"/>
  <c r="F84"/>
  <c r="E85"/>
  <c r="F85"/>
  <c r="E86"/>
  <c r="F86"/>
  <c r="F87"/>
  <c r="D88"/>
  <c r="ER27" i="2" s="1"/>
  <c r="F89" i="17"/>
  <c r="E90"/>
  <c r="F90"/>
  <c r="E91"/>
  <c r="E92"/>
  <c r="E93"/>
  <c r="C94"/>
  <c r="ET27" i="2" s="1"/>
  <c r="D94" i="17"/>
  <c r="EU27" i="2" s="1"/>
  <c r="E95" i="17"/>
  <c r="F95"/>
  <c r="E96"/>
  <c r="F96"/>
  <c r="E97"/>
  <c r="F97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F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3"/>
  <c r="F73"/>
  <c r="E74"/>
  <c r="F74"/>
  <c r="E75"/>
  <c r="F75"/>
  <c r="C76"/>
  <c r="EH26" i="2" s="1"/>
  <c r="E77" i="16"/>
  <c r="F77"/>
  <c r="E78"/>
  <c r="F78"/>
  <c r="E79"/>
  <c r="F79"/>
  <c r="C80"/>
  <c r="EK26" i="2" s="1"/>
  <c r="D80" i="16"/>
  <c r="EL26" i="2" s="1"/>
  <c r="E81" i="16"/>
  <c r="F81"/>
  <c r="C82"/>
  <c r="EN26" i="2" s="1"/>
  <c r="D82" i="16"/>
  <c r="E83"/>
  <c r="F83"/>
  <c r="E84"/>
  <c r="F84"/>
  <c r="E85"/>
  <c r="F85"/>
  <c r="F86"/>
  <c r="C87"/>
  <c r="EQ26" i="2" s="1"/>
  <c r="D87" i="16"/>
  <c r="F88"/>
  <c r="E89"/>
  <c r="F89"/>
  <c r="E90"/>
  <c r="E91"/>
  <c r="E92"/>
  <c r="C93"/>
  <c r="ET26" i="2" s="1"/>
  <c r="D93" i="16"/>
  <c r="EU26" i="2" s="1"/>
  <c r="E94" i="16"/>
  <c r="F94"/>
  <c r="E95"/>
  <c r="F95"/>
  <c r="E96"/>
  <c r="F96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AZ25" i="2" s="1"/>
  <c r="E30" i="15"/>
  <c r="F30"/>
  <c r="C31"/>
  <c r="D31"/>
  <c r="E32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E67"/>
  <c r="F67"/>
  <c r="E68"/>
  <c r="F68"/>
  <c r="E69"/>
  <c r="F69"/>
  <c r="E70"/>
  <c r="F70"/>
  <c r="D72"/>
  <c r="EF25" i="2" s="1"/>
  <c r="E73" i="15"/>
  <c r="F73"/>
  <c r="E74"/>
  <c r="F74"/>
  <c r="F75"/>
  <c r="E76"/>
  <c r="F76"/>
  <c r="D77"/>
  <c r="EI25" i="2" s="1"/>
  <c r="E78" i="15"/>
  <c r="F78"/>
  <c r="E79"/>
  <c r="F79"/>
  <c r="C81"/>
  <c r="EK25" i="2" s="1"/>
  <c r="D81" i="15"/>
  <c r="EL25" i="2" s="1"/>
  <c r="E82" i="15"/>
  <c r="F82"/>
  <c r="C83"/>
  <c r="EN25" i="2" s="1"/>
  <c r="D83" i="15"/>
  <c r="C88"/>
  <c r="EQ25" i="2" s="1"/>
  <c r="E89" i="15"/>
  <c r="F89"/>
  <c r="E90"/>
  <c r="F90"/>
  <c r="E91"/>
  <c r="E92"/>
  <c r="E93"/>
  <c r="C94"/>
  <c r="ET25" i="2" s="1"/>
  <c r="D94" i="15"/>
  <c r="EU25" i="2" s="1"/>
  <c r="E95" i="15"/>
  <c r="F95"/>
  <c r="E96"/>
  <c r="F96"/>
  <c r="E97"/>
  <c r="F97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EB24" i="2"/>
  <c r="E67" i="14"/>
  <c r="F67"/>
  <c r="E68"/>
  <c r="F68"/>
  <c r="E69"/>
  <c r="F69"/>
  <c r="F70"/>
  <c r="D72"/>
  <c r="EF24" i="2" s="1"/>
  <c r="E73" i="14"/>
  <c r="F73"/>
  <c r="E74"/>
  <c r="F74"/>
  <c r="E75"/>
  <c r="E76"/>
  <c r="F76"/>
  <c r="D77"/>
  <c r="EI24" i="2" s="1"/>
  <c r="E79" i="14"/>
  <c r="F79"/>
  <c r="E80"/>
  <c r="F80"/>
  <c r="EL24" i="2"/>
  <c r="E82" i="14"/>
  <c r="F82"/>
  <c r="C83"/>
  <c r="EN24" i="2" s="1"/>
  <c r="D83" i="14"/>
  <c r="EO24" i="2" s="1"/>
  <c r="E84" i="14"/>
  <c r="F84"/>
  <c r="E85"/>
  <c r="F85"/>
  <c r="E86"/>
  <c r="F86"/>
  <c r="F87"/>
  <c r="C88"/>
  <c r="EQ24" i="2" s="1"/>
  <c r="E89" i="14"/>
  <c r="F89"/>
  <c r="E90"/>
  <c r="F90"/>
  <c r="E91"/>
  <c r="E92"/>
  <c r="E93"/>
  <c r="C94"/>
  <c r="D94"/>
  <c r="EU24" i="2" s="1"/>
  <c r="E95" i="14"/>
  <c r="F95"/>
  <c r="E96"/>
  <c r="F96"/>
  <c r="E97"/>
  <c r="F97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AY23" i="2" s="1"/>
  <c r="D29" i="13"/>
  <c r="AZ23" i="2" s="1"/>
  <c r="E30" i="13"/>
  <c r="F30"/>
  <c r="D31"/>
  <c r="E32"/>
  <c r="F32"/>
  <c r="E33"/>
  <c r="F33"/>
  <c r="C34"/>
  <c r="BQ23" i="2" s="1"/>
  <c r="D34" i="13"/>
  <c r="E35"/>
  <c r="F35"/>
  <c r="E36"/>
  <c r="F36"/>
  <c r="E39"/>
  <c r="F39"/>
  <c r="F42"/>
  <c r="E43"/>
  <c r="F43"/>
  <c r="E44"/>
  <c r="F44"/>
  <c r="E45"/>
  <c r="F45"/>
  <c r="F46"/>
  <c r="E47"/>
  <c r="F47"/>
  <c r="C54"/>
  <c r="E56"/>
  <c r="F56"/>
  <c r="F57"/>
  <c r="E58"/>
  <c r="F58"/>
  <c r="E59"/>
  <c r="F59"/>
  <c r="E60"/>
  <c r="F60"/>
  <c r="E61"/>
  <c r="F61"/>
  <c r="C62"/>
  <c r="E63"/>
  <c r="F63"/>
  <c r="EB23" i="2"/>
  <c r="EC23"/>
  <c r="E65" i="13"/>
  <c r="F65"/>
  <c r="E66"/>
  <c r="F66"/>
  <c r="E67"/>
  <c r="F67"/>
  <c r="E68"/>
  <c r="F68"/>
  <c r="C70"/>
  <c r="E72"/>
  <c r="F72"/>
  <c r="E73"/>
  <c r="F73"/>
  <c r="E74"/>
  <c r="F74"/>
  <c r="E76"/>
  <c r="F76"/>
  <c r="E77"/>
  <c r="F77"/>
  <c r="E78"/>
  <c r="F78"/>
  <c r="E80"/>
  <c r="C81"/>
  <c r="EN23" i="2" s="1"/>
  <c r="D81" i="13"/>
  <c r="E82"/>
  <c r="F82"/>
  <c r="E83"/>
  <c r="F83"/>
  <c r="E84"/>
  <c r="F84"/>
  <c r="F85"/>
  <c r="C86"/>
  <c r="EQ23" i="2" s="1"/>
  <c r="D86" i="13"/>
  <c r="ER23" i="2" s="1"/>
  <c r="E87" i="13"/>
  <c r="F87"/>
  <c r="E88"/>
  <c r="F88"/>
  <c r="E89"/>
  <c r="E90"/>
  <c r="E91"/>
  <c r="C92"/>
  <c r="ET23" i="2" s="1"/>
  <c r="D92" i="13"/>
  <c r="EU23" i="2" s="1"/>
  <c r="E93" i="13"/>
  <c r="F93"/>
  <c r="E94"/>
  <c r="F94"/>
  <c r="E95"/>
  <c r="F95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AY22" i="2"/>
  <c r="E30" i="12"/>
  <c r="F30"/>
  <c r="C32"/>
  <c r="D32"/>
  <c r="BF22" i="2" s="1"/>
  <c r="E33" i="12"/>
  <c r="F33"/>
  <c r="E34"/>
  <c r="F34"/>
  <c r="C37"/>
  <c r="BQ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EB22" i="2"/>
  <c r="EC22"/>
  <c r="E67" i="12"/>
  <c r="F67"/>
  <c r="E68"/>
  <c r="F68"/>
  <c r="E69"/>
  <c r="F69"/>
  <c r="E70"/>
  <c r="F70"/>
  <c r="D72"/>
  <c r="EF22" i="2" s="1"/>
  <c r="F73" i="12"/>
  <c r="E74"/>
  <c r="F74"/>
  <c r="F76"/>
  <c r="F77"/>
  <c r="C78"/>
  <c r="EH22" i="2" s="1"/>
  <c r="E79" i="12"/>
  <c r="F79"/>
  <c r="E80"/>
  <c r="F80"/>
  <c r="E81"/>
  <c r="F81"/>
  <c r="E83"/>
  <c r="F83"/>
  <c r="C84"/>
  <c r="EN22" i="2" s="1"/>
  <c r="D84" i="12"/>
  <c r="EO22" i="2" s="1"/>
  <c r="E85" i="12"/>
  <c r="F85"/>
  <c r="E86"/>
  <c r="F86"/>
  <c r="E87"/>
  <c r="F87"/>
  <c r="F88"/>
  <c r="E89"/>
  <c r="F89"/>
  <c r="E90"/>
  <c r="F90"/>
  <c r="E91"/>
  <c r="E92"/>
  <c r="E93"/>
  <c r="E94"/>
  <c r="F94"/>
  <c r="E95"/>
  <c r="F95"/>
  <c r="E97"/>
  <c r="F97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36"/>
  <c r="BR21" i="2" s="1"/>
  <c r="E27" i="11"/>
  <c r="F27"/>
  <c r="E28"/>
  <c r="F28"/>
  <c r="C29"/>
  <c r="D29"/>
  <c r="E30"/>
  <c r="F30"/>
  <c r="C31"/>
  <c r="D31"/>
  <c r="BF21" i="2" s="1"/>
  <c r="E32" i="11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F65"/>
  <c r="EB21" i="2"/>
  <c r="E67" i="11"/>
  <c r="F67"/>
  <c r="E68"/>
  <c r="F68"/>
  <c r="E69"/>
  <c r="F69"/>
  <c r="E70"/>
  <c r="F70"/>
  <c r="D72"/>
  <c r="EF21" i="2" s="1"/>
  <c r="E74" i="11"/>
  <c r="F74"/>
  <c r="E76"/>
  <c r="F76"/>
  <c r="C77"/>
  <c r="EH21" i="2" s="1"/>
  <c r="D77" i="11"/>
  <c r="E80"/>
  <c r="F80"/>
  <c r="F82"/>
  <c r="C83"/>
  <c r="EN21" i="2" s="1"/>
  <c r="D83" i="11"/>
  <c r="E84"/>
  <c r="F84"/>
  <c r="E85"/>
  <c r="F85"/>
  <c r="E86"/>
  <c r="F86"/>
  <c r="F87"/>
  <c r="C88"/>
  <c r="EQ21" i="2" s="1"/>
  <c r="D88" i="11"/>
  <c r="ER21" i="2" s="1"/>
  <c r="E89" i="11"/>
  <c r="F89"/>
  <c r="E90"/>
  <c r="F90"/>
  <c r="E91"/>
  <c r="E92"/>
  <c r="E93"/>
  <c r="C94"/>
  <c r="ET21" i="2" s="1"/>
  <c r="D94" i="11"/>
  <c r="EU21" i="2" s="1"/>
  <c r="E95" i="11"/>
  <c r="F95"/>
  <c r="E96"/>
  <c r="F96"/>
  <c r="E97"/>
  <c r="F97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20" i="2" s="1"/>
  <c r="D36" i="10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EB20" i="2"/>
  <c r="EC20"/>
  <c r="E67" i="10"/>
  <c r="F67"/>
  <c r="E68"/>
  <c r="F68"/>
  <c r="E69"/>
  <c r="F69"/>
  <c r="E70"/>
  <c r="F70"/>
  <c r="D72"/>
  <c r="E73"/>
  <c r="F73"/>
  <c r="E74"/>
  <c r="E75"/>
  <c r="F75"/>
  <c r="E76"/>
  <c r="F76"/>
  <c r="C77"/>
  <c r="EH20" i="2" s="1"/>
  <c r="D77" i="10"/>
  <c r="E78"/>
  <c r="F78"/>
  <c r="E79"/>
  <c r="F79"/>
  <c r="E80"/>
  <c r="F80"/>
  <c r="E81"/>
  <c r="F81"/>
  <c r="C82"/>
  <c r="D82"/>
  <c r="EL20" i="2" s="1"/>
  <c r="E83" i="10"/>
  <c r="F83"/>
  <c r="C84"/>
  <c r="EN20" i="2" s="1"/>
  <c r="D84" i="10"/>
  <c r="EO20" i="2" s="1"/>
  <c r="E85" i="10"/>
  <c r="F85"/>
  <c r="E86"/>
  <c r="F86"/>
  <c r="E87"/>
  <c r="F87"/>
  <c r="F88"/>
  <c r="C89"/>
  <c r="EQ20" i="2" s="1"/>
  <c r="D89" i="10"/>
  <c r="ER20" i="2" s="1"/>
  <c r="E90" i="10"/>
  <c r="F90"/>
  <c r="E91"/>
  <c r="F91"/>
  <c r="E92"/>
  <c r="E93"/>
  <c r="E94"/>
  <c r="C95"/>
  <c r="ET20" i="2" s="1"/>
  <c r="D95" i="10"/>
  <c r="E96"/>
  <c r="F96"/>
  <c r="E97"/>
  <c r="F97"/>
  <c r="E98"/>
  <c r="F98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19" i="2" s="1"/>
  <c r="D36" i="9"/>
  <c r="BR19" i="2" s="1"/>
  <c r="E37" i="9"/>
  <c r="F37"/>
  <c r="E38"/>
  <c r="F38"/>
  <c r="E41"/>
  <c r="F41"/>
  <c r="E43"/>
  <c r="F43"/>
  <c r="E45"/>
  <c r="F45"/>
  <c r="E46"/>
  <c r="F46"/>
  <c r="E48"/>
  <c r="F48"/>
  <c r="F49"/>
  <c r="E50"/>
  <c r="F50"/>
  <c r="C57"/>
  <c r="E59"/>
  <c r="F59"/>
  <c r="F60"/>
  <c r="E61"/>
  <c r="F61"/>
  <c r="E62"/>
  <c r="F62"/>
  <c r="E63"/>
  <c r="F63"/>
  <c r="E64"/>
  <c r="F64"/>
  <c r="C65"/>
  <c r="E66"/>
  <c r="F66"/>
  <c r="EB19" i="2"/>
  <c r="E68" i="9"/>
  <c r="F68"/>
  <c r="E69"/>
  <c r="F69"/>
  <c r="E70"/>
  <c r="F70"/>
  <c r="E71"/>
  <c r="F71"/>
  <c r="C73"/>
  <c r="E74"/>
  <c r="F74"/>
  <c r="E75"/>
  <c r="F75"/>
  <c r="E77"/>
  <c r="F77"/>
  <c r="C78"/>
  <c r="D78"/>
  <c r="EI19" i="2" s="1"/>
  <c r="E79" i="9"/>
  <c r="F79"/>
  <c r="E80"/>
  <c r="F80"/>
  <c r="F81"/>
  <c r="E82"/>
  <c r="F82"/>
  <c r="C83"/>
  <c r="EK19" i="2" s="1"/>
  <c r="E84" i="9"/>
  <c r="F84"/>
  <c r="E85"/>
  <c r="F85"/>
  <c r="C86"/>
  <c r="D86"/>
  <c r="C93"/>
  <c r="D93"/>
  <c r="ER19" i="2" s="1"/>
  <c r="E94" i="9"/>
  <c r="F94"/>
  <c r="E95"/>
  <c r="F95"/>
  <c r="E96"/>
  <c r="E97"/>
  <c r="E98"/>
  <c r="C99"/>
  <c r="ET19" i="2" s="1"/>
  <c r="D99" i="9"/>
  <c r="EU19" i="2" s="1"/>
  <c r="E100" i="9"/>
  <c r="F100"/>
  <c r="E101"/>
  <c r="F101"/>
  <c r="E102"/>
  <c r="F102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BF18" i="2" s="1"/>
  <c r="E32" i="8"/>
  <c r="F32"/>
  <c r="E33"/>
  <c r="BG18" i="2" s="1"/>
  <c r="F33" i="8"/>
  <c r="BH18" i="2" s="1"/>
  <c r="BH31" s="1"/>
  <c r="D34" i="8"/>
  <c r="BO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Y18" i="2" s="1"/>
  <c r="D64" i="8"/>
  <c r="DZ18" i="2" s="1"/>
  <c r="E65" i="8"/>
  <c r="F65"/>
  <c r="E67"/>
  <c r="F67"/>
  <c r="E68"/>
  <c r="F68"/>
  <c r="E69"/>
  <c r="F69"/>
  <c r="E70"/>
  <c r="F70"/>
  <c r="D72"/>
  <c r="EF18" i="2" s="1"/>
  <c r="E73" i="8"/>
  <c r="F73"/>
  <c r="F74"/>
  <c r="E75"/>
  <c r="F75"/>
  <c r="E76"/>
  <c r="F76"/>
  <c r="D77"/>
  <c r="EI18" i="2" s="1"/>
  <c r="E78" i="8"/>
  <c r="F78"/>
  <c r="E79"/>
  <c r="F79"/>
  <c r="E82"/>
  <c r="F82"/>
  <c r="C84"/>
  <c r="EN18" i="2" s="1"/>
  <c r="D84" i="8"/>
  <c r="E85"/>
  <c r="F85"/>
  <c r="E86"/>
  <c r="F86"/>
  <c r="E87"/>
  <c r="F87"/>
  <c r="F88"/>
  <c r="C89"/>
  <c r="EQ18" i="2" s="1"/>
  <c r="D89" i="8"/>
  <c r="ER18" i="2" s="1"/>
  <c r="E90" i="8"/>
  <c r="F90"/>
  <c r="E91"/>
  <c r="F91"/>
  <c r="E92"/>
  <c r="E93"/>
  <c r="E94"/>
  <c r="C95"/>
  <c r="ET18" i="2" s="1"/>
  <c r="E96" i="8"/>
  <c r="F96"/>
  <c r="E97"/>
  <c r="F97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2"/>
  <c r="F72"/>
  <c r="E74"/>
  <c r="F74"/>
  <c r="E75"/>
  <c r="F75"/>
  <c r="E77"/>
  <c r="F77"/>
  <c r="E78"/>
  <c r="F78"/>
  <c r="E79"/>
  <c r="C80"/>
  <c r="E81"/>
  <c r="F81"/>
  <c r="C82"/>
  <c r="E83"/>
  <c r="F83"/>
  <c r="E84"/>
  <c r="F84"/>
  <c r="E85"/>
  <c r="F85"/>
  <c r="F86"/>
  <c r="C87"/>
  <c r="EQ17" i="2" s="1"/>
  <c r="E88" i="7"/>
  <c r="F88"/>
  <c r="E89"/>
  <c r="F89"/>
  <c r="E90"/>
  <c r="E91"/>
  <c r="E92"/>
  <c r="C93"/>
  <c r="ET17" i="2" s="1"/>
  <c r="D93" i="7"/>
  <c r="E94"/>
  <c r="F94"/>
  <c r="E95"/>
  <c r="F95"/>
  <c r="E96"/>
  <c r="F96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AY16" i="2" s="1"/>
  <c r="AZ16"/>
  <c r="E31" i="6"/>
  <c r="F31"/>
  <c r="D33"/>
  <c r="BF16" i="2" s="1"/>
  <c r="E34" i="6"/>
  <c r="F34"/>
  <c r="E35"/>
  <c r="F35"/>
  <c r="E38"/>
  <c r="F38"/>
  <c r="D39"/>
  <c r="BR16" i="2" s="1"/>
  <c r="C39" i="6"/>
  <c r="E40"/>
  <c r="E41"/>
  <c r="F41"/>
  <c r="F43"/>
  <c r="E44"/>
  <c r="F44"/>
  <c r="E45"/>
  <c r="F45"/>
  <c r="E46"/>
  <c r="F46"/>
  <c r="E49"/>
  <c r="F49"/>
  <c r="E50"/>
  <c r="F50"/>
  <c r="F51"/>
  <c r="E52"/>
  <c r="F52"/>
  <c r="C59"/>
  <c r="D59"/>
  <c r="E61"/>
  <c r="F61"/>
  <c r="F62"/>
  <c r="E63"/>
  <c r="F63"/>
  <c r="E64"/>
  <c r="F64"/>
  <c r="E65"/>
  <c r="F65"/>
  <c r="E66"/>
  <c r="F66"/>
  <c r="C67"/>
  <c r="E68"/>
  <c r="F68"/>
  <c r="EB16" i="2"/>
  <c r="E70" i="6"/>
  <c r="F70"/>
  <c r="E71"/>
  <c r="F71"/>
  <c r="E72"/>
  <c r="F72"/>
  <c r="E73"/>
  <c r="F73"/>
  <c r="D75"/>
  <c r="EF16" i="2" s="1"/>
  <c r="E76" i="6"/>
  <c r="F76"/>
  <c r="E77"/>
  <c r="F77"/>
  <c r="E79"/>
  <c r="F79"/>
  <c r="C82"/>
  <c r="D82"/>
  <c r="EI16" i="2" s="1"/>
  <c r="E83" i="6"/>
  <c r="F83"/>
  <c r="E84"/>
  <c r="F84"/>
  <c r="E85"/>
  <c r="F85"/>
  <c r="C86"/>
  <c r="EK16" i="2" s="1"/>
  <c r="D86" i="6"/>
  <c r="EL16" i="2" s="1"/>
  <c r="E87" i="6"/>
  <c r="F87"/>
  <c r="C88"/>
  <c r="EN16" i="2" s="1"/>
  <c r="D88" i="6"/>
  <c r="EO16" i="2" s="1"/>
  <c r="E89" i="6"/>
  <c r="F89"/>
  <c r="E90"/>
  <c r="F90"/>
  <c r="E91"/>
  <c r="F91"/>
  <c r="F92"/>
  <c r="C93"/>
  <c r="EQ16" i="2" s="1"/>
  <c r="D93" i="6"/>
  <c r="ER16" i="2" s="1"/>
  <c r="E94" i="6"/>
  <c r="F94"/>
  <c r="E95"/>
  <c r="F95"/>
  <c r="E96"/>
  <c r="E97"/>
  <c r="E98"/>
  <c r="C99"/>
  <c r="D99"/>
  <c r="EU16" i="2" s="1"/>
  <c r="E100" i="6"/>
  <c r="F100"/>
  <c r="E101"/>
  <c r="F101"/>
  <c r="E102"/>
  <c r="F102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F31"/>
  <c r="C33"/>
  <c r="BE15" i="2" s="1"/>
  <c r="E34" i="5"/>
  <c r="E35"/>
  <c r="F35"/>
  <c r="C36"/>
  <c r="BK15" i="2" s="1"/>
  <c r="D36" i="5"/>
  <c r="BL15" i="2" s="1"/>
  <c r="E37" i="5"/>
  <c r="F37"/>
  <c r="C38"/>
  <c r="BQ15" i="2" s="1"/>
  <c r="D38" i="5"/>
  <c r="E39"/>
  <c r="F39"/>
  <c r="E40"/>
  <c r="F40"/>
  <c r="E43"/>
  <c r="F43"/>
  <c r="E44"/>
  <c r="F44"/>
  <c r="E45"/>
  <c r="F45"/>
  <c r="E47"/>
  <c r="F47"/>
  <c r="E50"/>
  <c r="F50"/>
  <c r="F51"/>
  <c r="E52"/>
  <c r="F52"/>
  <c r="C58"/>
  <c r="D58"/>
  <c r="E60"/>
  <c r="F60"/>
  <c r="F61"/>
  <c r="F62"/>
  <c r="F63"/>
  <c r="E64"/>
  <c r="F64"/>
  <c r="E65"/>
  <c r="F65"/>
  <c r="E67"/>
  <c r="F67"/>
  <c r="F68"/>
  <c r="E69"/>
  <c r="F69"/>
  <c r="E70"/>
  <c r="F70"/>
  <c r="E71"/>
  <c r="F71"/>
  <c r="D74"/>
  <c r="EF15" i="2" s="1"/>
  <c r="E75" i="5"/>
  <c r="F75"/>
  <c r="E76"/>
  <c r="F76"/>
  <c r="E77"/>
  <c r="E78"/>
  <c r="F78"/>
  <c r="C79"/>
  <c r="D79"/>
  <c r="EI15" i="2" s="1"/>
  <c r="E80" i="5"/>
  <c r="F80"/>
  <c r="E81"/>
  <c r="F81"/>
  <c r="E82"/>
  <c r="E83"/>
  <c r="F83"/>
  <c r="C84"/>
  <c r="EK15" i="2" s="1"/>
  <c r="D84" i="5"/>
  <c r="E85"/>
  <c r="F85"/>
  <c r="E86"/>
  <c r="F86"/>
  <c r="C87"/>
  <c r="EN15" i="2" s="1"/>
  <c r="D87" i="5"/>
  <c r="EO15" i="2" s="1"/>
  <c r="E88" i="5"/>
  <c r="F88"/>
  <c r="E89"/>
  <c r="F89"/>
  <c r="E90"/>
  <c r="F90"/>
  <c r="E91"/>
  <c r="F91"/>
  <c r="C92"/>
  <c r="EQ15" i="2" s="1"/>
  <c r="D92" i="5"/>
  <c r="ER15" i="2" s="1"/>
  <c r="E93" i="5"/>
  <c r="F93"/>
  <c r="E94"/>
  <c r="F94"/>
  <c r="E95"/>
  <c r="E96"/>
  <c r="E97"/>
  <c r="E98"/>
  <c r="F98"/>
  <c r="E99"/>
  <c r="F99"/>
  <c r="E100"/>
  <c r="F100"/>
  <c r="E101"/>
  <c r="F101"/>
  <c r="C5" i="4"/>
  <c r="E6"/>
  <c r="F6"/>
  <c r="E8"/>
  <c r="F8"/>
  <c r="E9"/>
  <c r="F9"/>
  <c r="E10"/>
  <c r="F10"/>
  <c r="E11"/>
  <c r="F11"/>
  <c r="E13"/>
  <c r="F13"/>
  <c r="E15"/>
  <c r="F15"/>
  <c r="E16"/>
  <c r="F16"/>
  <c r="E18"/>
  <c r="F18"/>
  <c r="E19"/>
  <c r="F19"/>
  <c r="E21"/>
  <c r="F21"/>
  <c r="E22"/>
  <c r="F22"/>
  <c r="E23"/>
  <c r="F23"/>
  <c r="E24"/>
  <c r="F24"/>
  <c r="E27"/>
  <c r="F27"/>
  <c r="E28"/>
  <c r="F28"/>
  <c r="AY14" i="2"/>
  <c r="AZ14"/>
  <c r="E30" i="4"/>
  <c r="F30"/>
  <c r="E32"/>
  <c r="F32"/>
  <c r="E33"/>
  <c r="F33"/>
  <c r="E34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70"/>
  <c r="F70"/>
  <c r="E71"/>
  <c r="F71"/>
  <c r="E72"/>
  <c r="F72"/>
  <c r="E74"/>
  <c r="F74"/>
  <c r="E75"/>
  <c r="F75"/>
  <c r="E76"/>
  <c r="F76"/>
  <c r="E78"/>
  <c r="F78"/>
  <c r="E79"/>
  <c r="F79"/>
  <c r="E80"/>
  <c r="F80"/>
  <c r="E81"/>
  <c r="F81"/>
  <c r="E82"/>
  <c r="F82"/>
  <c r="F83"/>
  <c r="F85"/>
  <c r="E86"/>
  <c r="F86"/>
  <c r="E87"/>
  <c r="E88"/>
  <c r="E89"/>
  <c r="D90"/>
  <c r="E90" s="1"/>
  <c r="E91"/>
  <c r="F91"/>
  <c r="E92"/>
  <c r="F92"/>
  <c r="E93"/>
  <c r="F93"/>
  <c r="F9" i="1"/>
  <c r="C9" s="1"/>
  <c r="F11"/>
  <c r="C11" s="1"/>
  <c r="F12"/>
  <c r="F13"/>
  <c r="F16"/>
  <c r="C16" s="1"/>
  <c r="F17"/>
  <c r="G17"/>
  <c r="F18"/>
  <c r="G19"/>
  <c r="D19" s="1"/>
  <c r="F35"/>
  <c r="C35" s="1"/>
  <c r="F40"/>
  <c r="C40" s="1"/>
  <c r="F41"/>
  <c r="C41" s="1"/>
  <c r="G41"/>
  <c r="D41" s="1"/>
  <c r="L14" i="2"/>
  <c r="M14"/>
  <c r="O14"/>
  <c r="P14"/>
  <c r="R14"/>
  <c r="S14"/>
  <c r="U14"/>
  <c r="V14"/>
  <c r="X14"/>
  <c r="AA14"/>
  <c r="AB14"/>
  <c r="AD14"/>
  <c r="AG14"/>
  <c r="AH14"/>
  <c r="AL14"/>
  <c r="AO14"/>
  <c r="AT14"/>
  <c r="AX14"/>
  <c r="BB14"/>
  <c r="BC14"/>
  <c r="BC31" s="1"/>
  <c r="BJ14"/>
  <c r="BV14"/>
  <c r="BV31" s="1"/>
  <c r="BV32" s="1"/>
  <c r="BV33" s="1"/>
  <c r="BY14"/>
  <c r="BY31" s="1"/>
  <c r="CC14"/>
  <c r="CF14"/>
  <c r="CG14"/>
  <c r="CJ14"/>
  <c r="CL14"/>
  <c r="CZ14"/>
  <c r="DM14"/>
  <c r="DS14"/>
  <c r="DT14"/>
  <c r="DV14"/>
  <c r="DW14"/>
  <c r="DY14"/>
  <c r="DZ14"/>
  <c r="EN14"/>
  <c r="EO14"/>
  <c r="ET14"/>
  <c r="I15"/>
  <c r="L15"/>
  <c r="M15"/>
  <c r="O15"/>
  <c r="P15"/>
  <c r="R15"/>
  <c r="S15"/>
  <c r="U15"/>
  <c r="V15"/>
  <c r="X15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T15"/>
  <c r="EU15"/>
  <c r="I16"/>
  <c r="L16"/>
  <c r="M16"/>
  <c r="O16"/>
  <c r="P16"/>
  <c r="R16"/>
  <c r="S16"/>
  <c r="U16"/>
  <c r="V16"/>
  <c r="X16"/>
  <c r="AA16"/>
  <c r="AB16"/>
  <c r="AD16"/>
  <c r="AE16"/>
  <c r="AG16"/>
  <c r="AH16"/>
  <c r="AL16"/>
  <c r="AM16"/>
  <c r="AN16"/>
  <c r="AP16"/>
  <c r="AT16"/>
  <c r="AX16"/>
  <c r="BE16"/>
  <c r="BJ16"/>
  <c r="BV16"/>
  <c r="BY16"/>
  <c r="CC16"/>
  <c r="CD16"/>
  <c r="CF16"/>
  <c r="CG16"/>
  <c r="CJ16"/>
  <c r="CL16"/>
  <c r="CM16"/>
  <c r="CT16"/>
  <c r="CZ16"/>
  <c r="DM16"/>
  <c r="DP16"/>
  <c r="DS16"/>
  <c r="DT16"/>
  <c r="DW16"/>
  <c r="DY16"/>
  <c r="DZ16"/>
  <c r="I17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X17"/>
  <c r="BE17"/>
  <c r="BF17"/>
  <c r="BJ17"/>
  <c r="BV17"/>
  <c r="BY17"/>
  <c r="CJ17"/>
  <c r="CL17"/>
  <c r="CM17"/>
  <c r="CT17"/>
  <c r="CZ17"/>
  <c r="DM17"/>
  <c r="DS17"/>
  <c r="DT17"/>
  <c r="DV17"/>
  <c r="DW17"/>
  <c r="DY17"/>
  <c r="DZ17"/>
  <c r="I18"/>
  <c r="L18"/>
  <c r="M18"/>
  <c r="O18"/>
  <c r="P18"/>
  <c r="R18"/>
  <c r="S18"/>
  <c r="U18"/>
  <c r="V18"/>
  <c r="X18"/>
  <c r="AA18"/>
  <c r="AB18"/>
  <c r="AD18"/>
  <c r="AE18"/>
  <c r="AG18"/>
  <c r="AH18"/>
  <c r="AJ18"/>
  <c r="AK18"/>
  <c r="AO18"/>
  <c r="AX18"/>
  <c r="BE18"/>
  <c r="BV18"/>
  <c r="BY18"/>
  <c r="CC18"/>
  <c r="CD18"/>
  <c r="CF18"/>
  <c r="CG18"/>
  <c r="CJ18"/>
  <c r="CM18"/>
  <c r="CO18"/>
  <c r="CP18"/>
  <c r="CZ18"/>
  <c r="DM18"/>
  <c r="DP18"/>
  <c r="DS18"/>
  <c r="DT18"/>
  <c r="DV18"/>
  <c r="DW18"/>
  <c r="I19"/>
  <c r="L19"/>
  <c r="M19"/>
  <c r="O19"/>
  <c r="P19"/>
  <c r="R19"/>
  <c r="S19"/>
  <c r="U19"/>
  <c r="V19"/>
  <c r="X19"/>
  <c r="AA19"/>
  <c r="AB19"/>
  <c r="AD19"/>
  <c r="AE19"/>
  <c r="AG19"/>
  <c r="AH19"/>
  <c r="AL19"/>
  <c r="AM19"/>
  <c r="AX19"/>
  <c r="BE19"/>
  <c r="BF19"/>
  <c r="BJ19"/>
  <c r="BV19"/>
  <c r="BY19"/>
  <c r="CJ19"/>
  <c r="CL19"/>
  <c r="CM19"/>
  <c r="CP19"/>
  <c r="CQ19" s="1"/>
  <c r="CZ19"/>
  <c r="DM19"/>
  <c r="DP19"/>
  <c r="DQ19"/>
  <c r="DS19"/>
  <c r="DT19"/>
  <c r="DV19"/>
  <c r="DW19"/>
  <c r="DY19"/>
  <c r="DZ19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X20"/>
  <c r="BE20"/>
  <c r="BF20"/>
  <c r="BJ20"/>
  <c r="BV20"/>
  <c r="BY20"/>
  <c r="CD20"/>
  <c r="CF20"/>
  <c r="CG20"/>
  <c r="CJ20"/>
  <c r="CL20"/>
  <c r="CM20"/>
  <c r="CP20"/>
  <c r="CR20"/>
  <c r="CS20"/>
  <c r="CZ20"/>
  <c r="DM20"/>
  <c r="DP20"/>
  <c r="DS20"/>
  <c r="DT20"/>
  <c r="DV20"/>
  <c r="DW20"/>
  <c r="DY20"/>
  <c r="DZ20"/>
  <c r="I21"/>
  <c r="M21"/>
  <c r="P21"/>
  <c r="S21"/>
  <c r="V21"/>
  <c r="AB21"/>
  <c r="AE21"/>
  <c r="AH21"/>
  <c r="AT21"/>
  <c r="L21"/>
  <c r="O21"/>
  <c r="R21"/>
  <c r="U21"/>
  <c r="X21"/>
  <c r="AA21"/>
  <c r="AD21"/>
  <c r="AG21"/>
  <c r="AJ21"/>
  <c r="AO21"/>
  <c r="AX21"/>
  <c r="BE21"/>
  <c r="BJ21"/>
  <c r="BV21"/>
  <c r="BY21"/>
  <c r="CC21"/>
  <c r="CD21"/>
  <c r="CJ21"/>
  <c r="CM21"/>
  <c r="CF21"/>
  <c r="CG21"/>
  <c r="CL21"/>
  <c r="CZ21"/>
  <c r="DM21"/>
  <c r="DP21"/>
  <c r="DS21"/>
  <c r="DT21"/>
  <c r="DV21"/>
  <c r="DW21"/>
  <c r="DY21"/>
  <c r="DZ21"/>
  <c r="I22"/>
  <c r="M22"/>
  <c r="P22"/>
  <c r="S22"/>
  <c r="V22"/>
  <c r="AB22"/>
  <c r="AE22"/>
  <c r="AH22"/>
  <c r="AT22"/>
  <c r="L22"/>
  <c r="O22"/>
  <c r="R22"/>
  <c r="U22"/>
  <c r="X22"/>
  <c r="AA22"/>
  <c r="AD22"/>
  <c r="AG22"/>
  <c r="AX22"/>
  <c r="BJ22"/>
  <c r="BV22"/>
  <c r="BY22"/>
  <c r="CC22"/>
  <c r="CD22"/>
  <c r="CM22"/>
  <c r="CF22"/>
  <c r="CG22"/>
  <c r="CJ22"/>
  <c r="CL22"/>
  <c r="CZ22"/>
  <c r="DP22"/>
  <c r="DS22"/>
  <c r="DT22"/>
  <c r="DV22"/>
  <c r="DW22"/>
  <c r="DY22"/>
  <c r="ET22"/>
  <c r="EU22"/>
  <c r="M23"/>
  <c r="P23"/>
  <c r="S23"/>
  <c r="V23"/>
  <c r="AB23"/>
  <c r="AE23"/>
  <c r="AH23"/>
  <c r="CD23"/>
  <c r="CJ23"/>
  <c r="CM23"/>
  <c r="O23"/>
  <c r="R23"/>
  <c r="U23"/>
  <c r="X23"/>
  <c r="AA23"/>
  <c r="AG23"/>
  <c r="AL23"/>
  <c r="AO23"/>
  <c r="AT23"/>
  <c r="AX23"/>
  <c r="BE23"/>
  <c r="BF23"/>
  <c r="BJ23"/>
  <c r="BV23"/>
  <c r="BY23"/>
  <c r="CC23"/>
  <c r="CL23"/>
  <c r="CT23"/>
  <c r="CZ23"/>
  <c r="DM23"/>
  <c r="DP23"/>
  <c r="DQ23"/>
  <c r="DS23"/>
  <c r="DT23"/>
  <c r="DV23"/>
  <c r="DW23"/>
  <c r="DY23"/>
  <c r="DZ23"/>
  <c r="M24"/>
  <c r="P24"/>
  <c r="S24"/>
  <c r="V24"/>
  <c r="AB24"/>
  <c r="AE24"/>
  <c r="AH24"/>
  <c r="CD24"/>
  <c r="CJ24"/>
  <c r="CM24"/>
  <c r="L24"/>
  <c r="O24"/>
  <c r="R24"/>
  <c r="U24"/>
  <c r="X24"/>
  <c r="AG24"/>
  <c r="AJ24"/>
  <c r="AO24"/>
  <c r="AT24"/>
  <c r="AX24"/>
  <c r="BE24"/>
  <c r="BF24"/>
  <c r="BJ24"/>
  <c r="BV24"/>
  <c r="BY24"/>
  <c r="CC24"/>
  <c r="CF24"/>
  <c r="CG24"/>
  <c r="CL24"/>
  <c r="CZ24"/>
  <c r="DM24"/>
  <c r="DP24"/>
  <c r="DS24"/>
  <c r="DT24"/>
  <c r="DV24"/>
  <c r="DW24"/>
  <c r="DY24"/>
  <c r="DZ24"/>
  <c r="M25"/>
  <c r="S25"/>
  <c r="V25"/>
  <c r="AB25"/>
  <c r="AE25"/>
  <c r="AH25"/>
  <c r="AO25"/>
  <c r="AT25"/>
  <c r="CD25"/>
  <c r="CJ25"/>
  <c r="CM25"/>
  <c r="I25"/>
  <c r="L25"/>
  <c r="O25"/>
  <c r="R25"/>
  <c r="U25"/>
  <c r="X25"/>
  <c r="AA25"/>
  <c r="AD25"/>
  <c r="AG25"/>
  <c r="AL25"/>
  <c r="AX25"/>
  <c r="BE25"/>
  <c r="BF25"/>
  <c r="BJ25"/>
  <c r="BV25"/>
  <c r="BY25"/>
  <c r="CC25"/>
  <c r="CF25"/>
  <c r="CG25"/>
  <c r="CL25"/>
  <c r="CO25"/>
  <c r="CZ25"/>
  <c r="DM25"/>
  <c r="DP25"/>
  <c r="DQ25"/>
  <c r="DS25"/>
  <c r="DT25"/>
  <c r="DV25"/>
  <c r="DW25"/>
  <c r="DY25"/>
  <c r="DZ25"/>
  <c r="M26"/>
  <c r="P26"/>
  <c r="S26"/>
  <c r="V26"/>
  <c r="AB26"/>
  <c r="AE26"/>
  <c r="AH26"/>
  <c r="AT26"/>
  <c r="CD26"/>
  <c r="CM26"/>
  <c r="I26"/>
  <c r="L26"/>
  <c r="O26"/>
  <c r="R26"/>
  <c r="U26"/>
  <c r="X26"/>
  <c r="AA26"/>
  <c r="AD26"/>
  <c r="AG26"/>
  <c r="AL26"/>
  <c r="AX26"/>
  <c r="BE26"/>
  <c r="BJ26"/>
  <c r="BV26"/>
  <c r="BY26"/>
  <c r="CF26"/>
  <c r="CG26"/>
  <c r="CJ26"/>
  <c r="CL26"/>
  <c r="CZ26"/>
  <c r="DM26"/>
  <c r="DP26"/>
  <c r="DQ26"/>
  <c r="DS26"/>
  <c r="DT26"/>
  <c r="DV26"/>
  <c r="DW26"/>
  <c r="DY26"/>
  <c r="DZ26"/>
  <c r="M27"/>
  <c r="P27"/>
  <c r="S27"/>
  <c r="V27"/>
  <c r="AB27"/>
  <c r="AE27"/>
  <c r="AH27"/>
  <c r="AT27"/>
  <c r="CD27"/>
  <c r="CM27"/>
  <c r="I27"/>
  <c r="L27"/>
  <c r="O27"/>
  <c r="R27"/>
  <c r="U27"/>
  <c r="X27"/>
  <c r="AA27"/>
  <c r="AD27"/>
  <c r="AG27"/>
  <c r="AL27"/>
  <c r="AX27"/>
  <c r="BJ27"/>
  <c r="BV27"/>
  <c r="BY27"/>
  <c r="CC27"/>
  <c r="CJ27"/>
  <c r="CL27"/>
  <c r="CZ27"/>
  <c r="DM27"/>
  <c r="DP27"/>
  <c r="DQ27"/>
  <c r="DS27"/>
  <c r="DT27"/>
  <c r="DV27"/>
  <c r="DW27"/>
  <c r="DY27"/>
  <c r="DZ27"/>
  <c r="M28"/>
  <c r="P28"/>
  <c r="S28"/>
  <c r="V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V28"/>
  <c r="BY28"/>
  <c r="CC28"/>
  <c r="CF28"/>
  <c r="CG28"/>
  <c r="CJ28"/>
  <c r="CL28"/>
  <c r="CZ28"/>
  <c r="DB28"/>
  <c r="DC28" s="1"/>
  <c r="DM28"/>
  <c r="DP28"/>
  <c r="DQ28"/>
  <c r="DS28"/>
  <c r="DT28"/>
  <c r="DV28"/>
  <c r="DW28"/>
  <c r="DY28"/>
  <c r="M29"/>
  <c r="P29"/>
  <c r="S29"/>
  <c r="V29"/>
  <c r="AB29"/>
  <c r="AE29"/>
  <c r="AH29"/>
  <c r="CD29"/>
  <c r="CJ29"/>
  <c r="CM29"/>
  <c r="L29"/>
  <c r="O29"/>
  <c r="R29"/>
  <c r="U29"/>
  <c r="X29"/>
  <c r="AA29"/>
  <c r="AD29"/>
  <c r="AG29"/>
  <c r="AL29"/>
  <c r="AX29"/>
  <c r="BJ29"/>
  <c r="BV29"/>
  <c r="BY29"/>
  <c r="CC29"/>
  <c r="CF29"/>
  <c r="CG29"/>
  <c r="CL29"/>
  <c r="CT29"/>
  <c r="CZ29"/>
  <c r="DM29"/>
  <c r="DP29"/>
  <c r="DS29"/>
  <c r="DT29"/>
  <c r="DV29"/>
  <c r="DW29"/>
  <c r="EK29"/>
  <c r="BA30"/>
  <c r="AV31"/>
  <c r="AV32" s="1"/>
  <c r="AV33" s="1"/>
  <c r="AW31"/>
  <c r="BT31"/>
  <c r="BT32" s="1"/>
  <c r="BT33" s="1"/>
  <c r="BW31"/>
  <c r="BW32" s="1"/>
  <c r="BW33" s="1"/>
  <c r="BX31"/>
  <c r="CU31"/>
  <c r="CU32" s="1"/>
  <c r="CU33" s="1"/>
  <c r="CX31"/>
  <c r="CX32" s="1"/>
  <c r="CX33" s="1"/>
  <c r="CY31"/>
  <c r="CY32" s="1"/>
  <c r="CY33" s="1"/>
  <c r="DA31"/>
  <c r="DD31"/>
  <c r="DD32" s="1"/>
  <c r="DD33" s="1"/>
  <c r="D22" i="1"/>
  <c r="E24"/>
  <c r="F24"/>
  <c r="F27"/>
  <c r="C27" s="1"/>
  <c r="G27"/>
  <c r="E33"/>
  <c r="E34"/>
  <c r="E37"/>
  <c r="AO22" i="2"/>
  <c r="AO29"/>
  <c r="AO27"/>
  <c r="AO26"/>
  <c r="F40" i="6"/>
  <c r="BS14" i="2"/>
  <c r="G38" i="1"/>
  <c r="E73" i="11"/>
  <c r="E58" i="12"/>
  <c r="F58"/>
  <c r="C56"/>
  <c r="DM22" i="2"/>
  <c r="F78" i="14"/>
  <c r="C77"/>
  <c r="EH24" i="2" s="1"/>
  <c r="E78" i="14"/>
  <c r="F80" i="15"/>
  <c r="C77"/>
  <c r="EH25" i="2" s="1"/>
  <c r="E80" i="15"/>
  <c r="F74" i="18"/>
  <c r="E74"/>
  <c r="C69" i="19"/>
  <c r="F72"/>
  <c r="E72"/>
  <c r="E43" i="6"/>
  <c r="E76" i="9"/>
  <c r="F75" i="11"/>
  <c r="E77" i="12"/>
  <c r="F73" i="17"/>
  <c r="C72"/>
  <c r="EE27" i="2" s="1"/>
  <c r="E73" i="17"/>
  <c r="E80" i="8"/>
  <c r="F80"/>
  <c r="E74"/>
  <c r="CC20" i="2"/>
  <c r="C72" i="12"/>
  <c r="C38" i="19"/>
  <c r="F39"/>
  <c r="CQ29" i="2" l="1"/>
  <c r="CA23"/>
  <c r="BZ14"/>
  <c r="AQ31"/>
  <c r="CQ20"/>
  <c r="E20" i="14"/>
  <c r="CQ23" i="2"/>
  <c r="CQ21"/>
  <c r="CA17"/>
  <c r="CQ28"/>
  <c r="CQ27"/>
  <c r="CQ26"/>
  <c r="CQ25"/>
  <c r="CQ24"/>
  <c r="CQ22"/>
  <c r="CQ18"/>
  <c r="CQ16"/>
  <c r="CQ15"/>
  <c r="BP29"/>
  <c r="F28"/>
  <c r="F27"/>
  <c r="F23"/>
  <c r="F22"/>
  <c r="F20"/>
  <c r="BP19"/>
  <c r="BP17"/>
  <c r="F16"/>
  <c r="C25" i="12"/>
  <c r="AS19" i="2"/>
  <c r="F19" s="1"/>
  <c r="C25" i="9"/>
  <c r="C25" i="6"/>
  <c r="D25" i="16"/>
  <c r="C25"/>
  <c r="D98" i="8"/>
  <c r="EH27" i="2"/>
  <c r="EJ27" s="1"/>
  <c r="BP25"/>
  <c r="BP18"/>
  <c r="BP28"/>
  <c r="BZ16"/>
  <c r="BA16"/>
  <c r="C94" i="4"/>
  <c r="J31" i="2"/>
  <c r="J33" s="1"/>
  <c r="E64" i="11"/>
  <c r="D25" i="19"/>
  <c r="D95"/>
  <c r="E14" i="12"/>
  <c r="EQ29" i="2"/>
  <c r="ES29" s="1"/>
  <c r="F17" i="14"/>
  <c r="C98" i="12"/>
  <c r="G98" s="1"/>
  <c r="D98"/>
  <c r="H98" s="1"/>
  <c r="D25"/>
  <c r="V31" i="2"/>
  <c r="V33" s="1"/>
  <c r="EQ14"/>
  <c r="ES14" s="1"/>
  <c r="D25" i="11"/>
  <c r="F40"/>
  <c r="C25"/>
  <c r="D94" i="4"/>
  <c r="K27" i="2"/>
  <c r="F60" i="4"/>
  <c r="H9" i="1"/>
  <c r="E17" i="19"/>
  <c r="F81" i="14"/>
  <c r="BA23" i="2"/>
  <c r="D25" i="13"/>
  <c r="E40" i="9"/>
  <c r="EB15" i="2"/>
  <c r="ED15" s="1"/>
  <c r="E5" i="12"/>
  <c r="F55" i="16"/>
  <c r="E40" i="8"/>
  <c r="CK27" i="2"/>
  <c r="E70" i="13"/>
  <c r="F7" i="7"/>
  <c r="E66" i="15"/>
  <c r="D25" i="18"/>
  <c r="F5" i="17"/>
  <c r="AC24" i="2"/>
  <c r="CK28"/>
  <c r="F32" i="18"/>
  <c r="F12" i="12"/>
  <c r="E7"/>
  <c r="AU21" i="2"/>
  <c r="F5" i="16"/>
  <c r="E26" i="5"/>
  <c r="E5" i="14"/>
  <c r="DR29" i="2"/>
  <c r="K26"/>
  <c r="E5" i="13"/>
  <c r="AU22" i="2"/>
  <c r="F82" i="12"/>
  <c r="E5" i="8"/>
  <c r="F26" i="5"/>
  <c r="F26" i="12"/>
  <c r="AR22" i="2"/>
  <c r="F7" i="12"/>
  <c r="E38" i="5"/>
  <c r="C25"/>
  <c r="CH23" i="2"/>
  <c r="Z20"/>
  <c r="E54" i="13"/>
  <c r="N22" i="2"/>
  <c r="F14" i="11"/>
  <c r="DO18" i="2"/>
  <c r="K17"/>
  <c r="AF14"/>
  <c r="C36" i="16"/>
  <c r="BQ26" i="2" s="1"/>
  <c r="F26" s="1"/>
  <c r="E17" i="16"/>
  <c r="ED23" i="2"/>
  <c r="E17" i="13"/>
  <c r="E26" i="12"/>
  <c r="CK22" i="2"/>
  <c r="F5" i="12"/>
  <c r="CH19" i="2"/>
  <c r="AI18"/>
  <c r="AC18"/>
  <c r="AI17"/>
  <c r="E26" i="6"/>
  <c r="F82"/>
  <c r="F20"/>
  <c r="DU29" i="2"/>
  <c r="AF28"/>
  <c r="E26" i="17"/>
  <c r="E26" i="14"/>
  <c r="E66"/>
  <c r="CN23" i="2"/>
  <c r="EA23"/>
  <c r="W21"/>
  <c r="E37" i="11"/>
  <c r="EA21" i="2"/>
  <c r="N21"/>
  <c r="F14" i="9"/>
  <c r="E91"/>
  <c r="CN18" i="2"/>
  <c r="F56" i="8"/>
  <c r="E7"/>
  <c r="W18" i="2"/>
  <c r="E34" i="7"/>
  <c r="F69" i="6"/>
  <c r="E36" i="5"/>
  <c r="E33"/>
  <c r="E68"/>
  <c r="DU15" i="2"/>
  <c r="CN15"/>
  <c r="F58" i="5"/>
  <c r="C4"/>
  <c r="BN15" i="2"/>
  <c r="F15" s="1"/>
  <c r="F36" i="5"/>
  <c r="F30"/>
  <c r="AU14" i="2"/>
  <c r="F34" i="4"/>
  <c r="F17"/>
  <c r="F5"/>
  <c r="F42" i="1"/>
  <c r="H42" s="1"/>
  <c r="F26" i="19"/>
  <c r="E17" i="17"/>
  <c r="CH27" i="2"/>
  <c r="EA25"/>
  <c r="AU25"/>
  <c r="CH25"/>
  <c r="Z25"/>
  <c r="CE25"/>
  <c r="F37" i="14"/>
  <c r="F35" s="1"/>
  <c r="F34" s="1"/>
  <c r="F20" i="13"/>
  <c r="F62"/>
  <c r="Q22" i="2"/>
  <c r="E94" i="11"/>
  <c r="F40" i="9"/>
  <c r="E20"/>
  <c r="F36"/>
  <c r="F86"/>
  <c r="F7" i="8"/>
  <c r="ES18" i="2"/>
  <c r="F14" i="8"/>
  <c r="F80" i="7"/>
  <c r="E39" i="6"/>
  <c r="E36"/>
  <c r="CE15" i="2"/>
  <c r="AF15"/>
  <c r="W15"/>
  <c r="EP15"/>
  <c r="E84" i="4"/>
  <c r="E73"/>
  <c r="D4"/>
  <c r="D37" s="1"/>
  <c r="G32" i="1"/>
  <c r="F7" i="19"/>
  <c r="BA27" i="2"/>
  <c r="F31" i="16"/>
  <c r="E29"/>
  <c r="F31" i="15"/>
  <c r="F29"/>
  <c r="E20"/>
  <c r="AI24" i="2"/>
  <c r="CK23"/>
  <c r="E26" i="13"/>
  <c r="CH22" i="2"/>
  <c r="F94" i="11"/>
  <c r="F37"/>
  <c r="E7"/>
  <c r="DJ20" i="2"/>
  <c r="CT20"/>
  <c r="E26" i="10"/>
  <c r="F20"/>
  <c r="E12"/>
  <c r="BG19" i="2"/>
  <c r="BZ18"/>
  <c r="E14" i="8"/>
  <c r="T18" i="2"/>
  <c r="F81" i="8"/>
  <c r="F17" i="7"/>
  <c r="DJ16" i="2"/>
  <c r="F39" i="6"/>
  <c r="F88"/>
  <c r="C4"/>
  <c r="DR15" i="2"/>
  <c r="BO15"/>
  <c r="F20" i="5"/>
  <c r="DX14" i="2"/>
  <c r="CE14"/>
  <c r="E7" i="19"/>
  <c r="D4"/>
  <c r="E34"/>
  <c r="AC29" i="2"/>
  <c r="DK29"/>
  <c r="DH29" s="1"/>
  <c r="E84" i="18"/>
  <c r="F77" i="17"/>
  <c r="C25"/>
  <c r="E31"/>
  <c r="AI27" i="2"/>
  <c r="E82" i="16"/>
  <c r="W26" i="2"/>
  <c r="C4" i="16"/>
  <c r="E26"/>
  <c r="E12"/>
  <c r="G25" i="2"/>
  <c r="E31" i="15"/>
  <c r="F20"/>
  <c r="F26" i="14"/>
  <c r="E83"/>
  <c r="DK24" i="2"/>
  <c r="DH24" s="1"/>
  <c r="F92" i="13"/>
  <c r="DO23" i="2"/>
  <c r="F54" i="13"/>
  <c r="D96"/>
  <c r="F86"/>
  <c r="D4"/>
  <c r="F78" i="12"/>
  <c r="EI22" i="2"/>
  <c r="EJ22" s="1"/>
  <c r="E29" i="12"/>
  <c r="DO22" i="2"/>
  <c r="F29" i="12"/>
  <c r="DR22" i="2"/>
  <c r="E64" i="12"/>
  <c r="F37"/>
  <c r="E78"/>
  <c r="E12"/>
  <c r="F7" i="11"/>
  <c r="F84" i="10"/>
  <c r="E7"/>
  <c r="E66"/>
  <c r="AF20" i="2"/>
  <c r="AR20"/>
  <c r="F20" i="9"/>
  <c r="CK19" i="2"/>
  <c r="F65" i="9"/>
  <c r="DK19" i="2"/>
  <c r="DX19"/>
  <c r="Q19"/>
  <c r="K19"/>
  <c r="E66" i="8"/>
  <c r="CE18" i="2"/>
  <c r="K18"/>
  <c r="BL31"/>
  <c r="E89" i="8"/>
  <c r="EA18" i="2"/>
  <c r="AR18"/>
  <c r="E7" i="6"/>
  <c r="E33"/>
  <c r="F12"/>
  <c r="F87" i="5"/>
  <c r="E20"/>
  <c r="DO15" i="2"/>
  <c r="E20" i="4"/>
  <c r="CK14" i="2"/>
  <c r="Z14"/>
  <c r="E14" i="4"/>
  <c r="E7"/>
  <c r="F31"/>
  <c r="F29" i="19"/>
  <c r="E29"/>
  <c r="E12"/>
  <c r="E26"/>
  <c r="AI29" i="2"/>
  <c r="F31" i="19"/>
  <c r="E91"/>
  <c r="DO29" i="2"/>
  <c r="W29"/>
  <c r="E17" i="18"/>
  <c r="E7"/>
  <c r="Z28" i="2"/>
  <c r="E77" i="17"/>
  <c r="E45"/>
  <c r="DX27" i="2"/>
  <c r="E34" i="17"/>
  <c r="EV27" i="2"/>
  <c r="F31" i="17"/>
  <c r="W27" i="2"/>
  <c r="E94" i="17"/>
  <c r="F94"/>
  <c r="BS27" i="2"/>
  <c r="E87" i="16"/>
  <c r="E55"/>
  <c r="F93"/>
  <c r="EO26" i="2"/>
  <c r="EP26" s="1"/>
  <c r="BO26"/>
  <c r="BP26" s="1"/>
  <c r="ER26"/>
  <c r="ER31" s="1"/>
  <c r="N26"/>
  <c r="F26" i="16"/>
  <c r="BA26" i="2"/>
  <c r="F34" i="16"/>
  <c r="F37"/>
  <c r="F29"/>
  <c r="F12"/>
  <c r="F7"/>
  <c r="EV25" i="2"/>
  <c r="F56" i="15"/>
  <c r="E41"/>
  <c r="F94"/>
  <c r="EB25" i="2"/>
  <c r="ED25" s="1"/>
  <c r="K25"/>
  <c r="E88" i="15"/>
  <c r="E56"/>
  <c r="DX25" i="2"/>
  <c r="EJ24"/>
  <c r="E17" i="14"/>
  <c r="BQ24" i="2"/>
  <c r="BS24" s="1"/>
  <c r="F64" i="14"/>
  <c r="E88"/>
  <c r="BZ24" i="2"/>
  <c r="N24"/>
  <c r="F5" i="14"/>
  <c r="AR24" i="2"/>
  <c r="E64" i="13"/>
  <c r="F26"/>
  <c r="BZ23" i="2"/>
  <c r="AI23"/>
  <c r="AR23"/>
  <c r="F72" i="12"/>
  <c r="F96"/>
  <c r="E96"/>
  <c r="BA22" i="2"/>
  <c r="F83" i="11"/>
  <c r="EO21" i="2"/>
  <c r="EP21" s="1"/>
  <c r="E88" i="11"/>
  <c r="AF21" i="2"/>
  <c r="AJ31"/>
  <c r="AJ32" s="1"/>
  <c r="AJ33" s="1"/>
  <c r="K21"/>
  <c r="ES20"/>
  <c r="F66" i="10"/>
  <c r="F77"/>
  <c r="F7"/>
  <c r="DO20" i="2"/>
  <c r="E29" i="10"/>
  <c r="E20"/>
  <c r="E14"/>
  <c r="E86" i="9"/>
  <c r="E65"/>
  <c r="DO19" i="2"/>
  <c r="E34" i="9"/>
  <c r="F26"/>
  <c r="EV18" i="2"/>
  <c r="EJ18"/>
  <c r="F20" i="8"/>
  <c r="E95"/>
  <c r="F34"/>
  <c r="BK31" i="2"/>
  <c r="E20" i="7"/>
  <c r="O31" i="2"/>
  <c r="O33" s="1"/>
  <c r="E87" i="7"/>
  <c r="AU17" i="2"/>
  <c r="F93" i="7"/>
  <c r="E65"/>
  <c r="ES16" i="2"/>
  <c r="E20" i="6"/>
  <c r="BO16" i="2"/>
  <c r="BP16" s="1"/>
  <c r="E93" i="6"/>
  <c r="DR16" i="2"/>
  <c r="E12" i="6"/>
  <c r="DU16" i="2"/>
  <c r="AI16"/>
  <c r="AC16"/>
  <c r="W16"/>
  <c r="C102" i="5"/>
  <c r="D102"/>
  <c r="EV15" i="2"/>
  <c r="BC32"/>
  <c r="BC33" s="1"/>
  <c r="E12" i="4"/>
  <c r="F90"/>
  <c r="F20"/>
  <c r="Q29" i="2"/>
  <c r="DX28"/>
  <c r="DR28"/>
  <c r="CE28"/>
  <c r="Q27"/>
  <c r="N27"/>
  <c r="T26"/>
  <c r="Q24"/>
  <c r="DK23"/>
  <c r="AC23"/>
  <c r="BZ22"/>
  <c r="W22"/>
  <c r="DU19"/>
  <c r="BZ19"/>
  <c r="AL18"/>
  <c r="CN16"/>
  <c r="AO16"/>
  <c r="DK15"/>
  <c r="DJ15"/>
  <c r="AO15"/>
  <c r="AA31"/>
  <c r="AA33" s="1"/>
  <c r="E17" i="4"/>
  <c r="C4"/>
  <c r="C37" s="1"/>
  <c r="F84" i="5"/>
  <c r="EP16" i="2"/>
  <c r="E82" i="6"/>
  <c r="F17"/>
  <c r="F87" i="7"/>
  <c r="F29"/>
  <c r="F5"/>
  <c r="E56" i="8"/>
  <c r="E17"/>
  <c r="E78" i="9"/>
  <c r="F31"/>
  <c r="C4"/>
  <c r="E82" i="10"/>
  <c r="F56"/>
  <c r="E36"/>
  <c r="E17"/>
  <c r="F77" i="11"/>
  <c r="E17"/>
  <c r="E20" i="13"/>
  <c r="E31" i="14"/>
  <c r="E29"/>
  <c r="C25" i="15"/>
  <c r="E12"/>
  <c r="F87" i="16"/>
  <c r="F14"/>
  <c r="F88" i="17"/>
  <c r="E12"/>
  <c r="C4"/>
  <c r="E5"/>
  <c r="E20" i="18"/>
  <c r="E5" i="19"/>
  <c r="C4" i="14"/>
  <c r="F31" i="13"/>
  <c r="E73" i="9"/>
  <c r="DK17" i="2"/>
  <c r="G21"/>
  <c r="F7" i="13"/>
  <c r="E64" i="10"/>
  <c r="BG15" i="2"/>
  <c r="K16"/>
  <c r="BG22"/>
  <c r="AR21"/>
  <c r="E34" i="8"/>
  <c r="E26" i="7"/>
  <c r="F65" i="16"/>
  <c r="BZ26" i="2"/>
  <c r="ES24"/>
  <c r="E41" i="18"/>
  <c r="CT28" i="2"/>
  <c r="D25" i="6"/>
  <c r="E68" i="4"/>
  <c r="F77" i="8"/>
  <c r="H20" i="1"/>
  <c r="CT15" i="2"/>
  <c r="E69" i="6"/>
  <c r="AF27" i="2"/>
  <c r="AF25"/>
  <c r="N25"/>
  <c r="T24"/>
  <c r="C4" i="7"/>
  <c r="C4" i="8"/>
  <c r="BS19" i="2"/>
  <c r="D4" i="10"/>
  <c r="C4" i="11"/>
  <c r="E14" i="15"/>
  <c r="F17" i="16"/>
  <c r="F85" i="19"/>
  <c r="C25"/>
  <c r="E7" i="9"/>
  <c r="F26" i="17"/>
  <c r="Z24" i="2"/>
  <c r="Z16"/>
  <c r="F65" i="7"/>
  <c r="D4" i="5"/>
  <c r="E5" i="15"/>
  <c r="BZ17" i="2"/>
  <c r="BZ21"/>
  <c r="ED18"/>
  <c r="F5" i="6"/>
  <c r="DK22" i="2"/>
  <c r="BA20"/>
  <c r="AR17"/>
  <c r="E72" i="8"/>
  <c r="D98" i="11"/>
  <c r="F56"/>
  <c r="F57" i="9"/>
  <c r="E56" i="12"/>
  <c r="F56" i="17"/>
  <c r="DK18" i="2"/>
  <c r="DR18"/>
  <c r="E56" i="11"/>
  <c r="F89" i="18"/>
  <c r="BZ28" i="2"/>
  <c r="F14" i="18"/>
  <c r="E35"/>
  <c r="W28" i="2"/>
  <c r="C89" i="18"/>
  <c r="EQ28" i="2" s="1"/>
  <c r="ES28" s="1"/>
  <c r="F5" i="18"/>
  <c r="F35"/>
  <c r="F26"/>
  <c r="E12"/>
  <c r="E69" i="19"/>
  <c r="BZ29" i="2"/>
  <c r="E37" i="18"/>
  <c r="E38" i="19"/>
  <c r="F17" i="17"/>
  <c r="DQ31" i="2"/>
  <c r="D4" i="16"/>
  <c r="F7" i="18"/>
  <c r="BZ27" i="2"/>
  <c r="CN27"/>
  <c r="DT31"/>
  <c r="AG31"/>
  <c r="I31"/>
  <c r="I33" s="1"/>
  <c r="D97" i="16"/>
  <c r="EG27" i="2"/>
  <c r="DO26"/>
  <c r="CP31"/>
  <c r="CP33" s="1"/>
  <c r="D99" i="18"/>
  <c r="H34" i="1"/>
  <c r="H6"/>
  <c r="BR26" i="2"/>
  <c r="EM25"/>
  <c r="DJ25"/>
  <c r="W25"/>
  <c r="E83" i="15"/>
  <c r="D25"/>
  <c r="E64" i="14"/>
  <c r="AE31" i="2"/>
  <c r="AE33" s="1"/>
  <c r="CL31"/>
  <c r="D98" i="15"/>
  <c r="F77" i="14"/>
  <c r="E41"/>
  <c r="BZ25" i="2"/>
  <c r="E81" i="15"/>
  <c r="DP31" i="2"/>
  <c r="DP33" s="1"/>
  <c r="DJ24"/>
  <c r="F64" i="15"/>
  <c r="H24" i="1"/>
  <c r="BY32" i="2"/>
  <c r="BY33" s="1"/>
  <c r="EM26"/>
  <c r="F77" i="15"/>
  <c r="Z21" i="2"/>
  <c r="E77" i="8"/>
  <c r="AC15" i="2"/>
  <c r="EU14"/>
  <c r="EV14" s="1"/>
  <c r="ES17"/>
  <c r="E7" i="13"/>
  <c r="F34" i="9"/>
  <c r="E34" i="15"/>
  <c r="F95" i="18"/>
  <c r="DO17" i="2"/>
  <c r="F91" i="9"/>
  <c r="G35" i="1"/>
  <c r="G7"/>
  <c r="BF29" i="2"/>
  <c r="G29" s="1"/>
  <c r="EC26"/>
  <c r="EO25"/>
  <c r="EP25" s="1"/>
  <c r="N23"/>
  <c r="EC16"/>
  <c r="ED16" s="1"/>
  <c r="F26" i="6"/>
  <c r="DJ26" i="2"/>
  <c r="AN31"/>
  <c r="E63" i="16"/>
  <c r="E85" i="19"/>
  <c r="AW32" i="2"/>
  <c r="AW33" s="1"/>
  <c r="E66" i="12"/>
  <c r="F66"/>
  <c r="F81" i="15"/>
  <c r="F64" i="13"/>
  <c r="F72" i="8"/>
  <c r="C98"/>
  <c r="D98" i="14"/>
  <c r="E79" i="13"/>
  <c r="E20" i="12"/>
  <c r="F83" i="15"/>
  <c r="E92" i="5"/>
  <c r="F17" i="15"/>
  <c r="EU17" i="2"/>
  <c r="EV17" s="1"/>
  <c r="E86" i="6"/>
  <c r="F33"/>
  <c r="CK17" i="2"/>
  <c r="E17" i="6"/>
  <c r="EL15" i="2"/>
  <c r="EM15" s="1"/>
  <c r="F36" i="10"/>
  <c r="K29" i="2"/>
  <c r="F26" i="7"/>
  <c r="E7" i="16"/>
  <c r="F26" i="15"/>
  <c r="E31" i="9"/>
  <c r="D4" i="15"/>
  <c r="AP29" i="2"/>
  <c r="AR29" s="1"/>
  <c r="E29" i="15"/>
  <c r="D25" i="9"/>
  <c r="F82" i="7"/>
  <c r="F34" i="15"/>
  <c r="E92" i="13"/>
  <c r="F17" i="18"/>
  <c r="DR14" i="2"/>
  <c r="F17" i="11"/>
  <c r="F86" i="6"/>
  <c r="F75" i="13"/>
  <c r="F80" i="16"/>
  <c r="F61" i="19"/>
  <c r="E14" i="18"/>
  <c r="F20" i="14"/>
  <c r="Q25" i="2"/>
  <c r="CK25"/>
  <c r="Z22"/>
  <c r="EK20"/>
  <c r="EM20" s="1"/>
  <c r="EH16"/>
  <c r="EJ16" s="1"/>
  <c r="E57" i="9"/>
  <c r="F7"/>
  <c r="E64" i="15"/>
  <c r="F79" i="13"/>
  <c r="E93" i="7"/>
  <c r="E5" i="6"/>
  <c r="D25" i="10"/>
  <c r="DN31" i="2"/>
  <c r="DN33" s="1"/>
  <c r="E37" i="12"/>
  <c r="F64"/>
  <c r="EC28" i="2"/>
  <c r="AU24"/>
  <c r="AR16"/>
  <c r="E67" i="6"/>
  <c r="DJ18" i="2"/>
  <c r="F17" i="19"/>
  <c r="E29" i="4"/>
  <c r="E80" i="16"/>
  <c r="E99" i="9"/>
  <c r="DJ19" i="2"/>
  <c r="F14" i="4"/>
  <c r="E77" i="15"/>
  <c r="E94"/>
  <c r="E82" i="12"/>
  <c r="E78" i="19"/>
  <c r="F29" i="10"/>
  <c r="E84"/>
  <c r="F66" i="8"/>
  <c r="E84" i="5"/>
  <c r="ES25" i="2"/>
  <c r="C4" i="13"/>
  <c r="F21" i="1"/>
  <c r="F66" i="14"/>
  <c r="E95" i="18"/>
  <c r="F34" i="19"/>
  <c r="CK29" i="2"/>
  <c r="DO24"/>
  <c r="CK24"/>
  <c r="AU23"/>
  <c r="CS31"/>
  <c r="CS33" s="1"/>
  <c r="AU20"/>
  <c r="EB17"/>
  <c r="ED17" s="1"/>
  <c r="Z15"/>
  <c r="EE14"/>
  <c r="EG14" s="1"/>
  <c r="E31" i="13"/>
  <c r="F12"/>
  <c r="E65" i="18"/>
  <c r="AR28" i="2"/>
  <c r="DR17"/>
  <c r="AI25"/>
  <c r="W24"/>
  <c r="EE29"/>
  <c r="EG29" s="1"/>
  <c r="CN29"/>
  <c r="AF16"/>
  <c r="F99" i="6"/>
  <c r="N28" i="2"/>
  <c r="D97" i="7"/>
  <c r="AI28" i="2"/>
  <c r="CN21"/>
  <c r="K14"/>
  <c r="EA28"/>
  <c r="CK21"/>
  <c r="F59" i="6"/>
  <c r="F7"/>
  <c r="DM31" i="2"/>
  <c r="DM33" s="1"/>
  <c r="CE26"/>
  <c r="CA26"/>
  <c r="CA29"/>
  <c r="CA28"/>
  <c r="CA27"/>
  <c r="CO31"/>
  <c r="CO33" s="1"/>
  <c r="CA24"/>
  <c r="EP22"/>
  <c r="CF31"/>
  <c r="CF33" s="1"/>
  <c r="CA22"/>
  <c r="AD31"/>
  <c r="L31"/>
  <c r="L33" s="1"/>
  <c r="AC22"/>
  <c r="CA21"/>
  <c r="CA18"/>
  <c r="BA19"/>
  <c r="CA25"/>
  <c r="CA20"/>
  <c r="CA19"/>
  <c r="CA16"/>
  <c r="CA15"/>
  <c r="CA14"/>
  <c r="G20"/>
  <c r="AF22"/>
  <c r="CE20"/>
  <c r="M31"/>
  <c r="P31"/>
  <c r="E37" i="7"/>
  <c r="F37"/>
  <c r="E59" i="6"/>
  <c r="E55" i="7"/>
  <c r="F55"/>
  <c r="F38" i="19"/>
  <c r="EA17" i="2"/>
  <c r="F14" i="5"/>
  <c r="EV19" i="2"/>
  <c r="E26" i="9"/>
  <c r="E31" i="10"/>
  <c r="F5"/>
  <c r="E75" i="13"/>
  <c r="F93" i="6"/>
  <c r="H37" i="1"/>
  <c r="CH18" i="2"/>
  <c r="F17" i="10"/>
  <c r="F56" i="12"/>
  <c r="CH14" i="2"/>
  <c r="F12" i="14"/>
  <c r="F12" i="17"/>
  <c r="E5" i="18"/>
  <c r="E7" i="14"/>
  <c r="E7" i="15"/>
  <c r="T22" i="2"/>
  <c r="F5" i="8"/>
  <c r="F31" i="1"/>
  <c r="H31" s="1"/>
  <c r="BR15" i="2"/>
  <c r="F38" i="5"/>
  <c r="E82" i="7"/>
  <c r="EN17" i="2"/>
  <c r="EP17" s="1"/>
  <c r="F36" i="8"/>
  <c r="BQ18" i="2"/>
  <c r="BS18" s="1"/>
  <c r="E26" i="8"/>
  <c r="D25"/>
  <c r="E12" i="13"/>
  <c r="DJ22" i="2"/>
  <c r="BS22"/>
  <c r="E26" i="4"/>
  <c r="F26"/>
  <c r="C4" i="15"/>
  <c r="E65" i="16"/>
  <c r="EB26" i="2"/>
  <c r="F7" i="17"/>
  <c r="E7"/>
  <c r="F32" i="1"/>
  <c r="F73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4" i="5"/>
  <c r="E80" i="7"/>
  <c r="F7" i="14"/>
  <c r="F5" i="15"/>
  <c r="F7"/>
  <c r="F63" i="16"/>
  <c r="E31" i="19"/>
  <c r="E66" i="17"/>
  <c r="AU28" i="2"/>
  <c r="AR14"/>
  <c r="AR25"/>
  <c r="BA14"/>
  <c r="F14"/>
  <c r="CE24"/>
  <c r="T21"/>
  <c r="F12" i="19"/>
  <c r="F41" i="12"/>
  <c r="E41"/>
  <c r="F38" i="17"/>
  <c r="E38"/>
  <c r="AF29" i="2"/>
  <c r="E14" i="11"/>
  <c r="D4"/>
  <c r="E7" i="7"/>
  <c r="C71"/>
  <c r="EE17" i="2" s="1"/>
  <c r="F15" i="1"/>
  <c r="H15" s="1"/>
  <c r="CE27" i="2"/>
  <c r="T23"/>
  <c r="DX15"/>
  <c r="EP14"/>
  <c r="F30" i="6"/>
  <c r="D99" i="10"/>
  <c r="G18" i="1"/>
  <c r="H18" s="1"/>
  <c r="K23" i="2"/>
  <c r="DV31"/>
  <c r="CJ31"/>
  <c r="CJ33" s="1"/>
  <c r="EJ25"/>
  <c r="E40" i="7"/>
  <c r="F69" i="19"/>
  <c r="AL24" i="2"/>
  <c r="BZ20"/>
  <c r="E77" i="14"/>
  <c r="DA32" i="2"/>
  <c r="DA33" s="1"/>
  <c r="EP29"/>
  <c r="ES27"/>
  <c r="DK25"/>
  <c r="BG23"/>
  <c r="E36" i="9"/>
  <c r="F45" i="17"/>
  <c r="F34"/>
  <c r="E72" i="12"/>
  <c r="AC26" i="2"/>
  <c r="DU24"/>
  <c r="CH24"/>
  <c r="AO19"/>
  <c r="N19"/>
  <c r="DU18"/>
  <c r="E88" i="6"/>
  <c r="F17" i="9"/>
  <c r="F82" i="10"/>
  <c r="E5"/>
  <c r="E86" i="13"/>
  <c r="F82" i="16"/>
  <c r="G24" i="2"/>
  <c r="E9" i="1"/>
  <c r="AK31" i="2"/>
  <c r="EE22"/>
  <c r="EG22" s="1"/>
  <c r="E72" i="17"/>
  <c r="AX31" i="2"/>
  <c r="BS29"/>
  <c r="EA26"/>
  <c r="DX26"/>
  <c r="DK26"/>
  <c r="AI26"/>
  <c r="DU23"/>
  <c r="Q21"/>
  <c r="AI21"/>
  <c r="Q18"/>
  <c r="DU17"/>
  <c r="X31"/>
  <c r="X33" s="1"/>
  <c r="R31"/>
  <c r="R33" s="1"/>
  <c r="EA16"/>
  <c r="CE16"/>
  <c r="Q16"/>
  <c r="E87" i="5"/>
  <c r="F67" i="6"/>
  <c r="F36"/>
  <c r="E29" i="7"/>
  <c r="E17"/>
  <c r="F64" i="8"/>
  <c r="E31"/>
  <c r="F29" i="11"/>
  <c r="E84" i="12"/>
  <c r="EM24" i="2"/>
  <c r="D25" i="14"/>
  <c r="F84" i="18"/>
  <c r="F37"/>
  <c r="F20"/>
  <c r="D4"/>
  <c r="E60" i="4"/>
  <c r="F41" i="18"/>
  <c r="AC25" i="2"/>
  <c r="S31"/>
  <c r="F88" i="15"/>
  <c r="H33" i="1"/>
  <c r="H12"/>
  <c r="E81" i="14"/>
  <c r="G27" i="2"/>
  <c r="CG31"/>
  <c r="CG33" s="1"/>
  <c r="CM31"/>
  <c r="CM33" s="1"/>
  <c r="AB31"/>
  <c r="EK17"/>
  <c r="EM17" s="1"/>
  <c r="N17"/>
  <c r="ED22"/>
  <c r="EM29"/>
  <c r="F92" i="5"/>
  <c r="EP19" i="2"/>
  <c r="F20" i="12"/>
  <c r="F34" i="7"/>
  <c r="BS16" i="2"/>
  <c r="CC31"/>
  <c r="CC33" s="1"/>
  <c r="H38" i="1"/>
  <c r="CZ31" i="2"/>
  <c r="DB31"/>
  <c r="BX32"/>
  <c r="BX33" s="1"/>
  <c r="T29"/>
  <c r="EV28"/>
  <c r="AC28"/>
  <c r="T27"/>
  <c r="DX24"/>
  <c r="DX23"/>
  <c r="DR23"/>
  <c r="W23"/>
  <c r="CE22"/>
  <c r="DX21"/>
  <c r="BG21"/>
  <c r="AI20"/>
  <c r="W20"/>
  <c r="Q20"/>
  <c r="N20"/>
  <c r="CN19"/>
  <c r="AM31"/>
  <c r="AM32" s="1"/>
  <c r="AM33" s="1"/>
  <c r="AI19"/>
  <c r="AC19"/>
  <c r="DX18"/>
  <c r="DX17"/>
  <c r="CE17"/>
  <c r="AC17"/>
  <c r="T17"/>
  <c r="T16"/>
  <c r="N16"/>
  <c r="Q15"/>
  <c r="N15"/>
  <c r="DJ14"/>
  <c r="CN14"/>
  <c r="AI14"/>
  <c r="F29" i="4"/>
  <c r="E5"/>
  <c r="E58" i="5"/>
  <c r="D25"/>
  <c r="E30" i="6"/>
  <c r="E5" i="7"/>
  <c r="E20" i="8"/>
  <c r="E12"/>
  <c r="E14" i="9"/>
  <c r="F31" i="10"/>
  <c r="F26"/>
  <c r="F88" i="11"/>
  <c r="E29"/>
  <c r="F31" i="14"/>
  <c r="E93" i="16"/>
  <c r="F83" i="17"/>
  <c r="E56"/>
  <c r="E20"/>
  <c r="F78" i="19"/>
  <c r="F20"/>
  <c r="H39" i="1"/>
  <c r="BG27" i="2"/>
  <c r="BE31"/>
  <c r="BE33" s="1"/>
  <c r="E36" i="7"/>
  <c r="F36"/>
  <c r="BQ17" i="2"/>
  <c r="BS17" s="1"/>
  <c r="DZ31"/>
  <c r="DZ33" s="1"/>
  <c r="EV26"/>
  <c r="DJ23"/>
  <c r="AF17"/>
  <c r="CH16"/>
  <c r="EA15"/>
  <c r="BZ15"/>
  <c r="E64" i="8"/>
  <c r="F89" i="10"/>
  <c r="F14"/>
  <c r="F84" i="12"/>
  <c r="F5" i="13"/>
  <c r="F83" i="14"/>
  <c r="E26" i="15"/>
  <c r="F12"/>
  <c r="E31" i="16"/>
  <c r="F20" i="17"/>
  <c r="F65" i="18"/>
  <c r="E20" i="19"/>
  <c r="Z26" i="2"/>
  <c r="E62" i="13"/>
  <c r="F40" i="16"/>
  <c r="E40" i="10"/>
  <c r="EM16" i="2"/>
  <c r="CN26"/>
  <c r="EP24"/>
  <c r="EM22"/>
  <c r="EA22"/>
  <c r="CN22"/>
  <c r="DU21"/>
  <c r="ED20"/>
  <c r="EA19"/>
  <c r="AI15"/>
  <c r="T15"/>
  <c r="T14"/>
  <c r="EP20"/>
  <c r="F14" i="15"/>
  <c r="E5" i="16"/>
  <c r="C25" i="13"/>
  <c r="E66" i="5"/>
  <c r="Z18" i="2"/>
  <c r="F68" i="4"/>
  <c r="DS31" i="2"/>
  <c r="DS33" s="1"/>
  <c r="CH15"/>
  <c r="AC14"/>
  <c r="E30" i="5"/>
  <c r="F20" i="7"/>
  <c r="F29" i="14"/>
  <c r="F12" i="18"/>
  <c r="C4"/>
  <c r="F7" i="4"/>
  <c r="AU15" i="2"/>
  <c r="F33" i="5"/>
  <c r="BA28" i="2"/>
  <c r="EA27"/>
  <c r="AF26"/>
  <c r="Q26"/>
  <c r="DU25"/>
  <c r="CN24"/>
  <c r="ES23"/>
  <c r="EV21"/>
  <c r="AC21"/>
  <c r="EA20"/>
  <c r="DU20"/>
  <c r="CN20"/>
  <c r="CH20"/>
  <c r="ES15"/>
  <c r="F84" i="4"/>
  <c r="E14" i="5"/>
  <c r="F89" i="8"/>
  <c r="F12"/>
  <c r="C25" i="10"/>
  <c r="E83" i="11"/>
  <c r="BR28" i="2"/>
  <c r="G28" s="1"/>
  <c r="K28"/>
  <c r="K24"/>
  <c r="F66" i="15"/>
  <c r="BB31" i="2"/>
  <c r="BD14"/>
  <c r="G40" i="1"/>
  <c r="F5"/>
  <c r="E12" i="5"/>
  <c r="F12"/>
  <c r="E31" i="7"/>
  <c r="F31"/>
  <c r="C25"/>
  <c r="F17" i="8"/>
  <c r="D4"/>
  <c r="EH19" i="2"/>
  <c r="EJ19" s="1"/>
  <c r="F78" i="9"/>
  <c r="E5"/>
  <c r="F5"/>
  <c r="E77" i="10"/>
  <c r="EI20" i="2"/>
  <c r="EI21"/>
  <c r="EJ21" s="1"/>
  <c r="E77" i="11"/>
  <c r="E31"/>
  <c r="E26"/>
  <c r="F26"/>
  <c r="E32" i="12"/>
  <c r="F32"/>
  <c r="E34" i="13"/>
  <c r="BR23" i="2"/>
  <c r="BS23" s="1"/>
  <c r="F34" i="13"/>
  <c r="E14"/>
  <c r="F14"/>
  <c r="F20" i="16"/>
  <c r="E20"/>
  <c r="E29" i="17"/>
  <c r="F29"/>
  <c r="D25"/>
  <c r="E61" i="19"/>
  <c r="DY29" i="2"/>
  <c r="EA29" s="1"/>
  <c r="EK18"/>
  <c r="E81" i="8"/>
  <c r="C25"/>
  <c r="F26"/>
  <c r="G16" i="1"/>
  <c r="D16" s="1"/>
  <c r="E67" i="9"/>
  <c r="EC19" i="2"/>
  <c r="F67" i="9"/>
  <c r="E66" i="11"/>
  <c r="F66"/>
  <c r="EC21" i="2"/>
  <c r="E77" i="4"/>
  <c r="EK14" i="2"/>
  <c r="F77" i="4"/>
  <c r="C72" i="15"/>
  <c r="C98" s="1"/>
  <c r="E75"/>
  <c r="C71" i="16"/>
  <c r="F72"/>
  <c r="E72"/>
  <c r="C81" i="17"/>
  <c r="E81" s="1"/>
  <c r="F82"/>
  <c r="E82"/>
  <c r="E77" i="18"/>
  <c r="C73"/>
  <c r="F77"/>
  <c r="E64"/>
  <c r="C57"/>
  <c r="F64"/>
  <c r="C74" i="19"/>
  <c r="C95" s="1"/>
  <c r="F77"/>
  <c r="H11" i="1"/>
  <c r="D103" i="6"/>
  <c r="F93" i="9"/>
  <c r="E89" i="10"/>
  <c r="EV23" i="2"/>
  <c r="F66" i="5"/>
  <c r="E32" i="18"/>
  <c r="CK18" i="2"/>
  <c r="G13" i="1"/>
  <c r="BF14" i="2"/>
  <c r="E31" i="4"/>
  <c r="E5" i="5"/>
  <c r="F5"/>
  <c r="ET16" i="2"/>
  <c r="E99" i="6"/>
  <c r="E14"/>
  <c r="D4"/>
  <c r="F14"/>
  <c r="EQ19" i="2"/>
  <c r="E93" i="9"/>
  <c r="EE19" i="2"/>
  <c r="C103" i="9"/>
  <c r="F95" i="10"/>
  <c r="EU20" i="2"/>
  <c r="E95" i="10"/>
  <c r="E56"/>
  <c r="F36" i="11"/>
  <c r="BQ21" i="2"/>
  <c r="BS21" s="1"/>
  <c r="E36" i="11"/>
  <c r="E37" i="15"/>
  <c r="BQ25" i="2"/>
  <c r="F25" s="1"/>
  <c r="F37" i="15"/>
  <c r="EB28" i="2"/>
  <c r="F67" i="18"/>
  <c r="ET29" i="2"/>
  <c r="EV29" s="1"/>
  <c r="F91" i="19"/>
  <c r="F36" i="1"/>
  <c r="E12" i="11"/>
  <c r="F12"/>
  <c r="EE15" i="2"/>
  <c r="F74" i="5"/>
  <c r="D98" i="17"/>
  <c r="E64"/>
  <c r="F64"/>
  <c r="F76" i="16"/>
  <c r="E76"/>
  <c r="EI26" i="2"/>
  <c r="E53" i="19"/>
  <c r="F53"/>
  <c r="E82" i="18"/>
  <c r="EL28" i="2"/>
  <c r="EM28" s="1"/>
  <c r="F82" i="18"/>
  <c r="F39" i="4"/>
  <c r="E78" i="6"/>
  <c r="C75"/>
  <c r="F78"/>
  <c r="E73" i="7"/>
  <c r="F73"/>
  <c r="F79"/>
  <c r="C76"/>
  <c r="CR31" i="2"/>
  <c r="CR33" s="1"/>
  <c r="CT19"/>
  <c r="F72" i="17"/>
  <c r="CN28" i="2"/>
  <c r="F31" i="8"/>
  <c r="E17" i="9"/>
  <c r="F31" i="11"/>
  <c r="C96" i="13"/>
  <c r="F88" i="14"/>
  <c r="C25"/>
  <c r="E14" i="16"/>
  <c r="D103" i="9"/>
  <c r="ES22" i="2"/>
  <c r="DK16"/>
  <c r="DX16"/>
  <c r="F19" i="1"/>
  <c r="C19" s="1"/>
  <c r="F7"/>
  <c r="EH15" i="2"/>
  <c r="F79" i="5"/>
  <c r="E79"/>
  <c r="E14" i="7"/>
  <c r="F14"/>
  <c r="AY18" i="2"/>
  <c r="F29" i="8"/>
  <c r="E29"/>
  <c r="E83" i="9"/>
  <c r="F83"/>
  <c r="EL19" i="2"/>
  <c r="F12" i="10"/>
  <c r="C4"/>
  <c r="F64" i="11"/>
  <c r="E20"/>
  <c r="F20"/>
  <c r="E5"/>
  <c r="F5"/>
  <c r="F17" i="12"/>
  <c r="C4"/>
  <c r="E17"/>
  <c r="F81" i="13"/>
  <c r="EO23" i="2"/>
  <c r="EP23" s="1"/>
  <c r="E81" i="13"/>
  <c r="EE23" i="2"/>
  <c r="F70" i="13"/>
  <c r="F56" i="14"/>
  <c r="E56"/>
  <c r="E12"/>
  <c r="D4"/>
  <c r="EL27" i="2"/>
  <c r="D4" i="17"/>
  <c r="F14"/>
  <c r="E14"/>
  <c r="F30" i="18"/>
  <c r="E30"/>
  <c r="C25"/>
  <c r="E14" i="19"/>
  <c r="F14"/>
  <c r="F73" i="9"/>
  <c r="EF19" i="2"/>
  <c r="E52" i="4"/>
  <c r="F52"/>
  <c r="DK20" i="2"/>
  <c r="DR20"/>
  <c r="DO14"/>
  <c r="DK14"/>
  <c r="F35" i="12"/>
  <c r="E35"/>
  <c r="E38" i="13"/>
  <c r="F38"/>
  <c r="E7" i="5"/>
  <c r="F7"/>
  <c r="EB27" i="2"/>
  <c r="F66" i="17"/>
  <c r="E13" i="7"/>
  <c r="Y17" i="2"/>
  <c r="F13" i="7"/>
  <c r="Y19" i="2"/>
  <c r="G19" s="1"/>
  <c r="E13" i="9"/>
  <c r="D12"/>
  <c r="F95" i="8"/>
  <c r="CE23" i="2"/>
  <c r="K22"/>
  <c r="E17" i="5"/>
  <c r="F17"/>
  <c r="E63" i="7"/>
  <c r="F63"/>
  <c r="F84" i="8"/>
  <c r="E84"/>
  <c r="EO18" i="2"/>
  <c r="E29" i="9"/>
  <c r="F29"/>
  <c r="EF20" i="2"/>
  <c r="F14" i="12"/>
  <c r="D4"/>
  <c r="E29" i="13"/>
  <c r="F29"/>
  <c r="E94" i="14"/>
  <c r="F94"/>
  <c r="ET24" i="2"/>
  <c r="EV24" s="1"/>
  <c r="E14" i="14"/>
  <c r="F14"/>
  <c r="E83" i="17"/>
  <c r="EN27" i="2"/>
  <c r="EP27" s="1"/>
  <c r="E78" i="18"/>
  <c r="EH28" i="2"/>
  <c r="EJ28" s="1"/>
  <c r="F78" i="18"/>
  <c r="E80" i="19"/>
  <c r="F80"/>
  <c r="EB29" i="2"/>
  <c r="ED29" s="1"/>
  <c r="E63" i="19"/>
  <c r="F63"/>
  <c r="C4"/>
  <c r="F5"/>
  <c r="F64" i="10"/>
  <c r="EF17" i="2"/>
  <c r="EC14"/>
  <c r="F62" i="4"/>
  <c r="E62"/>
  <c r="CI31" i="2"/>
  <c r="CI33" s="1"/>
  <c r="CK16"/>
  <c r="CW14"/>
  <c r="CV31"/>
  <c r="F74" i="10"/>
  <c r="C72"/>
  <c r="EE20" i="2" s="1"/>
  <c r="F73" i="11"/>
  <c r="C72"/>
  <c r="C81"/>
  <c r="E82"/>
  <c r="E71" i="13"/>
  <c r="F71"/>
  <c r="C72" i="14"/>
  <c r="F75"/>
  <c r="F99" i="9"/>
  <c r="D25" i="7"/>
  <c r="BA21" i="2"/>
  <c r="BA15"/>
  <c r="EM23"/>
  <c r="EP28"/>
  <c r="CK26"/>
  <c r="DO25"/>
  <c r="EA24"/>
  <c r="DR21"/>
  <c r="AL21"/>
  <c r="DX20"/>
  <c r="K20"/>
  <c r="AF19"/>
  <c r="AF18"/>
  <c r="N18"/>
  <c r="CN17"/>
  <c r="Q17"/>
  <c r="AR26"/>
  <c r="H30" i="1"/>
  <c r="DJ29" i="2"/>
  <c r="CH29"/>
  <c r="N29"/>
  <c r="DU28"/>
  <c r="DU27"/>
  <c r="DO27"/>
  <c r="AC27"/>
  <c r="DR26"/>
  <c r="BG26"/>
  <c r="DR25"/>
  <c r="BG25"/>
  <c r="T25"/>
  <c r="CN25"/>
  <c r="ED24"/>
  <c r="EJ23"/>
  <c r="Q23"/>
  <c r="EV22"/>
  <c r="DU22"/>
  <c r="AI22"/>
  <c r="AC20"/>
  <c r="CE19"/>
  <c r="T19"/>
  <c r="U31"/>
  <c r="U32" s="1"/>
  <c r="U33" s="1"/>
  <c r="CH17"/>
  <c r="BG17"/>
  <c r="W17"/>
  <c r="DO16"/>
  <c r="W14"/>
  <c r="Q14"/>
  <c r="BS20"/>
  <c r="H17" i="1"/>
  <c r="DX29" i="2"/>
  <c r="CE29"/>
  <c r="DK28"/>
  <c r="CH28"/>
  <c r="T28"/>
  <c r="Q28"/>
  <c r="DR27"/>
  <c r="DU26"/>
  <c r="CH26"/>
  <c r="BG24"/>
  <c r="DX22"/>
  <c r="ES21"/>
  <c r="DO21"/>
  <c r="CH21"/>
  <c r="CE21"/>
  <c r="BG20"/>
  <c r="T20"/>
  <c r="DR19"/>
  <c r="W19"/>
  <c r="DJ17"/>
  <c r="CD31"/>
  <c r="BG16"/>
  <c r="EA14"/>
  <c r="DU14"/>
  <c r="N14"/>
  <c r="AR15"/>
  <c r="CT26"/>
  <c r="AR27"/>
  <c r="E11" i="1"/>
  <c r="BH32" i="2"/>
  <c r="BH33" s="1"/>
  <c r="BJ31"/>
  <c r="DE32"/>
  <c r="DE33" s="1"/>
  <c r="DJ28"/>
  <c r="DJ27"/>
  <c r="DW31"/>
  <c r="DW33" s="1"/>
  <c r="AH31"/>
  <c r="AH33" s="1"/>
  <c r="EG18"/>
  <c r="DK27"/>
  <c r="DJ21"/>
  <c r="AU19" l="1"/>
  <c r="AS31"/>
  <c r="AS33" s="1"/>
  <c r="F24"/>
  <c r="C24" s="1"/>
  <c r="F29"/>
  <c r="C29" s="1"/>
  <c r="F21"/>
  <c r="F18"/>
  <c r="F17"/>
  <c r="C17" s="1"/>
  <c r="C98" i="17"/>
  <c r="BP15" i="2"/>
  <c r="D37" i="19"/>
  <c r="D48" s="1"/>
  <c r="D49" s="1"/>
  <c r="D39" i="16"/>
  <c r="D50" s="1"/>
  <c r="CD33" i="2"/>
  <c r="AB33"/>
  <c r="S33"/>
  <c r="M33"/>
  <c r="I10" i="1"/>
  <c r="C10" s="1"/>
  <c r="AD33" i="2"/>
  <c r="CL33"/>
  <c r="I12" i="1"/>
  <c r="C12" s="1"/>
  <c r="AG33" i="2"/>
  <c r="DQ33"/>
  <c r="J39" i="1"/>
  <c r="ER33" i="2"/>
  <c r="DV33"/>
  <c r="P33"/>
  <c r="AQ33"/>
  <c r="G18"/>
  <c r="D18" s="1"/>
  <c r="AT31"/>
  <c r="AT33" s="1"/>
  <c r="C41" i="5"/>
  <c r="C53" s="1"/>
  <c r="C54" s="1"/>
  <c r="D40" i="18"/>
  <c r="D52" s="1"/>
  <c r="BS15" i="2"/>
  <c r="G15"/>
  <c r="D15" s="1"/>
  <c r="CB29"/>
  <c r="E25" i="15"/>
  <c r="ED26" i="2"/>
  <c r="BN31"/>
  <c r="E25" i="5"/>
  <c r="E4" i="13"/>
  <c r="CZ32" i="2"/>
  <c r="CZ33" s="1"/>
  <c r="E25" i="16"/>
  <c r="BS26" i="2"/>
  <c r="F4" i="16"/>
  <c r="E36"/>
  <c r="F36"/>
  <c r="E4" i="10"/>
  <c r="D39"/>
  <c r="D51" s="1"/>
  <c r="CB18" i="2"/>
  <c r="CB23"/>
  <c r="E4" i="16"/>
  <c r="C40" i="14"/>
  <c r="C51" s="1"/>
  <c r="F4" i="13"/>
  <c r="E25" i="12"/>
  <c r="E71" i="7"/>
  <c r="C42" i="6"/>
  <c r="C54" s="1"/>
  <c r="G16" i="2"/>
  <c r="D16" s="1"/>
  <c r="BO31"/>
  <c r="BO33" s="1"/>
  <c r="E4" i="5"/>
  <c r="F4" i="4"/>
  <c r="D47"/>
  <c r="DG20" i="2"/>
  <c r="DL23"/>
  <c r="DL19"/>
  <c r="BM31"/>
  <c r="DY31"/>
  <c r="ES26"/>
  <c r="D40" i="14"/>
  <c r="AL31" i="2"/>
  <c r="AL33" s="1"/>
  <c r="DL24"/>
  <c r="H20"/>
  <c r="C19"/>
  <c r="BL32"/>
  <c r="BL33" s="1"/>
  <c r="F98" i="8"/>
  <c r="CB16" i="2"/>
  <c r="DG14"/>
  <c r="H32" i="1"/>
  <c r="BK32" i="2"/>
  <c r="BK33" s="1"/>
  <c r="C16"/>
  <c r="CB19"/>
  <c r="C28"/>
  <c r="AZ31"/>
  <c r="E4" i="11"/>
  <c r="F25" i="9"/>
  <c r="F71" i="7"/>
  <c r="E25" i="6"/>
  <c r="F4" i="5"/>
  <c r="C23" i="2"/>
  <c r="E25" i="19"/>
  <c r="DL29" i="2"/>
  <c r="C37" i="17"/>
  <c r="C51" s="1"/>
  <c r="DL26" i="2"/>
  <c r="BA25"/>
  <c r="F25" i="15"/>
  <c r="DH22" i="2"/>
  <c r="F25" i="12"/>
  <c r="F4" i="11"/>
  <c r="I13" i="1"/>
  <c r="C13" s="1"/>
  <c r="F102" i="5"/>
  <c r="E4" i="4"/>
  <c r="F94"/>
  <c r="CB26" i="2"/>
  <c r="DL18"/>
  <c r="DL15"/>
  <c r="F25" i="19"/>
  <c r="BG29" i="2"/>
  <c r="C26"/>
  <c r="DH25"/>
  <c r="CB25"/>
  <c r="CB24"/>
  <c r="G22"/>
  <c r="H22" s="1"/>
  <c r="C40" i="12"/>
  <c r="C51" s="1"/>
  <c r="C39" i="11"/>
  <c r="C51" s="1"/>
  <c r="CB17" i="2"/>
  <c r="C39" i="7"/>
  <c r="C50" s="1"/>
  <c r="DL17" i="2"/>
  <c r="F25" i="6"/>
  <c r="AO31" i="2"/>
  <c r="AN32"/>
  <c r="AN33" s="1"/>
  <c r="E102" i="5"/>
  <c r="C15" i="2"/>
  <c r="I6" i="1"/>
  <c r="C6" s="1"/>
  <c r="C47" i="4"/>
  <c r="E94"/>
  <c r="I8" i="1"/>
  <c r="C8" s="1"/>
  <c r="DH15" i="2"/>
  <c r="CB20"/>
  <c r="C22"/>
  <c r="CB14"/>
  <c r="D28"/>
  <c r="H28"/>
  <c r="CB27"/>
  <c r="F4" i="15"/>
  <c r="DT32" i="2"/>
  <c r="DT33" s="1"/>
  <c r="CB28"/>
  <c r="E89" i="18"/>
  <c r="BZ31" i="2"/>
  <c r="BZ33" s="1"/>
  <c r="DU31"/>
  <c r="D27"/>
  <c r="DO31"/>
  <c r="CQ31"/>
  <c r="I5" i="1"/>
  <c r="C5" s="1"/>
  <c r="N31" i="2"/>
  <c r="G4" i="1"/>
  <c r="G26" i="2"/>
  <c r="D26" s="1"/>
  <c r="AF31"/>
  <c r="J10" i="1"/>
  <c r="D10" s="1"/>
  <c r="DR31" i="2"/>
  <c r="E4" i="15"/>
  <c r="D40"/>
  <c r="D51" s="1"/>
  <c r="DL25" i="2"/>
  <c r="D29"/>
  <c r="EX29" s="1"/>
  <c r="J25" i="1"/>
  <c r="D25" s="1"/>
  <c r="DH16" i="2"/>
  <c r="ED28"/>
  <c r="F25" i="10"/>
  <c r="D25" i="2"/>
  <c r="AP31"/>
  <c r="H35" i="1"/>
  <c r="D35"/>
  <c r="E35" s="1"/>
  <c r="K31" i="2"/>
  <c r="BQ31"/>
  <c r="DG18"/>
  <c r="D39" i="11"/>
  <c r="D51" s="1"/>
  <c r="DG23" i="2"/>
  <c r="J5" i="1"/>
  <c r="D5" s="1"/>
  <c r="C37" i="13"/>
  <c r="C49" s="1"/>
  <c r="E98" i="8"/>
  <c r="D20" i="2"/>
  <c r="Q31"/>
  <c r="D24"/>
  <c r="I7" i="1"/>
  <c r="C7" s="1"/>
  <c r="E25" i="9"/>
  <c r="EM18" i="2"/>
  <c r="C20"/>
  <c r="C14"/>
  <c r="J6" i="1"/>
  <c r="D6" s="1"/>
  <c r="Z19" i="2"/>
  <c r="DG22"/>
  <c r="DL16"/>
  <c r="DH28"/>
  <c r="EN31"/>
  <c r="BS28"/>
  <c r="C40" i="15"/>
  <c r="DL22" i="2"/>
  <c r="EG19"/>
  <c r="D41" i="5"/>
  <c r="T31" i="2"/>
  <c r="F98" i="12"/>
  <c r="E98"/>
  <c r="CH31" i="2"/>
  <c r="DK31"/>
  <c r="AK32"/>
  <c r="AK33" s="1"/>
  <c r="J13" i="1"/>
  <c r="D13" s="1"/>
  <c r="AX32" i="2"/>
  <c r="AX33" s="1"/>
  <c r="F25" i="5"/>
  <c r="CN31" i="2"/>
  <c r="C40" i="18"/>
  <c r="AC31" i="2"/>
  <c r="J8" i="1"/>
  <c r="D8" s="1"/>
  <c r="W31" i="2"/>
  <c r="CE31"/>
  <c r="AU18"/>
  <c r="DH20"/>
  <c r="DC31"/>
  <c r="DB32"/>
  <c r="DB33" s="1"/>
  <c r="CB15"/>
  <c r="F4" i="18"/>
  <c r="E4"/>
  <c r="J31" i="1"/>
  <c r="D31" s="1"/>
  <c r="DL28" i="2"/>
  <c r="E25" i="18"/>
  <c r="E25" i="10"/>
  <c r="C39" i="9"/>
  <c r="I18" i="1"/>
  <c r="C18" s="1"/>
  <c r="E72" i="10"/>
  <c r="C27" i="2"/>
  <c r="H27"/>
  <c r="EE24"/>
  <c r="E72" i="14"/>
  <c r="F72"/>
  <c r="C98"/>
  <c r="EK21" i="2"/>
  <c r="EM21" s="1"/>
  <c r="F81" i="11"/>
  <c r="E81"/>
  <c r="DH14" i="2"/>
  <c r="DL14"/>
  <c r="EE16"/>
  <c r="C103" i="6"/>
  <c r="E75"/>
  <c r="EV16" i="2"/>
  <c r="ET31"/>
  <c r="F73" i="18"/>
  <c r="E73"/>
  <c r="EE28" i="2"/>
  <c r="EG28" s="1"/>
  <c r="F25" i="7"/>
  <c r="E25"/>
  <c r="F72" i="11"/>
  <c r="E72"/>
  <c r="EE21" i="2"/>
  <c r="EG21" s="1"/>
  <c r="C98" i="11"/>
  <c r="CW31" i="2"/>
  <c r="CV33"/>
  <c r="E4" i="12"/>
  <c r="D40"/>
  <c r="F4"/>
  <c r="F12" i="9"/>
  <c r="E12"/>
  <c r="D4"/>
  <c r="Y31" i="2"/>
  <c r="Y33" s="1"/>
  <c r="G17"/>
  <c r="Z17"/>
  <c r="F4" i="10"/>
  <c r="C39"/>
  <c r="EJ15" i="2"/>
  <c r="F14" i="1"/>
  <c r="EG15" i="2"/>
  <c r="DG15"/>
  <c r="E4" i="6"/>
  <c r="D42"/>
  <c r="F4"/>
  <c r="G14" i="2"/>
  <c r="BG14"/>
  <c r="BF31"/>
  <c r="BF33" s="1"/>
  <c r="F57" i="18"/>
  <c r="E57"/>
  <c r="C99"/>
  <c r="EE25" i="2"/>
  <c r="E72" i="15"/>
  <c r="F72"/>
  <c r="ED21" i="2"/>
  <c r="DH21"/>
  <c r="ED19"/>
  <c r="DH19"/>
  <c r="E25" i="11"/>
  <c r="F25"/>
  <c r="EJ20" i="2"/>
  <c r="EI31"/>
  <c r="EI33" s="1"/>
  <c r="EG23"/>
  <c r="EG20"/>
  <c r="F96" i="13"/>
  <c r="EB31" i="2"/>
  <c r="EB33" s="1"/>
  <c r="DG19"/>
  <c r="ED27"/>
  <c r="CK31"/>
  <c r="DH17"/>
  <c r="EG17"/>
  <c r="EF31"/>
  <c r="EF33" s="1"/>
  <c r="EO31"/>
  <c r="EO33" s="1"/>
  <c r="EP18"/>
  <c r="BA18"/>
  <c r="AY31"/>
  <c r="AY33" s="1"/>
  <c r="C36" i="1"/>
  <c r="E36" s="1"/>
  <c r="F29"/>
  <c r="H36"/>
  <c r="F4"/>
  <c r="H5"/>
  <c r="ED14" i="2"/>
  <c r="EC31"/>
  <c r="EC33" s="1"/>
  <c r="D19"/>
  <c r="H19"/>
  <c r="D4" i="7"/>
  <c r="F12"/>
  <c r="E12"/>
  <c r="D37" i="17"/>
  <c r="F4"/>
  <c r="E4"/>
  <c r="E4" i="14"/>
  <c r="F4"/>
  <c r="EM19" i="2"/>
  <c r="EL31"/>
  <c r="EL33" s="1"/>
  <c r="F103" i="9"/>
  <c r="E103"/>
  <c r="E76" i="7"/>
  <c r="F76"/>
  <c r="C97"/>
  <c r="EH17" i="2"/>
  <c r="EJ17" s="1"/>
  <c r="ES19"/>
  <c r="EQ31"/>
  <c r="EQ33" s="1"/>
  <c r="F25" i="4"/>
  <c r="E25"/>
  <c r="F74" i="19"/>
  <c r="EH29" i="2"/>
  <c r="E74" i="19"/>
  <c r="F95"/>
  <c r="EE26" i="2"/>
  <c r="F71" i="16"/>
  <c r="C97"/>
  <c r="E71"/>
  <c r="EM14" i="2"/>
  <c r="E25" i="8"/>
  <c r="F25"/>
  <c r="F25" i="17"/>
  <c r="E25"/>
  <c r="G23" i="2"/>
  <c r="BR31"/>
  <c r="BR33" s="1"/>
  <c r="D39" i="8"/>
  <c r="F4"/>
  <c r="E4"/>
  <c r="D40" i="1"/>
  <c r="H40"/>
  <c r="G29"/>
  <c r="E96" i="13"/>
  <c r="F72" i="10"/>
  <c r="C99"/>
  <c r="E99" s="1"/>
  <c r="F25" i="18"/>
  <c r="DL20" i="2"/>
  <c r="C39" i="8"/>
  <c r="C51" s="1"/>
  <c r="D37" i="13"/>
  <c r="F25"/>
  <c r="E25"/>
  <c r="CB21" i="2"/>
  <c r="D21"/>
  <c r="EK27"/>
  <c r="DG27" s="1"/>
  <c r="E16" i="1"/>
  <c r="G14"/>
  <c r="H16"/>
  <c r="E4" i="19"/>
  <c r="C37"/>
  <c r="C48" s="1"/>
  <c r="F4"/>
  <c r="H7" i="1"/>
  <c r="F25" i="14"/>
  <c r="E25"/>
  <c r="I25" i="1"/>
  <c r="CT31" i="2"/>
  <c r="E38" i="4"/>
  <c r="F38"/>
  <c r="EJ26" i="2"/>
  <c r="DH26"/>
  <c r="BS25"/>
  <c r="EV20"/>
  <c r="EU31"/>
  <c r="BB32"/>
  <c r="BB33" s="1"/>
  <c r="BD31"/>
  <c r="F75" i="6"/>
  <c r="F81" i="17"/>
  <c r="DH23" i="2"/>
  <c r="DH18"/>
  <c r="DL21"/>
  <c r="CB22"/>
  <c r="CA31"/>
  <c r="BJ32"/>
  <c r="BJ33" s="1"/>
  <c r="DX31"/>
  <c r="DH27"/>
  <c r="DL27"/>
  <c r="J12" i="1"/>
  <c r="D12" s="1"/>
  <c r="AI31" i="2"/>
  <c r="DJ31"/>
  <c r="DJ33" s="1"/>
  <c r="CA33" l="1"/>
  <c r="C50" i="13"/>
  <c r="C52" i="12"/>
  <c r="G51"/>
  <c r="D53" i="18"/>
  <c r="F51" i="11"/>
  <c r="E10" i="1"/>
  <c r="C52" i="8"/>
  <c r="DK33" i="2"/>
  <c r="I15" i="1"/>
  <c r="C15" s="1"/>
  <c r="AP33" i="2"/>
  <c r="AO33"/>
  <c r="J17" i="1"/>
  <c r="D17" s="1"/>
  <c r="AZ33" i="2"/>
  <c r="I31" i="1"/>
  <c r="C31" s="1"/>
  <c r="E31" s="1"/>
  <c r="DY33" i="2"/>
  <c r="I20" i="1"/>
  <c r="C20" s="1"/>
  <c r="BN33" i="2"/>
  <c r="EN33"/>
  <c r="D52" i="15"/>
  <c r="D52" i="11"/>
  <c r="D52" i="10"/>
  <c r="C52" i="9"/>
  <c r="C53" s="1"/>
  <c r="C52" i="17"/>
  <c r="EW23" i="2"/>
  <c r="DG28"/>
  <c r="EW28" s="1"/>
  <c r="F25" i="16"/>
  <c r="E16" i="2"/>
  <c r="EX25"/>
  <c r="E28"/>
  <c r="C39" i="16"/>
  <c r="C50" s="1"/>
  <c r="BM32" i="2"/>
  <c r="BM33" s="1"/>
  <c r="EW20"/>
  <c r="J20" i="1"/>
  <c r="D20" s="1"/>
  <c r="C55" i="6"/>
  <c r="BP31" i="2"/>
  <c r="H16"/>
  <c r="DI14"/>
  <c r="EW19"/>
  <c r="EA31"/>
  <c r="DG21"/>
  <c r="DI21" s="1"/>
  <c r="EW14"/>
  <c r="EW22"/>
  <c r="C51" i="7"/>
  <c r="F103" i="6"/>
  <c r="H15" i="2"/>
  <c r="EX16"/>
  <c r="E26"/>
  <c r="H26"/>
  <c r="H24"/>
  <c r="E24"/>
  <c r="D22"/>
  <c r="E22" s="1"/>
  <c r="F39" i="11"/>
  <c r="E6" i="1"/>
  <c r="E37" i="4"/>
  <c r="F37"/>
  <c r="I21" i="1"/>
  <c r="C21" s="1"/>
  <c r="I24"/>
  <c r="I4"/>
  <c r="E27" i="2"/>
  <c r="EX20"/>
  <c r="K8" i="1"/>
  <c r="DI23" i="2"/>
  <c r="E8" i="1"/>
  <c r="EX28" i="2"/>
  <c r="BQ32"/>
  <c r="BQ33" s="1"/>
  <c r="F40" i="18"/>
  <c r="K5" i="1"/>
  <c r="C4"/>
  <c r="EW27" i="2"/>
  <c r="J30" i="1"/>
  <c r="D30" s="1"/>
  <c r="D51" i="16"/>
  <c r="K10" i="1"/>
  <c r="H14"/>
  <c r="AR31" i="2"/>
  <c r="H29"/>
  <c r="EX24"/>
  <c r="E29"/>
  <c r="EX18"/>
  <c r="I38" i="1"/>
  <c r="E39" i="11"/>
  <c r="E103" i="6"/>
  <c r="E40" i="18"/>
  <c r="C52"/>
  <c r="C48" i="4"/>
  <c r="E20" i="2"/>
  <c r="K6" i="1"/>
  <c r="DI20" i="2"/>
  <c r="DI22"/>
  <c r="C51" i="15"/>
  <c r="F40"/>
  <c r="E40"/>
  <c r="D53" i="5"/>
  <c r="E41"/>
  <c r="F41"/>
  <c r="E97" i="7"/>
  <c r="EX21" i="2"/>
  <c r="F97" i="7"/>
  <c r="DC32" i="2"/>
  <c r="DC33" s="1"/>
  <c r="J15" i="1"/>
  <c r="AU31" i="2"/>
  <c r="H29" i="1"/>
  <c r="EK31" i="2"/>
  <c r="E95" i="19"/>
  <c r="DG17" i="2"/>
  <c r="EW17" s="1"/>
  <c r="EM27"/>
  <c r="H21"/>
  <c r="C21"/>
  <c r="E21" s="1"/>
  <c r="F37" i="13"/>
  <c r="D49"/>
  <c r="E37"/>
  <c r="H23" i="2"/>
  <c r="D23"/>
  <c r="F97" i="16"/>
  <c r="E97"/>
  <c r="E4" i="7"/>
  <c r="D39"/>
  <c r="F4"/>
  <c r="H4" i="1"/>
  <c r="F23"/>
  <c r="F28" s="1"/>
  <c r="F44" s="1"/>
  <c r="J34"/>
  <c r="F98" i="15"/>
  <c r="E98"/>
  <c r="F99" i="18"/>
  <c r="E99"/>
  <c r="D17" i="2"/>
  <c r="H17"/>
  <c r="ET32"/>
  <c r="ET33" s="1"/>
  <c r="I42" i="1"/>
  <c r="DG16" i="2"/>
  <c r="EG16"/>
  <c r="EE31"/>
  <c r="EE33" s="1"/>
  <c r="E98" i="14"/>
  <c r="F98"/>
  <c r="F47" i="4"/>
  <c r="E47"/>
  <c r="D48"/>
  <c r="BD32" i="2"/>
  <c r="BD33" s="1"/>
  <c r="E37" i="19"/>
  <c r="F37"/>
  <c r="E40" i="1"/>
  <c r="J21"/>
  <c r="D21" s="1"/>
  <c r="BS31" i="2"/>
  <c r="I39" i="1"/>
  <c r="ES31" i="2"/>
  <c r="J32" i="1"/>
  <c r="D32" s="1"/>
  <c r="ED31" i="2"/>
  <c r="BA31"/>
  <c r="I17" i="1"/>
  <c r="C17" s="1"/>
  <c r="J33"/>
  <c r="I32"/>
  <c r="C32" s="1"/>
  <c r="EG25" i="2"/>
  <c r="DG25"/>
  <c r="DI25" s="1"/>
  <c r="J18" i="1"/>
  <c r="D18" s="1"/>
  <c r="BG31" i="2"/>
  <c r="E42" i="6"/>
  <c r="F42"/>
  <c r="D54"/>
  <c r="E15" i="2"/>
  <c r="EX15"/>
  <c r="E98" i="11"/>
  <c r="F98"/>
  <c r="EG24" i="2"/>
  <c r="DG24"/>
  <c r="DI19"/>
  <c r="F99" i="10"/>
  <c r="G23" i="1"/>
  <c r="E5"/>
  <c r="DI18" i="2"/>
  <c r="EH31"/>
  <c r="EH33" s="1"/>
  <c r="C52" i="11"/>
  <c r="E51"/>
  <c r="J42" i="1"/>
  <c r="EU32" i="2"/>
  <c r="EU33" s="1"/>
  <c r="EV31"/>
  <c r="EX26"/>
  <c r="F39" i="8"/>
  <c r="D51"/>
  <c r="G51" s="1"/>
  <c r="E39"/>
  <c r="DG26" i="2"/>
  <c r="EW26" s="1"/>
  <c r="EG26"/>
  <c r="J37" i="1"/>
  <c r="E19" i="2"/>
  <c r="EX19"/>
  <c r="C18"/>
  <c r="H18"/>
  <c r="F31"/>
  <c r="F33" s="1"/>
  <c r="J38" i="1"/>
  <c r="EP31" i="2"/>
  <c r="E4" i="9"/>
  <c r="F4"/>
  <c r="D39"/>
  <c r="F40" i="12"/>
  <c r="D51"/>
  <c r="H51" s="1"/>
  <c r="E40"/>
  <c r="E98" i="17"/>
  <c r="H25" i="2"/>
  <c r="C25"/>
  <c r="C25" i="1"/>
  <c r="EJ29" i="2"/>
  <c r="DG29"/>
  <c r="F40" i="14"/>
  <c r="D51"/>
  <c r="E40"/>
  <c r="D51" i="17"/>
  <c r="E37"/>
  <c r="F37"/>
  <c r="H14" i="2"/>
  <c r="G31"/>
  <c r="G33" s="1"/>
  <c r="D14"/>
  <c r="EW15"/>
  <c r="DI15"/>
  <c r="C51" i="10"/>
  <c r="F39"/>
  <c r="E39"/>
  <c r="J7" i="1"/>
  <c r="Z31" i="2"/>
  <c r="F98" i="17"/>
  <c r="C52" i="14"/>
  <c r="I30" i="1"/>
  <c r="C30" s="1"/>
  <c r="EX27" i="2"/>
  <c r="DI27"/>
  <c r="K12" i="1"/>
  <c r="DH31" i="2"/>
  <c r="DH33" s="1"/>
  <c r="DL31"/>
  <c r="CB31"/>
  <c r="D15" i="1" l="1"/>
  <c r="E15" s="1"/>
  <c r="J14"/>
  <c r="J4"/>
  <c r="K4" s="1"/>
  <c r="D7"/>
  <c r="E7" s="1"/>
  <c r="E50" i="16"/>
  <c r="C53" i="18"/>
  <c r="E20" i="1"/>
  <c r="E38"/>
  <c r="K31"/>
  <c r="EM31" i="2"/>
  <c r="EK33"/>
  <c r="C52" i="15"/>
  <c r="E32" i="1"/>
  <c r="E30"/>
  <c r="D29"/>
  <c r="K39"/>
  <c r="DI28" i="2"/>
  <c r="EY28"/>
  <c r="F50" i="16"/>
  <c r="C51"/>
  <c r="F39"/>
  <c r="E39"/>
  <c r="EY20" i="2"/>
  <c r="EY19"/>
  <c r="EX22"/>
  <c r="EY22" s="1"/>
  <c r="DI17"/>
  <c r="D31"/>
  <c r="D33" s="1"/>
  <c r="EY27"/>
  <c r="K30" i="1"/>
  <c r="E52" i="18"/>
  <c r="F52"/>
  <c r="D55" i="6"/>
  <c r="E51" i="15"/>
  <c r="F51"/>
  <c r="D54" i="5"/>
  <c r="E53"/>
  <c r="F53"/>
  <c r="I37" i="1"/>
  <c r="K37" s="1"/>
  <c r="K15"/>
  <c r="EY15" i="2"/>
  <c r="DI26"/>
  <c r="EW21"/>
  <c r="EY21" s="1"/>
  <c r="DG31"/>
  <c r="J29" i="1"/>
  <c r="I14"/>
  <c r="I33"/>
  <c r="K33" s="1"/>
  <c r="H31" i="2"/>
  <c r="EW29"/>
  <c r="EY29" s="1"/>
  <c r="DI29"/>
  <c r="F51" i="12"/>
  <c r="E51"/>
  <c r="D52"/>
  <c r="EX14" i="2"/>
  <c r="E14"/>
  <c r="E51" i="14"/>
  <c r="F51"/>
  <c r="D52"/>
  <c r="E39" i="9"/>
  <c r="D52"/>
  <c r="F39"/>
  <c r="E23" i="2"/>
  <c r="EX23"/>
  <c r="EY23" s="1"/>
  <c r="EG31"/>
  <c r="K32" i="1"/>
  <c r="F39" i="7"/>
  <c r="D50"/>
  <c r="E39"/>
  <c r="I34" i="1"/>
  <c r="K34" s="1"/>
  <c r="EX17" i="2"/>
  <c r="EY17" s="1"/>
  <c r="E17"/>
  <c r="D50" i="13"/>
  <c r="E49"/>
  <c r="F49"/>
  <c r="K7" i="1"/>
  <c r="F51" i="8"/>
  <c r="D52"/>
  <c r="E51"/>
  <c r="E54" i="6"/>
  <c r="F54"/>
  <c r="C52" i="10"/>
  <c r="E51"/>
  <c r="F51"/>
  <c r="D52" i="17"/>
  <c r="F51"/>
  <c r="E51"/>
  <c r="EW25" i="2"/>
  <c r="EY25" s="1"/>
  <c r="E25"/>
  <c r="EW18"/>
  <c r="EY18" s="1"/>
  <c r="E18"/>
  <c r="C31"/>
  <c r="C33" s="1"/>
  <c r="G28" i="1"/>
  <c r="H23"/>
  <c r="DI24" i="2"/>
  <c r="EW24"/>
  <c r="EY24" s="1"/>
  <c r="E48" i="19"/>
  <c r="C49"/>
  <c r="F48"/>
  <c r="EW16" i="2"/>
  <c r="EY16" s="1"/>
  <c r="DI16"/>
  <c r="EY26"/>
  <c r="EJ31"/>
  <c r="E12" i="1"/>
  <c r="K24"/>
  <c r="J23" l="1"/>
  <c r="J28" s="1"/>
  <c r="DI31" i="2"/>
  <c r="DG33"/>
  <c r="E39" i="1"/>
  <c r="C29"/>
  <c r="E29" s="1"/>
  <c r="E31" i="2"/>
  <c r="I29" i="1"/>
  <c r="K29" s="1"/>
  <c r="EY14" i="2"/>
  <c r="EX31"/>
  <c r="EX33" s="1"/>
  <c r="D53" i="9"/>
  <c r="F52"/>
  <c r="E52"/>
  <c r="E18" i="1"/>
  <c r="D14"/>
  <c r="D4"/>
  <c r="E4" s="1"/>
  <c r="K14"/>
  <c r="I23"/>
  <c r="I28" s="1"/>
  <c r="G44"/>
  <c r="H28"/>
  <c r="F50" i="7"/>
  <c r="D51"/>
  <c r="E50"/>
  <c r="EW31" i="2"/>
  <c r="EW33" s="1"/>
  <c r="E17" i="1"/>
  <c r="C14"/>
  <c r="C23" s="1"/>
  <c r="C28" s="1"/>
  <c r="J44" l="1"/>
  <c r="G45" s="1"/>
  <c r="C44"/>
  <c r="D23"/>
  <c r="D28" s="1"/>
  <c r="I44"/>
  <c r="F45" s="1"/>
  <c r="F46" s="1"/>
  <c r="E14"/>
  <c r="EY31" i="2"/>
  <c r="K23" i="1"/>
  <c r="K28" l="1"/>
  <c r="E23"/>
  <c r="G46"/>
  <c r="C45"/>
  <c r="E28"/>
  <c r="D44"/>
  <c r="D45" s="1"/>
</calcChain>
</file>

<file path=xl/sharedStrings.xml><?xml version="1.0" encoding="utf-8"?>
<sst xmlns="http://schemas.openxmlformats.org/spreadsheetml/2006/main" count="2853" uniqueCount="437">
  <si>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</si>
  <si>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</si>
  <si>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</si>
  <si>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</si>
  <si>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</si>
  <si>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</si>
  <si>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</si>
  <si>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</si>
  <si>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</si>
  <si>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</si>
  <si>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</si>
  <si>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</si>
  <si>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</si>
  <si>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</si>
  <si>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</si>
  <si>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</si>
  <si>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</si>
  <si>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</si>
  <si>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</si>
  <si>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</si>
  <si>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</si>
  <si>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</si>
  <si>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</si>
  <si>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</si>
  <si>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</si>
  <si>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</si>
  <si>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</si>
  <si>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</si>
  <si>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</si>
  <si>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</si>
  <si>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</si>
  <si>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</si>
  <si>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</si>
  <si>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</si>
  <si>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</si>
  <si>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</si>
  <si>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</si>
  <si>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</si>
  <si>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</si>
  <si>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</si>
  <si>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</si>
  <si>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</si>
  <si>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</si>
  <si>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</si>
  <si>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</si>
  <si>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</si>
  <si>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</si>
  <si>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</si>
  <si>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</si>
  <si>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</si>
  <si>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</si>
  <si>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</si>
  <si>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</si>
  <si>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</si>
  <si>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</si>
  <si>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</si>
  <si>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</si>
  <si>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</si>
  <si>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</si>
  <si>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</si>
  <si>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</si>
  <si>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</si>
  <si>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</si>
  <si>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</si>
  <si>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</si>
  <si>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</si>
  <si>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</si>
  <si>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</si>
  <si>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</si>
  <si>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</si>
  <si>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</si>
  <si>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</si>
  <si>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</si>
  <si>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</si>
  <si>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</si>
  <si>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</si>
  <si>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</si>
  <si>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</si>
  <si>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</si>
  <si>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</si>
  <si>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</si>
  <si>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</si>
  <si>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</si>
  <si>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</si>
  <si>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</si>
  <si>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</si>
  <si>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</si>
  <si>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</si>
  <si>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</si>
  <si>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</si>
  <si>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</si>
  <si>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</si>
  <si>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</si>
  <si>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</si>
  <si>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</si>
  <si>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</si>
  <si>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</si>
  <si>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</si>
  <si>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</si>
  <si>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</si>
  <si>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</si>
  <si>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</si>
  <si>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</si>
  <si>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</si>
  <si>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</si>
  <si>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</si>
  <si>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</si>
  <si>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</si>
  <si>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</si>
  <si>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</si>
  <si>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</si>
  <si>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</si>
  <si>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</si>
  <si>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</si>
  <si>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</si>
  <si>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</si>
  <si>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</si>
  <si>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</si>
  <si>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</si>
  <si>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</si>
  <si>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</si>
  <si>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</si>
  <si>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</si>
  <si>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</si>
  <si>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</si>
  <si>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</si>
  <si>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</si>
  <si>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</si>
  <si>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</si>
  <si>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</si>
  <si>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</si>
  <si>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</si>
  <si>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</si>
  <si>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</si>
  <si>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</si>
  <si>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</si>
  <si>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</si>
  <si>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</si>
  <si>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</si>
  <si>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</si>
  <si>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</si>
  <si>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</si>
  <si>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</si>
  <si>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</si>
  <si>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</si>
  <si>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</si>
  <si>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</si>
  <si>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</si>
  <si>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</si>
  <si>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</si>
  <si>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</si>
  <si>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</si>
  <si>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</si>
  <si>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</si>
  <si>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</si>
  <si>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</si>
  <si>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</si>
  <si>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</si>
  <si>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</si>
  <si>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</si>
  <si>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</si>
  <si>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</si>
  <si>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</si>
  <si>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</si>
  <si>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</si>
  <si>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</si>
  <si>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</si>
  <si>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</si>
  <si>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</si>
  <si>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</si>
  <si>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</si>
  <si>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</si>
  <si>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</si>
  <si>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</si>
  <si>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</si>
  <si>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</si>
  <si>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</si>
  <si>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</si>
  <si>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</si>
  <si>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</si>
  <si>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</si>
  <si>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</si>
  <si>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</si>
  <si>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</si>
  <si>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</si>
  <si>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</si>
  <si>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</si>
  <si>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</si>
  <si>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</si>
  <si>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</si>
  <si>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</si>
  <si>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</si>
  <si>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</si>
  <si>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</si>
  <si>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</si>
  <si>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</si>
  <si>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</si>
  <si>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</si>
  <si>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</si>
  <si>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</si>
  <si>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</si>
  <si>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</si>
  <si>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</si>
  <si>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</si>
  <si>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</si>
  <si>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</si>
  <si>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</si>
  <si>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</si>
  <si>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</si>
  <si>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</si>
  <si>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</si>
  <si>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</si>
  <si>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</si>
  <si>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</si>
  <si>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</si>
  <si>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</si>
  <si>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</si>
  <si>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</si>
  <si>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</si>
  <si>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</si>
  <si>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</si>
  <si>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</si>
  <si>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</si>
  <si>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</si>
  <si>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</si>
  <si>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</si>
  <si>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</si>
  <si>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</si>
  <si>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</si>
  <si>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</si>
  <si>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</si>
  <si>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</si>
  <si>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</si>
  <si>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</si>
  <si>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</si>
  <si>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</si>
  <si>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</si>
  <si>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</si>
  <si>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</si>
  <si>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</si>
  <si>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</si>
  <si>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</si>
  <si>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</si>
  <si>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</si>
  <si>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</si>
  <si>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</si>
  <si>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</si>
  <si>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</si>
  <si>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</si>
  <si>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</si>
  <si>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</si>
  <si>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</si>
  <si>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</si>
  <si>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</si>
  <si>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</si>
  <si>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</si>
  <si>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</si>
  <si>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</si>
  <si>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</si>
  <si>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</si>
  <si>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</si>
  <si>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</si>
  <si>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</si>
  <si>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</si>
  <si>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</si>
  <si>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</si>
  <si>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</si>
  <si>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</si>
  <si>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</si>
  <si>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</si>
  <si>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</si>
  <si>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</si>
  <si>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</si>
  <si>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</si>
  <si>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</si>
  <si>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</si>
  <si>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</si>
  <si>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</si>
  <si>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</si>
  <si>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</si>
  <si>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</si>
  <si>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</si>
  <si>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</si>
  <si>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</si>
  <si>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</si>
  <si>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</si>
  <si>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</si>
  <si>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</si>
  <si>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</si>
  <si>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</si>
  <si>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</si>
  <si>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</si>
  <si>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</si>
  <si>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</si>
  <si>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</si>
  <si>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</si>
  <si>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</si>
  <si>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</si>
  <si>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</si>
  <si>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</si>
  <si>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</si>
  <si>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</si>
  <si>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</si>
  <si>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</si>
  <si>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</si>
  <si>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</si>
  <si>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</si>
  <si>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</si>
  <si>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</si>
  <si>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</si>
  <si>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</si>
  <si>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</si>
  <si>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</si>
  <si>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</si>
  <si>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</si>
  <si>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</si>
  <si>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</si>
  <si>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% исполнения к плану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</si>
  <si>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</si>
  <si>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</si>
  <si>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</si>
  <si>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</si>
  <si>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</si>
  <si>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</si>
  <si>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</si>
  <si>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</si>
  <si>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</si>
  <si>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</si>
  <si>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</si>
  <si>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</si>
  <si>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</si>
  <si>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</si>
  <si>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</si>
  <si>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</si>
  <si>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</si>
  <si>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</si>
  <si>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</si>
  <si>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</si>
  <si>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</si>
  <si>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</si>
  <si>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</si>
  <si>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</si>
  <si>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</si>
  <si>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</si>
  <si>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</si>
  <si>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</si>
  <si>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</si>
  <si>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</si>
  <si>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</si>
  <si>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</si>
  <si>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</si>
  <si>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</si>
  <si>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</si>
  <si>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</si>
  <si>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</si>
  <si>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</si>
  <si>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</si>
  <si>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</si>
  <si>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</si>
  <si>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</si>
  <si>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</si>
  <si>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</si>
  <si>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</si>
  <si>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</si>
  <si>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</si>
  <si>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</si>
  <si>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</si>
  <si>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</si>
  <si>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</si>
  <si>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</si>
  <si>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</si>
  <si>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</si>
  <si>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</si>
  <si>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</si>
  <si>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</si>
  <si>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</si>
  <si>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</si>
  <si>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</si>
  <si>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</si>
  <si>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</si>
  <si>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</si>
  <si>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</si>
  <si>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</si>
  <si>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</si>
  <si>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</si>
  <si>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</si>
  <si>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</si>
  <si>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</si>
  <si>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</si>
  <si>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</si>
  <si>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</si>
  <si>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</si>
  <si>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</si>
  <si>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Водное хозяйство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</si>
  <si>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</si>
  <si>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</si>
  <si>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</si>
  <si>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>Дотация бюджетам по обеспечению сбалансированности бюджетов</t>
  </si>
  <si>
    <t>0401</t>
  </si>
  <si>
    <t>Общеэкономические вопросы</t>
  </si>
  <si>
    <t xml:space="preserve">                                                                Анализ исполнения райбюджета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</si>
  <si>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</si>
  <si>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Доходы от реализации имущества                                          000 114 02014100000 420</t>
  </si>
  <si>
    <t>Штрафы,неустойки,пени,уплаченные в случае просрочки исполнения поставщикам обязательств, предусмотренных муниципальным контрактам, заключенным муниципальным органом,казенным учреждением сельского поселения</t>
  </si>
  <si>
    <t xml:space="preserve">                     Анализ исполнения бюджета Моргаушского сельского поселения на 01.02.2020 г.</t>
  </si>
  <si>
    <t>Упрощенная система налогооблажения</t>
  </si>
  <si>
    <t>Иные штафы, неустойки, пени, уплаченные в соотв с законом или договорам</t>
  </si>
  <si>
    <t>Штрафы, неустойки,пени, уплаченные в случае просрочки исп поставщиком</t>
  </si>
  <si>
    <t>Доходы от д.в. (штрафов),поступ в счет погашения задолж., образ до 1 января 2020 года</t>
  </si>
  <si>
    <t>исполнен на 01.02.2021 г.</t>
  </si>
  <si>
    <t>Иные штрафы, неустойки, пени</t>
  </si>
  <si>
    <t xml:space="preserve">                     Анализ исполнения бюджета Кадикасинского сельского поселения на 01.02.2021 г.</t>
  </si>
  <si>
    <t>Платежи, уплачиваемые в целях возмещения вреда</t>
  </si>
  <si>
    <t>Анализ исполнения консолидированного бюджета Моргаушского районана 01.02.2022 г.</t>
  </si>
  <si>
    <t>план на 2022 г.</t>
  </si>
  <si>
    <t>исполнено на 01.02.2022 г.</t>
  </si>
  <si>
    <t>об исполнении бюджетов поселений  Моргаушского района  на 1 февраля 2022 г.</t>
  </si>
  <si>
    <t xml:space="preserve">                                                        Моргаушского района на 01.02.2022 г. </t>
  </si>
  <si>
    <t>назначено на 2022 г.</t>
  </si>
  <si>
    <t xml:space="preserve">исполнено на 01.02.2022 г. </t>
  </si>
  <si>
    <t xml:space="preserve">                     Анализ исполнения бюджета Александровского сельского поселения на 01.02.2022 г.</t>
  </si>
  <si>
    <t xml:space="preserve">                     Анализ исполнения бюджета Большесундырского сельского поселения на 01.02.2022 г.</t>
  </si>
  <si>
    <t>исполнен на 01.02.2022 г.</t>
  </si>
  <si>
    <t xml:space="preserve">Доходы, поступившие в порядке возмещения расходов, понесенных в связи с эксплуат.имущества с/п </t>
  </si>
  <si>
    <t xml:space="preserve">                     Анализ исполнения бюджета Ильинского сельского поселения на 01.02.2022 г.</t>
  </si>
  <si>
    <t xml:space="preserve">                     Анализ исполнения бюджета Москакасинского сельского поселения на 01.02.2022 г.</t>
  </si>
  <si>
    <t xml:space="preserve">                     Анализ исполнения бюджета Орининского сельского поселения на 01.02.2022 г.</t>
  </si>
  <si>
    <t xml:space="preserve">                     Анализ исполнения бюджета Сятракасинского сельского поселения на 01.02.2022 г.</t>
  </si>
  <si>
    <t xml:space="preserve">                     Анализ исполнения бюджета Тораевского сельского поселения на 01.02.2022 г.</t>
  </si>
  <si>
    <t xml:space="preserve">                     Анализ исполнения бюджета Хорнойского сельского поселения на 01.02.2022 г.</t>
  </si>
  <si>
    <t xml:space="preserve">                     Анализ исполнения бюджета Чуманкасинского сельского поселения на 01.02.2022 г.</t>
  </si>
  <si>
    <t xml:space="preserve">                     Анализ исполнения бюджета Шатьмапосинского сельского поселения на 01.02.2022 г.</t>
  </si>
  <si>
    <t xml:space="preserve">                     Анализ исполнения бюджета Юнгинского сельского поселения на 01.02.2022 г.</t>
  </si>
  <si>
    <t xml:space="preserve">                     Анализ исполнения бюджета Юськасинского сельского поселения на 01.02.2022 г.</t>
  </si>
  <si>
    <t xml:space="preserve">                     Анализ исполнения бюджета Ярабайкасинского сельского поселения на 01.02.2022 г.</t>
  </si>
  <si>
    <t xml:space="preserve">                     Анализ исполнения бюджета Ярославского сельского поселения на 01.02.2022 г.</t>
  </si>
  <si>
    <t>Доходы бюджетов муниц.районов от возврата оргнизациями остатков субсидий прошлых лет</t>
  </si>
</sst>
</file>

<file path=xl/styles.xml><?xml version="1.0" encoding="utf-8"?>
<styleSheet xmlns="http://schemas.openxmlformats.org/spreadsheetml/2006/main">
  <numFmts count="2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0.000000"/>
    <numFmt numFmtId="174" formatCode="0.0000"/>
    <numFmt numFmtId="175" formatCode="_(* #,##0.0000_);_(* \(#,##0.0000\);_(* &quot;-&quot;??_);_(@_)"/>
    <numFmt numFmtId="176" formatCode="_(* #,##0.00000_);_(* \(#,##0.00000\);_(* &quot;-&quot;??_);_(@_)"/>
    <numFmt numFmtId="177" formatCode="0.0000000"/>
    <numFmt numFmtId="178" formatCode="_(* #,##0_);_(* \(#,##0\);_(* &quot;-&quot;??_);_(@_)"/>
    <numFmt numFmtId="179" formatCode="#,##0.000000"/>
    <numFmt numFmtId="180" formatCode="_-* #,##0.0000000_р_._-;\-* #,##0.0000000_р_._-;_-* &quot;-&quot;?????_р_._-;_-@_-"/>
    <numFmt numFmtId="181" formatCode="#,##0.00000000"/>
    <numFmt numFmtId="182" formatCode="_(* #,##0.000000_);_(* \(#,##0.000000\);_(* &quot;-&quot;??_);_(@_)"/>
    <numFmt numFmtId="183" formatCode="0.000"/>
    <numFmt numFmtId="184" formatCode="_(* #,##0.000_);_(* \(#,##0.000\);_(* &quot;-&quot;??_);_(@_)"/>
    <numFmt numFmtId="185" formatCode="_-* #,##0.00000\ _₽_-;\-* #,##0.00000\ _₽_-;_-* &quot;-&quot;?????\ _₽_-;_-@_-"/>
    <numFmt numFmtId="186" formatCode="#,##0.0000"/>
  </numFmts>
  <fonts count="42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4"/>
      <color indexed="8"/>
      <name val="Arial Cyr"/>
      <charset val="204"/>
    </font>
    <font>
      <b/>
      <sz val="14"/>
      <color indexed="8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4"/>
      <color indexed="8"/>
      <name val="Arial Cyr"/>
      <family val="2"/>
      <charset val="204"/>
    </font>
    <font>
      <sz val="14"/>
      <name val="TimesET"/>
    </font>
    <font>
      <sz val="14"/>
      <name val="TimesET"/>
      <charset val="204"/>
    </font>
    <font>
      <sz val="14"/>
      <color indexed="8"/>
      <name val="TimesET"/>
    </font>
    <font>
      <b/>
      <sz val="14"/>
      <name val="TimesET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6"/>
      <name val="Times New Roman Cyr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26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0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7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2" fillId="0" borderId="0" xfId="9" applyFont="1"/>
    <xf numFmtId="0" fontId="13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5" fontId="7" fillId="0" borderId="0" xfId="8" applyNumberFormat="1" applyFont="1"/>
    <xf numFmtId="175" fontId="5" fillId="0" borderId="0" xfId="9" applyNumberFormat="1" applyFont="1" applyAlignment="1">
      <alignment horizontal="center"/>
    </xf>
    <xf numFmtId="176" fontId="5" fillId="0" borderId="0" xfId="8" applyNumberFormat="1" applyFont="1"/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0" fontId="5" fillId="0" borderId="0" xfId="8" applyNumberFormat="1" applyFont="1"/>
    <xf numFmtId="174" fontId="3" fillId="0" borderId="0" xfId="9" applyNumberFormat="1" applyFont="1"/>
    <xf numFmtId="175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76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3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7" fontId="5" fillId="0" borderId="0" xfId="9" applyNumberFormat="1" applyFont="1"/>
    <xf numFmtId="0" fontId="15" fillId="3" borderId="0" xfId="0" applyFont="1" applyFill="1"/>
    <xf numFmtId="0" fontId="15" fillId="0" borderId="0" xfId="0" applyFont="1" applyFill="1"/>
    <xf numFmtId="0" fontId="15" fillId="3" borderId="0" xfId="0" applyFont="1" applyFill="1" applyAlignment="1">
      <alignment horizontal="center"/>
    </xf>
    <xf numFmtId="0" fontId="15" fillId="3" borderId="0" xfId="0" applyFont="1" applyFill="1" applyAlignment="1"/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/>
    <xf numFmtId="0" fontId="17" fillId="3" borderId="0" xfId="0" applyFont="1" applyFill="1" applyBorder="1" applyAlignment="1">
      <alignment vertical="center" wrapText="1"/>
    </xf>
    <xf numFmtId="168" fontId="17" fillId="3" borderId="0" xfId="0" applyNumberFormat="1" applyFont="1" applyFill="1" applyBorder="1"/>
    <xf numFmtId="172" fontId="17" fillId="3" borderId="0" xfId="0" applyNumberFormat="1" applyFont="1" applyFill="1"/>
    <xf numFmtId="0" fontId="17" fillId="4" borderId="0" xfId="0" applyFont="1" applyFill="1"/>
    <xf numFmtId="0" fontId="17" fillId="3" borderId="0" xfId="0" applyFont="1" applyFill="1" applyAlignment="1"/>
    <xf numFmtId="4" fontId="17" fillId="3" borderId="0" xfId="0" applyNumberFormat="1" applyFont="1" applyFill="1"/>
    <xf numFmtId="172" fontId="15" fillId="3" borderId="0" xfId="0" applyNumberFormat="1" applyFont="1" applyFill="1"/>
    <xf numFmtId="181" fontId="15" fillId="3" borderId="0" xfId="0" applyNumberFormat="1" applyFont="1" applyFill="1"/>
    <xf numFmtId="179" fontId="15" fillId="3" borderId="0" xfId="0" applyNumberFormat="1" applyFont="1" applyFill="1"/>
    <xf numFmtId="168" fontId="17" fillId="5" borderId="0" xfId="0" applyNumberFormat="1" applyFont="1" applyFill="1" applyBorder="1"/>
    <xf numFmtId="172" fontId="17" fillId="5" borderId="0" xfId="0" applyNumberFormat="1" applyFont="1" applyFill="1"/>
    <xf numFmtId="0" fontId="17" fillId="5" borderId="0" xfId="0" applyFont="1" applyFill="1"/>
    <xf numFmtId="178" fontId="5" fillId="0" borderId="1" xfId="6" applyNumberFormat="1" applyFont="1" applyBorder="1" applyAlignment="1">
      <alignment horizontal="right" vertical="center"/>
    </xf>
    <xf numFmtId="178" fontId="5" fillId="0" borderId="1" xfId="9" applyNumberFormat="1" applyFont="1" applyBorder="1" applyAlignment="1">
      <alignment horizontal="right" vertical="center"/>
    </xf>
    <xf numFmtId="178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" fontId="3" fillId="0" borderId="1" xfId="11" applyNumberFormat="1" applyFont="1" applyFill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6" fontId="5" fillId="0" borderId="0" xfId="9" applyNumberFormat="1" applyFont="1" applyFill="1"/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72" fontId="3" fillId="0" borderId="0" xfId="9" applyNumberFormat="1" applyFont="1"/>
    <xf numFmtId="166" fontId="18" fillId="0" borderId="1" xfId="0" applyNumberFormat="1" applyFont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166" fontId="18" fillId="3" borderId="1" xfId="0" applyNumberFormat="1" applyFont="1" applyFill="1" applyBorder="1" applyAlignment="1">
      <alignment horizontal="center" vertical="center" wrapText="1"/>
    </xf>
    <xf numFmtId="166" fontId="18" fillId="6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166" fontId="18" fillId="0" borderId="1" xfId="0" applyNumberFormat="1" applyFont="1" applyFill="1" applyBorder="1" applyAlignment="1">
      <alignment horizontal="center" vertical="center" wrapText="1"/>
    </xf>
    <xf numFmtId="166" fontId="18" fillId="5" borderId="1" xfId="0" applyNumberFormat="1" applyFont="1" applyFill="1" applyBorder="1" applyAlignment="1">
      <alignment horizontal="center" vertical="center" wrapText="1"/>
    </xf>
    <xf numFmtId="166" fontId="19" fillId="6" borderId="1" xfId="0" applyNumberFormat="1" applyFont="1" applyFill="1" applyBorder="1" applyAlignment="1">
      <alignment horizontal="center" vertical="center" wrapText="1"/>
    </xf>
    <xf numFmtId="167" fontId="19" fillId="3" borderId="1" xfId="0" applyNumberFormat="1" applyFont="1" applyFill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2" fontId="19" fillId="3" borderId="1" xfId="0" applyNumberFormat="1" applyFont="1" applyFill="1" applyBorder="1" applyAlignment="1">
      <alignment horizontal="center" vertical="center" wrapText="1"/>
    </xf>
    <xf numFmtId="167" fontId="19" fillId="0" borderId="3" xfId="0" applyNumberFormat="1" applyFont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7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76" fontId="5" fillId="0" borderId="1" xfId="11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8" fontId="5" fillId="5" borderId="1" xfId="6" applyNumberFormat="1" applyFont="1" applyFill="1" applyBorder="1" applyAlignment="1">
      <alignment horizontal="right" vertical="center"/>
    </xf>
    <xf numFmtId="178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22" fillId="0" borderId="1" xfId="6" applyNumberFormat="1" applyFont="1" applyBorder="1" applyAlignment="1">
      <alignment horizontal="right"/>
    </xf>
    <xf numFmtId="0" fontId="23" fillId="0" borderId="1" xfId="11" applyFont="1" applyBorder="1" applyAlignment="1">
      <alignment horizontal="center"/>
    </xf>
    <xf numFmtId="0" fontId="23" fillId="0" borderId="1" xfId="11" applyFont="1" applyBorder="1" applyAlignment="1"/>
    <xf numFmtId="172" fontId="5" fillId="0" borderId="0" xfId="9" applyNumberFormat="1" applyFont="1"/>
    <xf numFmtId="172" fontId="7" fillId="0" borderId="0" xfId="8" applyNumberFormat="1" applyFont="1"/>
    <xf numFmtId="176" fontId="3" fillId="0" borderId="0" xfId="9" applyNumberFormat="1" applyFont="1"/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6" fontId="3" fillId="0" borderId="1" xfId="11" applyNumberFormat="1" applyFont="1" applyBorder="1" applyAlignment="1">
      <alignment horizontal="right" vertical="center"/>
    </xf>
    <xf numFmtId="176" fontId="3" fillId="3" borderId="1" xfId="12" applyNumberFormat="1" applyFont="1" applyFill="1" applyBorder="1" applyAlignment="1">
      <alignment horizontal="right" vertical="center"/>
    </xf>
    <xf numFmtId="176" fontId="3" fillId="0" borderId="1" xfId="12" applyNumberFormat="1" applyFont="1" applyBorder="1" applyAlignment="1">
      <alignment horizontal="right" vertical="center"/>
    </xf>
    <xf numFmtId="183" fontId="3" fillId="0" borderId="1" xfId="11" applyNumberFormat="1" applyFont="1" applyBorder="1" applyAlignment="1">
      <alignment horizontal="right" vertical="center"/>
    </xf>
    <xf numFmtId="168" fontId="17" fillId="0" borderId="0" xfId="0" applyNumberFormat="1" applyFont="1" applyFill="1" applyBorder="1"/>
    <xf numFmtId="172" fontId="17" fillId="0" borderId="0" xfId="0" applyNumberFormat="1" applyFont="1" applyFill="1"/>
    <xf numFmtId="0" fontId="17" fillId="0" borderId="0" xfId="0" applyFont="1" applyFill="1"/>
    <xf numFmtId="176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3" fontId="5" fillId="0" borderId="1" xfId="11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66" fontId="19" fillId="5" borderId="1" xfId="0" applyNumberFormat="1" applyFont="1" applyFill="1" applyBorder="1" applyAlignment="1">
      <alignment horizontal="center" vertical="center" wrapText="1"/>
    </xf>
    <xf numFmtId="166" fontId="24" fillId="0" borderId="1" xfId="6" applyNumberFormat="1" applyFont="1" applyBorder="1" applyAlignment="1">
      <alignment horizontal="right"/>
    </xf>
    <xf numFmtId="167" fontId="3" fillId="0" borderId="0" xfId="9" applyNumberFormat="1" applyFont="1"/>
    <xf numFmtId="185" fontId="3" fillId="0" borderId="0" xfId="9" applyNumberFormat="1" applyFont="1"/>
    <xf numFmtId="2" fontId="3" fillId="0" borderId="1" xfId="11" applyNumberFormat="1" applyFont="1" applyFill="1" applyBorder="1" applyAlignment="1">
      <alignment horizontal="right" vertical="center"/>
    </xf>
    <xf numFmtId="2" fontId="5" fillId="2" borderId="1" xfId="4" applyNumberFormat="1" applyFont="1" applyFill="1" applyBorder="1" applyAlignment="1">
      <alignment horizontal="right" vertical="center" shrinkToFit="1"/>
    </xf>
    <xf numFmtId="2" fontId="5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67" fontId="21" fillId="0" borderId="1" xfId="11" applyNumberFormat="1" applyFont="1" applyBorder="1" applyAlignment="1">
      <alignment horizontal="right" vertical="center"/>
    </xf>
    <xf numFmtId="49" fontId="3" fillId="0" borderId="1" xfId="12" applyNumberFormat="1" applyFont="1" applyBorder="1" applyAlignment="1">
      <alignment horizontal="right" vertical="center"/>
    </xf>
    <xf numFmtId="0" fontId="3" fillId="0" borderId="8" xfId="11" applyFont="1" applyBorder="1" applyAlignment="1">
      <alignment horizontal="center"/>
    </xf>
    <xf numFmtId="0" fontId="3" fillId="0" borderId="8" xfId="11" applyFont="1" applyBorder="1"/>
    <xf numFmtId="166" fontId="3" fillId="0" borderId="8" xfId="11" applyNumberFormat="1" applyFont="1" applyBorder="1" applyAlignment="1">
      <alignment horizontal="right" vertical="center"/>
    </xf>
    <xf numFmtId="165" fontId="5" fillId="0" borderId="1" xfId="12" applyFont="1" applyBorder="1" applyAlignment="1">
      <alignment horizontal="center"/>
    </xf>
    <xf numFmtId="165" fontId="5" fillId="0" borderId="1" xfId="12" applyFont="1" applyBorder="1"/>
    <xf numFmtId="165" fontId="5" fillId="0" borderId="1" xfId="12" applyFont="1" applyBorder="1" applyAlignment="1">
      <alignment horizontal="right" vertical="center"/>
    </xf>
    <xf numFmtId="165" fontId="5" fillId="0" borderId="0" xfId="12" applyFont="1"/>
    <xf numFmtId="0" fontId="27" fillId="3" borderId="3" xfId="0" applyFont="1" applyFill="1" applyBorder="1" applyAlignment="1">
      <alignment vertical="center" wrapText="1"/>
    </xf>
    <xf numFmtId="0" fontId="27" fillId="3" borderId="4" xfId="0" applyFont="1" applyFill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8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/>
    </xf>
    <xf numFmtId="0" fontId="27" fillId="3" borderId="1" xfId="0" applyFont="1" applyFill="1" applyBorder="1" applyAlignment="1">
      <alignment horizontal="center"/>
    </xf>
    <xf numFmtId="166" fontId="27" fillId="3" borderId="1" xfId="0" applyNumberFormat="1" applyFont="1" applyFill="1" applyBorder="1"/>
    <xf numFmtId="167" fontId="27" fillId="0" borderId="1" xfId="0" applyNumberFormat="1" applyFont="1" applyFill="1" applyBorder="1"/>
    <xf numFmtId="167" fontId="27" fillId="3" borderId="1" xfId="0" applyNumberFormat="1" applyFont="1" applyFill="1" applyBorder="1" applyAlignment="1">
      <alignment vertical="center" wrapText="1"/>
    </xf>
    <xf numFmtId="167" fontId="26" fillId="3" borderId="1" xfId="0" applyNumberFormat="1" applyFont="1" applyFill="1" applyBorder="1"/>
    <xf numFmtId="167" fontId="27" fillId="3" borderId="1" xfId="0" applyNumberFormat="1" applyFont="1" applyFill="1" applyBorder="1" applyAlignment="1" applyProtection="1">
      <alignment vertical="center" wrapText="1"/>
    </xf>
    <xf numFmtId="167" fontId="27" fillId="5" borderId="1" xfId="0" applyNumberFormat="1" applyFont="1" applyFill="1" applyBorder="1" applyAlignment="1" applyProtection="1">
      <alignment vertical="center" wrapText="1"/>
    </xf>
    <xf numFmtId="166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 applyProtection="1">
      <alignment vertical="center" wrapText="1"/>
      <protection locked="0"/>
    </xf>
    <xf numFmtId="166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vertical="center" wrapText="1"/>
    </xf>
    <xf numFmtId="166" fontId="27" fillId="3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>
      <alignment vertical="center" wrapText="1"/>
    </xf>
    <xf numFmtId="172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 applyProtection="1">
      <alignment vertical="center" wrapText="1"/>
      <protection locked="0"/>
    </xf>
    <xf numFmtId="167" fontId="25" fillId="3" borderId="1" xfId="0" applyNumberFormat="1" applyFont="1" applyFill="1" applyBorder="1" applyAlignment="1">
      <alignment vertical="center" wrapText="1"/>
    </xf>
    <xf numFmtId="167" fontId="27" fillId="0" borderId="1" xfId="0" applyNumberFormat="1" applyFont="1" applyFill="1" applyBorder="1" applyAlignment="1" applyProtection="1">
      <alignment vertical="center" wrapText="1"/>
      <protection locked="0"/>
    </xf>
    <xf numFmtId="166" fontId="27" fillId="0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>
      <alignment vertical="center" wrapText="1"/>
    </xf>
    <xf numFmtId="166" fontId="27" fillId="0" borderId="1" xfId="0" applyNumberFormat="1" applyFont="1" applyFill="1" applyBorder="1" applyAlignment="1">
      <alignment vertical="center" wrapText="1"/>
    </xf>
    <xf numFmtId="167" fontId="28" fillId="0" borderId="1" xfId="0" applyNumberFormat="1" applyFont="1" applyFill="1" applyBorder="1" applyAlignment="1" applyProtection="1">
      <alignment vertical="center" wrapText="1"/>
      <protection locked="0"/>
    </xf>
    <xf numFmtId="167" fontId="26" fillId="0" borderId="1" xfId="0" applyNumberFormat="1" applyFont="1" applyFill="1" applyBorder="1"/>
    <xf numFmtId="166" fontId="27" fillId="0" borderId="1" xfId="0" applyNumberFormat="1" applyFont="1" applyFill="1" applyBorder="1"/>
    <xf numFmtId="167" fontId="27" fillId="0" borderId="1" xfId="0" applyNumberFormat="1" applyFont="1" applyFill="1" applyBorder="1" applyAlignment="1" applyProtection="1">
      <alignment vertical="center" wrapText="1"/>
    </xf>
    <xf numFmtId="166" fontId="27" fillId="5" borderId="1" xfId="0" applyNumberFormat="1" applyFont="1" applyFill="1" applyBorder="1"/>
    <xf numFmtId="167" fontId="27" fillId="5" borderId="1" xfId="0" applyNumberFormat="1" applyFont="1" applyFill="1" applyBorder="1"/>
    <xf numFmtId="167" fontId="26" fillId="5" borderId="1" xfId="0" applyNumberFormat="1" applyFont="1" applyFill="1" applyBorder="1"/>
    <xf numFmtId="166" fontId="27" fillId="5" borderId="1" xfId="0" applyNumberFormat="1" applyFont="1" applyFill="1" applyBorder="1" applyAlignment="1">
      <alignment vertical="center" wrapText="1"/>
    </xf>
    <xf numFmtId="167" fontId="27" fillId="5" borderId="1" xfId="0" applyNumberFormat="1" applyFont="1" applyFill="1" applyBorder="1" applyAlignment="1">
      <alignment horizontal="right" vertical="center" wrapText="1"/>
    </xf>
    <xf numFmtId="167" fontId="28" fillId="5" borderId="1" xfId="0" applyNumberFormat="1" applyFont="1" applyFill="1" applyBorder="1" applyAlignment="1" applyProtection="1">
      <alignment vertical="center" wrapText="1"/>
      <protection locked="0"/>
    </xf>
    <xf numFmtId="167" fontId="25" fillId="5" borderId="1" xfId="0" applyNumberFormat="1" applyFont="1" applyFill="1" applyBorder="1" applyAlignment="1">
      <alignment vertical="center" wrapText="1"/>
    </xf>
    <xf numFmtId="167" fontId="25" fillId="0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/>
    <xf numFmtId="167" fontId="26" fillId="0" borderId="1" xfId="0" applyNumberFormat="1" applyFont="1" applyFill="1" applyBorder="1" applyAlignment="1">
      <alignment vertical="center" wrapText="1"/>
    </xf>
    <xf numFmtId="179" fontId="27" fillId="3" borderId="1" xfId="0" applyNumberFormat="1" applyFont="1" applyFill="1" applyBorder="1" applyAlignment="1" applyProtection="1">
      <alignment vertical="center" wrapText="1"/>
      <protection locked="0"/>
    </xf>
    <xf numFmtId="179" fontId="27" fillId="3" borderId="1" xfId="0" applyNumberFormat="1" applyFont="1" applyFill="1" applyBorder="1" applyAlignment="1">
      <alignment vertical="center" wrapText="1"/>
    </xf>
    <xf numFmtId="167" fontId="29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vertical="center" wrapText="1"/>
    </xf>
    <xf numFmtId="167" fontId="31" fillId="0" borderId="1" xfId="0" applyNumberFormat="1" applyFont="1" applyFill="1" applyBorder="1" applyAlignment="1">
      <alignment vertical="center" wrapText="1"/>
    </xf>
    <xf numFmtId="167" fontId="31" fillId="3" borderId="1" xfId="0" applyNumberFormat="1" applyFont="1" applyFill="1" applyBorder="1" applyAlignment="1">
      <alignment vertical="center" wrapText="1"/>
    </xf>
    <xf numFmtId="167" fontId="32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horizontal="right" vertical="center" wrapText="1"/>
    </xf>
    <xf numFmtId="167" fontId="30" fillId="0" borderId="1" xfId="0" applyNumberFormat="1" applyFont="1" applyFill="1" applyBorder="1" applyAlignment="1">
      <alignment vertical="center" wrapText="1"/>
    </xf>
    <xf numFmtId="0" fontId="33" fillId="3" borderId="1" xfId="10" applyFont="1" applyFill="1" applyBorder="1" applyAlignment="1">
      <alignment vertical="center" wrapText="1"/>
    </xf>
    <xf numFmtId="0" fontId="34" fillId="3" borderId="1" xfId="10" applyFont="1" applyFill="1" applyBorder="1" applyAlignment="1" applyProtection="1">
      <alignment vertical="center" wrapText="1"/>
      <protection locked="0"/>
    </xf>
    <xf numFmtId="0" fontId="34" fillId="0" borderId="1" xfId="10" applyFont="1" applyFill="1" applyBorder="1" applyAlignment="1" applyProtection="1">
      <alignment vertical="center" wrapText="1"/>
      <protection locked="0"/>
    </xf>
    <xf numFmtId="0" fontId="33" fillId="5" borderId="1" xfId="10" applyFont="1" applyFill="1" applyBorder="1" applyAlignment="1">
      <alignment vertical="center" wrapText="1"/>
    </xf>
    <xf numFmtId="0" fontId="34" fillId="5" borderId="1" xfId="10" applyFont="1" applyFill="1" applyBorder="1" applyAlignment="1" applyProtection="1">
      <alignment vertical="center" wrapText="1"/>
      <protection locked="0"/>
    </xf>
    <xf numFmtId="0" fontId="33" fillId="0" borderId="1" xfId="10" applyFont="1" applyFill="1" applyBorder="1" applyAlignment="1">
      <alignment vertical="center" wrapText="1"/>
    </xf>
    <xf numFmtId="0" fontId="35" fillId="0" borderId="1" xfId="10" applyFont="1" applyFill="1" applyBorder="1" applyAlignment="1">
      <alignment vertical="center" wrapText="1"/>
    </xf>
    <xf numFmtId="0" fontId="33" fillId="3" borderId="3" xfId="10" applyFont="1" applyFill="1" applyBorder="1" applyAlignment="1">
      <alignment vertical="center" wrapText="1"/>
    </xf>
    <xf numFmtId="0" fontId="34" fillId="3" borderId="5" xfId="10" applyFont="1" applyFill="1" applyBorder="1" applyAlignment="1" applyProtection="1">
      <alignment vertical="center" wrapText="1"/>
      <protection locked="0"/>
    </xf>
    <xf numFmtId="0" fontId="37" fillId="3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37" fillId="3" borderId="0" xfId="0" applyFont="1" applyFill="1"/>
    <xf numFmtId="0" fontId="38" fillId="3" borderId="0" xfId="0" applyFont="1" applyFill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8" fillId="3" borderId="0" xfId="0" applyFont="1" applyFill="1"/>
    <xf numFmtId="0" fontId="18" fillId="0" borderId="1" xfId="11" applyFont="1" applyBorder="1" applyAlignment="1">
      <alignment horizontal="center" vertical="center" wrapText="1"/>
    </xf>
    <xf numFmtId="166" fontId="18" fillId="0" borderId="1" xfId="11" applyNumberFormat="1" applyFont="1" applyBorder="1" applyAlignment="1">
      <alignment horizontal="center" vertical="center" wrapText="1"/>
    </xf>
    <xf numFmtId="166" fontId="18" fillId="0" borderId="1" xfId="11" applyNumberFormat="1" applyFont="1" applyFill="1" applyBorder="1" applyAlignment="1">
      <alignment horizontal="center" vertical="center" wrapText="1"/>
    </xf>
    <xf numFmtId="166" fontId="18" fillId="0" borderId="1" xfId="11" applyNumberFormat="1" applyFont="1" applyBorder="1" applyAlignment="1">
      <alignment horizontal="center" vertical="center"/>
    </xf>
    <xf numFmtId="0" fontId="18" fillId="0" borderId="1" xfId="11" applyFont="1" applyBorder="1" applyAlignment="1">
      <alignment horizontal="center"/>
    </xf>
    <xf numFmtId="0" fontId="18" fillId="0" borderId="1" xfId="11" applyFont="1" applyBorder="1"/>
    <xf numFmtId="166" fontId="18" fillId="0" borderId="1" xfId="11" applyNumberFormat="1" applyFont="1" applyBorder="1" applyAlignment="1">
      <alignment horizontal="right" vertical="center"/>
    </xf>
    <xf numFmtId="0" fontId="19" fillId="0" borderId="1" xfId="11" applyFont="1" applyBorder="1" applyAlignment="1">
      <alignment horizontal="center"/>
    </xf>
    <xf numFmtId="0" fontId="19" fillId="0" borderId="1" xfId="11" applyFont="1" applyBorder="1" applyAlignment="1">
      <alignment wrapText="1"/>
    </xf>
    <xf numFmtId="166" fontId="19" fillId="0" borderId="1" xfId="11" applyNumberFormat="1" applyFont="1" applyBorder="1" applyAlignment="1">
      <alignment horizontal="right" vertical="center"/>
    </xf>
    <xf numFmtId="166" fontId="19" fillId="0" borderId="1" xfId="11" applyNumberFormat="1" applyFont="1" applyFill="1" applyBorder="1" applyAlignment="1">
      <alignment horizontal="right" vertical="center"/>
    </xf>
    <xf numFmtId="0" fontId="18" fillId="0" borderId="1" xfId="11" applyFont="1" applyBorder="1" applyAlignment="1">
      <alignment wrapText="1"/>
    </xf>
    <xf numFmtId="0" fontId="19" fillId="0" borderId="1" xfId="11" applyFont="1" applyBorder="1"/>
    <xf numFmtId="166" fontId="19" fillId="0" borderId="1" xfId="0" applyNumberFormat="1" applyFont="1" applyBorder="1" applyAlignment="1">
      <alignment horizontal="right" vertical="center"/>
    </xf>
    <xf numFmtId="0" fontId="19" fillId="0" borderId="1" xfId="11" applyFont="1" applyFill="1" applyBorder="1" applyAlignment="1">
      <alignment horizontal="center"/>
    </xf>
    <xf numFmtId="0" fontId="19" fillId="0" borderId="1" xfId="11" applyFont="1" applyFill="1" applyBorder="1"/>
    <xf numFmtId="166" fontId="19" fillId="3" borderId="1" xfId="0" applyNumberFormat="1" applyFont="1" applyFill="1" applyBorder="1" applyAlignment="1">
      <alignment horizontal="right" vertical="center"/>
    </xf>
    <xf numFmtId="166" fontId="18" fillId="0" borderId="1" xfId="0" applyNumberFormat="1" applyFont="1" applyBorder="1" applyAlignment="1">
      <alignment horizontal="right" vertical="center"/>
    </xf>
    <xf numFmtId="1" fontId="18" fillId="0" borderId="1" xfId="11" applyNumberFormat="1" applyFont="1" applyBorder="1" applyAlignment="1">
      <alignment horizontal="center"/>
    </xf>
    <xf numFmtId="166" fontId="18" fillId="0" borderId="1" xfId="11" applyNumberFormat="1" applyFont="1" applyBorder="1" applyAlignment="1">
      <alignment wrapText="1"/>
    </xf>
    <xf numFmtId="0" fontId="18" fillId="0" borderId="1" xfId="11" applyFont="1" applyBorder="1" applyAlignment="1">
      <alignment horizontal="center" vertical="top"/>
    </xf>
    <xf numFmtId="0" fontId="18" fillId="0" borderId="1" xfId="11" applyFont="1" applyBorder="1" applyAlignment="1">
      <alignment vertical="top" wrapText="1"/>
    </xf>
    <xf numFmtId="0" fontId="19" fillId="0" borderId="1" xfId="11" applyFont="1" applyFill="1" applyBorder="1" applyAlignment="1">
      <alignment wrapText="1"/>
    </xf>
    <xf numFmtId="166" fontId="19" fillId="3" borderId="1" xfId="12" applyNumberFormat="1" applyFont="1" applyFill="1" applyBorder="1" applyAlignment="1">
      <alignment horizontal="right" vertical="center"/>
    </xf>
    <xf numFmtId="166" fontId="19" fillId="3" borderId="1" xfId="11" applyNumberFormat="1" applyFont="1" applyFill="1" applyBorder="1" applyAlignment="1">
      <alignment horizontal="right" vertical="center"/>
    </xf>
    <xf numFmtId="166" fontId="19" fillId="5" borderId="1" xfId="11" applyNumberFormat="1" applyFont="1" applyFill="1" applyBorder="1" applyAlignment="1">
      <alignment horizontal="right" vertical="center"/>
    </xf>
    <xf numFmtId="166" fontId="19" fillId="2" borderId="1" xfId="2" applyNumberFormat="1" applyFont="1" applyFill="1" applyBorder="1" applyAlignment="1">
      <alignment horizontal="right" vertical="center" shrinkToFit="1"/>
    </xf>
    <xf numFmtId="166" fontId="19" fillId="2" borderId="1" xfId="3" applyNumberFormat="1" applyFont="1" applyFill="1" applyBorder="1" applyAlignment="1">
      <alignment horizontal="right" vertical="center" shrinkToFit="1"/>
    </xf>
    <xf numFmtId="166" fontId="19" fillId="2" borderId="1" xfId="4" applyNumberFormat="1" applyFont="1" applyFill="1" applyBorder="1" applyAlignment="1">
      <alignment horizontal="right" vertical="center" shrinkToFit="1"/>
    </xf>
    <xf numFmtId="166" fontId="18" fillId="0" borderId="1" xfId="11" applyNumberFormat="1" applyFont="1" applyFill="1" applyBorder="1" applyAlignment="1">
      <alignment horizontal="right" vertical="center"/>
    </xf>
    <xf numFmtId="0" fontId="18" fillId="0" borderId="1" xfId="11" applyFont="1" applyFill="1" applyBorder="1"/>
    <xf numFmtId="166" fontId="18" fillId="5" borderId="1" xfId="11" applyNumberFormat="1" applyFont="1" applyFill="1" applyBorder="1" applyAlignment="1">
      <alignment horizontal="right" vertical="center"/>
    </xf>
    <xf numFmtId="166" fontId="18" fillId="0" borderId="1" xfId="9" applyNumberFormat="1" applyFont="1" applyBorder="1" applyAlignment="1">
      <alignment horizontal="right" vertical="center"/>
    </xf>
    <xf numFmtId="0" fontId="18" fillId="0" borderId="2" xfId="11" applyFont="1" applyBorder="1" applyAlignment="1">
      <alignment horizontal="center"/>
    </xf>
    <xf numFmtId="0" fontId="18" fillId="0" borderId="2" xfId="11" applyFont="1" applyFill="1" applyBorder="1"/>
    <xf numFmtId="166" fontId="18" fillId="0" borderId="2" xfId="11" applyNumberFormat="1" applyFont="1" applyBorder="1" applyAlignment="1">
      <alignment horizontal="right" vertical="center"/>
    </xf>
    <xf numFmtId="166" fontId="19" fillId="0" borderId="0" xfId="9" applyNumberFormat="1" applyFont="1" applyAlignment="1">
      <alignment horizontal="right" vertical="center"/>
    </xf>
    <xf numFmtId="0" fontId="18" fillId="0" borderId="1" xfId="9" applyFont="1" applyBorder="1" applyAlignment="1">
      <alignment horizontal="center" vertical="center" wrapText="1"/>
    </xf>
    <xf numFmtId="0" fontId="19" fillId="0" borderId="1" xfId="9" applyFont="1" applyBorder="1" applyAlignment="1">
      <alignment horizontal="center" vertical="center"/>
    </xf>
    <xf numFmtId="1" fontId="18" fillId="0" borderId="1" xfId="9" applyNumberFormat="1" applyFont="1" applyBorder="1" applyAlignment="1">
      <alignment horizontal="center" vertical="center" wrapText="1"/>
    </xf>
    <xf numFmtId="166" fontId="18" fillId="0" borderId="1" xfId="9" applyNumberFormat="1" applyFont="1" applyBorder="1" applyAlignment="1">
      <alignment horizontal="center" vertical="center" wrapText="1"/>
    </xf>
    <xf numFmtId="49" fontId="18" fillId="0" borderId="1" xfId="9" applyNumberFormat="1" applyFont="1" applyBorder="1" applyAlignment="1">
      <alignment horizontal="center"/>
    </xf>
    <xf numFmtId="0" fontId="18" fillId="3" borderId="1" xfId="9" applyFont="1" applyFill="1" applyBorder="1" applyAlignment="1">
      <alignment wrapText="1"/>
    </xf>
    <xf numFmtId="166" fontId="18" fillId="0" borderId="1" xfId="6" applyNumberFormat="1" applyFont="1" applyBorder="1" applyAlignment="1">
      <alignment horizontal="right"/>
    </xf>
    <xf numFmtId="49" fontId="19" fillId="0" borderId="1" xfId="9" applyNumberFormat="1" applyFont="1" applyBorder="1" applyAlignment="1">
      <alignment horizontal="center"/>
    </xf>
    <xf numFmtId="0" fontId="19" fillId="3" borderId="1" xfId="9" applyFont="1" applyFill="1" applyBorder="1" applyAlignment="1">
      <alignment wrapText="1"/>
    </xf>
    <xf numFmtId="166" fontId="19" fillId="0" borderId="1" xfId="9" applyNumberFormat="1" applyFont="1" applyBorder="1" applyAlignment="1">
      <alignment horizontal="right" vertical="center"/>
    </xf>
    <xf numFmtId="0" fontId="19" fillId="0" borderId="1" xfId="9" applyFont="1" applyBorder="1" applyAlignment="1">
      <alignment wrapText="1"/>
    </xf>
    <xf numFmtId="166" fontId="19" fillId="0" borderId="1" xfId="6" applyNumberFormat="1" applyFont="1" applyBorder="1" applyAlignment="1">
      <alignment horizontal="right"/>
    </xf>
    <xf numFmtId="166" fontId="19" fillId="0" borderId="1" xfId="9" applyNumberFormat="1" applyFont="1" applyBorder="1" applyAlignment="1">
      <alignment horizontal="right"/>
    </xf>
    <xf numFmtId="49" fontId="18" fillId="0" borderId="3" xfId="8" applyNumberFormat="1" applyFont="1" applyBorder="1" applyAlignment="1">
      <alignment horizontal="center"/>
    </xf>
    <xf numFmtId="0" fontId="18" fillId="3" borderId="1" xfId="8" applyFont="1" applyFill="1" applyBorder="1" applyAlignment="1">
      <alignment wrapText="1"/>
    </xf>
    <xf numFmtId="49" fontId="19" fillId="0" borderId="1" xfId="8" applyNumberFormat="1" applyFont="1" applyBorder="1" applyAlignment="1">
      <alignment horizontal="center"/>
    </xf>
    <xf numFmtId="0" fontId="19" fillId="0" borderId="1" xfId="8" applyFont="1" applyBorder="1" applyAlignment="1">
      <alignment wrapText="1"/>
    </xf>
    <xf numFmtId="49" fontId="19" fillId="0" borderId="3" xfId="9" applyNumberFormat="1" applyFont="1" applyBorder="1" applyAlignment="1">
      <alignment horizontal="center"/>
    </xf>
    <xf numFmtId="49" fontId="19" fillId="0" borderId="3" xfId="7" applyNumberFormat="1" applyFont="1" applyBorder="1" applyAlignment="1">
      <alignment horizontal="center"/>
    </xf>
    <xf numFmtId="0" fontId="39" fillId="0" borderId="1" xfId="7" applyFont="1" applyBorder="1" applyAlignment="1">
      <alignment wrapText="1"/>
    </xf>
    <xf numFmtId="166" fontId="19" fillId="0" borderId="1" xfId="9" applyNumberFormat="1" applyFont="1" applyBorder="1" applyAlignment="1">
      <alignment horizontal="right" vertical="center" wrapText="1"/>
    </xf>
    <xf numFmtId="166" fontId="18" fillId="0" borderId="1" xfId="6" applyNumberFormat="1" applyFont="1" applyBorder="1" applyAlignment="1">
      <alignment horizontal="right" vertical="center"/>
    </xf>
    <xf numFmtId="166" fontId="19" fillId="0" borderId="1" xfId="6" applyNumberFormat="1" applyFont="1" applyBorder="1" applyAlignment="1">
      <alignment horizontal="right" vertical="center"/>
    </xf>
    <xf numFmtId="0" fontId="19" fillId="0" borderId="1" xfId="9" applyFont="1" applyBorder="1" applyAlignment="1">
      <alignment horizontal="left" wrapText="1"/>
    </xf>
    <xf numFmtId="0" fontId="18" fillId="3" borderId="1" xfId="9" applyFont="1" applyFill="1" applyBorder="1" applyAlignment="1">
      <alignment horizontal="left" wrapText="1"/>
    </xf>
    <xf numFmtId="0" fontId="18" fillId="0" borderId="1" xfId="9" applyFont="1" applyBorder="1" applyAlignment="1">
      <alignment horizontal="center"/>
    </xf>
    <xf numFmtId="0" fontId="19" fillId="0" borderId="1" xfId="9" applyFont="1" applyBorder="1" applyAlignment="1">
      <alignment horizontal="center"/>
    </xf>
    <xf numFmtId="0" fontId="19" fillId="0" borderId="1" xfId="9" applyFont="1" applyFill="1" applyBorder="1" applyAlignment="1">
      <alignment wrapText="1"/>
    </xf>
    <xf numFmtId="166" fontId="18" fillId="0" borderId="1" xfId="9" applyNumberFormat="1" applyFont="1" applyBorder="1" applyAlignment="1">
      <alignment horizontal="right"/>
    </xf>
    <xf numFmtId="0" fontId="18" fillId="0" borderId="1" xfId="9" applyFont="1" applyFill="1" applyBorder="1" applyAlignment="1">
      <alignment wrapText="1"/>
    </xf>
    <xf numFmtId="0" fontId="18" fillId="0" borderId="1" xfId="9" applyFont="1" applyFill="1" applyBorder="1" applyAlignment="1">
      <alignment horizontal="center" wrapText="1"/>
    </xf>
    <xf numFmtId="0" fontId="19" fillId="0" borderId="0" xfId="9" applyFont="1" applyAlignment="1">
      <alignment horizontal="left"/>
    </xf>
    <xf numFmtId="0" fontId="19" fillId="0" borderId="0" xfId="9" applyFont="1" applyAlignment="1">
      <alignment wrapText="1"/>
    </xf>
    <xf numFmtId="166" fontId="18" fillId="0" borderId="0" xfId="9" applyNumberFormat="1" applyFont="1" applyAlignment="1">
      <alignment horizontal="right"/>
    </xf>
    <xf numFmtId="166" fontId="19" fillId="0" borderId="0" xfId="9" applyNumberFormat="1" applyFont="1" applyAlignment="1">
      <alignment horizontal="center"/>
    </xf>
    <xf numFmtId="0" fontId="19" fillId="0" borderId="0" xfId="8" applyFont="1" applyAlignment="1">
      <alignment horizontal="left"/>
    </xf>
    <xf numFmtId="166" fontId="19" fillId="0" borderId="0" xfId="8" applyNumberFormat="1" applyFont="1"/>
    <xf numFmtId="0" fontId="19" fillId="0" borderId="0" xfId="8" applyFont="1"/>
    <xf numFmtId="0" fontId="19" fillId="0" borderId="0" xfId="8" applyFont="1" applyAlignment="1"/>
    <xf numFmtId="0" fontId="18" fillId="0" borderId="0" xfId="11" applyFont="1" applyAlignment="1">
      <alignment horizontal="center"/>
    </xf>
    <xf numFmtId="49" fontId="5" fillId="0" borderId="3" xfId="8" applyNumberFormat="1" applyFont="1" applyBorder="1" applyAlignment="1">
      <alignment horizontal="center"/>
    </xf>
    <xf numFmtId="49" fontId="3" fillId="0" borderId="3" xfId="7" applyNumberFormat="1" applyFont="1" applyBorder="1" applyAlignment="1">
      <alignment horizontal="center"/>
    </xf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2" fontId="19" fillId="0" borderId="1" xfId="11" applyNumberFormat="1" applyFont="1" applyFill="1" applyBorder="1" applyAlignment="1">
      <alignment horizontal="right" vertical="center"/>
    </xf>
    <xf numFmtId="0" fontId="3" fillId="0" borderId="0" xfId="9" applyFont="1" applyBorder="1"/>
    <xf numFmtId="168" fontId="18" fillId="0" borderId="0" xfId="9" applyNumberFormat="1" applyFont="1" applyAlignment="1">
      <alignment horizontal="right" vertical="center"/>
    </xf>
    <xf numFmtId="49" fontId="40" fillId="0" borderId="1" xfId="9" applyNumberFormat="1" applyFont="1" applyFill="1" applyBorder="1" applyAlignment="1" applyProtection="1">
      <alignment horizontal="center"/>
    </xf>
    <xf numFmtId="166" fontId="5" fillId="0" borderId="1" xfId="12" applyNumberFormat="1" applyFont="1" applyFill="1" applyBorder="1" applyAlignment="1">
      <alignment horizontal="right" vertical="center"/>
    </xf>
    <xf numFmtId="166" fontId="5" fillId="0" borderId="0" xfId="0" applyNumberFormat="1" applyFont="1"/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82" fontId="5" fillId="3" borderId="1" xfId="0" applyNumberFormat="1" applyFont="1" applyFill="1" applyBorder="1" applyAlignment="1">
      <alignment horizontal="right" vertical="center"/>
    </xf>
    <xf numFmtId="182" fontId="5" fillId="0" borderId="1" xfId="11" applyNumberFormat="1" applyFont="1" applyFill="1" applyBorder="1" applyAlignment="1">
      <alignment horizontal="right" vertical="center"/>
    </xf>
    <xf numFmtId="2" fontId="27" fillId="3" borderId="1" xfId="0" applyNumberFormat="1" applyFont="1" applyFill="1" applyBorder="1" applyAlignment="1" applyProtection="1">
      <alignment vertical="center" wrapText="1"/>
      <protection locked="0"/>
    </xf>
    <xf numFmtId="4" fontId="27" fillId="5" borderId="1" xfId="0" applyNumberFormat="1" applyFont="1" applyFill="1" applyBorder="1" applyAlignment="1" applyProtection="1">
      <alignment vertical="center" wrapText="1"/>
    </xf>
    <xf numFmtId="4" fontId="27" fillId="5" borderId="1" xfId="0" applyNumberFormat="1" applyFont="1" applyFill="1" applyBorder="1" applyAlignment="1" applyProtection="1">
      <alignment vertical="center" wrapText="1"/>
      <protection locked="0"/>
    </xf>
    <xf numFmtId="4" fontId="27" fillId="3" borderId="1" xfId="0" applyNumberFormat="1" applyFont="1" applyFill="1" applyBorder="1" applyAlignment="1" applyProtection="1">
      <alignment vertical="center" wrapText="1"/>
      <protection locked="0"/>
    </xf>
    <xf numFmtId="4" fontId="31" fillId="3" borderId="1" xfId="0" applyNumberFormat="1" applyFont="1" applyFill="1" applyBorder="1" applyAlignment="1">
      <alignment vertical="center" wrapText="1"/>
    </xf>
    <xf numFmtId="179" fontId="31" fillId="3" borderId="1" xfId="0" applyNumberFormat="1" applyFont="1" applyFill="1" applyBorder="1" applyAlignment="1">
      <alignment vertical="center" wrapText="1"/>
    </xf>
    <xf numFmtId="166" fontId="18" fillId="5" borderId="1" xfId="9" applyNumberFormat="1" applyFont="1" applyFill="1" applyBorder="1" applyAlignment="1">
      <alignment horizontal="right" vertical="center"/>
    </xf>
    <xf numFmtId="166" fontId="19" fillId="2" borderId="1" xfId="5" applyNumberFormat="1" applyFont="1" applyFill="1" applyBorder="1" applyAlignment="1">
      <alignment horizontal="right" vertical="top" shrinkToFit="1"/>
    </xf>
    <xf numFmtId="166" fontId="18" fillId="0" borderId="1" xfId="12" applyNumberFormat="1" applyFont="1" applyBorder="1" applyAlignment="1">
      <alignment horizontal="right" vertical="center"/>
    </xf>
    <xf numFmtId="168" fontId="3" fillId="0" borderId="1" xfId="12" applyNumberFormat="1" applyFont="1" applyBorder="1" applyAlignment="1">
      <alignment horizontal="right" vertical="center"/>
    </xf>
    <xf numFmtId="184" fontId="3" fillId="0" borderId="1" xfId="12" applyNumberFormat="1" applyFont="1" applyBorder="1" applyAlignment="1">
      <alignment horizontal="right" vertical="center"/>
    </xf>
    <xf numFmtId="179" fontId="31" fillId="0" borderId="1" xfId="0" applyNumberFormat="1" applyFont="1" applyFill="1" applyBorder="1" applyAlignment="1">
      <alignment vertical="center" wrapText="1"/>
    </xf>
    <xf numFmtId="186" fontId="27" fillId="3" borderId="1" xfId="0" applyNumberFormat="1" applyFont="1" applyFill="1" applyBorder="1" applyAlignment="1">
      <alignment vertical="center" wrapText="1"/>
    </xf>
    <xf numFmtId="186" fontId="27" fillId="0" borderId="1" xfId="0" applyNumberFormat="1" applyFont="1" applyFill="1" applyBorder="1" applyAlignment="1">
      <alignment vertical="center" wrapText="1"/>
    </xf>
    <xf numFmtId="186" fontId="27" fillId="5" borderId="1" xfId="0" applyNumberFormat="1" applyFont="1" applyFill="1" applyBorder="1" applyAlignment="1">
      <alignment vertical="center" wrapText="1"/>
    </xf>
    <xf numFmtId="186" fontId="31" fillId="3" borderId="1" xfId="0" applyNumberFormat="1" applyFont="1" applyFill="1" applyBorder="1" applyAlignment="1">
      <alignment vertical="center" wrapText="1"/>
    </xf>
    <xf numFmtId="168" fontId="3" fillId="3" borderId="8" xfId="12" applyNumberFormat="1" applyFont="1" applyFill="1" applyBorder="1" applyAlignment="1">
      <alignment horizontal="right" vertical="center"/>
    </xf>
    <xf numFmtId="168" fontId="3" fillId="5" borderId="1" xfId="12" applyNumberFormat="1" applyFont="1" applyFill="1" applyBorder="1" applyAlignment="1">
      <alignment horizontal="right" vertical="center"/>
    </xf>
    <xf numFmtId="168" fontId="3" fillId="3" borderId="1" xfId="12" applyNumberFormat="1" applyFont="1" applyFill="1" applyBorder="1" applyAlignment="1">
      <alignment horizontal="right" vertical="center"/>
    </xf>
    <xf numFmtId="166" fontId="41" fillId="3" borderId="1" xfId="0" applyNumberFormat="1" applyFont="1" applyFill="1" applyBorder="1" applyAlignment="1">
      <alignment horizontal="center" vertical="center" wrapText="1"/>
    </xf>
    <xf numFmtId="172" fontId="31" fillId="3" borderId="1" xfId="0" applyNumberFormat="1" applyFont="1" applyFill="1" applyBorder="1" applyAlignment="1">
      <alignment vertical="center" wrapText="1"/>
    </xf>
    <xf numFmtId="174" fontId="3" fillId="0" borderId="1" xfId="11" applyNumberFormat="1" applyFont="1" applyBorder="1" applyAlignment="1">
      <alignment horizontal="right" vertical="center"/>
    </xf>
    <xf numFmtId="166" fontId="18" fillId="5" borderId="1" xfId="12" applyNumberFormat="1" applyFont="1" applyFill="1" applyBorder="1" applyAlignment="1">
      <alignment horizontal="right" vertical="center"/>
    </xf>
    <xf numFmtId="166" fontId="18" fillId="3" borderId="1" xfId="1" applyNumberFormat="1" applyFont="1" applyFill="1" applyBorder="1" applyAlignment="1">
      <alignment horizontal="right" vertical="center"/>
    </xf>
    <xf numFmtId="174" fontId="3" fillId="0" borderId="8" xfId="11" applyNumberFormat="1" applyFont="1" applyBorder="1" applyAlignment="1">
      <alignment horizontal="right" vertical="center"/>
    </xf>
    <xf numFmtId="168" fontId="18" fillId="5" borderId="1" xfId="12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8" fontId="18" fillId="0" borderId="1" xfId="1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27" fillId="3" borderId="9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30" fillId="3" borderId="0" xfId="0" applyFont="1" applyFill="1" applyAlignment="1" applyProtection="1">
      <alignment horizontal="center" vertical="center" wrapText="1"/>
      <protection locked="0"/>
    </xf>
    <xf numFmtId="0" fontId="38" fillId="3" borderId="6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left" vertical="center" wrapText="1"/>
    </xf>
    <xf numFmtId="4" fontId="36" fillId="3" borderId="3" xfId="10" applyNumberFormat="1" applyFont="1" applyFill="1" applyBorder="1" applyAlignment="1">
      <alignment horizontal="center" vertical="center" wrapText="1"/>
    </xf>
    <xf numFmtId="4" fontId="36" fillId="3" borderId="5" xfId="1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5" xfId="0" applyNumberFormat="1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49" fontId="27" fillId="3" borderId="10" xfId="0" applyNumberFormat="1" applyFont="1" applyFill="1" applyBorder="1" applyAlignment="1">
      <alignment horizontal="center" vertical="center" wrapText="1"/>
    </xf>
    <xf numFmtId="49" fontId="27" fillId="3" borderId="11" xfId="0" applyNumberFormat="1" applyFont="1" applyFill="1" applyBorder="1" applyAlignment="1">
      <alignment horizontal="center" vertical="center" wrapText="1"/>
    </xf>
    <xf numFmtId="49" fontId="27" fillId="3" borderId="12" xfId="0" applyNumberFormat="1" applyFont="1" applyFill="1" applyBorder="1" applyAlignment="1">
      <alignment horizontal="center" vertical="center" wrapText="1"/>
    </xf>
    <xf numFmtId="49" fontId="27" fillId="3" borderId="13" xfId="0" applyNumberFormat="1" applyFont="1" applyFill="1" applyBorder="1" applyAlignment="1">
      <alignment horizontal="center" vertical="center" wrapText="1"/>
    </xf>
    <xf numFmtId="49" fontId="27" fillId="3" borderId="0" xfId="0" applyNumberFormat="1" applyFont="1" applyFill="1" applyBorder="1" applyAlignment="1">
      <alignment horizontal="center" vertical="center" wrapText="1"/>
    </xf>
    <xf numFmtId="49" fontId="27" fillId="3" borderId="14" xfId="0" applyNumberFormat="1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usernames" Target="revisions/userNam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480" Type="http://schemas.openxmlformats.org/officeDocument/2006/relationships/revisionLog" Target="revisionLog11.xml"/><Relationship Id="rId485" Type="http://schemas.openxmlformats.org/officeDocument/2006/relationships/revisionLog" Target="revisionLog12.xml"/><Relationship Id="rId515" Type="http://schemas.openxmlformats.org/officeDocument/2006/relationships/revisionLog" Target="revisionLog13.xml"/><Relationship Id="rId366" Type="http://schemas.openxmlformats.org/officeDocument/2006/relationships/revisionLog" Target="revisionLog111.xml"/><Relationship Id="rId387" Type="http://schemas.openxmlformats.org/officeDocument/2006/relationships/revisionLog" Target="revisionLog121.xml"/><Relationship Id="rId510" Type="http://schemas.openxmlformats.org/officeDocument/2006/relationships/revisionLog" Target="revisionLog131.xml"/><Relationship Id="rId382" Type="http://schemas.openxmlformats.org/officeDocument/2006/relationships/revisionLog" Target="revisionLog1211.xml"/><Relationship Id="rId412" Type="http://schemas.openxmlformats.org/officeDocument/2006/relationships/revisionLog" Target="revisionLog14.xml"/><Relationship Id="rId417" Type="http://schemas.openxmlformats.org/officeDocument/2006/relationships/revisionLog" Target="revisionLog112.xml"/><Relationship Id="rId433" Type="http://schemas.openxmlformats.org/officeDocument/2006/relationships/revisionLog" Target="revisionLog17.xml"/><Relationship Id="rId438" Type="http://schemas.openxmlformats.org/officeDocument/2006/relationships/revisionLog" Target="revisionLog18.xml"/><Relationship Id="rId459" Type="http://schemas.openxmlformats.org/officeDocument/2006/relationships/revisionLog" Target="revisionLog110.xml"/><Relationship Id="rId454" Type="http://schemas.openxmlformats.org/officeDocument/2006/relationships/revisionLog" Target="revisionLog1101.xml"/><Relationship Id="rId470" Type="http://schemas.openxmlformats.org/officeDocument/2006/relationships/revisionLog" Target="revisionLog1311.xml"/><Relationship Id="rId475" Type="http://schemas.openxmlformats.org/officeDocument/2006/relationships/revisionLog" Target="revisionLog113.xml"/><Relationship Id="rId491" Type="http://schemas.openxmlformats.org/officeDocument/2006/relationships/revisionLog" Target="revisionLog15.xml"/><Relationship Id="rId496" Type="http://schemas.openxmlformats.org/officeDocument/2006/relationships/revisionLog" Target="revisionLog16.xml"/><Relationship Id="rId505" Type="http://schemas.openxmlformats.org/officeDocument/2006/relationships/revisionLog" Target="revisionLog19.xml"/><Relationship Id="rId526" Type="http://schemas.openxmlformats.org/officeDocument/2006/relationships/revisionLog" Target="revisionLog114.xml"/><Relationship Id="rId377" Type="http://schemas.openxmlformats.org/officeDocument/2006/relationships/revisionLog" Target="revisionLog181.xml"/><Relationship Id="rId398" Type="http://schemas.openxmlformats.org/officeDocument/2006/relationships/revisionLog" Target="revisionLog11011.xml"/><Relationship Id="rId500" Type="http://schemas.openxmlformats.org/officeDocument/2006/relationships/revisionLog" Target="revisionLog191.xml"/><Relationship Id="rId521" Type="http://schemas.openxmlformats.org/officeDocument/2006/relationships/revisionLog" Target="revisionLog1141.xml"/><Relationship Id="rId372" Type="http://schemas.openxmlformats.org/officeDocument/2006/relationships/revisionLog" Target="revisionLog1811.xml"/><Relationship Id="rId393" Type="http://schemas.openxmlformats.org/officeDocument/2006/relationships/revisionLog" Target="revisionLog11411.xml"/><Relationship Id="rId402" Type="http://schemas.openxmlformats.org/officeDocument/2006/relationships/revisionLog" Target="revisionLog1131.xml"/><Relationship Id="rId407" Type="http://schemas.openxmlformats.org/officeDocument/2006/relationships/revisionLog" Target="revisionLog116.xml"/><Relationship Id="rId423" Type="http://schemas.openxmlformats.org/officeDocument/2006/relationships/revisionLog" Target="revisionLog1611.xml"/><Relationship Id="rId428" Type="http://schemas.openxmlformats.org/officeDocument/2006/relationships/revisionLog" Target="revisionLog1711.xml"/><Relationship Id="rId449" Type="http://schemas.openxmlformats.org/officeDocument/2006/relationships/revisionLog" Target="revisionLog1122.xml"/><Relationship Id="rId444" Type="http://schemas.openxmlformats.org/officeDocument/2006/relationships/revisionLog" Target="revisionLog11221.xml"/><Relationship Id="rId460" Type="http://schemas.openxmlformats.org/officeDocument/2006/relationships/revisionLog" Target="revisionLog117.xml"/><Relationship Id="rId465" Type="http://schemas.openxmlformats.org/officeDocument/2006/relationships/revisionLog" Target="revisionLog118.xml"/><Relationship Id="rId481" Type="http://schemas.openxmlformats.org/officeDocument/2006/relationships/revisionLog" Target="revisionLog161.xml"/><Relationship Id="rId486" Type="http://schemas.openxmlformats.org/officeDocument/2006/relationships/revisionLog" Target="revisionLog1911.xml"/><Relationship Id="rId516" Type="http://schemas.openxmlformats.org/officeDocument/2006/relationships/revisionLog" Target="revisionLog115.xml"/><Relationship Id="rId388" Type="http://schemas.openxmlformats.org/officeDocument/2006/relationships/revisionLog" Target="revisionLog114111.xml"/><Relationship Id="rId367" Type="http://schemas.openxmlformats.org/officeDocument/2006/relationships/revisionLog" Target="revisionLog122.xml"/><Relationship Id="rId511" Type="http://schemas.openxmlformats.org/officeDocument/2006/relationships/revisionLog" Target="revisionLog1151.xml"/><Relationship Id="rId383" Type="http://schemas.openxmlformats.org/officeDocument/2006/relationships/revisionLog" Target="revisionLog1132.xml"/><Relationship Id="rId413" Type="http://schemas.openxmlformats.org/officeDocument/2006/relationships/revisionLog" Target="revisionLog112111.xml"/><Relationship Id="rId418" Type="http://schemas.openxmlformats.org/officeDocument/2006/relationships/revisionLog" Target="revisionLog1511.xml"/><Relationship Id="rId439" Type="http://schemas.openxmlformats.org/officeDocument/2006/relationships/revisionLog" Target="revisionLog192.xml"/><Relationship Id="rId434" Type="http://schemas.openxmlformats.org/officeDocument/2006/relationships/revisionLog" Target="revisionLog1122111.xml"/><Relationship Id="rId450" Type="http://schemas.openxmlformats.org/officeDocument/2006/relationships/revisionLog" Target="revisionLog1191.xml"/><Relationship Id="rId455" Type="http://schemas.openxmlformats.org/officeDocument/2006/relationships/revisionLog" Target="revisionLog120.xml"/><Relationship Id="rId471" Type="http://schemas.openxmlformats.org/officeDocument/2006/relationships/revisionLog" Target="revisionLog125.xml"/><Relationship Id="rId476" Type="http://schemas.openxmlformats.org/officeDocument/2006/relationships/revisionLog" Target="revisionLog1512.xml"/><Relationship Id="rId497" Type="http://schemas.openxmlformats.org/officeDocument/2006/relationships/revisionLog" Target="revisionLog127.xml"/><Relationship Id="rId506" Type="http://schemas.openxmlformats.org/officeDocument/2006/relationships/revisionLog" Target="revisionLog11511.xml"/><Relationship Id="rId492" Type="http://schemas.openxmlformats.org/officeDocument/2006/relationships/revisionLog" Target="revisionLog1152.xml"/><Relationship Id="rId501" Type="http://schemas.openxmlformats.org/officeDocument/2006/relationships/revisionLog" Target="revisionLog11512.xml"/><Relationship Id="rId522" Type="http://schemas.openxmlformats.org/officeDocument/2006/relationships/revisionLog" Target="revisionLog119.xml"/><Relationship Id="rId527" Type="http://schemas.openxmlformats.org/officeDocument/2006/relationships/revisionLog" Target="revisionLog123.xml"/><Relationship Id="rId408" Type="http://schemas.openxmlformats.org/officeDocument/2006/relationships/revisionLog" Target="revisionLog128.xml"/><Relationship Id="rId403" Type="http://schemas.openxmlformats.org/officeDocument/2006/relationships/revisionLog" Target="revisionLog1271.xml"/><Relationship Id="rId399" Type="http://schemas.openxmlformats.org/officeDocument/2006/relationships/revisionLog" Target="revisionLog11331.xml"/><Relationship Id="rId394" Type="http://schemas.openxmlformats.org/officeDocument/2006/relationships/revisionLog" Target="revisionLog1183.xml"/><Relationship Id="rId373" Type="http://schemas.openxmlformats.org/officeDocument/2006/relationships/revisionLog" Target="revisionLog11012.xml"/><Relationship Id="rId378" Type="http://schemas.openxmlformats.org/officeDocument/2006/relationships/revisionLog" Target="revisionLog11321.xml"/><Relationship Id="rId429" Type="http://schemas.openxmlformats.org/officeDocument/2006/relationships/revisionLog" Target="revisionLog172.xml"/><Relationship Id="rId411" Type="http://schemas.openxmlformats.org/officeDocument/2006/relationships/revisionLog" Target="revisionLog141.xml"/><Relationship Id="rId424" Type="http://schemas.openxmlformats.org/officeDocument/2006/relationships/revisionLog" Target="revisionLog1612.xml"/><Relationship Id="rId432" Type="http://schemas.openxmlformats.org/officeDocument/2006/relationships/revisionLog" Target="revisionLog171.xml"/><Relationship Id="rId437" Type="http://schemas.openxmlformats.org/officeDocument/2006/relationships/revisionLog" Target="revisionLog1921.xml"/><Relationship Id="rId440" Type="http://schemas.openxmlformats.org/officeDocument/2006/relationships/revisionLog" Target="revisionLog115111.xml"/><Relationship Id="rId445" Type="http://schemas.openxmlformats.org/officeDocument/2006/relationships/revisionLog" Target="revisionLog11711.xml"/><Relationship Id="rId453" Type="http://schemas.openxmlformats.org/officeDocument/2006/relationships/revisionLog" Target="revisionLog1201.xml"/><Relationship Id="rId458" Type="http://schemas.openxmlformats.org/officeDocument/2006/relationships/revisionLog" Target="revisionLog1172.xml"/><Relationship Id="rId466" Type="http://schemas.openxmlformats.org/officeDocument/2006/relationships/revisionLog" Target="revisionLog1251.xml"/><Relationship Id="rId474" Type="http://schemas.openxmlformats.org/officeDocument/2006/relationships/revisionLog" Target="revisionLog1110.xml"/><Relationship Id="rId479" Type="http://schemas.openxmlformats.org/officeDocument/2006/relationships/revisionLog" Target="revisionLog162.xml"/><Relationship Id="rId487" Type="http://schemas.openxmlformats.org/officeDocument/2006/relationships/revisionLog" Target="revisionLog129.xml"/><Relationship Id="rId509" Type="http://schemas.openxmlformats.org/officeDocument/2006/relationships/revisionLog" Target="revisionLog1192.xml"/><Relationship Id="rId461" Type="http://schemas.openxmlformats.org/officeDocument/2006/relationships/revisionLog" Target="revisionLog1241.xml"/><Relationship Id="rId482" Type="http://schemas.openxmlformats.org/officeDocument/2006/relationships/revisionLog" Target="revisionLog1912.xml"/><Relationship Id="rId490" Type="http://schemas.openxmlformats.org/officeDocument/2006/relationships/revisionLog" Target="revisionLog130.xml"/><Relationship Id="rId495" Type="http://schemas.openxmlformats.org/officeDocument/2006/relationships/revisionLog" Target="revisionLog13111.xml"/><Relationship Id="rId504" Type="http://schemas.openxmlformats.org/officeDocument/2006/relationships/revisionLog" Target="revisionLog1153.xml"/><Relationship Id="rId512" Type="http://schemas.openxmlformats.org/officeDocument/2006/relationships/revisionLog" Target="revisionLog1231.xml"/><Relationship Id="rId517" Type="http://schemas.openxmlformats.org/officeDocument/2006/relationships/revisionLog" Target="revisionLog124.xml"/><Relationship Id="rId525" Type="http://schemas.openxmlformats.org/officeDocument/2006/relationships/revisionLog" Target="revisionLog126.xml"/><Relationship Id="rId406" Type="http://schemas.openxmlformats.org/officeDocument/2006/relationships/revisionLog" Target="revisionLog1301.xml"/><Relationship Id="rId397" Type="http://schemas.openxmlformats.org/officeDocument/2006/relationships/revisionLog" Target="revisionLog1291.xml"/><Relationship Id="rId389" Type="http://schemas.openxmlformats.org/officeDocument/2006/relationships/revisionLog" Target="revisionLog1281.xml"/><Relationship Id="rId384" Type="http://schemas.openxmlformats.org/officeDocument/2006/relationships/revisionLog" Target="revisionLog12711.xml"/><Relationship Id="rId376" Type="http://schemas.openxmlformats.org/officeDocument/2006/relationships/revisionLog" Target="revisionLog113211.xml"/><Relationship Id="rId371" Type="http://schemas.openxmlformats.org/officeDocument/2006/relationships/revisionLog" Target="revisionLog110121.xml"/><Relationship Id="rId368" Type="http://schemas.openxmlformats.org/officeDocument/2006/relationships/revisionLog" Target="revisionLog1821.xml"/><Relationship Id="rId419" Type="http://schemas.openxmlformats.org/officeDocument/2006/relationships/revisionLog" Target="revisionLog15121.xml"/><Relationship Id="rId520" Type="http://schemas.openxmlformats.org/officeDocument/2006/relationships/revisionLog" Target="revisionLog1262.xml"/><Relationship Id="rId401" Type="http://schemas.openxmlformats.org/officeDocument/2006/relationships/revisionLog" Target="revisionLog13011.xml"/><Relationship Id="rId392" Type="http://schemas.openxmlformats.org/officeDocument/2006/relationships/revisionLog" Target="revisionLog11831.xml"/><Relationship Id="rId414" Type="http://schemas.openxmlformats.org/officeDocument/2006/relationships/revisionLog" Target="revisionLog11211.xml"/><Relationship Id="rId422" Type="http://schemas.openxmlformats.org/officeDocument/2006/relationships/revisionLog" Target="revisionLog16111.xml"/><Relationship Id="rId427" Type="http://schemas.openxmlformats.org/officeDocument/2006/relationships/revisionLog" Target="revisionLog17111.xml"/><Relationship Id="rId430" Type="http://schemas.openxmlformats.org/officeDocument/2006/relationships/revisionLog" Target="revisionLog191111.xml"/><Relationship Id="rId435" Type="http://schemas.openxmlformats.org/officeDocument/2006/relationships/revisionLog" Target="revisionLog112211.xml"/><Relationship Id="rId443" Type="http://schemas.openxmlformats.org/officeDocument/2006/relationships/revisionLog" Target="revisionLog115121.xml"/><Relationship Id="rId448" Type="http://schemas.openxmlformats.org/officeDocument/2006/relationships/revisionLog" Target="revisionLog11721.xml"/><Relationship Id="rId456" Type="http://schemas.openxmlformats.org/officeDocument/2006/relationships/revisionLog" Target="revisionLog12411.xml"/><Relationship Id="rId464" Type="http://schemas.openxmlformats.org/officeDocument/2006/relationships/revisionLog" Target="revisionLog12511.xml"/><Relationship Id="rId469" Type="http://schemas.openxmlformats.org/officeDocument/2006/relationships/revisionLog" Target="revisionLog1321.xml"/><Relationship Id="rId477" Type="http://schemas.openxmlformats.org/officeDocument/2006/relationships/revisionLog" Target="revisionLog1621.xml"/><Relationship Id="rId498" Type="http://schemas.openxmlformats.org/officeDocument/2006/relationships/revisionLog" Target="revisionLog11513.xml"/><Relationship Id="rId451" Type="http://schemas.openxmlformats.org/officeDocument/2006/relationships/revisionLog" Target="revisionLog11101.xml"/><Relationship Id="rId472" Type="http://schemas.openxmlformats.org/officeDocument/2006/relationships/revisionLog" Target="revisionLog133.xml"/><Relationship Id="rId493" Type="http://schemas.openxmlformats.org/officeDocument/2006/relationships/revisionLog" Target="revisionLog131111.xml"/><Relationship Id="rId502" Type="http://schemas.openxmlformats.org/officeDocument/2006/relationships/revisionLog" Target="revisionLog11921.xml"/><Relationship Id="rId507" Type="http://schemas.openxmlformats.org/officeDocument/2006/relationships/revisionLog" Target="revisionLog134.xml"/><Relationship Id="rId523" Type="http://schemas.openxmlformats.org/officeDocument/2006/relationships/revisionLog" Target="revisionLog132.xml"/><Relationship Id="rId528" Type="http://schemas.openxmlformats.org/officeDocument/2006/relationships/revisionLog" Target="revisionLog135.xml"/><Relationship Id="rId395" Type="http://schemas.openxmlformats.org/officeDocument/2006/relationships/revisionLog" Target="revisionLog12911.xml"/><Relationship Id="rId374" Type="http://schemas.openxmlformats.org/officeDocument/2006/relationships/revisionLog" Target="revisionLog127111.xml"/><Relationship Id="rId379" Type="http://schemas.openxmlformats.org/officeDocument/2006/relationships/revisionLog" Target="revisionLog12811.xml"/><Relationship Id="rId409" Type="http://schemas.openxmlformats.org/officeDocument/2006/relationships/revisionLog" Target="revisionLog13211.xml"/><Relationship Id="rId390" Type="http://schemas.openxmlformats.org/officeDocument/2006/relationships/revisionLog" Target="revisionLog129111.xml"/><Relationship Id="rId404" Type="http://schemas.openxmlformats.org/officeDocument/2006/relationships/revisionLog" Target="revisionLog1311111.xml"/><Relationship Id="rId420" Type="http://schemas.openxmlformats.org/officeDocument/2006/relationships/revisionLog" Target="revisionLog152.xml"/><Relationship Id="rId425" Type="http://schemas.openxmlformats.org/officeDocument/2006/relationships/revisionLog" Target="revisionLog16211.xml"/><Relationship Id="rId446" Type="http://schemas.openxmlformats.org/officeDocument/2006/relationships/revisionLog" Target="revisionLog19121.xml"/><Relationship Id="rId467" Type="http://schemas.openxmlformats.org/officeDocument/2006/relationships/revisionLog" Target="revisionLog1111.xml"/><Relationship Id="rId441" Type="http://schemas.openxmlformats.org/officeDocument/2006/relationships/revisionLog" Target="revisionLog191211.xml"/><Relationship Id="rId462" Type="http://schemas.openxmlformats.org/officeDocument/2006/relationships/revisionLog" Target="revisionLog1134.xml"/><Relationship Id="rId483" Type="http://schemas.openxmlformats.org/officeDocument/2006/relationships/revisionLog" Target="revisionLog1341.xml"/><Relationship Id="rId488" Type="http://schemas.openxmlformats.org/officeDocument/2006/relationships/revisionLog" Target="revisionLog1351.xml"/><Relationship Id="rId518" Type="http://schemas.openxmlformats.org/officeDocument/2006/relationships/revisionLog" Target="revisionLog12621.xml"/><Relationship Id="rId369" Type="http://schemas.openxmlformats.org/officeDocument/2006/relationships/revisionLog" Target="revisionLog12111.xml"/><Relationship Id="rId513" Type="http://schemas.openxmlformats.org/officeDocument/2006/relationships/revisionLog" Target="revisionLog136.xml"/><Relationship Id="rId385" Type="http://schemas.openxmlformats.org/officeDocument/2006/relationships/revisionLog" Target="revisionLog113311.xml"/><Relationship Id="rId380" Type="http://schemas.openxmlformats.org/officeDocument/2006/relationships/revisionLog" Target="revisionLog1105.xml"/><Relationship Id="rId415" Type="http://schemas.openxmlformats.org/officeDocument/2006/relationships/revisionLog" Target="revisionLog1121.xml"/><Relationship Id="rId436" Type="http://schemas.openxmlformats.org/officeDocument/2006/relationships/revisionLog" Target="revisionLog191112.xml"/><Relationship Id="rId457" Type="http://schemas.openxmlformats.org/officeDocument/2006/relationships/revisionLog" Target="revisionLog11521.xml"/><Relationship Id="rId410" Type="http://schemas.openxmlformats.org/officeDocument/2006/relationships/revisionLog" Target="revisionLog1411.xml"/><Relationship Id="rId431" Type="http://schemas.openxmlformats.org/officeDocument/2006/relationships/revisionLog" Target="revisionLog1911121.xml"/><Relationship Id="rId452" Type="http://schemas.openxmlformats.org/officeDocument/2006/relationships/revisionLog" Target="revisionLog115131.xml"/><Relationship Id="rId473" Type="http://schemas.openxmlformats.org/officeDocument/2006/relationships/revisionLog" Target="revisionLog119211.xml"/><Relationship Id="rId478" Type="http://schemas.openxmlformats.org/officeDocument/2006/relationships/revisionLog" Target="revisionLog151.xml"/><Relationship Id="rId494" Type="http://schemas.openxmlformats.org/officeDocument/2006/relationships/revisionLog" Target="revisionLog11531.xml"/><Relationship Id="rId499" Type="http://schemas.openxmlformats.org/officeDocument/2006/relationships/revisionLog" Target="revisionLog1361.xml"/><Relationship Id="rId508" Type="http://schemas.openxmlformats.org/officeDocument/2006/relationships/revisionLog" Target="revisionLog137.xml"/><Relationship Id="rId529" Type="http://schemas.openxmlformats.org/officeDocument/2006/relationships/revisionLog" Target="revisionLog1.xml"/><Relationship Id="rId503" Type="http://schemas.openxmlformats.org/officeDocument/2006/relationships/revisionLog" Target="revisionLog1154.xml"/><Relationship Id="rId524" Type="http://schemas.openxmlformats.org/officeDocument/2006/relationships/revisionLog" Target="revisionLog138.xml"/><Relationship Id="rId405" Type="http://schemas.openxmlformats.org/officeDocument/2006/relationships/revisionLog" Target="revisionLog12311.xml"/><Relationship Id="rId396" Type="http://schemas.openxmlformats.org/officeDocument/2006/relationships/revisionLog" Target="revisionLog1181.xml"/><Relationship Id="rId370" Type="http://schemas.openxmlformats.org/officeDocument/2006/relationships/revisionLog" Target="revisionLog182.xml"/><Relationship Id="rId375" Type="http://schemas.openxmlformats.org/officeDocument/2006/relationships/revisionLog" Target="revisionLog110111.xml"/><Relationship Id="rId391" Type="http://schemas.openxmlformats.org/officeDocument/2006/relationships/revisionLog" Target="revisionLog1162.xml"/><Relationship Id="rId426" Type="http://schemas.openxmlformats.org/officeDocument/2006/relationships/revisionLog" Target="revisionLog171111.xml"/><Relationship Id="rId447" Type="http://schemas.openxmlformats.org/officeDocument/2006/relationships/revisionLog" Target="revisionLog1171.xml"/><Relationship Id="rId400" Type="http://schemas.openxmlformats.org/officeDocument/2006/relationships/revisionLog" Target="revisionLog1133.xml"/><Relationship Id="rId421" Type="http://schemas.openxmlformats.org/officeDocument/2006/relationships/revisionLog" Target="revisionLog161111.xml"/><Relationship Id="rId442" Type="http://schemas.openxmlformats.org/officeDocument/2006/relationships/revisionLog" Target="revisionLog115112.xml"/><Relationship Id="rId463" Type="http://schemas.openxmlformats.org/officeDocument/2006/relationships/revisionLog" Target="revisionLog1242.xml"/><Relationship Id="rId468" Type="http://schemas.openxmlformats.org/officeDocument/2006/relationships/revisionLog" Target="revisionLog1322.xml"/><Relationship Id="rId484" Type="http://schemas.openxmlformats.org/officeDocument/2006/relationships/revisionLog" Target="revisionLog19111.xml"/><Relationship Id="rId489" Type="http://schemas.openxmlformats.org/officeDocument/2006/relationships/revisionLog" Target="revisionLog126211.xml"/><Relationship Id="rId519" Type="http://schemas.openxmlformats.org/officeDocument/2006/relationships/revisionLog" Target="revisionLog1381.xml"/><Relationship Id="rId514" Type="http://schemas.openxmlformats.org/officeDocument/2006/relationships/revisionLog" Target="revisionLog1193.xml"/><Relationship Id="rId381" Type="http://schemas.openxmlformats.org/officeDocument/2006/relationships/revisionLog" Target="revisionLog1141111.xml"/><Relationship Id="rId386" Type="http://schemas.openxmlformats.org/officeDocument/2006/relationships/revisionLog" Target="revisionLog1261.xml"/><Relationship Id="rId416" Type="http://schemas.openxmlformats.org/officeDocument/2006/relationships/revisionLog" Target="revisionLog11221111.xml"/></Relationships>
</file>

<file path=xl/revisions/revisionHeaders.xml><?xml version="1.0" encoding="utf-8"?>
<headers xmlns="http://schemas.openxmlformats.org/spreadsheetml/2006/main" xmlns:r="http://schemas.openxmlformats.org/officeDocument/2006/relationships" guid="{4E986A19-8214-44C2-9A64-C6D313CA98D3}" diskRevisions="1" revisionId="22402" version="2">
  <header guid="{7BBE16C8-E29D-45F3-9C1F-09DE9972F0F9}" dateTime="2020-01-20T14:06:38" maxSheetId="24" userName="morgau_fin7" r:id="rId36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4A9DD9B-7EBD-4445-987B-BB3D341787EB}" dateTime="2020-01-24T15:40:38" maxSheetId="24" userName="morgau_fin7" r:id="rId36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4B87E18-4826-4EDF-9254-3F5242D847A3}" dateTime="2020-01-27T10:14:11" maxSheetId="24" userName="morgau_fin2" r:id="rId36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BBC99C0-8B95-4D76-BE6C-6A9D1B92F808}" dateTime="2020-02-04T16:50:02" maxSheetId="24" userName="morgau_fin3" r:id="rId369" minRId="14441" maxRId="1444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0648D22-A142-4202-B19F-8E7C38F87814}" dateTime="2020-02-04T16:55:10" maxSheetId="24" userName="morgau_fin3" r:id="rId37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5BAF076-FFC7-4005-98FF-EFB9A1537A70}" dateTime="2020-02-05T09:12:31" maxSheetId="24" userName="morgau_fin3" r:id="rId371" minRId="14506" maxRId="1450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A2A127A-00E7-4124-AA25-76691E2FFD4B}" dateTime="2020-02-05T10:50:26" maxSheetId="24" userName="morgau_fin3" r:id="rId372" minRId="14540" maxRId="1456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134B0C0-28A4-483F-BC21-47220336D850}" dateTime="2020-02-05T13:57:36" maxSheetId="24" userName="morgau_fin3" r:id="rId373" minRId="14599" maxRId="1462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7BFE7A9-DE50-46EA-881C-DBE95EAE2353}" dateTime="2020-02-05T14:39:52" maxSheetId="24" userName="morgau_fin3" r:id="rId374" minRId="14655" maxRId="1468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AF0FDD3-275F-4118-8453-5423A92E1418}" dateTime="2020-02-05T15:14:06" maxSheetId="24" userName="morgau_fin3" r:id="rId375" minRId="14712" maxRId="1475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926418E-48C0-41AB-B453-8AC346236249}" dateTime="2020-02-05T16:20:13" maxSheetId="24" userName="morgau_fin3" r:id="rId376" minRId="14785" maxRId="1485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9BEB68F-7830-4F48-9BA4-B534C938B330}" dateTime="2020-02-05T16:36:19" maxSheetId="24" userName="morgau_fin3" r:id="rId377" minRId="14883" maxRId="1494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750615F-AE9D-47D6-9B73-D29B1E43B6FC}" dateTime="2020-02-05T16:59:08" maxSheetId="24" userName="morgau_fin3" r:id="rId378" minRId="14975" maxRId="1502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C5B4C67-E241-4FB3-A84B-C5F03714045C}" dateTime="2020-02-05T17:03:24" maxSheetId="24" userName="morgau_fin3" r:id="rId379" minRId="15059" maxRId="1506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C5E4291-2299-4FF2-AF7A-1B488B310760}" dateTime="2020-02-06T09:33:37" maxSheetId="24" userName="morgau_fin3" r:id="rId380" minRId="15091" maxRId="1515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C5D8052-20C9-45F1-931A-BD3517119515}" dateTime="2020-02-06T10:00:11" maxSheetId="24" userName="morgau_fin3" r:id="rId381" minRId="15182" maxRId="1522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ED79258-F57E-40F1-8C88-2B0B4508DF2D}" dateTime="2020-02-06T10:53:33" maxSheetId="24" userName="morgau_fin3" r:id="rId382" minRId="15251" maxRId="1527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DA3F0E7-6BB0-41C4-9B41-F2A74CF1015D}" dateTime="2020-02-06T10:53:40" maxSheetId="24" userName="morgau_fin3" r:id="rId38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9BC929F-FEB0-477E-B566-61924CE6814C}" dateTime="2020-02-06T11:11:00" maxSheetId="24" userName="morgau_fin3" r:id="rId384" minRId="15339" maxRId="1540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FACC57D-D4F7-41F0-9B71-D8D3D81B7090}" dateTime="2020-02-06T14:36:31" maxSheetId="24" userName="morgau_fin3" r:id="rId385" minRId="15433" maxRId="1556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2424802-D102-4853-A0B3-BBBE6DE5321A}" dateTime="2020-02-06T15:04:17" maxSheetId="24" userName="morgau_fin3" r:id="rId386" minRId="15591" maxRId="1565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A9BE1E2-9991-4448-AB77-78C3F86A1986}" dateTime="2020-02-06T15:22:38" maxSheetId="24" userName="morgau_fin3" r:id="rId387" minRId="15682" maxRId="1574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36EC798-59EE-4712-95C4-266527134A54}" dateTime="2020-02-06T15:45:05" maxSheetId="24" userName="morgau_fin3" r:id="rId388" minRId="15780" maxRId="1584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107ACE6-D561-4CF4-8287-03902112E406}" dateTime="2020-02-06T16:22:52" maxSheetId="24" userName="morgau_fin3" r:id="rId389" minRId="15878" maxRId="1594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C7F6C33-76AC-422F-8639-BFAA4A99AA6A}" dateTime="2020-02-06T16:31:38" maxSheetId="24" userName="morgau_fin3" r:id="rId390" minRId="15973" maxRId="1601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BDD1DD8-63FE-4312-AA6B-601426E484C9}" dateTime="2020-02-06T16:36:06" maxSheetId="24" userName="morgau_fin3" r:id="rId391" minRId="16042" maxRId="1606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3CBC2AD-AF18-492D-A8EB-F95E17D014EC}" dateTime="2020-02-06T16:50:24" maxSheetId="24" userName="morgau_fin3" r:id="rId392" minRId="16099" maxRId="1616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009BB6E-34AB-473F-AC33-ABAD02168797}" dateTime="2020-02-06T16:50:44" maxSheetId="24" userName="morgau_fin3" r:id="rId39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10B0F00-3A8B-44AA-BC15-1E743AF9EF57}" dateTime="2020-02-06T16:57:37" maxSheetId="24" userName="morgau_fin3" r:id="rId394" minRId="16224" maxRId="1623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4C56050-7E95-4D18-9A9D-48481C0A42D1}" dateTime="2020-02-06T17:04:42" maxSheetId="24" userName="morgau_fin3" r:id="rId39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11E9BAF-4D08-4E5F-A5C1-865FFEDE57E4}" dateTime="2020-02-07T12:06:16" maxSheetId="24" userName="morgau_fin5" r:id="rId396" minRId="16297" maxRId="1634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8AB60B7-133D-430F-A657-4C304CD608FE}" dateTime="2020-02-07T12:11:29" maxSheetId="24" userName="morgau_fin5" r:id="rId397" minRId="16369" maxRId="1637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332FB3F-3D1E-43EC-A246-2A9F6DA1C400}" dateTime="2020-02-07T12:14:52" maxSheetId="24" userName="morgau_fin5" r:id="rId398" minRId="1639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866FC40-D34D-4A8F-9B89-1AF966334F5E}" dateTime="2020-02-07T12:15:11" maxSheetId="24" userName="morgau_fin5" r:id="rId39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C8BF523-142E-4DD1-A9CA-D0C2687060D8}" dateTime="2020-02-07T12:16:07" maxSheetId="24" userName="morgau_fin5" r:id="rId40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3E6860E-AB30-4BF0-925B-59244E75875D}" dateTime="2020-02-07T13:15:34" maxSheetId="24" userName="morgau_fin5" r:id="rId401" minRId="16481" maxRId="1650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6924FBE-0734-4477-BCD9-41EF085BEF79}" dateTime="2020-02-07T13:19:29" maxSheetId="24" userName="morgau_fin5" r:id="rId40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24F7D8F-A647-4F16-B799-38F18509DA6F}" dateTime="2020-02-07T14:02:21" maxSheetId="24" userName="morgau_fin5" r:id="rId403" minRId="16561" maxRId="1664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E4E3DA0-E13F-4957-83CC-BE438FD30881}" dateTime="2020-02-07T14:16:57" maxSheetId="24" userName="morgau_fin5" r:id="rId404" minRId="16673" maxRId="1674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0B8D7BB-4BB4-409B-BDC6-A4EDBCAFE92D}" dateTime="2020-02-07T14:17:20" maxSheetId="24" userName="morgau_fin5" r:id="rId40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E1F277D-5433-45B0-8B9F-42D15E5D9992}" dateTime="2020-02-07T14:19:01" maxSheetId="24" userName="morgau_fin5" r:id="rId40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8A0C538-EA43-4027-9AF1-AD5DE76E9496}" dateTime="2020-02-07T15:17:30" maxSheetId="24" userName="morgau_fin3" r:id="rId407" minRId="16823" maxRId="1683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634F2E8-5D56-4C2A-8DEE-56666BAD57C5}" dateTime="2020-02-07T16:39:15" maxSheetId="24" userName="morgau_fin3" r:id="rId40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DE631F7-786A-4EFF-B5F8-F79E35321049}" dateTime="2020-02-07T16:51:03" maxSheetId="24" userName="morgau_fin3" r:id="rId40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1F00979-BC80-4DCF-A778-73A3DEC6EB63}" dateTime="2021-02-01T10:53:36" maxSheetId="24" userName="morgau_fin3" r:id="rId410" minRId="16924" maxRId="1693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2349CFE-1D07-4FF8-B00C-2BD10B80E3F6}" dateTime="2021-02-03T11:16:36" maxSheetId="24" userName="morgau_fin3" r:id="rId411" minRId="16966" maxRId="1697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D98A887-3BF3-4EFD-86C3-C583453774C8}" dateTime="2021-02-03T11:38:08" maxSheetId="24" userName="morgau_fin3" r:id="rId412" minRId="17003" maxRId="1701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57739D8-1E27-4E9F-9C6F-3DEA716CEB13}" dateTime="2021-02-03T11:54:31" maxSheetId="24" userName="morgau_fin3" r:id="rId413" minRId="17047" maxRId="1706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198B06E-0FF7-4B43-A130-9011653A7AED}" dateTime="2021-02-03T14:52:29" maxSheetId="24" userName="morgau_fin3" r:id="rId414" minRId="17093" maxRId="1714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419A46D-FB51-4069-A477-F9CA675BC8A7}" dateTime="2021-02-03T15:13:43" maxSheetId="24" userName="morgau_fin3" r:id="rId415" minRId="17178" maxRId="1720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023F670-F379-426A-9706-12D08A52BC9A}" dateTime="2021-02-03T15:19:10" maxSheetId="24" userName="morgau_fin3" r:id="rId416" minRId="17239" maxRId="1725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D9AED01-483C-4824-BC37-31A7CD179B1F}" dateTime="2021-02-03T16:28:48" maxSheetId="24" userName="morgau_fin3" r:id="rId417" minRId="17284" maxRId="1731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433B2F5-0750-48EA-A2AA-18B41A6A9227}" dateTime="2021-02-03T16:32:48" maxSheetId="24" userName="morgau_fin3" r:id="rId418" minRId="17340" maxRId="1735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DF61773-42E0-417D-B681-F0EE23480EE5}" dateTime="2021-02-03T16:32:57" maxSheetId="24" userName="morgau_fin3" r:id="rId41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11C6180-C06E-40A3-9B56-3F763AC7A2D4}" dateTime="2021-02-03T16:34:37" maxSheetId="24" userName="morgau_fin3" r:id="rId420" minRId="17417" maxRId="1744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5DDD697-7E47-43BE-9297-6732ABD3FF69}" dateTime="2021-02-03T16:40:51" maxSheetId="24" userName="morgau_fin3" r:id="rId421" minRId="17470" maxRId="1749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FC4E0E8-8EC7-4514-9F61-4896A9CE171A}" dateTime="2021-02-03T16:44:07" maxSheetId="24" userName="morgau_fin3" r:id="rId422" minRId="17520" maxRId="1753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0EA1830-7DAC-4197-B94B-8F05AD0DB384}" dateTime="2021-02-04T09:17:20" maxSheetId="24" userName="morgau_fin3" r:id="rId423" minRId="17568" maxRId="1760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99DDFDF-3025-4670-AB61-38607DF471A1}" dateTime="2021-02-04T09:27:58" maxSheetId="24" userName="morgau_fin3" r:id="rId424" minRId="17637" maxRId="1766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E5B689A-4F44-491E-B3C8-1AB14B8A6B19}" dateTime="2021-02-04T09:40:08" maxSheetId="24" userName="morgau_fin3" r:id="rId425" minRId="17695" maxRId="1771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E4AF088-F54F-4DB0-9E81-A0AC7D213B3F}" dateTime="2021-02-04T10:17:45" maxSheetId="24" userName="morgau_fin3" r:id="rId426" minRId="17743" maxRId="1778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AB6662C-4DE9-46C5-9F05-975CCBD15AB7}" dateTime="2021-02-04T10:23:50" maxSheetId="24" userName="morgau_fin3" r:id="rId427" minRId="17813" maxRId="1783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82A0534-2CFD-492B-8B02-EB0087A76357}" dateTime="2021-02-04T10:27:49" maxSheetId="24" userName="morgau_fin3" r:id="rId428" minRId="17867" maxRId="1788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C2F6F34-1B3C-4554-845A-A99CCA52EA3B}" dateTime="2021-02-04T10:38:40" maxSheetId="24" userName="morgau_fin3" r:id="rId429" minRId="17914" maxRId="1793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70E2763-B243-4288-A527-E0967E7DA55E}" dateTime="2021-02-04T10:44:44" maxSheetId="24" userName="morgau_fin3" r:id="rId430" minRId="17969" maxRId="1798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249232E-131A-4FAE-B9EC-FFB08B09CC4A}" dateTime="2021-02-04T10:53:08" maxSheetId="24" userName="morgau_fin3" r:id="rId431" minRId="18015" maxRId="1806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5E52637-35B7-435D-8E3D-0B019F630BBC}" dateTime="2021-02-04T11:04:47" maxSheetId="24" userName="morgau_fin3" r:id="rId432" minRId="18090" maxRId="1813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BC23068-852F-411B-83DB-8551CB15130B}" dateTime="2021-02-04T11:12:02" maxSheetId="24" userName="morgau_fin3" r:id="rId433" minRId="18166" maxRId="1817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A1CCF70-9427-4417-BB81-B105B5FDBA36}" dateTime="2021-02-04T11:20:51" maxSheetId="24" userName="morgau_fin3" r:id="rId434" minRId="18206" maxRId="1821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18939A7-5ECE-4474-8170-56BB2959A7FC}" dateTime="2021-02-04T11:48:13" maxSheetId="24" userName="morgau_fin3" r:id="rId435" minRId="18242" maxRId="1826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412A76F-F8FA-47E9-9957-F7CB0098083D}" dateTime="2021-02-04T11:53:42" maxSheetId="24" userName="morgau_fin3" r:id="rId436" minRId="18295" maxRId="1831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3765523-1168-4F79-A5C0-B704219D91A9}" dateTime="2021-02-04T12:03:18" maxSheetId="24" userName="morgau_fin3" r:id="rId437" minRId="18346" maxRId="1836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3A770DA-8661-44FE-A807-97091B71E77B}" dateTime="2021-02-04T12:06:48" maxSheetId="24" userName="morgau_fin3" r:id="rId438" minRId="18398" maxRId="1841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9C7BB5E-DCBF-410D-AA0B-88CA8E3D0616}" dateTime="2021-02-04T14:01:08" maxSheetId="24" userName="morgau_fin3" r:id="rId439" minRId="18446" maxRId="1848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73A81B5-16F6-4FBC-A15E-4C31D63BD2A3}" dateTime="2021-02-04T14:03:47" maxSheetId="24" userName="morgau_fin3" r:id="rId44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C2CDFC1-11D3-4683-9122-6A0BD7252F68}" dateTime="2021-02-04T14:27:55" maxSheetId="24" userName="morgau_fin3" r:id="rId441" minRId="18547" maxRId="1857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8218F33-61B2-4145-B93C-123706C9BC1E}" dateTime="2021-02-04T14:41:05" maxSheetId="24" userName="morgau_fin3" r:id="rId442" minRId="18600" maxRId="1861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41DDC24-B6DB-4A60-8EC3-B40496E5874B}" dateTime="2021-02-04T16:46:24" maxSheetId="24" userName="morgau_fin3" r:id="rId443" minRId="18647" maxRId="1875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2245F88-C415-4FB8-B3C0-8ACC22A962C3}" dateTime="2021-02-04T16:51:28" maxSheetId="24" userName="morgau_fin3" r:id="rId444" minRId="18781" maxRId="1879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105B913-391D-4442-881D-16E990867A5D}" dateTime="2021-02-04T16:52:26" maxSheetId="24" userName="morgau_fin3" r:id="rId445" minRId="18824" maxRId="1882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9585FF9-4A51-4F46-A731-938A2A78096D}" dateTime="2021-02-04T16:54:42" maxSheetId="24" userName="morgau_fin3" r:id="rId446" minRId="18856" maxRId="1886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0A39B10-5BC5-4D80-8A8A-65BD071228F5}" dateTime="2021-02-04T16:55:09" maxSheetId="24" userName="morgau_fin3" r:id="rId447" minRId="18892" maxRId="1889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F469590-41A7-4EB2-923D-B11C56F1F439}" dateTime="2021-02-04T16:57:30" maxSheetId="24" userName="morgau_fin3" r:id="rId448" minRId="18924" maxRId="1893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64BC9C1-66EB-4341-BDD8-A16351AEAC4D}" dateTime="2021-02-04T16:58:16" maxSheetId="24" userName="morgau_fin3" r:id="rId449" minRId="18961" maxRId="1896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CF34F3E-574A-48A3-81D3-A3566D7B6B22}" dateTime="2021-02-04T16:59:31" maxSheetId="24" userName="morgau_fin3" r:id="rId450" minRId="1899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8278DF6-B8E8-4B03-865F-DCAA1498385A}" dateTime="2021-02-04T16:59:48" maxSheetId="24" userName="morgau_fin3" r:id="rId451" minRId="1902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D4F4F56-5029-4D4D-82E3-578EFFF8AC27}" dateTime="2021-02-04T17:00:11" maxSheetId="24" userName="morgau_fin3" r:id="rId452" minRId="1905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0513149-D1A9-49F6-AD6D-C8AC798DB748}" dateTime="2021-02-04T17:00:44" maxSheetId="24" userName="morgau_fin3" r:id="rId453" minRId="1908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BC03109-41B0-49B5-9B44-83E4B2930523}" dateTime="2021-02-04T17:01:16" maxSheetId="24" userName="morgau_fin3" r:id="rId454" minRId="1911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3C5B1E4-8512-499C-AA14-F2233FAC0DC1}" dateTime="2021-02-04T17:01:47" maxSheetId="24" userName="morgau_fin3" r:id="rId455" minRId="1915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957E3EC-2024-424A-A95E-AA77E8212943}" dateTime="2021-02-04T17:02:30" maxSheetId="24" userName="morgau_fin3" r:id="rId456" minRId="19181" maxRId="1918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2D94E33-1544-4251-9AB5-977735CDD8E7}" dateTime="2021-02-04T17:03:07" maxSheetId="24" userName="morgau_fin3" r:id="rId457" minRId="19213" maxRId="1921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C1D5547-6BB1-4B3D-9DA8-6AABD8B0AD6B}" dateTime="2021-02-04T17:03:44" maxSheetId="24" userName="morgau_fin3" r:id="rId458" minRId="1924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F4883DF-603D-4DF2-B284-854FE56455D4}" dateTime="2021-02-04T17:04:16" maxSheetId="24" userName="morgau_fin3" r:id="rId459" minRId="1927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1F05E16-65A2-49A7-9F58-949A2D9663AA}" dateTime="2021-02-04T17:05:54" maxSheetId="24" userName="morgau_fin3" r:id="rId460" minRId="19307" maxRId="1930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16B8DBA-DFF4-45FD-A5FE-F804C3F71CC9}" dateTime="2021-02-04T17:07:02" maxSheetId="24" userName="morgau_fin3" r:id="rId461" minRId="1933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91A9AD1-D8E9-433C-AD25-2CB98A8D39E2}" dateTime="2021-02-04T17:07:42" maxSheetId="24" userName="morgau_fin3" r:id="rId462" minRId="19370" maxRId="1937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35E4BE6-2F4E-487E-8794-469030479DFB}" dateTime="2021-02-04T17:08:36" maxSheetId="24" userName="morgau_fin3" r:id="rId463" minRId="1940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DBD3876-416F-4A00-9BA8-FFE623925AC8}" dateTime="2021-02-04T17:09:50" maxSheetId="24" userName="morgau_fin3" r:id="rId464" minRId="19433" maxRId="1943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A5E38A7-7876-4028-9C96-A40FF60EED52}" dateTime="2021-02-04T17:10:29" maxSheetId="24" userName="morgau_fin3" r:id="rId465" minRId="19467" maxRId="1946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FB068CE-7D07-4AF0-B0A7-3FF2859E94E1}" dateTime="2021-02-05T08:55:48" maxSheetId="24" userName="morgau_fin3" r:id="rId466" minRId="19499" maxRId="1951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6BCDA6E-E1DD-4E55-A3EF-89785D8ABCDC}" dateTime="2021-02-05T08:57:03" maxSheetId="24" userName="morgau_fin3" r:id="rId467" minRId="19545" maxRId="1954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DCCFDC5-3234-4E84-8944-6E46064A6766}" dateTime="2021-02-05T08:59:31" maxSheetId="24" userName="morgau_fin3" r:id="rId46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A58A039-DF0B-4D47-B6DA-C9D8E2A5A0BF}" dateTime="2021-02-05T09:19:08" maxSheetId="24" userName="morgau_fin3" r:id="rId469" minRId="19607" maxRId="1960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300182C-4AEE-4644-90FC-1845BAC80B9D}" dateTime="2021-02-05T09:34:28" maxSheetId="24" userName="morgau_fin3" r:id="rId470" minRId="1963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989C44A-3773-442F-A314-160BC4E04866}" dateTime="2021-02-05T09:53:37" maxSheetId="24" userName="morgau_fin3" r:id="rId471" minRId="19670" maxRId="1967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3294D9A-3E22-44AC-ACBC-418144222278}" dateTime="2021-02-05T10:01:17" maxSheetId="24" userName="morgau_fin3" r:id="rId472" minRId="19704" maxRId="1970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D023A66-9A77-40B9-9E26-6342CD68BE9F}" dateTime="2021-02-05T10:02:18" maxSheetId="24" userName="morgau_fin3" r:id="rId47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9E7C8BB-886D-427C-8A70-88926B1A57DC}" dateTime="2021-02-05T11:18:07" maxSheetId="24" userName="morgau_fin3" r:id="rId474" minRId="19766" maxRId="1978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E2BA6B7-5131-4A67-B20A-984FF5D0DBD9}" dateTime="2021-02-05T11:18:26" maxSheetId="24" userName="morgau_fin3" r:id="rId47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F5A78E2-0FB2-4367-AC06-B977E72F1E7A}" dateTime="2021-02-05T11:23:36" maxSheetId="24" userName="morgau_fin3" r:id="rId476" minRId="1984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B3CF877-184A-497B-AF41-1ECC14641727}" dateTime="2021-02-05T11:25:11" maxSheetId="24" userName="morgau_fin3" r:id="rId47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4B0FAD1-69AB-400F-9650-FE25CF6EDF9F}" dateTime="2021-02-05T11:27:58" maxSheetId="24" userName="morgau_fin3" r:id="rId478" minRId="19905" maxRId="1990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81DAFA1-B944-42FF-8960-CDB65AB1C2FE}" dateTime="2021-02-05T11:29:45" maxSheetId="24" userName="morgau_fin3" r:id="rId47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50A7859-3DDE-4AC5-B514-B85A6CD13957}" dateTime="2021-02-05T11:34:53" maxSheetId="24" userName="morgau_fin3" r:id="rId48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BCD7067-3114-4CCD-B5A8-8D05C321AA25}" dateTime="2021-02-05T11:52:51" maxSheetId="24" userName="morgau_fin3" r:id="rId48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E2F72A9-E546-4EF4-BA70-EF52C145AE23}" dateTime="2021-02-05T14:42:28" maxSheetId="24" userName="morgau_fin3" r:id="rId48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246F69D-9D9B-4D59-A016-37EDCF83CF44}" dateTime="2022-01-25T08:51:40" maxSheetId="24" userName="morgau_fin3" r:id="rId483" minRId="20059" maxRId="2006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9FF66E9-4A58-4421-A9D5-0DCD84D073BE}" dateTime="2022-01-25T08:52:42" maxSheetId="24" userName="morgau_fin3" r:id="rId484" minRId="20096" maxRId="2010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2795133-2A86-4A53-81EF-12FE1391C668}" dateTime="2022-01-25T08:57:23" maxSheetId="24" userName="morgau_fin3" r:id="rId485" minRId="20132" maxRId="2013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532FEBA-764C-4362-AFB1-8D5AA0A1A506}" dateTime="2022-02-02T15:48:37" maxSheetId="24" userName="morgau_fin3" r:id="rId486" minRId="20166" maxRId="2020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2EC969A-AB4F-428E-B990-3A47B73A1B63}" dateTime="2022-02-02T15:49:47" maxSheetId="24" userName="morgau_fin3" r:id="rId48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E17C648-FE11-4F40-B63A-4A2E61048819}" dateTime="2022-02-02T16:10:49" maxSheetId="24" userName="morgau_fin3" r:id="rId488" minRId="20264" maxRId="2029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3B2FF4D-9C83-4870-B098-41AF00131397}" dateTime="2022-02-02T16:14:44" maxSheetId="24" userName="morgau_fin3" r:id="rId489" minRId="20330" maxRId="2034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BA53883-D05B-492F-98FB-B64D7961CF2A}" dateTime="2022-02-02T16:32:46" maxSheetId="24" userName="morgau_fin3" r:id="rId490" minRId="20378" maxRId="2045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812123E-1508-4FA7-BE98-664CEB27E78E}" dateTime="2022-02-02T16:33:00" maxSheetId="24" userName="morgau_fin3" r:id="rId49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841078F-0081-4B68-B7BA-4936EA0B762C}" dateTime="2022-02-02T16:39:43" maxSheetId="24" userName="morgau_fin3" r:id="rId492" minRId="20516" maxRId="2053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A6F2E3B-BD4D-49BF-A234-27CDE30E561C}" dateTime="2022-02-02T16:42:42" maxSheetId="24" userName="morgau_fin3" r:id="rId493" minRId="20570" maxRId="2058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F061C44-141C-46B0-A4EC-D1931CC665DC}" dateTime="2022-02-02T16:42:52" maxSheetId="24" userName="morgau_fin3" r:id="rId49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9443501-9145-4392-992A-6584B40B1F8E}" dateTime="2022-02-02T16:55:17" maxSheetId="24" userName="morgau_fin3" r:id="rId495" minRId="20646" maxRId="2066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65E5ADF-ADDF-4A48-9BBB-983D00B8CF9E}" dateTime="2022-02-02T16:57:57" maxSheetId="24" userName="morgau_fin3" r:id="rId496" minRId="20697" maxRId="2071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7250FE7-50B8-47FD-B60A-19A328CC3190}" dateTime="2022-02-02T16:58:03" maxSheetId="24" userName="morgau_fin3" r:id="rId49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071521A-4ABD-4042-AD3E-9DB6A835B28D}" dateTime="2022-02-03T11:10:03" maxSheetId="24" userName="morgau_fin3" r:id="rId498" minRId="20771" maxRId="2080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0451610-3041-45DB-8B05-37A454C50D73}" dateTime="2022-02-03T11:26:11" maxSheetId="24" userName="morgau_fin3" r:id="rId499" minRId="20838" maxRId="2088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C4E5E07-A1A8-4DEC-A2D4-CDF5DE358501}" dateTime="2022-02-03T11:40:11" maxSheetId="24" userName="morgau_fin3" r:id="rId500" minRId="20916" maxRId="2096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6AD7E0A-C7E7-48C2-93F2-46FD27726567}" dateTime="2022-02-03T11:41:11" maxSheetId="24" userName="morgau_fin3" r:id="rId50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EC16CE0-3B5C-44A7-A87D-49E67A6F8682}" dateTime="2022-02-03T11:52:24" maxSheetId="24" userName="morgau_fin3" r:id="rId502" minRId="21022" maxRId="2104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3336C33-B5A4-4069-865C-0249EE5DB451}" dateTime="2022-02-03T11:56:17" maxSheetId="24" userName="morgau_fin3" r:id="rId503" minRId="21080" maxRId="2109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1688F7E-2849-40F2-9869-8E95755FD9B8}" dateTime="2022-02-03T11:56:27" maxSheetId="24" userName="morgau_fin3" r:id="rId50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53F54FE-BCEF-46D2-B0A4-DE4117DDE6D8}" dateTime="2022-02-03T12:00:55" maxSheetId="24" userName="morgau_fin3" r:id="rId505" minRId="21157" maxRId="2118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56FE449-4B72-4704-AAF0-54CA14FB23DA}" dateTime="2022-02-03T12:03:47" maxSheetId="24" userName="morgau_fin3" r:id="rId506" minRId="21213" maxRId="2122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A0FA494-B9A6-45F0-942A-71F03C6BFB0C}" dateTime="2022-02-03T14:05:04" maxSheetId="24" userName="morgau_fin3" r:id="rId507" minRId="21258" maxRId="2129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AD19276-7985-4534-9556-02C4EA583618}" dateTime="2022-02-03T14:17:10" maxSheetId="24" userName="morgau_fin3" r:id="rId508" minRId="21329" maxRId="2135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BFF961F-A05F-4D7C-B563-FDD669960931}" dateTime="2022-02-03T14:22:37" maxSheetId="24" userName="morgau_fin3" r:id="rId509" minRId="21385" maxRId="2139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B237477-DDA4-4424-8D3B-DE05D91F06B5}" dateTime="2022-02-03T14:48:36" maxSheetId="24" userName="morgau_fin3" r:id="rId510" minRId="21430" maxRId="2147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7B7B1C7-E865-45EB-8806-48255F84ECCD}" dateTime="2022-02-03T15:01:07" maxSheetId="24" userName="morgau_fin3" r:id="rId511" minRId="21505" maxRId="2155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B097E08-AD91-454E-AA34-D6FF85683247}" dateTime="2022-02-03T15:01:28" maxSheetId="24" userName="morgau_fin3" r:id="rId51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C604E50-4EFD-4BFA-8CF0-95E8F71F87B3}" dateTime="2022-02-03T15:01:46" maxSheetId="24" userName="morgau_fin3" r:id="rId51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3CB2933-425F-4B75-B0D8-48BD3A807447}" dateTime="2022-02-03T15:16:17" maxSheetId="24" userName="morgau_fin3" r:id="rId514" minRId="21641" maxRId="2167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9A319B8-B1AC-403E-BD63-98AD6DF224B9}" dateTime="2022-02-03T15:20:25" maxSheetId="24" userName="morgau_fin3" r:id="rId515" minRId="21702" maxRId="2171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5AA5951-BF82-44F9-8772-C5D8D6AE1C1E}" dateTime="2022-02-03T15:30:40" maxSheetId="24" userName="morgau_fin3" r:id="rId516" minRId="21745" maxRId="2178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1C6CB2E-FBC0-47B0-9672-898846D08248}" dateTime="2022-02-03T15:33:05" maxSheetId="24" userName="morgau_fin3" r:id="rId517" minRId="21815" maxRId="2182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4C3CC47-8AF0-4A84-BC43-FED42E078E56}" dateTime="2022-02-03T16:08:26" maxSheetId="24" userName="morgau_fin3" r:id="rId518" minRId="21855" maxRId="2191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C93E11A-F0F7-4163-BB81-7D0E22B391FD}" dateTime="2022-02-03T16:32:39" maxSheetId="24" userName="morgau_fin3" r:id="rId519" minRId="21950" maxRId="2196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57D96CE-4125-4040-8857-3BE1EC257430}" dateTime="2022-02-03T16:41:52" maxSheetId="24" userName="morgau_fin3" r:id="rId520" minRId="21996" maxRId="2201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ECAC5FB-9DE1-4F24-8286-2A1E4F34A7A1}" dateTime="2022-02-03T16:54:32" maxSheetId="24" userName="morgau_fin3" r:id="rId521" minRId="22041" maxRId="2206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9E22E2E-B89A-4AAF-ABE1-1C129859347F}" dateTime="2022-02-03T16:54:48" maxSheetId="24" userName="morgau_fin3" r:id="rId52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302AFD5-CF9C-4994-BC9F-2ADAA3F2BD25}" dateTime="2022-02-04T09:06:29" maxSheetId="24" userName="morgau_fin3" r:id="rId523" minRId="22126" maxRId="2212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958AC2E-0421-49A3-B1B6-733CD17D4CF5}" dateTime="2022-02-04T09:38:52" maxSheetId="24" userName="morgau_fin3" r:id="rId524" minRId="22158" maxRId="2220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2121644-52BC-4618-9711-B2D82DA1E3A6}" dateTime="2022-02-04T09:58:02" maxSheetId="24" userName="morgau_fin3" r:id="rId525" minRId="22234" maxRId="2224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BEDF325-DD8C-4B02-AB10-5CE9A5358A90}" dateTime="2022-02-04T10:12:00" maxSheetId="24" userName="morgau_fin3" r:id="rId526" minRId="22276" maxRId="2228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6EF24A6-B537-4BF8-A637-7E300EC99E6D}" dateTime="2022-02-04T10:56:56" maxSheetId="24" userName="morgau_fin3" r:id="rId527" minRId="2231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5B2A110-3A19-4754-A61F-AEE3F771726B}" dateTime="2022-02-04T11:25:10" maxSheetId="24" userName="morgau_fin3" r:id="rId52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E986A19-8214-44C2-9A64-C6D313CA98D3}" dateTime="2022-07-06T15:38:13" maxSheetId="24" userName="хорной" r:id="rId52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BCDCC9D4_DB89_4801_A421_45470CFD57EC_.wvu.PrintArea" hidden="1" oldHidden="1">
    <formula>Консол!$A$1:$K$51</formula>
  </rdn>
  <rdn rId="0" localSheetId="1" customView="1" name="Z_BCDCC9D4_DB89_4801_A421_45470CFD57EC_.wvu.Rows" hidden="1" oldHidden="1">
    <formula>Консол!$44:$46</formula>
  </rdn>
  <rdn rId="0" localSheetId="2" customView="1" name="Z_BCDCC9D4_DB89_4801_A421_45470CFD57EC_.wvu.PrintArea" hidden="1" oldHidden="1">
    <formula>Справка!$A$1:$EY$31</formula>
  </rdn>
  <rdn rId="0" localSheetId="2" customView="1" name="Z_BCDCC9D4_DB89_4801_A421_45470CFD57EC_.wvu.Cols" hidden="1" oldHidden="1">
    <formula>Справка!$AV:$AX,Справка!$BB:$BD,Справка!$BH:$BJ,Справка!$BL:$BM,Справка!$BT:$BY,Справка!$CX:$DF</formula>
  </rdn>
  <rdn rId="0" localSheetId="3" customView="1" name="Z_BCDCC9D4_DB89_4801_A421_45470CFD57EC_.wvu.PrintArea" hidden="1" oldHidden="1">
    <formula>район!$A$1:$F$137</formula>
  </rdn>
  <rdn rId="0" localSheetId="3" customView="1" name="Z_BCDCC9D4_DB89_4801_A421_45470CFD57EC_.wvu.Rows" hidden="1" oldHidden="1">
    <formula>район!$39:$39</formula>
  </rdn>
  <rdn rId="0" localSheetId="4" customView="1" name="Z_BCDCC9D4_DB89_4801_A421_45470CFD57EC_.wvu.PrintArea" hidden="1" oldHidden="1">
    <formula>Але!$A$1:$F$97</formula>
  </rdn>
  <rdn rId="0" localSheetId="4" customView="1" name="Z_BCDCC9D4_DB89_4801_A421_45470CFD57EC_.wvu.Rows" hidden="1" oldHidden="1">
    <formula>Але!$19:$24,Але!$28:$28,Але!$36:$36,Але!$40:$40,Але!$46:$46,Але!$55:$56,Але!$63:$64,Але!$69:$69,Але!$74:$74,Але!$79:$82,Але!$86:$93,Але!$142:$142</formula>
  </rdn>
  <rdn rId="0" localSheetId="5" customView="1" name="Z_BCDCC9D4_DB89_4801_A421_45470CFD57EC_.wvu.PrintArea" hidden="1" oldHidden="1">
    <formula>Сун!$A$1:$F$105</formula>
  </rdn>
  <rdn rId="0" localSheetId="5" customView="1" name="Z_BCDCC9D4_DB89_4801_A421_45470CFD57EC_.wvu.Rows" hidden="1" oldHidden="1">
    <formula>Сун!$19:$24,Сун!$34:$35,Сун!$44:$44,Сун!$46:$46,Сун!$50:$52,Сун!$59:$59,Сун!$61:$62,Сун!$69:$70,Сун!$80:$80,Сун!$83:$83,Сун!$86:$86,Сун!$88:$90,Сун!$94:$101,Сун!$143:$143</formula>
  </rdn>
  <rdn rId="0" localSheetId="6" customView="1" name="Z_BCDCC9D4_DB89_4801_A421_45470CFD57EC_.wvu.PrintArea" hidden="1" oldHidden="1">
    <formula>Иль!$A$1:$F$106</formula>
  </rdn>
  <rdn rId="0" localSheetId="6" customView="1" name="Z_BCDCC9D4_DB89_4801_A421_45470CFD57EC_.wvu.Rows" hidden="1" oldHidden="1">
    <formula>Иль!$19:$23,Иль!$35:$35,Иль!$41:$41,Иль!$45:$45,Иль!$47:$47,Иль!$51:$52,Иль!$60:$60,Иль!$62:$63,Иль!$70:$71,Иль!$80:$81,Иль!$83:$83,Иль!$88:$92,Иль!$95:$102,Иль!$145:$145</formula>
  </rdn>
  <rdn rId="0" localSheetId="7" customView="1" name="Z_BCDCC9D4_DB89_4801_A421_45470CFD57EC_.wvu.Rows" hidden="1" oldHidden="1">
    <formula>Кад!$19:$24,Кад!$31:$35,Кад!$38:$38,Кад!$42:$42,Кад!$44:$44,Кад!$48:$48,Кад!$56:$56,Кад!$58:$59,Кад!$66:$67,Кад!$77:$77,Кад!$82:$86,Кад!$89:$96,Кад!$142:$142</formula>
  </rdn>
  <rdn rId="0" localSheetId="8" customView="1" name="Z_BCDCC9D4_DB89_4801_A421_45470CFD57EC_.wvu.PrintArea" hidden="1" oldHidden="1">
    <formula>Мор!$A$1:$F$101</formula>
  </rdn>
  <rdn rId="0" localSheetId="8" customView="1" name="Z_BCDCC9D4_DB89_4801_A421_45470CFD57EC_.wvu.Rows" hidden="1" oldHidden="1">
    <formula>Мор!$17:$24,Мор!$27:$27,Мор!$44:$44,Мор!$47:$47,Мор!$57:$57,Мор!$59:$60,Мор!$64:$65,Мор!$67:$68,Мор!$78:$78,Мор!$83:$88,Мор!$91:$97,Мор!$142:$142</formula>
  </rdn>
  <rdn rId="0" localSheetId="9" customView="1" name="Z_BCDCC9D4_DB89_4801_A421_45470CFD57EC_.wvu.Rows" hidden="1" oldHidden="1">
    <formula>Мос!$19:$24,Мос!$29:$33,Мос!$42:$42,Мос!$44:$44,Мос!$50:$50,Мос!$58:$58,Мос!$60:$61,Мос!$68:$69,Мос!$82:$82,Мос!$85:$92,Мос!$95:$102,Мос!$143:$143</formula>
  </rdn>
  <rdn rId="0" localSheetId="10" customView="1" name="Z_BCDCC9D4_DB89_4801_A421_45470CFD57EC_.wvu.Rows" hidden="1" oldHidden="1">
    <formula>Ори!$19:$24,Ори!$31:$35,Ори!$44:$44,Ори!$48:$50,Ори!$57:$57,Ори!$59:$60,Ори!$67:$68,Ори!$78:$78,Ори!$81:$81,Ори!$84:$88,Ори!$91:$98,Ори!$142:$142</formula>
  </rdn>
  <rdn rId="0" localSheetId="11" customView="1" name="Z_BCDCC9D4_DB89_4801_A421_45470CFD57EC_.wvu.Rows" hidden="1" oldHidden="1">
    <formula>Сят!$19:$24,Сят!$38:$38,Сят!$45:$47,Сят!$57:$57,Сят!$59:$60,Сят!$67:$68,Сят!$78:$78,Сят!$83:$87,Сят!$90:$97,Сят!$143:$143</formula>
  </rdn>
  <rdn rId="0" localSheetId="12" customView="1" name="Z_BCDCC9D4_DB89_4801_A421_45470CFD57EC_.wvu.PrintArea" hidden="1" oldHidden="1">
    <formula>Тор!$A$1:$F$101</formula>
  </rdn>
  <rdn rId="0" localSheetId="12" customView="1" name="Z_BCDCC9D4_DB89_4801_A421_45470CFD57EC_.wvu.Rows" hidden="1" oldHidden="1">
    <formula>Тор!$19:$24,Тор!$32:$34,Тор!$39:$39,Тор!$43:$43,Тор!$47:$50,Тор!$57:$57,Тор!$59:$60,Тор!$67:$68,Тор!$75:$75,Тор!$79:$79,Тор!$86:$95,Тор!$142:$142</formula>
  </rdn>
  <rdn rId="0" localSheetId="13" customView="1" name="Z_BCDCC9D4_DB89_4801_A421_45470CFD57EC_.wvu.Rows" hidden="1" oldHidden="1">
    <formula>Хор!$19:$24,Хор!$28:$35,Хор!$40:$40,Хор!$46:$48,Хор!$55:$55,Хор!$57:$58,Хор!$65:$66,Хор!$76:$76,Хор!$81:$85,Хор!$88:$95,Хор!$142:$142</formula>
  </rdn>
  <rdn rId="0" localSheetId="14" customView="1" name="Z_BCDCC9D4_DB89_4801_A421_45470CFD57EC_.wvu.Rows" hidden="1" oldHidden="1">
    <formula>Чум!$19:$24,Чум!$31:$36,Чум!$43:$43,Чум!$48:$49,Чум!$57:$57,Чум!$59:$60,Чум!$67:$68,Чум!$78:$78,Чум!$83:$87,Чум!$90:$97,Чум!$142:$142</formula>
  </rdn>
  <rdn rId="0" localSheetId="15" customView="1" name="Z_BCDCC9D4_DB89_4801_A421_45470CFD57EC_.wvu.Rows" hidden="1" oldHidden="1">
    <formula>Шать!$19:$25,Шать!$31:$33,Шать!$47:$50,Шать!$57:$57,Шать!$59:$60,Шать!$67:$68,Шать!$78:$78,Шать!$84:$86,Шать!$90:$97,Шать!$142:$142</formula>
  </rdn>
  <rdn rId="0" localSheetId="16" customView="1" name="Z_BCDCC9D4_DB89_4801_A421_45470CFD57EC_.wvu.PrintArea" hidden="1" oldHidden="1">
    <formula>Юнг!$A$1:$F$100</formula>
  </rdn>
  <rdn rId="0" localSheetId="16" customView="1" name="Z_BCDCC9D4_DB89_4801_A421_45470CFD57EC_.wvu.Rows" hidden="1" oldHidden="1">
    <formula>Юнг!$19:$24,Юнг!$38:$38,Юнг!$46:$46,Юнг!$56:$56,Юнг!$58:$59,Юнг!$66:$67,Юнг!$77:$77,Юнг!$82:$86,Юнг!$89:$96,Юнг!$142:$142</formula>
  </rdn>
  <rdn rId="0" localSheetId="17" customView="1" name="Z_BCDCC9D4_DB89_4801_A421_45470CFD57EC_.wvu.Rows" hidden="1" oldHidden="1">
    <formula>Юсь!$19:$24,Юсь!$36:$36,Юсь!$43:$48,Юсь!$57:$57,Юсь!$59:$60,Юсь!$67:$68,Юсь!$83:$87,Юсь!$90:$97,Юсь!$141:$141</formula>
  </rdn>
  <rdn rId="0" localSheetId="18" customView="1" name="Z_BCDCC9D4_DB89_4801_A421_45470CFD57EC_.wvu.PrintArea" hidden="1" oldHidden="1">
    <formula>Яра!$A$1:$F$102</formula>
  </rdn>
  <rdn rId="0" localSheetId="18" customView="1" name="Z_BCDCC9D4_DB89_4801_A421_45470CFD57EC_.wvu.Rows" hidden="1" oldHidden="1">
    <formula>Яра!$19:$24,Яра!$28:$29,Яра!$33:$33,Яра!$46:$46,Яра!$58:$58,Яра!$60:$61,Яра!$68:$69,Яра!$79:$79,Яра!$84:$88,Яра!$91:$98,Яра!$143:$143</formula>
  </rdn>
  <rdn rId="0" localSheetId="19" customView="1" name="Z_BCDCC9D4_DB89_4801_A421_45470CFD57EC_.wvu.Rows" hidden="1" oldHidden="1">
    <formula>Яро!$19:$24,Яро!$28:$28,Яро!$43:$43,Яро!$46:$47,Яро!$54:$54,Яро!$56:$57,Яро!$64:$65,Яро!$75:$75,Яро!$82:$84,Яро!$87:$90,Яро!$92:$94</formula>
  </rdn>
  <rdn rId="0" localSheetId="20" customView="1" name="Z_BCDCC9D4_DB89_4801_A421_45470CFD57EC_.wvu.Rows" hidden="1" oldHidden="1">
    <formula>Лист1!$82:$84</formula>
  </rdn>
  <rcv guid="{BCDCC9D4-DB89-4801-A421-45470CFD57EC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c rId="19276" sId="2" numFmtId="4">
    <oc r="CI32">
      <v>25036.8194</v>
    </oc>
    <nc r="CI32">
      <v>21197.918470000001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19119" sId="2" numFmtId="4">
    <oc r="BO32">
      <v>2.3295599999999999</v>
    </oc>
    <nc r="BO32">
      <v>0.1484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cc rId="16399" sId="6" numFmtId="4">
    <oc r="C45">
      <v>663.8</v>
    </oc>
    <nc r="C45">
      <v>1097.19</v>
    </nc>
  </rcc>
  <rcv guid="{B31C8DB7-3E78-4144-A6B5-8DE36DE63F0E}" action="delete"/>
  <rdn rId="0" localSheetId="1" customView="1" name="Z_B31C8DB7_3E78_4144_A6B5_8DE36DE63F0E_.wvu.PrintArea" hidden="1" oldHidden="1">
    <formula>Консол!$A$1:$K$50</formula>
    <oldFormula>Консол!$A$1:$K$50</oldFormula>
  </rdn>
  <rdn rId="0" localSheetId="1" customView="1" name="Z_B31C8DB7_3E78_4144_A6B5_8DE36DE63F0E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B31C8DB7_3E78_4144_A6B5_8DE36DE63F0E_.wvu.PrintArea" hidden="1" oldHidden="1">
    <formula>Справка!$A$1:$EY$31</formula>
    <oldFormula>Справка!$A$1:$EY$31</oldFormula>
  </rdn>
  <rdn rId="0" localSheetId="2" customView="1" name="Z_B31C8DB7_3E78_4144_A6B5_8DE36DE63F0E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B31C8DB7_3E78_4144_A6B5_8DE36DE63F0E_.wvu.Rows" hidden="1" oldHidden="1">
    <formula>район!$17:$18,район!$20:$20,район!$28:$30,район!$50:$51,район!$75:$75,район!$82:$82,район!$99:$99,район!$106:$106,район!$134:$136</formula>
    <oldFormula>район!$17:$18,район!$20:$20,район!$28:$30,район!$50:$51,район!$75:$75,район!$82:$82,район!$99:$99,район!$106:$106,район!$134:$136</oldFormula>
  </rdn>
  <rdn rId="0" localSheetId="4" customView="1" name="Z_B31C8DB7_3E78_4144_A6B5_8DE36DE63F0E_.wvu.Rows" hidden="1" oldHidden="1">
    <formula>Але!$19:$24,Але!$46:$46,Але!$53:$53,Але!$55:$56,Але!$63:$64,Але!$74:$75,Але!$79:$83,Але!$87:$89</formula>
    <oldFormula>Але!$19:$24,Але!$46:$46,Але!$53:$53,Але!$55:$56,Але!$63:$64,Але!$74:$75,Але!$79:$83,Але!$87:$89</oldFormula>
  </rdn>
  <rdn rId="0" localSheetId="5" customView="1" name="Z_B31C8DB7_3E78_4144_A6B5_8DE36DE63F0E_.wvu.Rows" hidden="1" oldHidden="1">
    <formula>Сун!$19:$24,Сун!$49:$51,Сун!$58:$58,Сун!$60:$61,Сун!$68:$69,Сун!$79:$80,Сун!$82:$82,Сун!$88:$89,Сун!$93:$97</formula>
    <oldFormula>Сун!$19:$24,Сун!$49:$51,Сун!$58:$58,Сун!$60:$61,Сун!$68:$69,Сун!$79:$80,Сун!$82:$82,Сун!$88:$89,Сун!$93:$97</oldFormula>
  </rdn>
  <rdn rId="0" localSheetId="6" customView="1" name="Z_B31C8DB7_3E78_4144_A6B5_8DE36DE63F0E_.wvu.PrintArea" hidden="1" oldHidden="1">
    <formula>Иль!$A$1:$F$105</formula>
    <oldFormula>Иль!$A$1:$F$105</oldFormula>
  </rdn>
  <rdn rId="0" localSheetId="6" customView="1" name="Z_B31C8DB7_3E78_4144_A6B5_8DE36DE63F0E_.wvu.Rows" hidden="1" oldHidden="1">
    <formula>Иль!$19:$24,Иль!$33:$33,Иль!$46:$46,Иль!$51:$51,Иль!$61:$62,Иль!$69:$70,Иль!$79:$80,Иль!$82:$82,Иль!$94:$98</formula>
    <oldFormula>Иль!$19:$24,Иль!$33:$33,Иль!$46:$46,Иль!$51:$51,Иль!$61:$62,Иль!$69:$70,Иль!$79:$80,Иль!$82:$82,Иль!$94:$98</oldFormula>
  </rdn>
  <rdn rId="0" localSheetId="7" customView="1" name="Z_B31C8DB7_3E78_4144_A6B5_8DE36DE63F0E_.wvu.Rows" hidden="1" oldHidden="1">
    <formula>Кад!$19:$24,Кад!$44:$44,Кад!$56:$56,Кад!$58:$59,Кад!$66:$67,Кад!$83:$85,Кад!$89:$92,Кад!$94:$96</formula>
    <oldFormula>Кад!$19:$24,Кад!$44:$44,Кад!$56:$56,Кад!$58:$59,Кад!$66:$67,Кад!$83:$85,Кад!$89:$92,Кад!$94:$96</oldFormula>
  </rdn>
  <rdn rId="0" localSheetId="8" customView="1" name="Z_B31C8DB7_3E78_4144_A6B5_8DE36DE63F0E_.wvu.PrintArea" hidden="1" oldHidden="1">
    <formula>Мор!$A$1:$F$101</formula>
    <oldFormula>Мор!$A$1:$F$101</oldFormula>
  </rdn>
  <rdn rId="0" localSheetId="8" customView="1" name="Z_B31C8DB7_3E78_4144_A6B5_8DE36DE63F0E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B31C8DB7_3E78_4144_A6B5_8DE36DE63F0E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B31C8DB7_3E78_4144_A6B5_8DE36DE63F0E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B31C8DB7_3E78_4144_A6B5_8DE36DE63F0E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B31C8DB7_3E78_4144_A6B5_8DE36DE63F0E_.wvu.PrintArea" hidden="1" oldHidden="1">
    <formula>Тор!$A$1:$F$101</formula>
    <oldFormula>Тор!$A$1:$F$101</oldFormula>
  </rdn>
  <rdn rId="0" localSheetId="12" customView="1" name="Z_B31C8DB7_3E78_4144_A6B5_8DE36DE63F0E_.wvu.Rows" hidden="1" oldHidden="1">
    <formula>Тор!$19:$19,Тор!$50:$50,Тор!$57:$57,Тор!$59:$60,Тор!$67:$68,Тор!$75:$75,Тор!$79:$80,Тор!$84:$95</formula>
    <oldFormula>Тор!$19:$19,Тор!$50:$50,Тор!$57:$57,Тор!$59:$60,Тор!$67:$68,Тор!$75:$75,Тор!$79:$80,Тор!$84:$95</oldFormula>
  </rdn>
  <rdn rId="0" localSheetId="13" customView="1" name="Z_B31C8DB7_3E78_4144_A6B5_8DE36DE63F0E_.wvu.Rows" hidden="1" oldHidden="1">
    <formula>Хор!$19:$24,Хор!$32:$32,Хор!$40:$40,Хор!$55:$55,Хор!$57:$58,Хор!$65:$66,Хор!$81:$85,Хор!$88:$95</formula>
    <oldFormula>Хор!$19:$24,Хор!$32:$32,Хор!$40:$40,Хор!$55:$55,Хор!$57:$58,Хор!$65:$66,Хор!$81:$85,Хор!$88:$95</oldFormula>
  </rdn>
  <rdn rId="0" localSheetId="14" customView="1" name="Z_B31C8DB7_3E78_4144_A6B5_8DE36DE63F0E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B31C8DB7_3E78_4144_A6B5_8DE36DE63F0E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B31C8DB7_3E78_4144_A6B5_8DE36DE63F0E_.wvu.PrintArea" hidden="1" oldHidden="1">
    <formula>Юнг!$A$1:$F$100</formula>
    <oldFormula>Юнг!$A$1:$F$100</oldFormula>
  </rdn>
  <rdn rId="0" localSheetId="16" customView="1" name="Z_B31C8DB7_3E78_4144_A6B5_8DE36DE63F0E_.wvu.Rows" hidden="1" oldHidden="1">
    <formula>Юнг!$19:$24,Юнг!$32:$32,Юнг!$56:$56,Юнг!$58:$59,Юнг!$66:$67,Юнг!$82:$86,Юнг!$89:$96</formula>
    <oldFormula>Юнг!$19:$24,Юнг!$32:$32,Юнг!$56:$56,Юнг!$58:$59,Юнг!$66:$67,Юнг!$82:$86,Юнг!$89:$96</oldFormula>
  </rdn>
  <rdn rId="0" localSheetId="17" customView="1" name="Z_B31C8DB7_3E78_4144_A6B5_8DE36DE63F0E_.wvu.Rows" hidden="1" oldHidden="1">
    <formula>Юсь!$20:$24,Юсь!$40:$40,Юсь!$44:$49,Юсь!$68:$69,Юсь!$84:$88,Юсь!$91:$98</formula>
    <oldFormula>Юсь!$20:$24,Юсь!$40:$40,Юсь!$44:$49,Юсь!$68:$69,Юсь!$84:$88,Юсь!$91:$98</oldFormula>
  </rdn>
  <rdn rId="0" localSheetId="18" customView="1" name="Z_B31C8DB7_3E78_4144_A6B5_8DE36DE63F0E_.wvu.PrintArea" hidden="1" oldHidden="1">
    <formula>Яра!$A$1:$F$102</formula>
    <oldFormula>Яра!$A$1:$F$102</oldFormula>
  </rdn>
  <rdn rId="0" localSheetId="18" customView="1" name="Z_B31C8DB7_3E78_4144_A6B5_8DE36DE63F0E_.wvu.Rows" hidden="1" oldHidden="1">
    <formula>Яра!$19:$24,Яра!$46:$46,Яра!$48:$50,Яра!$58:$58,Яра!$60:$61,Яра!$68:$69,Яра!$79:$79,Яра!$84:$88,Яра!$91:$98</formula>
    <oldFormula>Яра!$19:$24,Яра!$46:$46,Яра!$48:$50,Яра!$58:$58,Яра!$60:$61,Яра!$68:$69,Яра!$79:$79,Яра!$84:$88,Яра!$91:$98</oldFormula>
  </rdn>
  <rdn rId="0" localSheetId="19" customView="1" name="Z_B31C8DB7_3E78_4144_A6B5_8DE36DE63F0E_.wvu.Rows" hidden="1" oldHidden="1">
    <formula>Яро!$19:$24,Яро!$54:$54,Яро!$56:$57,Яро!$64:$65,Яро!$75:$76,Яро!$80:$85,Яро!$87:$94</formula>
    <oldFormula>Яро!$19:$24,Яро!$54:$54,Яро!$56:$57,Яро!$64:$65,Яро!$75:$76,Яро!$80:$85,Яро!$87:$94</oldFormula>
  </rdn>
  <rdn rId="0" localSheetId="20" customView="1" name="Z_B31C8DB7_3E78_4144_A6B5_8DE36DE63F0E_.wvu.Rows" hidden="1" oldHidden="1">
    <formula>Лист1!$82:$84</formula>
    <oldFormula>Лист1!$82:$84</oldFormula>
  </rdn>
  <rcv guid="{B31C8DB7-3E78-4144-A6B5-8DE36DE63F0E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cc rId="14712" sId="5" numFmtId="4">
    <oc r="D38">
      <v>2.52956</v>
    </oc>
    <nc r="D38">
      <v>-2.52956</v>
    </nc>
  </rcc>
  <rcc rId="14713" sId="5">
    <oc r="A35">
      <v>1163305010</v>
    </oc>
    <nc r="A35">
      <v>1160000000</v>
    </nc>
  </rcc>
  <rcc rId="14714" sId="5">
    <oc r="A36">
      <v>1163305010</v>
    </oc>
    <nc r="A36">
      <v>1160701010</v>
    </nc>
  </rcc>
  <rcc rId="14715" sId="5">
    <oc r="B36" t="inlineStr">
      <is>
    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    </is>
    </oc>
    <nc r="B36" t="inlineStr">
      <is>
        <t>Штрафы,неустойки,пени,уплаченные в случае просрочки исполнения поставщикам обязательств, предусмотренных муниципальным контрактам, заключенным муниципальным органом,казенным учреждением сельского поселения</t>
      </is>
    </nc>
  </rcc>
  <rcc rId="14716" sId="5" numFmtId="4">
    <oc r="D36">
      <v>0</v>
    </oc>
    <nc r="D36">
      <v>2.3295599999999999</v>
    </nc>
  </rcc>
  <rcc rId="14717" sId="5" numFmtId="4">
    <oc r="C42">
      <v>3003</v>
    </oc>
    <nc r="C42">
      <v>3283.9</v>
    </nc>
  </rcc>
  <rcc rId="14718" sId="5" numFmtId="4">
    <oc r="D42">
      <v>3003</v>
    </oc>
    <nc r="D42">
      <v>273.654</v>
    </nc>
  </rcc>
  <rcc rId="14719" sId="5" numFmtId="4">
    <oc r="C43">
      <v>446.5</v>
    </oc>
    <nc r="C43">
      <v>0</v>
    </nc>
  </rcc>
  <rcc rId="14720" sId="5" numFmtId="4">
    <oc r="D43">
      <v>446.5</v>
    </oc>
    <nc r="D43">
      <v>0</v>
    </nc>
  </rcc>
  <rcc rId="14721" sId="5" numFmtId="4">
    <oc r="C44">
      <v>4765.3783100000001</v>
    </oc>
    <nc r="C44">
      <v>2037.6</v>
    </nc>
  </rcc>
  <rcc rId="14722" sId="5" numFmtId="4">
    <oc r="D44">
      <v>4765.3788299999997</v>
    </oc>
    <nc r="D44">
      <v>0</v>
    </nc>
  </rcc>
  <rcc rId="14723" sId="5" numFmtId="4">
    <oc r="C46">
      <v>183.01900000000001</v>
    </oc>
    <nc r="C46">
      <v>185.178</v>
    </nc>
  </rcc>
  <rcc rId="14724" sId="5" numFmtId="4">
    <oc r="D46">
      <v>183.01900000000001</v>
    </oc>
    <nc r="D46">
      <v>14.933299999999999</v>
    </nc>
  </rcc>
  <rcc rId="14725" sId="5" numFmtId="4">
    <oc r="C47">
      <v>675.19200000000001</v>
    </oc>
    <nc r="C47">
      <v>0</v>
    </nc>
  </rcc>
  <rcc rId="14726" sId="5" numFmtId="4">
    <oc r="D47">
      <v>675.18579999999997</v>
    </oc>
    <nc r="D47">
      <v>0</v>
    </nc>
  </rcc>
  <rcc rId="14727" sId="5" numFmtId="4">
    <oc r="C48">
      <v>369.05937</v>
    </oc>
    <nc r="C48">
      <v>0</v>
    </nc>
  </rcc>
  <rcc rId="14728" sId="5" numFmtId="4">
    <oc r="D48">
      <v>523.54088000000002</v>
    </oc>
    <nc r="D48">
      <v>0</v>
    </nc>
  </rcc>
  <rcc rId="14729" sId="5" numFmtId="4">
    <oc r="C59">
      <v>1799.7919999999999</v>
    </oc>
    <nc r="C59">
      <v>1754.6</v>
    </nc>
  </rcc>
  <rcc rId="14730" sId="5" numFmtId="4">
    <oc r="D59">
      <v>1796.4857500000001</v>
    </oc>
    <nc r="D59">
      <v>36.070070000000001</v>
    </nc>
  </rcc>
  <rcc rId="14731" sId="5" numFmtId="4">
    <oc r="C64">
      <v>15.500999999999999</v>
    </oc>
    <nc r="C64">
      <v>5.843</v>
    </nc>
  </rcc>
  <rcc rId="14732" sId="5" numFmtId="4">
    <oc r="D64">
      <v>15.2005</v>
    </oc>
    <nc r="D64">
      <v>0</v>
    </nc>
  </rcc>
  <rcc rId="14733" sId="5" numFmtId="4">
    <oc r="C62">
      <v>0</v>
    </oc>
    <nc r="C62">
      <v>53</v>
    </nc>
  </rcc>
  <rcc rId="14734" sId="5" numFmtId="4">
    <oc r="C66">
      <v>179.892</v>
    </oc>
    <nc r="C66">
      <v>179.208</v>
    </nc>
  </rcc>
  <rcc rId="14735" sId="5" numFmtId="4">
    <oc r="D66">
      <v>179.892</v>
    </oc>
    <nc r="D66">
      <v>4</v>
    </nc>
  </rcc>
  <rcc rId="14736" sId="5" numFmtId="4">
    <oc r="C70">
      <v>2.7031100000000001</v>
    </oc>
    <nc r="C70">
      <v>2</v>
    </nc>
  </rcc>
  <rcc rId="14737" sId="5" numFmtId="4">
    <oc r="D70">
      <v>2.7031100000000001</v>
    </oc>
    <nc r="D70">
      <v>0</v>
    </nc>
  </rcc>
  <rcc rId="14738" sId="5" numFmtId="4">
    <oc r="C72">
      <v>2.1</v>
    </oc>
    <nc r="C72">
      <v>4</v>
    </nc>
  </rcc>
  <rcc rId="14739" sId="5" numFmtId="4">
    <oc r="D72">
      <v>2.1</v>
    </oc>
    <nc r="D72">
      <v>0</v>
    </nc>
  </rcc>
  <rcc rId="14740" sId="5" numFmtId="4">
    <oc r="D71">
      <v>2</v>
    </oc>
    <nc r="D71">
      <v>0</v>
    </nc>
  </rcc>
  <rcc rId="14741" sId="5" numFmtId="4">
    <oc r="C74">
      <v>8.0429999999999993</v>
    </oc>
    <nc r="C74">
      <v>14.316000000000001</v>
    </nc>
  </rcc>
  <rcc rId="14742" sId="5" numFmtId="4">
    <oc r="D74">
      <v>8.0429999999999993</v>
    </oc>
    <nc r="D74">
      <v>0</v>
    </nc>
  </rcc>
  <rcc rId="14743" sId="5" numFmtId="4">
    <oc r="C75">
      <v>1371.1010000000001</v>
    </oc>
    <nc r="C75">
      <v>153</v>
    </nc>
  </rcc>
  <rcc rId="14744" sId="5" numFmtId="4">
    <oc r="D75">
      <v>1276.83853</v>
    </oc>
    <nc r="D75">
      <v>0</v>
    </nc>
  </rcc>
  <rcc rId="14745" sId="5" numFmtId="4">
    <oc r="C76">
      <v>3723.4219699999999</v>
    </oc>
    <nc r="C76">
      <v>2777.16</v>
    </nc>
  </rcc>
  <rcc rId="14746" sId="5" numFmtId="4">
    <oc r="D76">
      <v>3596.4996700000002</v>
    </oc>
    <nc r="D76">
      <v>34.097999999999999</v>
    </nc>
  </rcc>
  <rcc rId="14747" sId="5" numFmtId="4">
    <oc r="C77">
      <v>29.21</v>
    </oc>
    <nc r="C77">
      <v>0</v>
    </nc>
  </rcc>
  <rcc rId="14748" sId="5" numFmtId="4">
    <oc r="D77">
      <v>29.21</v>
    </oc>
    <nc r="D77">
      <v>0</v>
    </nc>
  </rcc>
  <rcc rId="14749" sId="5" numFmtId="4">
    <oc r="C81">
      <v>4296.3657000000003</v>
    </oc>
    <nc r="C81">
      <v>1088.7</v>
    </nc>
  </rcc>
  <rcc rId="14750" sId="5" numFmtId="4">
    <oc r="D81">
      <v>4294.2074300000004</v>
    </oc>
    <nc r="D81">
      <v>0</v>
    </nc>
  </rcc>
  <rcc rId="14751" sId="5" numFmtId="4">
    <oc r="C84">
      <v>3138.51406</v>
    </oc>
    <nc r="C84">
      <v>3243.5</v>
    </nc>
  </rcc>
  <rcc rId="14752" sId="5" numFmtId="4">
    <oc r="D84">
      <v>3138.5135599999999</v>
    </oc>
    <nc r="D84">
      <v>220</v>
    </nc>
  </rcc>
  <rcc rId="14753" sId="5" numFmtId="4">
    <oc r="C92">
      <v>9.0900400000000001</v>
    </oc>
    <nc r="C92">
      <v>22.411000000000001</v>
    </nc>
  </rcc>
  <rcc rId="14754" sId="5" numFmtId="4">
    <oc r="D92">
      <v>9.09</v>
    </oc>
    <nc r="D92">
      <v>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Иль!$19:$23,Иль!$34:$34,Иль!$40:$40,Иль!$59:$59,Иль!$61:$63,Иль!$69:$70,Иль!$79:$80,Иль!$82:$82,Иль!$87:$91,Иль!$94:$101,Иль!$144:$144</formula>
    <oldFormula>Иль!$19:$23,Иль!$34:$34,Иль!$40:$40,Иль!$59:$59,Иль!$61:$63,Иль!$69:$70,Иль!$79:$80,Иль!$82:$82,Иль!$87:$91,Иль!$94:$101,Иль!$144:$144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2.xml><?xml version="1.0" encoding="utf-8"?>
<revisions xmlns="http://schemas.openxmlformats.org/spreadsheetml/2006/main" xmlns:r="http://schemas.openxmlformats.org/officeDocument/2006/relationships">
  <rcc rId="14599" sId="4" numFmtId="4">
    <oc r="C54">
      <v>1092.816</v>
    </oc>
    <nc r="C54">
      <v>1114</v>
    </nc>
  </rcc>
  <rcc rId="14600" sId="4" numFmtId="4">
    <oc r="D54">
      <v>1073.99316</v>
    </oc>
    <nc r="D54">
      <v>20</v>
    </nc>
  </rcc>
  <rcc rId="14601" sId="4" numFmtId="4">
    <oc r="C59">
      <v>4.016</v>
    </oc>
    <nc r="C59">
      <v>2.2749999999999999</v>
    </nc>
  </rcc>
  <rcc rId="14602" sId="4" numFmtId="4">
    <oc r="D59">
      <v>4.0155000000000003</v>
    </oc>
    <nc r="D59">
      <v>0</v>
    </nc>
  </rcc>
  <rcc rId="14603" sId="4" numFmtId="4">
    <oc r="C61">
      <v>89.944999999999993</v>
    </oc>
    <nc r="C61">
      <v>89.605000000000004</v>
    </nc>
  </rcc>
  <rcc rId="14604" sId="4" numFmtId="4">
    <oc r="D61">
      <v>89.944999999999993</v>
    </oc>
    <nc r="D61">
      <v>2</v>
    </nc>
  </rcc>
  <rcc rId="14605" sId="4" numFmtId="4">
    <oc r="C65">
      <v>2.7031100000000001</v>
    </oc>
    <nc r="C65">
      <v>1</v>
    </nc>
  </rcc>
  <rcc rId="14606" sId="4" numFmtId="4">
    <oc r="D65">
      <v>2.7031100000000001</v>
    </oc>
    <nc r="D65">
      <v>0</v>
    </nc>
  </rcc>
  <rcc rId="14607" sId="4" numFmtId="4">
    <oc r="C66">
      <v>7.3419999999999996</v>
    </oc>
    <nc r="C66">
      <v>7</v>
    </nc>
  </rcc>
  <rcc rId="14608" sId="4" numFmtId="4">
    <oc r="D66">
      <v>7.3419800000000004</v>
    </oc>
    <nc r="D66">
      <v>0</v>
    </nc>
  </rcc>
  <rcc rId="14609" sId="4" numFmtId="4">
    <oc r="D67">
      <v>2</v>
    </oc>
    <nc r="D67">
      <v>0</v>
    </nc>
  </rcc>
  <rcc rId="14610" sId="4" numFmtId="4">
    <oc r="C69">
      <v>4.0214999999999996</v>
    </oc>
    <nc r="C69">
      <v>7.1580000000000004</v>
    </nc>
  </rcc>
  <rcc rId="14611" sId="4" numFmtId="4">
    <oc r="D69">
      <v>4.0214999999999996</v>
    </oc>
    <nc r="D69">
      <v>0</v>
    </nc>
  </rcc>
  <rcc rId="14612" sId="4" numFmtId="4">
    <oc r="C70">
      <v>20.000889999999998</v>
    </oc>
    <nc r="C70">
      <v>0</v>
    </nc>
  </rcc>
  <rcc rId="14613" sId="4" numFmtId="4">
    <oc r="D70">
      <v>19.72</v>
    </oc>
    <nc r="D70">
      <v>0</v>
    </nc>
  </rcc>
  <rcc rId="14614" sId="4" numFmtId="4">
    <oc r="C71">
      <v>2059.4047599999999</v>
    </oc>
    <nc r="C71">
      <v>643.21</v>
    </nc>
  </rcc>
  <rcc rId="14615" sId="4" numFmtId="4">
    <oc r="D71">
      <v>2027.1092100000001</v>
    </oc>
    <nc r="D71">
      <v>0</v>
    </nc>
  </rcc>
  <rcc rId="14616" sId="4" numFmtId="4">
    <oc r="C72">
      <v>107.712</v>
    </oc>
    <nc r="C72">
      <v>0</v>
    </nc>
  </rcc>
  <rcc rId="14617" sId="4" numFmtId="4">
    <oc r="D72">
      <v>107.712</v>
    </oc>
    <nc r="D72">
      <v>0</v>
    </nc>
  </rcc>
  <rcc rId="14618" sId="4" numFmtId="4">
    <oc r="C76">
      <v>610.0385</v>
    </oc>
    <nc r="C76">
      <v>275.04700000000003</v>
    </nc>
  </rcc>
  <rcc rId="14619" sId="4" numFmtId="4">
    <oc r="D76">
      <v>608.92861000000005</v>
    </oc>
    <nc r="D76">
      <v>0</v>
    </nc>
  </rcc>
  <rcc rId="14620" sId="4" numFmtId="4">
    <oc r="C78">
      <v>273.65499999999997</v>
    </oc>
    <nc r="C78">
      <v>283</v>
    </nc>
  </rcc>
  <rcc rId="14621" sId="4" numFmtId="4">
    <oc r="D78">
      <v>273.65499999999997</v>
    </oc>
    <nc r="D78">
      <v>24</v>
    </nc>
  </rcc>
  <rcc rId="14622" sId="4" numFmtId="4">
    <oc r="C85">
      <v>14</v>
    </oc>
    <nc r="C85">
      <v>2</v>
    </nc>
  </rcc>
  <rcc rId="14623" sId="4" numFmtId="4">
    <oc r="D85">
      <v>13.95</v>
    </oc>
    <nc r="D85">
      <v>0</v>
    </nc>
  </rcc>
  <rcc rId="14624" sId="4" numFmtId="4">
    <oc r="C57">
      <v>0</v>
    </oc>
    <nc r="C57">
      <v>12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Иль!$19:$23,Иль!$34:$34,Иль!$40:$40,Иль!$59:$59,Иль!$61:$63,Иль!$69:$70,Иль!$79:$80,Иль!$82:$82,Иль!$87:$91,Иль!$94:$101,Иль!$144:$144</formula>
    <oldFormula>Иль!$19:$23,Иль!$34:$34,Иль!$40:$40,Иль!$59:$59,Иль!$61:$63,Иль!$69:$70,Иль!$79:$80,Иль!$82:$82,Иль!$87:$91,Иль!$94:$101,Иль!$144:$144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21.xml><?xml version="1.0" encoding="utf-8"?>
<revisions xmlns="http://schemas.openxmlformats.org/spreadsheetml/2006/main" xmlns:r="http://schemas.openxmlformats.org/officeDocument/2006/relationships">
  <rcc rId="14506" sId="4" numFmtId="4">
    <oc r="C6">
      <v>73.849999999999994</v>
    </oc>
    <nc r="C6">
      <v>89.8</v>
    </nc>
  </rcc>
  <rcc rId="14507" sId="4" numFmtId="4">
    <oc r="D6">
      <v>78.972350000000006</v>
    </oc>
    <nc r="D6">
      <v>1.4789399999999999</v>
    </nc>
  </rcc>
  <rcc rId="14508" sId="4" numFmtId="4">
    <oc r="C8">
      <v>82.8</v>
    </oc>
    <nc r="C8">
      <v>95.74</v>
    </nc>
  </rcc>
  <rcc rId="14509" sId="4" numFmtId="4">
    <oc r="D8">
      <v>122.70061</v>
    </oc>
    <nc r="D8">
      <v>9.7181300000000004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Иль!$19:$23,Иль!$34:$34,Иль!$40:$40,Иль!$59:$59,Иль!$61:$63,Иль!$69:$70,Иль!$79:$80,Иль!$82:$82,Иль!$87:$91,Иль!$94:$101,Иль!$144:$144</formula>
    <oldFormula>Иль!$19:$23,Иль!$34:$34,Иль!$40:$40,Иль!$59:$59,Иль!$61:$63,Иль!$69:$70,Иль!$79:$80,Иль!$82:$82,Иль!$87:$91,Иль!$94:$101,Иль!$144:$144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5.xml><?xml version="1.0" encoding="utf-8"?>
<revisions xmlns="http://schemas.openxmlformats.org/spreadsheetml/2006/main" xmlns:r="http://schemas.openxmlformats.org/officeDocument/2006/relationships">
  <rcc rId="15091" sId="9">
    <oc r="A1" t="inlineStr">
      <is>
        <t xml:space="preserve">                     Анализ исполнения бюджета Москакасинского сельского поселения на 01.01.2020 г.</t>
      </is>
    </oc>
    <nc r="A1" t="inlineStr">
      <is>
        <t xml:space="preserve">                     Анализ исполнения бюджета Москакасинского сельского поселения на 01.02.2020 г.</t>
      </is>
    </nc>
  </rcc>
  <rcc rId="15092" sId="9">
    <oc r="C3" t="inlineStr">
      <is>
        <t>назначено на 2019 г.</t>
      </is>
    </oc>
    <nc r="C3" t="inlineStr">
      <is>
        <t>назначено на 2020 г.</t>
      </is>
    </nc>
  </rcc>
  <rcc rId="15093" sId="9">
    <oc r="D3" t="inlineStr">
      <is>
        <t>исполнен на 01.01.2020 г.</t>
      </is>
    </oc>
    <nc r="D3" t="inlineStr">
      <is>
        <t>исполнен на 01.02.2020 г.</t>
      </is>
    </nc>
  </rcc>
  <rcc rId="15094" sId="9">
    <oc r="C55" t="inlineStr">
      <is>
        <t>назначено на 2019 г.</t>
      </is>
    </oc>
    <nc r="C55" t="inlineStr">
      <is>
        <t>назначено на 2020 г.</t>
      </is>
    </nc>
  </rcc>
  <rcc rId="15095" sId="9">
    <oc r="D55" t="inlineStr">
      <is>
        <t>исполнено на 01.01.2020 г.</t>
      </is>
    </oc>
    <nc r="D55" t="inlineStr">
      <is>
        <t>исполнено на 01.02.2020 г.</t>
      </is>
    </nc>
  </rcc>
  <rcc rId="15096" sId="9" numFmtId="4">
    <oc r="C6">
      <v>1455.26</v>
    </oc>
    <nc r="C6">
      <v>1607.1</v>
    </nc>
  </rcc>
  <rcc rId="15097" sId="9" numFmtId="4">
    <oc r="D6">
      <v>1498.44714</v>
    </oc>
    <nc r="D6">
      <v>152.35122999999999</v>
    </nc>
  </rcc>
  <rcc rId="15098" sId="9" numFmtId="4">
    <oc r="C8">
      <v>248.38</v>
    </oc>
    <nc r="C8">
      <v>288.18</v>
    </nc>
  </rcc>
  <rcc rId="15099" sId="9" numFmtId="4">
    <oc r="D8">
      <v>368.10178000000002</v>
    </oc>
    <nc r="D8">
      <v>29.250710000000002</v>
    </nc>
  </rcc>
  <rcc rId="15100" sId="9" numFmtId="4">
    <oc r="C9">
      <v>2.665</v>
    </oc>
    <nc r="C9">
      <v>3.09</v>
    </nc>
  </rcc>
  <rcc rId="15101" sId="9" numFmtId="4">
    <oc r="D9">
      <v>2.7056399999999998</v>
    </oc>
    <nc r="D9">
      <v>0.19903000000000001</v>
    </nc>
  </rcc>
  <rcc rId="15102" sId="9" numFmtId="4">
    <oc r="C10">
      <v>414.85</v>
    </oc>
    <nc r="C10">
      <v>481.32</v>
    </nc>
  </rcc>
  <rcc rId="15103" sId="9" numFmtId="4">
    <oc r="D10">
      <v>491.78523999999999</v>
    </oc>
    <nc r="D10">
      <v>40.13646</v>
    </nc>
  </rcc>
  <rcc rId="15104" sId="9" numFmtId="4">
    <oc r="D11">
      <v>-53.903269999999999</v>
    </oc>
    <nc r="D11">
      <v>-5.3773400000000002</v>
    </nc>
  </rcc>
  <rcc rId="15105" sId="9" numFmtId="4">
    <oc r="D13">
      <v>27.633299999999998</v>
    </oc>
    <nc r="D13">
      <v>0</v>
    </nc>
  </rcc>
  <rcc rId="15106" sId="9" numFmtId="4">
    <oc r="C15">
      <v>295</v>
    </oc>
    <nc r="C15">
      <v>450</v>
    </nc>
  </rcc>
  <rcc rId="15107" sId="9" numFmtId="4">
    <oc r="D15">
      <v>238.49341999999999</v>
    </oc>
    <nc r="D15">
      <v>2.3001999999999998</v>
    </nc>
  </rcc>
  <rcc rId="15108" sId="9" numFmtId="4">
    <oc r="C16">
      <v>2240</v>
    </oc>
    <nc r="C16">
      <v>2151</v>
    </nc>
  </rcc>
  <rcc rId="15109" sId="9" numFmtId="4">
    <oc r="C18">
      <v>10</v>
    </oc>
    <nc r="C18">
      <v>8</v>
    </nc>
  </rcc>
  <rcc rId="15110" sId="9" numFmtId="4">
    <oc r="D18">
      <v>6.2</v>
    </oc>
    <nc r="D18">
      <v>0</v>
    </nc>
  </rcc>
  <rcc rId="15111" sId="9" numFmtId="4">
    <oc r="C35">
      <v>45</v>
    </oc>
    <nc r="C35">
      <v>0</v>
    </nc>
  </rcc>
  <rcc rId="15112" sId="9" numFmtId="4">
    <oc r="D35">
      <v>45.381860000000003</v>
    </oc>
    <nc r="D35">
      <v>0</v>
    </nc>
  </rcc>
  <rcc rId="15113" sId="9" numFmtId="4">
    <oc r="D37">
      <v>1.78</v>
    </oc>
    <nc r="D37">
      <v>-1.78</v>
    </nc>
  </rcc>
  <rcc rId="15114" sId="9" numFmtId="4">
    <oc r="D27">
      <v>0</v>
    </oc>
    <nc r="D27">
      <v>1.78</v>
    </nc>
  </rcc>
  <rcc rId="15115" sId="9" numFmtId="4">
    <oc r="C42">
      <v>300</v>
    </oc>
    <nc r="C42">
      <v>1300</v>
    </nc>
  </rcc>
  <rcc rId="15116" sId="9" numFmtId="4">
    <oc r="D42">
      <v>300</v>
    </oc>
    <nc r="D42">
      <v>0</v>
    </nc>
  </rcc>
  <rcc rId="15117" sId="9" numFmtId="4">
    <oc r="C43">
      <v>4250.3959999999997</v>
    </oc>
    <nc r="C43">
      <v>1124.1400000000001</v>
    </nc>
  </rcc>
  <rcc rId="15118" sId="9" numFmtId="4">
    <oc r="D43">
      <v>4250.3467099999998</v>
    </oc>
    <nc r="D43">
      <v>0</v>
    </nc>
  </rcc>
  <rcc rId="15119" sId="9" numFmtId="4">
    <oc r="C45">
      <v>181.68199999999999</v>
    </oc>
    <nc r="C45">
      <v>183.38800000000001</v>
    </nc>
  </rcc>
  <rcc rId="15120" sId="9" numFmtId="4">
    <oc r="D45">
      <v>181.68199999999999</v>
    </oc>
    <nc r="D45">
      <v>14.933299999999999</v>
    </nc>
  </rcc>
  <rcc rId="15121" sId="9" numFmtId="4">
    <oc r="C46">
      <v>335.51443999999998</v>
    </oc>
    <nc r="C46">
      <v>0</v>
    </nc>
  </rcc>
  <rcc rId="15122" sId="9" numFmtId="4">
    <oc r="D46">
      <v>331.71798999999999</v>
    </oc>
    <nc r="D46">
      <v>0</v>
    </nc>
  </rcc>
  <rcc rId="15123" sId="9" numFmtId="4">
    <oc r="C51">
      <v>887.46906999999999</v>
    </oc>
    <nc r="C51">
      <v>0</v>
    </nc>
  </rcc>
  <rcc rId="15124" sId="9" numFmtId="4">
    <oc r="D51">
      <v>887.46906999999999</v>
    </oc>
    <nc r="D51">
      <v>0</v>
    </nc>
  </rcc>
  <rcc rId="15125" sId="9" numFmtId="4">
    <oc r="D16">
      <v>2296.02792</v>
    </oc>
    <nc r="D16">
      <v>120.22599</v>
    </nc>
  </rcc>
  <rcc rId="15126" sId="9" numFmtId="34">
    <oc r="C59">
      <v>2115.3229999999999</v>
    </oc>
    <nc r="C59">
      <v>2193.3000000000002</v>
    </nc>
  </rcc>
  <rcc rId="15127" sId="9" numFmtId="34">
    <oc r="D59">
      <v>2089.7121000000002</v>
    </oc>
    <nc r="D59">
      <v>40.363869999999999</v>
    </nc>
  </rcc>
  <rcc rId="15128" sId="9" numFmtId="34">
    <oc r="C62">
      <v>0</v>
    </oc>
    <nc r="C62">
      <v>32</v>
    </nc>
  </rcc>
  <rcc rId="15129" sId="9" numFmtId="34">
    <oc r="C63">
      <v>1</v>
    </oc>
    <nc r="C63">
      <v>5</v>
    </nc>
  </rcc>
  <rcc rId="15130" sId="9" numFmtId="34">
    <oc r="C64">
      <v>10.477</v>
    </oc>
    <nc r="C64">
      <v>4.4320000000000004</v>
    </nc>
  </rcc>
  <rcc rId="15131" sId="9" numFmtId="34">
    <oc r="D64">
      <v>10.477</v>
    </oc>
    <nc r="D64">
      <v>0</v>
    </nc>
  </rcc>
  <rcc rId="15132" sId="9" numFmtId="34">
    <oc r="C66">
      <v>179.892</v>
    </oc>
    <nc r="C66">
      <v>179.208</v>
    </nc>
  </rcc>
  <rcc rId="15133" sId="9" numFmtId="34">
    <oc r="D66">
      <v>179.892</v>
    </oc>
    <nc r="D66">
      <v>4.8</v>
    </nc>
  </rcc>
  <rcc rId="15134" sId="9" numFmtId="34">
    <oc r="C70">
      <v>0</v>
    </oc>
    <nc r="C70">
      <v>1.6</v>
    </nc>
  </rcc>
  <rcc rId="15135" sId="9" numFmtId="34">
    <oc r="C71">
      <v>102.38826</v>
    </oc>
    <nc r="C71">
      <v>2.4</v>
    </nc>
  </rcc>
  <rcc rId="15136" sId="9" numFmtId="34">
    <oc r="D71">
      <v>102.38826</v>
    </oc>
    <nc r="D71">
      <v>0</v>
    </nc>
  </rcc>
  <rcc rId="15137" sId="9" numFmtId="34">
    <oc r="C72">
      <v>0</v>
    </oc>
    <nc r="C72">
      <v>2</v>
    </nc>
  </rcc>
  <rcc rId="15138" sId="9" numFmtId="34">
    <oc r="C74">
      <v>4.0214999999999996</v>
    </oc>
    <nc r="C74">
      <v>10.021000000000001</v>
    </nc>
  </rcc>
  <rcc rId="15139" sId="9" numFmtId="34">
    <oc r="D74">
      <v>4.0214999999999996</v>
    </oc>
    <nc r="D74">
      <v>0</v>
    </nc>
  </rcc>
  <rcc rId="15140" sId="9" numFmtId="34">
    <oc r="C75">
      <v>494.43554</v>
    </oc>
    <nc r="C75">
      <v>1579.519</v>
    </nc>
  </rcc>
  <rcc rId="15141" sId="9" numFmtId="34">
    <oc r="D75">
      <v>494.43554</v>
    </oc>
    <nc r="D75">
      <v>0</v>
    </nc>
  </rcc>
  <rcc rId="15142" sId="9" numFmtId="34">
    <oc r="C76">
      <v>6306.4701400000004</v>
    </oc>
    <nc r="C76">
      <v>1896.73</v>
    </nc>
  </rcc>
  <rcc rId="15143" sId="9" numFmtId="34">
    <oc r="D76">
      <v>6300.0498500000003</v>
    </oc>
    <nc r="D76">
      <v>0</v>
    </nc>
  </rcc>
  <rcc rId="15144" sId="9" numFmtId="34">
    <oc r="C77">
      <v>32.712049999999998</v>
    </oc>
    <nc r="C77">
      <v>0</v>
    </nc>
  </rcc>
  <rcc rId="15145" sId="9" numFmtId="34">
    <oc r="D77">
      <v>32.712049999999998</v>
    </oc>
    <nc r="D77">
      <v>0</v>
    </nc>
  </rcc>
  <rcc rId="15146" sId="9" numFmtId="34">
    <oc r="C81">
      <v>651.59676000000002</v>
    </oc>
    <nc r="C81">
      <v>476.00799999999998</v>
    </nc>
  </rcc>
  <rcc rId="15147" sId="9" numFmtId="34">
    <oc r="D81">
      <v>650.59676000000002</v>
    </oc>
    <nc r="D81">
      <v>57.517620000000001</v>
    </nc>
  </rcc>
  <rcc rId="15148" sId="9" numFmtId="34">
    <oc r="C84">
      <v>1411.7</v>
    </oc>
    <nc r="C84">
      <v>1212</v>
    </nc>
  </rcc>
  <rcc rId="15149" sId="9" numFmtId="34">
    <oc r="D84">
      <v>1145.2840000000001</v>
    </oc>
    <nc r="D84">
      <v>0</v>
    </nc>
  </rcc>
  <rcc rId="15150" sId="9" numFmtId="34">
    <oc r="C94">
      <v>30</v>
    </oc>
    <nc r="C94">
      <v>32</v>
    </nc>
  </rcc>
  <rcc rId="15151" sId="9" numFmtId="34">
    <oc r="D94">
      <v>30</v>
    </oc>
    <nc r="D94">
      <v>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fmt sheetId="2" sqref="CP18">
    <dxf>
      <numFmt numFmtId="4" formatCode="#,##0.00"/>
    </dxf>
  </rfmt>
  <rfmt sheetId="2" sqref="CP18">
    <dxf>
      <numFmt numFmtId="187" formatCode="#,##0.000"/>
    </dxf>
  </rfmt>
  <rfmt sheetId="2" sqref="CP18">
    <dxf>
      <numFmt numFmtId="186" formatCode="#,##0.0000"/>
    </dxf>
  </rfmt>
  <rfmt sheetId="2" sqref="CO18">
    <dxf>
      <numFmt numFmtId="4" formatCode="#,##0.00"/>
    </dxf>
  </rfmt>
  <rfmt sheetId="2" sqref="CO18">
    <dxf>
      <numFmt numFmtId="187" formatCode="#,##0.000"/>
    </dxf>
  </rfmt>
  <rfmt sheetId="2" sqref="CO18">
    <dxf>
      <numFmt numFmtId="186" formatCode="#,##0.0000"/>
    </dxf>
  </rfmt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район!$17:$18,район!$20:$20,район!$28:$30,район!$50:$51,район!$75:$75,район!$82:$82,район!$99:$99,район!$106:$106,район!$134:$136</formula>
    <oldFormula>район!$17:$18,район!$20:$20,район!$28:$30,район!$50:$51,район!$75:$75,район!$82:$82,район!$99:$99,район!$106:$106,район!$134:$136</oldFormula>
  </rdn>
  <rdn rId="0" localSheetId="4" customView="1" name="Z_5BFCA170_DEAE_4D2C_98A0_1E68B427AC01_.wvu.Rows" hidden="1" oldHidden="1">
    <formula>Але!$19:$24,Але!$44:$44,Але!$46:$46,Але!$53:$53,Але!$55:$56,Але!$63:$64,Але!$74:$75,Але!$79:$83,Але!$87:$89</formula>
    <oldFormula>Але!$19:$24,Але!$44:$44,Але!$46:$46,Але!$53:$53,Але!$55:$56,Але!$63:$64,Але!$74:$75,Але!$79:$83,Але!$87:$89</oldFormula>
  </rdn>
  <rdn rId="0" localSheetId="5" customView="1" name="Z_5BFCA170_DEAE_4D2C_98A0_1E68B427AC01_.wvu.Rows" hidden="1" oldHidden="1">
    <formula>Сун!$19:$24,Сун!$49:$51,Сун!$58:$58,Сун!$60:$61,Сун!$68:$69,Сун!$79:$80,Сун!$82:$82,Сун!$88:$89,Сун!$93:$97</formula>
    <oldFormula>Сун!$19:$24,Сун!$49:$51,Сун!$58:$58,Сун!$60:$61,Сун!$68:$69,Сун!$79:$80,Сун!$82:$82,Сун!$88:$89,Сун!$93:$97</oldFormula>
  </rdn>
  <rdn rId="0" localSheetId="6" customView="1" name="Z_5BFCA170_DEAE_4D2C_98A0_1E68B427AC01_.wvu.PrintArea" hidden="1" oldHidden="1">
    <formula>Иль!$A$1:$F$105</formula>
    <oldFormula>Иль!$A$1:$F$105</oldFormula>
  </rdn>
  <rdn rId="0" localSheetId="6" customView="1" name="Z_5BFCA170_DEAE_4D2C_98A0_1E68B427AC01_.wvu.Rows" hidden="1" oldHidden="1">
    <formula>Иль!$19:$24,Иль!$30:$31,Иль!$33:$33,Иль!$46:$46,Иль!$51:$51,Иль!$61:$62,Иль!$69:$70,Иль!$79:$80,Иль!$82:$82,Иль!$94:$98</formula>
    <oldFormula>Иль!$19:$24,Иль!$30:$31,Иль!$33:$33,Иль!$46:$46,Иль!$51:$51,Иль!$61:$62,Иль!$69:$70,Иль!$79:$80,Иль!$82:$82,Иль!$94:$98</oldFormula>
  </rdn>
  <rdn rId="0" localSheetId="7" customView="1" name="Z_5BFCA170_DEAE_4D2C_98A0_1E68B427AC01_.wvu.Rows" hidden="1" oldHidden="1">
    <formula>Кад!$19:$24,Кад!$44:$44,Кад!$56:$56,Кад!$58:$59,Кад!$66:$67,Кад!$83:$85,Кад!$89:$96</formula>
    <oldFormula>Кад!$19:$24,Кад!$44:$44,Кад!$56:$56,Кад!$58:$59,Кад!$66:$67,Кад!$83:$85,Кад!$89:$96</oldFormula>
  </rdn>
  <rdn rId="0" localSheetId="8" customView="1" name="Z_5BFCA170_DEAE_4D2C_98A0_1E68B427AC01_.wvu.PrintArea" hidden="1" oldHidden="1">
    <formula>Мор!$A$1:$F$101</formula>
    <oldFormula>Мор!$A$1:$F$101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5BFCA170_DEAE_4D2C_98A0_1E68B427AC01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5BFCA170_DEAE_4D2C_98A0_1E68B427AC01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Тор!$19:$19,Тор!$50:$50,Тор!$57:$57,Тор!$59:$60,Тор!$67:$68,Тор!$75:$75,Тор!$79:$80,Тор!$83:$93</formula>
    <oldFormula>Тор!$19:$19,Тор!$50:$50,Тор!$57:$57,Тор!$59:$60,Тор!$67:$68,Тор!$75:$75,Тор!$79:$80,Тор!$83:$93</oldFormula>
  </rdn>
  <rdn rId="0" localSheetId="13" customView="1" name="Z_5BFCA170_DEAE_4D2C_98A0_1E68B427AC01_.wvu.Rows" hidden="1" oldHidden="1">
    <formula>Хор!$19:$24,Хор!$32:$32,Хор!$40:$40,Хор!$44:$44,Хор!$55:$55,Хор!$57:$58,Хор!$65:$66,Хор!$81:$85,Хор!$88:$95</formula>
    <oldFormula>Хор!$19:$24,Хор!$32:$32,Хор!$40:$40,Хор!$44:$44,Хор!$55:$55,Хор!$57:$58,Хор!$65:$66,Хор!$81:$85,Хор!$88:$95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5BFCA170_DEAE_4D2C_98A0_1E68B427AC01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5BFCA170_DEAE_4D2C_98A0_1E68B427AC01_.wvu.PrintArea" hidden="1" oldHidden="1">
    <formula>Юнг!$A$1:$F$100</formula>
    <oldFormula>Юнг!$A$1:$F$100</oldFormula>
  </rdn>
  <rdn rId="0" localSheetId="16" customView="1" name="Z_5BFCA170_DEAE_4D2C_98A0_1E68B427AC01_.wvu.Rows" hidden="1" oldHidden="1">
    <formula>Юнг!$19:$24,Юнг!$32:$32,Юнг!$49:$49,Юнг!$56:$56,Юнг!$58:$59,Юнг!$66:$67,Юнг!$82:$86,Юнг!$89:$96</formula>
    <oldFormula>Юнг!$19:$24,Юнг!$32:$32,Юнг!$49:$49,Юнг!$56:$56,Юнг!$58:$59,Юнг!$66:$67,Юнг!$82:$86,Юнг!$89:$96</oldFormula>
  </rdn>
  <rdn rId="0" localSheetId="17" customView="1" name="Z_5BFCA170_DEAE_4D2C_98A0_1E68B427AC01_.wvu.Rows" hidden="1" oldHidden="1">
    <formula>Юсь!$20:$24,Юсь!$40:$40,Юсь!$44:$49,Юсь!$58:$58,Юсь!$60:$61,Юсь!$68:$69,Юсь!$79:$80,Юсь!$83:$88,Юсь!$91:$98</formula>
    <oldFormula>Юсь!$20:$24,Юсь!$40:$40,Юсь!$44:$49,Юсь!$58:$58,Юсь!$60:$61,Юсь!$68:$69,Юсь!$79:$80,Юсь!$83:$88,Юсь!$91:$98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Яра!$19:$24,Яра!$46:$50,Яра!$58:$58,Яра!$60:$61,Яра!$68:$69,Яра!$79:$79,Яра!$82:$88,Яра!$91:$98</formula>
    <oldFormula>Яра!$19:$24,Яра!$46:$50,Яра!$58:$58,Яра!$60:$61,Яра!$68:$69,Яра!$79:$79,Яра!$82:$88,Яра!$91:$98</oldFormula>
  </rdn>
  <rdn rId="0" localSheetId="19" customView="1" name="Z_5BFCA170_DEAE_4D2C_98A0_1E68B427AC01_.wvu.Rows" hidden="1" oldHidden="1">
    <formula>Яро!$19:$24,Яро!$43:$43,Яро!$54:$54,Яро!$56:$57,Яро!$64:$65,Яро!$75:$76,Яро!$80:$85,Яро!$87:$94</formula>
    <oldFormula>Яро!$19:$24,Яро!$43:$43,Яро!$54:$54,Яро!$56:$57,Яро!$64:$65,Яро!$75:$76,Яро!$80:$85,Яро!$87:$94</oldFormula>
  </rdn>
  <rdn rId="0" localSheetId="20" customView="1" name="Z_5BFCA170_DEAE_4D2C_98A0_1E68B427AC01_.wvu.Rows" hidden="1" oldHidden="1">
    <formula>Лист1!$82:$84</formula>
    <oldFormula>Лист1!$82:$84</oldFormula>
  </rdn>
  <rcv guid="{5BFCA170-DEAE-4D2C-98A0-1E68B427AC01}" action="add"/>
</revisions>
</file>

<file path=xl/revisions/revisionLog1110.xml><?xml version="1.0" encoding="utf-8"?>
<revisions xmlns="http://schemas.openxmlformats.org/spreadsheetml/2006/main" xmlns:r="http://schemas.openxmlformats.org/officeDocument/2006/relationships">
  <rcc rId="19766" sId="1" numFmtId="4">
    <oc r="C24">
      <v>605382.30240000004</v>
    </oc>
    <nc r="C24">
      <v>678601.33418000001</v>
    </nc>
  </rcc>
  <rcc rId="19767" sId="1" numFmtId="4">
    <oc r="D24">
      <v>30181.744999999999</v>
    </oc>
    <nc r="D24">
      <v>18979.400000000001</v>
    </nc>
  </rcc>
  <rcc rId="19768" sId="1" numFmtId="4">
    <oc r="J26">
      <v>0</v>
    </oc>
    <nc r="J26">
      <f>SUM(Справка!CV18)</f>
    </nc>
  </rcc>
  <rcc rId="19769" sId="1" numFmtId="4">
    <oc r="C32">
      <v>78315.69515</v>
    </oc>
    <nc r="C32">
      <v>83262.89</v>
    </nc>
  </rcc>
  <rcc rId="19770" sId="1" numFmtId="4">
    <oc r="D32">
      <v>263.64665000000002</v>
    </oc>
    <nc r="D32">
      <v>1.865</v>
    </nc>
  </rcc>
  <rcc rId="19771" sId="1" numFmtId="4">
    <oc r="C33">
      <v>26799.2464</v>
    </oc>
    <nc r="C33">
      <v>51602.645470000003</v>
    </nc>
  </rcc>
  <rcc rId="19772" sId="1" numFmtId="4">
    <oc r="D33">
      <v>148.09558999999999</v>
    </oc>
    <nc r="D33">
      <v>143.39032</v>
    </nc>
  </rcc>
  <rcc rId="19773" sId="1" numFmtId="4">
    <oc r="C36">
      <v>70514.679000000004</v>
    </oc>
    <nc r="C36">
      <v>47035.228999999999</v>
    </nc>
  </rcc>
  <rcc rId="19774" sId="1" numFmtId="4">
    <oc r="D36">
      <v>1906.91292</v>
    </oc>
    <nc r="D36">
      <v>883.20204999999999</v>
    </nc>
  </rcc>
  <rcc rId="19775" sId="1" numFmtId="4">
    <oc r="C37">
      <v>32246.240000000002</v>
    </oc>
    <nc r="C37">
      <v>41628.59936</v>
    </nc>
  </rcc>
  <rcc rId="19776" sId="1" numFmtId="4">
    <oc r="D37">
      <v>104.44499999999999</v>
    </oc>
    <nc r="D37">
      <v>1.2</v>
    </nc>
  </rcc>
  <rcc rId="19777" sId="1" numFmtId="4">
    <oc r="C38">
      <v>37753.224000000002</v>
    </oc>
    <nc r="C38">
      <v>6274.4</v>
    </nc>
  </rcc>
  <rcc rId="19778" sId="1" numFmtId="4">
    <oc r="D38">
      <v>370.17500000000001</v>
    </oc>
    <nc r="D38">
      <v>359.988</v>
    </nc>
  </rcc>
  <rfmt sheetId="1" sqref="J15:J21">
    <dxf>
      <numFmt numFmtId="2" formatCode="0.00"/>
    </dxf>
  </rfmt>
  <rfmt sheetId="1" sqref="J15:J21">
    <dxf>
      <numFmt numFmtId="183" formatCode="0.000"/>
    </dxf>
  </rfmt>
  <rfmt sheetId="1" sqref="J15:J21">
    <dxf>
      <numFmt numFmtId="174" formatCode="0.0000"/>
    </dxf>
  </rfmt>
  <rfmt sheetId="1" sqref="J15:J21">
    <dxf>
      <numFmt numFmtId="168" formatCode="0.00000"/>
    </dxf>
  </rfmt>
  <rfmt sheetId="1" sqref="G20">
    <dxf>
      <numFmt numFmtId="2" formatCode="0.00"/>
    </dxf>
  </rfmt>
  <rfmt sheetId="1" sqref="G20">
    <dxf>
      <numFmt numFmtId="183" formatCode="0.000"/>
    </dxf>
  </rfmt>
  <rfmt sheetId="1" sqref="G20">
    <dxf>
      <numFmt numFmtId="2" formatCode="0.00"/>
    </dxf>
  </rfmt>
  <rfmt sheetId="1" sqref="G20">
    <dxf>
      <numFmt numFmtId="166" formatCode="0.0"/>
    </dxf>
  </rfmt>
  <rcc rId="19779" sId="1" numFmtId="4">
    <oc r="D25">
      <v>0</v>
    </oc>
    <nc r="D25">
      <f>SUM(J25+G25)</f>
    </nc>
  </rcc>
  <rcc rId="19780" sId="1" numFmtId="4">
    <oc r="D26">
      <f>G26+J26</f>
    </oc>
    <nc r="D26">
      <v>-19535.39184</v>
    </nc>
  </rcc>
  <rcc rId="19781" sId="1">
    <oc r="J27">
      <f>J24+J23</f>
    </oc>
    <nc r="J27">
      <f>J24+J23+J25+J26</f>
    </nc>
  </rcc>
  <rfmt sheetId="1" sqref="J27">
    <dxf>
      <numFmt numFmtId="2" formatCode="0.00"/>
    </dxf>
  </rfmt>
  <rfmt sheetId="1" sqref="J27">
    <dxf>
      <numFmt numFmtId="183" formatCode="0.000"/>
    </dxf>
  </rfmt>
  <rfmt sheetId="1" sqref="J27">
    <dxf>
      <numFmt numFmtId="174" formatCode="0.0000"/>
    </dxf>
  </rfmt>
  <rfmt sheetId="1" sqref="J27">
    <dxf>
      <numFmt numFmtId="168" formatCode="0.00000"/>
    </dxf>
  </rfmt>
  <rfmt sheetId="1" sqref="J27">
    <dxf>
      <numFmt numFmtId="173" formatCode="0.000000"/>
    </dxf>
  </rfmt>
  <rfmt sheetId="1" sqref="J27">
    <dxf>
      <numFmt numFmtId="168" formatCode="0.00000"/>
    </dxf>
  </rfmt>
  <rfmt sheetId="1" sqref="J5:J14">
    <dxf>
      <numFmt numFmtId="2" formatCode="0.00"/>
    </dxf>
  </rfmt>
  <rfmt sheetId="1" sqref="J5:J14">
    <dxf>
      <numFmt numFmtId="183" formatCode="0.000"/>
    </dxf>
  </rfmt>
  <rfmt sheetId="1" sqref="J5:J14">
    <dxf>
      <numFmt numFmtId="174" formatCode="0.0000"/>
    </dxf>
  </rfmt>
  <rfmt sheetId="1" sqref="J5:J14">
    <dxf>
      <numFmt numFmtId="168" formatCode="0.00000"/>
    </dxf>
  </rfmt>
  <rfmt sheetId="1" sqref="J4">
    <dxf>
      <numFmt numFmtId="2" formatCode="0.00"/>
    </dxf>
  </rfmt>
  <rfmt sheetId="1" sqref="J4">
    <dxf>
      <numFmt numFmtId="183" formatCode="0.000"/>
    </dxf>
  </rfmt>
  <rfmt sheetId="1" sqref="J4">
    <dxf>
      <numFmt numFmtId="174" formatCode="0.0000"/>
    </dxf>
  </rfmt>
  <rfmt sheetId="1" sqref="J4">
    <dxf>
      <numFmt numFmtId="168" formatCode="0.00000"/>
    </dxf>
  </rfmt>
  <rcc rId="19782" sId="1">
    <oc r="J14">
      <f>J15+J16+J17+J18+J20+J21+J26</f>
    </oc>
    <nc r="J14">
      <f>J15+J16+J17+J18+J20+J21</f>
    </nc>
  </rcc>
  <rcc rId="19783" sId="2">
    <oc r="CA23">
      <f>CD23+CG23+CJ23+CM23+CS23+CP23+CV23</f>
    </oc>
    <nc r="CA23">
      <f>CD23+CG23+CJ23+CM23+CS23+CP23+CV23</f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01.xml><?xml version="1.0" encoding="utf-8"?>
<revisions xmlns="http://schemas.openxmlformats.org/spreadsheetml/2006/main" xmlns:r="http://schemas.openxmlformats.org/officeDocument/2006/relationships">
  <rcc rId="19026" sId="2" numFmtId="4">
    <oc r="AP32">
      <v>2591</v>
    </oc>
    <nc r="AP32">
      <v>2733.4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19545" sId="2" numFmtId="4">
    <oc r="EX32">
      <v>1615.1941300000001</v>
    </oc>
    <nc r="EX32">
      <v>5461.0213100000001</v>
    </nc>
  </rcc>
  <rcc rId="19546" sId="2" numFmtId="4">
    <oc r="EW32">
      <v>-650.25854000000004</v>
    </oc>
    <nc r="EW32">
      <v>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17284" sId="7">
    <oc r="A1" t="inlineStr">
      <is>
        <t xml:space="preserve">                     Анализ исполнения бюджета Кадикасинского сельского поселения на 01.02.2020 г.</t>
      </is>
    </oc>
    <nc r="A1" t="inlineStr">
      <is>
        <t xml:space="preserve">                     Анализ исполнения бюджета Кадикасинского сельского поселения на 01.02.2021 г.</t>
      </is>
    </nc>
  </rcc>
  <rcc rId="17285" sId="7">
    <oc r="C3" t="inlineStr">
      <is>
        <t>назначено на 2020 г.</t>
      </is>
    </oc>
    <nc r="C3" t="inlineStr">
      <is>
        <t>назначено на 2021 г.</t>
      </is>
    </nc>
  </rcc>
  <rcc rId="17286" sId="7">
    <oc r="D3" t="inlineStr">
      <is>
        <t>исполнен на 01.02.2020 г.</t>
      </is>
    </oc>
    <nc r="D3" t="inlineStr">
      <is>
        <t>исполнен на 01.02.2021 г.</t>
      </is>
    </nc>
  </rcc>
  <rcc rId="17287" sId="7" odxf="1" dxf="1">
    <oc r="C53" t="inlineStr">
      <is>
        <t>назначено на 2020 г.</t>
      </is>
    </oc>
    <nc r="C53" t="inlineStr">
      <is>
        <t>назначено на 2021 г.</t>
      </is>
    </nc>
    <odxf>
      <numFmt numFmtId="1" formatCode="0"/>
    </odxf>
    <ndxf>
      <numFmt numFmtId="166" formatCode="0.0"/>
    </ndxf>
  </rcc>
  <rcc rId="17288" sId="7" odxf="1" dxf="1">
    <oc r="D53" t="inlineStr">
      <is>
        <t>исполнено на 01.02.2020 г.</t>
      </is>
    </oc>
    <nc r="D53" t="inlineStr">
      <is>
        <t>исполнен на 01.02.2021 г.</t>
      </is>
    </nc>
    <odxf>
      <numFmt numFmtId="1" formatCode="0"/>
    </odxf>
    <ndxf>
      <numFmt numFmtId="0" formatCode="General"/>
    </ndxf>
  </rcc>
  <rcc rId="17289" sId="7" numFmtId="34">
    <oc r="C6">
      <v>484.2</v>
    </oc>
    <nc r="C6">
      <v>486</v>
    </nc>
  </rcc>
  <rcc rId="17290" sId="7" numFmtId="34">
    <oc r="D6">
      <v>9.5171299999999999</v>
    </oc>
    <nc r="D6">
      <v>11.30884</v>
    </nc>
  </rcc>
  <rcc rId="17291" sId="7" numFmtId="34">
    <oc r="C8">
      <v>310.93</v>
    </oc>
    <nc r="C8">
      <v>300.69</v>
    </nc>
  </rcc>
  <rcc rId="17292" sId="7" numFmtId="34">
    <oc r="D8">
      <v>31.559950000000001</v>
    </oc>
    <nc r="D8">
      <v>31.261430000000001</v>
    </nc>
  </rcc>
  <rcc rId="17293" sId="7" numFmtId="34">
    <oc r="C9">
      <v>3.33</v>
    </oc>
    <nc r="C9">
      <v>3.22</v>
    </nc>
  </rcc>
  <rcc rId="17294" sId="7" numFmtId="34">
    <oc r="D9">
      <v>0.21473999999999999</v>
    </oc>
    <nc r="D9">
      <v>0.18426000000000001</v>
    </nc>
  </rcc>
  <rcc rId="17295" sId="7" numFmtId="34">
    <oc r="C10">
      <v>519.33000000000004</v>
    </oc>
    <nc r="C10">
      <v>502.22</v>
    </nc>
  </rcc>
  <rcc rId="17296" sId="7" numFmtId="34">
    <oc r="D10">
      <v>43.305129999999998</v>
    </oc>
    <nc r="D10">
      <v>41.945529999999998</v>
    </nc>
  </rcc>
  <rcc rId="17297" sId="7" numFmtId="4">
    <oc r="D11">
      <v>-5.80185</v>
    </oc>
    <nc r="D11">
      <v>-5.3274999999999997</v>
    </nc>
  </rcc>
  <rcc rId="17298" sId="7" numFmtId="34">
    <oc r="C13">
      <v>60</v>
    </oc>
    <nc r="C13">
      <v>95</v>
    </nc>
  </rcc>
  <rcc rId="17299" sId="7" numFmtId="34">
    <oc r="D13">
      <v>0</v>
    </oc>
    <nc r="D13">
      <v>0.59157999999999999</v>
    </nc>
  </rcc>
  <rcc rId="17300" sId="7" numFmtId="34">
    <oc r="C15">
      <v>340</v>
    </oc>
    <nc r="C15">
      <v>400</v>
    </nc>
  </rcc>
  <rcc rId="17301" sId="7" numFmtId="34">
    <oc r="D15">
      <v>9.1786499999999993</v>
    </oc>
    <nc r="D15">
      <v>1.0607</v>
    </nc>
  </rcc>
  <rcc rId="17302" sId="7" numFmtId="34">
    <oc r="C16">
      <v>2691</v>
    </oc>
    <nc r="C16">
      <v>2950</v>
    </nc>
  </rcc>
  <rcc rId="17303" sId="7" numFmtId="34">
    <oc r="D16">
      <v>60.755299999999998</v>
    </oc>
    <nc r="D16">
      <v>57.882159999999999</v>
    </nc>
  </rcc>
  <rcc rId="17304" sId="7" numFmtId="34">
    <oc r="C27">
      <v>115.5</v>
    </oc>
    <nc r="C27">
      <v>79.400000000000006</v>
    </nc>
  </rcc>
  <rcc rId="17305" sId="7" numFmtId="4">
    <oc r="D28">
      <v>1</v>
    </oc>
    <nc r="D28">
      <v>0</v>
    </nc>
  </rcc>
  <rcc rId="17306" sId="7" numFmtId="34">
    <oc r="C41">
      <v>1196.5999999999999</v>
    </oc>
    <nc r="C41">
      <v>2916.8</v>
    </nc>
  </rcc>
  <rcc rId="17307" sId="7" numFmtId="34">
    <oc r="D41">
      <v>99.715000000000003</v>
    </oc>
    <nc r="D41">
      <v>243.06800000000001</v>
    </nc>
  </rcc>
  <rcc rId="17308" sId="7" numFmtId="34">
    <oc r="C43">
      <v>1250.8800000000001</v>
    </oc>
    <nc r="C43">
      <v>1260.1600000000001</v>
    </nc>
  </rcc>
  <rcc rId="17309" sId="7" numFmtId="34">
    <oc r="C45">
      <v>183.38800000000001</v>
    </oc>
    <nc r="C45">
      <v>211.02699999999999</v>
    </nc>
  </rcc>
  <rcc rId="17310" sId="7" numFmtId="34">
    <oc r="D45">
      <v>14.933299999999999</v>
    </oc>
    <nc r="D45">
      <v>17.2334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c rId="17178" sId="6">
    <oc r="C56" t="inlineStr">
      <is>
        <t>назначено на 2020 г.</t>
      </is>
    </oc>
    <nc r="C56" t="inlineStr">
      <is>
        <t>назначено на 2021 г.</t>
      </is>
    </nc>
  </rcc>
  <rcc rId="17179" sId="6">
    <oc r="D56" t="inlineStr">
      <is>
        <t>исполнено на 01.02.2020 г.</t>
      </is>
    </oc>
    <nc r="D56" t="inlineStr">
      <is>
        <t>исполнено на 01.02.2021 г.</t>
      </is>
    </nc>
  </rcc>
  <rcc rId="17180" sId="6">
    <oc r="C3" t="inlineStr">
      <is>
        <t>назначено на 2020 г.</t>
      </is>
    </oc>
    <nc r="C3" t="inlineStr">
      <is>
        <t>назначено на 2021 г.</t>
      </is>
    </nc>
  </rcc>
  <rcc rId="17181" sId="6">
    <oc r="D3" t="inlineStr">
      <is>
        <t>исполнен на 01.02.2020 г.</t>
      </is>
    </oc>
    <nc r="D3" t="inlineStr">
      <is>
        <t>исполнено на 01.02.2021 г.</t>
      </is>
    </nc>
  </rcc>
  <rcc rId="17182" sId="6">
    <oc r="A1" t="inlineStr">
      <is>
        <t xml:space="preserve">                     Анализ исполнения бюджета Ильинского сельского поселения на 01.02.2020 г.</t>
      </is>
    </oc>
    <nc r="A1" t="inlineStr">
      <is>
        <t xml:space="preserve">                     Анализ исполнения бюджета Ильинского сельского поселения на 01.02.2021 г.</t>
      </is>
    </nc>
  </rcc>
  <rcc rId="17183" sId="6" numFmtId="4">
    <oc r="C6">
      <v>71.7</v>
    </oc>
    <nc r="C6">
      <v>70.650000000000006</v>
    </nc>
  </rcc>
  <rcc rId="17184" sId="6" numFmtId="4">
    <oc r="D6">
      <v>2.0882000000000001</v>
    </oc>
    <nc r="D6">
      <v>3.2137500000000001</v>
    </nc>
  </rcc>
  <rcc rId="17185" sId="6" numFmtId="4">
    <oc r="C8">
      <v>260.69</v>
    </oc>
    <nc r="C8">
      <v>252.72</v>
    </nc>
  </rcc>
  <rcc rId="17186" sId="6" numFmtId="4">
    <oc r="D8">
      <v>26.460339999999999</v>
    </oc>
    <nc r="D8">
      <v>26.27495</v>
    </nc>
  </rcc>
  <rcc rId="17187" sId="6" numFmtId="4">
    <oc r="C9">
      <v>2.79</v>
    </oc>
    <nc r="C9">
      <v>2.71</v>
    </nc>
  </rcc>
  <rcc rId="17188" sId="6" numFmtId="4">
    <oc r="D9">
      <v>0.18004000000000001</v>
    </oc>
    <nc r="D9">
      <v>0.15489</v>
    </nc>
  </rcc>
  <rcc rId="17189" sId="6" numFmtId="4">
    <oc r="C10">
      <v>435.41</v>
    </oc>
    <nc r="C10">
      <v>422.11</v>
    </nc>
  </rcc>
  <rcc rId="17190" sId="6" numFmtId="4">
    <oc r="D10">
      <v>36.307650000000002</v>
    </oc>
    <nc r="D10">
      <v>35.254840000000002</v>
    </nc>
  </rcc>
  <rcc rId="17191" sId="6" numFmtId="4">
    <oc r="D11">
      <v>-4.8643599999999996</v>
    </oc>
    <nc r="D11">
      <v>-4.4777399999999998</v>
    </nc>
  </rcc>
  <rcc rId="17192" sId="6" numFmtId="4">
    <oc r="C15">
      <v>310</v>
    </oc>
    <nc r="C15">
      <v>334</v>
    </nc>
  </rcc>
  <rcc rId="17193" sId="6" numFmtId="4">
    <oc r="D15">
      <v>2.40035</v>
    </oc>
    <nc r="D15">
      <v>2.6290900000000001</v>
    </nc>
  </rcc>
  <rcc rId="17194" sId="6" numFmtId="4">
    <oc r="D16">
      <v>24.45392</v>
    </oc>
    <nc r="D16">
      <v>12.684799999999999</v>
    </nc>
  </rcc>
  <rcc rId="17195" sId="6" numFmtId="4">
    <oc r="C28">
      <v>328.6</v>
    </oc>
    <nc r="C28">
      <v>354</v>
    </nc>
  </rcc>
  <rcc rId="17196" sId="6" numFmtId="4">
    <oc r="D28">
      <v>3.9630000000000001</v>
    </oc>
    <nc r="D28">
      <v>3.05</v>
    </nc>
  </rcc>
  <rcc rId="17197" sId="6">
    <oc r="A36">
      <v>1163305010</v>
    </oc>
    <nc r="A36">
      <v>1160709000</v>
    </nc>
  </rcc>
  <rcc rId="17198" sId="6" numFmtId="4">
    <oc r="D36">
      <v>0</v>
    </oc>
    <nc r="D36">
      <v>0.1484</v>
    </nc>
  </rcc>
  <rcc rId="17199" sId="6">
    <oc r="B36" t="inlineStr">
      <is>
        <t>Денежные взыскания за нарушение законодательства</t>
      </is>
    </oc>
    <nc r="B36" t="inlineStr">
      <is>
        <t>Иные штрафы, неустойки, пени</t>
      </is>
    </nc>
  </rcc>
  <rcc rId="17200" sId="6" numFmtId="4">
    <oc r="C44">
      <v>650</v>
    </oc>
    <nc r="C44"/>
  </rcc>
  <rcc rId="17201" sId="6" numFmtId="4">
    <oc r="C43">
      <v>1706.8</v>
    </oc>
    <nc r="C43">
      <v>3002.3</v>
    </nc>
  </rcc>
  <rcc rId="17202" sId="6" numFmtId="4">
    <oc r="D43">
      <v>142.23099999999999</v>
    </oc>
    <nc r="D43">
      <v>250.19399999999999</v>
    </nc>
  </rcc>
  <rcc rId="17203" sId="6" numFmtId="4">
    <oc r="C45">
      <v>1097.19</v>
    </oc>
    <nc r="C45">
      <v>1093.03</v>
    </nc>
  </rcc>
  <rcc rId="17204" sId="6" numFmtId="4">
    <oc r="C47">
      <v>180.398</v>
    </oc>
    <nc r="C47">
      <v>211.02699999999999</v>
    </nc>
  </rcc>
  <rcc rId="17205" sId="6" numFmtId="4">
    <oc r="D47">
      <v>14.933299999999999</v>
    </oc>
    <nc r="D47">
      <v>17.2334</v>
    </nc>
  </rcc>
  <rcc rId="17206" sId="6">
    <oc r="A48">
      <v>2020400000</v>
    </oc>
    <nc r="A48">
      <v>2024000000</v>
    </nc>
  </rcc>
  <rcc rId="17207" sId="6" numFmtId="4">
    <nc r="C48">
      <v>50</v>
    </nc>
  </rcc>
  <rcc rId="17208" sId="6" numFmtId="4">
    <oc r="C46">
      <v>433.39</v>
    </oc>
    <nc r="C46"/>
  </rcc>
  <rcc rId="17209" sId="6" numFmtId="4">
    <oc r="D33">
      <v>0</v>
    </oc>
    <nc r="D33">
      <v>21.555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cc rId="17093" sId="5">
    <oc r="C55" t="inlineStr">
      <is>
        <t>назначено на 2020 г.</t>
      </is>
    </oc>
    <nc r="C55" t="inlineStr">
      <is>
        <t>назначено на 2021 г.</t>
      </is>
    </nc>
  </rcc>
  <rcc rId="17094" sId="5">
    <oc r="D55" t="inlineStr">
      <is>
        <t>исполнено на 01.02.2020 г</t>
      </is>
    </oc>
    <nc r="D55" t="inlineStr">
      <is>
        <t>исполнено на 01.02.2021 г</t>
      </is>
    </nc>
  </rcc>
  <rcc rId="17095" sId="5">
    <oc r="D3" t="inlineStr">
      <is>
        <t>исполнен на 01.02.2020 г.</t>
      </is>
    </oc>
    <nc r="D3" t="inlineStr">
      <is>
        <t>исполнен на 01.02.2021 г.</t>
      </is>
    </nc>
  </rcc>
  <rcc rId="17096" sId="5">
    <oc r="C3" t="inlineStr">
      <is>
        <t>назначено на 2020 г.</t>
      </is>
    </oc>
    <nc r="C3" t="inlineStr">
      <is>
        <t>назначено на 2021 г.</t>
      </is>
    </nc>
  </rcc>
  <rcc rId="17097" sId="5">
    <oc r="A1" t="inlineStr">
      <is>
        <t xml:space="preserve">                     Анализ исполнения бюджета Большесундырского сельского поселения на 01.02.2020 г.</t>
      </is>
    </oc>
    <nc r="A1" t="inlineStr">
      <is>
        <t xml:space="preserve">                     Анализ исполнения бюджета Большесундырского сельского поселения на 01.02.2021 г.</t>
      </is>
    </nc>
  </rcc>
  <rcc rId="17098" sId="5" numFmtId="4">
    <oc r="C6">
      <v>403.6</v>
    </oc>
    <nc r="C6">
      <v>350.22</v>
    </nc>
  </rcc>
  <rcc rId="17099" sId="5" numFmtId="4">
    <oc r="D6">
      <v>13.70337</v>
    </oc>
    <nc r="D6">
      <v>19.637720000000002</v>
    </nc>
  </rcc>
  <rcc rId="17100" sId="5" numFmtId="4">
    <oc r="C8">
      <v>275.86</v>
    </oc>
    <nc r="C8">
      <v>267.48</v>
    </nc>
  </rcc>
  <rcc rId="17101" sId="5" numFmtId="4">
    <oc r="D8">
      <v>27.999839999999999</v>
    </oc>
    <nc r="D8">
      <v>27.809249999999999</v>
    </nc>
  </rcc>
  <rcc rId="17102" sId="5" numFmtId="4">
    <oc r="C9">
      <v>2.95</v>
    </oc>
    <nc r="C9">
      <v>2.87</v>
    </nc>
  </rcc>
  <rcc rId="17103" sId="5" numFmtId="4">
    <oc r="D9">
      <v>0.19053</v>
    </oc>
    <nc r="D9">
      <v>0.16391</v>
    </nc>
  </rcc>
  <rcc rId="17104" sId="5" numFmtId="4">
    <oc r="C10">
      <v>460.75</v>
    </oc>
    <nc r="C10">
      <v>446.75</v>
    </nc>
  </rcc>
  <rcc rId="17105" sId="5" numFmtId="4">
    <oc r="D10">
      <v>38.420090000000002</v>
    </oc>
    <nc r="D10">
      <v>37.313519999999997</v>
    </nc>
  </rcc>
  <rcc rId="17106" sId="5" numFmtId="4">
    <oc r="D11">
      <v>-5.1473699999999996</v>
    </oc>
    <nc r="D11">
      <v>-4.7392000000000003</v>
    </nc>
  </rcc>
  <rcc rId="17107" sId="5" numFmtId="4">
    <oc r="C15">
      <v>1120</v>
    </oc>
    <nc r="C15">
      <v>943</v>
    </nc>
  </rcc>
  <rcc rId="17108" sId="5" numFmtId="4">
    <oc r="D15">
      <v>6.2659700000000003</v>
    </oc>
    <nc r="D15">
      <v>5.2468199999999996</v>
    </nc>
  </rcc>
  <rcc rId="17109" sId="5" numFmtId="4">
    <oc r="C16">
      <v>1241</v>
    </oc>
    <nc r="C16">
      <v>1200</v>
    </nc>
  </rcc>
  <rcc rId="17110" sId="5" numFmtId="4">
    <oc r="D16">
      <v>64.251040000000003</v>
    </oc>
    <nc r="D16">
      <v>60.052619999999997</v>
    </nc>
  </rcc>
  <rcc rId="17111" sId="5" numFmtId="4">
    <oc r="D18">
      <v>0.4</v>
    </oc>
    <nc r="D18">
      <v>0.6</v>
    </nc>
  </rcc>
  <rcc rId="17112" sId="5" numFmtId="4">
    <oc r="C28">
      <v>193.9</v>
    </oc>
    <nc r="C28">
      <v>165</v>
    </nc>
  </rcc>
  <rcc rId="17113" sId="5" numFmtId="4">
    <oc r="D31">
      <v>2.52</v>
    </oc>
    <nc r="D31">
      <v>0</v>
    </nc>
  </rcc>
  <rcc rId="17114" sId="5" numFmtId="4">
    <oc r="D36">
      <v>2.3295599999999999</v>
    </oc>
    <nc r="D36">
      <v>0</v>
    </nc>
  </rcc>
  <rcc rId="17115" sId="5" numFmtId="4">
    <oc r="D38">
      <v>-2.52956</v>
    </oc>
    <nc r="D38">
      <v>-2.57315</v>
    </nc>
  </rcc>
  <rcc rId="17116" sId="5" numFmtId="4">
    <oc r="C42">
      <v>3283.9</v>
    </oc>
    <nc r="C42">
      <v>6036.4</v>
    </nc>
  </rcc>
  <rcc rId="17117" sId="5" numFmtId="4">
    <oc r="D42">
      <v>273.654</v>
    </oc>
    <nc r="D42">
      <v>503.03699999999998</v>
    </nc>
  </rcc>
  <rcc rId="17118" sId="5" numFmtId="4">
    <oc r="C44">
      <v>2037.6</v>
    </oc>
    <nc r="C44">
      <v>3555.4910300000001</v>
    </nc>
  </rcc>
  <rcc rId="17119" sId="5" numFmtId="4">
    <oc r="C46">
      <v>185.178</v>
    </oc>
    <nc r="C46">
      <v>215.28700000000001</v>
    </nc>
  </rcc>
  <rcc rId="17120" sId="5" numFmtId="4">
    <oc r="D46">
      <v>14.933299999999999</v>
    </oc>
    <nc r="D46">
      <v>17.2334</v>
    </nc>
  </rcc>
  <rcc rId="17121" sId="5" numFmtId="4">
    <oc r="C47">
      <v>0</v>
    </oc>
    <nc r="C47">
      <v>25</v>
    </nc>
  </rcc>
  <rcc rId="17122" sId="5" numFmtId="4">
    <oc r="C59">
      <v>1754.6</v>
    </oc>
    <nc r="C59">
      <v>1939.6</v>
    </nc>
  </rcc>
  <rcc rId="17123" sId="5" numFmtId="4">
    <oc r="D59">
      <v>36.070070000000001</v>
    </oc>
    <nc r="D59">
      <v>37</v>
    </nc>
  </rcc>
  <rcc rId="17124" sId="5" numFmtId="4">
    <oc r="C62">
      <v>53</v>
    </oc>
    <nc r="C62">
      <v>0</v>
    </nc>
  </rcc>
  <rcc rId="17125" sId="5" numFmtId="4">
    <oc r="C63">
      <v>5</v>
    </oc>
    <nc r="C63">
      <v>100</v>
    </nc>
  </rcc>
  <rcc rId="17126" sId="5" numFmtId="4">
    <oc r="C64">
      <v>5.843</v>
    </oc>
    <nc r="C64">
      <v>5.7389999999999999</v>
    </nc>
  </rcc>
  <rcc rId="17127" sId="5" numFmtId="4">
    <oc r="C66">
      <v>179.208</v>
    </oc>
    <nc r="C66">
      <v>206.767</v>
    </nc>
  </rcc>
  <rcc rId="17128" sId="5" numFmtId="4">
    <oc r="C70">
      <v>2</v>
    </oc>
    <nc r="C70">
      <v>3</v>
    </nc>
  </rcc>
  <rrc rId="17129" sId="5" ref="A71:XFD71" action="insertRow">
    <undo index="24" exp="area" ref3D="1" dr="$A$142:$XFD$142" dn="Z_61528DAC_5C4C_48F4_ADE2_8A724B05A086_.wvu.Rows" sId="5"/>
    <undo index="22" exp="area" ref3D="1" dr="$A$93:$XFD$100" dn="Z_61528DAC_5C4C_48F4_ADE2_8A724B05A086_.wvu.Rows" sId="5"/>
    <undo index="20" exp="area" ref3D="1" dr="$A$87:$XFD$89" dn="Z_61528DAC_5C4C_48F4_ADE2_8A724B05A086_.wvu.Rows" sId="5"/>
    <undo index="18" exp="area" ref3D="1" dr="$A$85:$XFD$85" dn="Z_61528DAC_5C4C_48F4_ADE2_8A724B05A086_.wvu.Rows" sId="5"/>
    <undo index="16" exp="area" ref3D="1" dr="$A$82:$XFD$82" dn="Z_61528DAC_5C4C_48F4_ADE2_8A724B05A086_.wvu.Rows" sId="5"/>
    <undo index="14" exp="area" ref3D="1" dr="$A$79:$XFD$80" dn="Z_61528DAC_5C4C_48F4_ADE2_8A724B05A086_.wvu.Rows" sId="5"/>
    <undo index="16" exp="area" ref3D="1" dr="$A$93:$XFD$97" dn="Z_B31C8DB7_3E78_4144_A6B5_8DE36DE63F0E_.wvu.Rows" sId="5"/>
    <undo index="14" exp="area" ref3D="1" dr="$A$88:$XFD$89" dn="Z_B31C8DB7_3E78_4144_A6B5_8DE36DE63F0E_.wvu.Rows" sId="5"/>
    <undo index="12" exp="area" ref3D="1" dr="$A$82:$XFD$82" dn="Z_B31C8DB7_3E78_4144_A6B5_8DE36DE63F0E_.wvu.Rows" sId="5"/>
    <undo index="10" exp="area" ref3D="1" dr="$A$79:$XFD$80" dn="Z_B31C8DB7_3E78_4144_A6B5_8DE36DE63F0E_.wvu.Rows" sId="5"/>
    <undo index="26" exp="area" ref3D="1" dr="$A$142:$XFD$142" dn="Z_B30CE22D_C12F_4E12_8BB9_3AAE0A6991CC_.wvu.Rows" sId="5"/>
    <undo index="24" exp="area" ref3D="1" dr="$A$93:$XFD$100" dn="Z_B30CE22D_C12F_4E12_8BB9_3AAE0A6991CC_.wvu.Rows" sId="5"/>
    <undo index="22" exp="area" ref3D="1" dr="$A$87:$XFD$90" dn="Z_B30CE22D_C12F_4E12_8BB9_3AAE0A6991CC_.wvu.Rows" sId="5"/>
    <undo index="20" exp="area" ref3D="1" dr="$A$85:$XFD$85" dn="Z_B30CE22D_C12F_4E12_8BB9_3AAE0A6991CC_.wvu.Rows" sId="5"/>
    <undo index="18" exp="area" ref3D="1" dr="$A$82:$XFD$82" dn="Z_B30CE22D_C12F_4E12_8BB9_3AAE0A6991CC_.wvu.Rows" sId="5"/>
    <undo index="16" exp="area" ref3D="1" dr="$A$79:$XFD$80" dn="Z_B30CE22D_C12F_4E12_8BB9_3AAE0A6991CC_.wvu.Rows" sId="5"/>
    <undo index="28" exp="area" ref3D="1" dr="$A$142:$XFD$142" dn="Z_A54C432C_6C68_4B53_A75C_446EB3A61B2B_.wvu.Rows" sId="5"/>
    <undo index="26" exp="area" ref3D="1" dr="$A$93:$XFD$100" dn="Z_A54C432C_6C68_4B53_A75C_446EB3A61B2B_.wvu.Rows" sId="5"/>
    <undo index="24" exp="area" ref3D="1" dr="$A$87:$XFD$89" dn="Z_A54C432C_6C68_4B53_A75C_446EB3A61B2B_.wvu.Rows" sId="5"/>
    <undo index="22" exp="area" ref3D="1" dr="$A$85:$XFD$85" dn="Z_A54C432C_6C68_4B53_A75C_446EB3A61B2B_.wvu.Rows" sId="5"/>
    <undo index="20" exp="area" ref3D="1" dr="$A$82:$XFD$82" dn="Z_A54C432C_6C68_4B53_A75C_446EB3A61B2B_.wvu.Rows" sId="5"/>
    <undo index="18" exp="area" ref3D="1" dr="$A$79:$XFD$80" dn="Z_A54C432C_6C68_4B53_A75C_446EB3A61B2B_.wvu.Rows" sId="5"/>
    <undo index="16" exp="area" ref3D="1" dr="$A$93:$XFD$97" dn="Z_5BFCA170_DEAE_4D2C_98A0_1E68B427AC01_.wvu.Rows" sId="5"/>
    <undo index="14" exp="area" ref3D="1" dr="$A$88:$XFD$89" dn="Z_5BFCA170_DEAE_4D2C_98A0_1E68B427AC01_.wvu.Rows" sId="5"/>
    <undo index="12" exp="area" ref3D="1" dr="$A$82:$XFD$82" dn="Z_5BFCA170_DEAE_4D2C_98A0_1E68B427AC01_.wvu.Rows" sId="5"/>
    <undo index="10" exp="area" ref3D="1" dr="$A$79:$XFD$80" dn="Z_5BFCA170_DEAE_4D2C_98A0_1E68B427AC01_.wvu.Rows" sId="5"/>
    <undo index="20" exp="area" ref3D="1" dr="$A$93:$XFD$100" dn="Z_42584DC0_1D41_4C93_9B38_C388E7B8DAC4_.wvu.Rows" sId="5"/>
    <undo index="18" exp="area" ref3D="1" dr="$A$87:$XFD$89" dn="Z_42584DC0_1D41_4C93_9B38_C388E7B8DAC4_.wvu.Rows" sId="5"/>
    <undo index="16" exp="area" ref3D="1" dr="$A$85:$XFD$85" dn="Z_42584DC0_1D41_4C93_9B38_C388E7B8DAC4_.wvu.Rows" sId="5"/>
    <undo index="14" exp="area" ref3D="1" dr="$A$82:$XFD$82" dn="Z_42584DC0_1D41_4C93_9B38_C388E7B8DAC4_.wvu.Rows" sId="5"/>
    <undo index="12" exp="area" ref3D="1" dr="$A$79:$XFD$80" dn="Z_42584DC0_1D41_4C93_9B38_C388E7B8DAC4_.wvu.Rows" sId="5"/>
    <undo index="16" exp="area" ref3D="1" dr="$A$93:$XFD$97" dn="Z_3DCB9AAA_F09C_4EA6_B992_F93E466D374A_.wvu.Rows" sId="5"/>
    <undo index="14" exp="area" ref3D="1" dr="$A$88:$XFD$89" dn="Z_3DCB9AAA_F09C_4EA6_B992_F93E466D374A_.wvu.Rows" sId="5"/>
    <undo index="12" exp="area" ref3D="1" dr="$A$82:$XFD$85" dn="Z_3DCB9AAA_F09C_4EA6_B992_F93E466D374A_.wvu.Rows" sId="5"/>
    <undo index="10" exp="area" ref3D="1" dr="$A$79:$XFD$80" dn="Z_3DCB9AAA_F09C_4EA6_B992_F93E466D374A_.wvu.Rows" sId="5"/>
    <undo index="16" exp="area" ref3D="1" dr="$A$93:$XFD$97" dn="Z_1A52382B_3765_4E8C_903F_6B8919B7242E_.wvu.Rows" sId="5"/>
    <undo index="14" exp="area" ref3D="1" dr="$A$88:$XFD$89" dn="Z_1A52382B_3765_4E8C_903F_6B8919B7242E_.wvu.Rows" sId="5"/>
    <undo index="12" exp="area" ref3D="1" dr="$A$82:$XFD$82" dn="Z_1A52382B_3765_4E8C_903F_6B8919B7242E_.wvu.Rows" sId="5"/>
    <undo index="10" exp="area" ref3D="1" dr="$A$79:$XFD$80" dn="Z_1A52382B_3765_4E8C_903F_6B8919B7242E_.wvu.Rows" sId="5"/>
    <undo index="26" exp="area" ref3D="1" dr="$A$142:$XFD$142" dn="Z_1718F1EE_9F48_4DBE_9531_3B70F9C4A5DD_.wvu.Rows" sId="5"/>
    <undo index="24" exp="area" ref3D="1" dr="$A$93:$XFD$100" dn="Z_1718F1EE_9F48_4DBE_9531_3B70F9C4A5DD_.wvu.Rows" sId="5"/>
    <undo index="22" exp="area" ref3D="1" dr="$A$85:$XFD$90" dn="Z_1718F1EE_9F48_4DBE_9531_3B70F9C4A5DD_.wvu.Rows" sId="5"/>
    <undo index="20" exp="area" ref3D="1" dr="$A$82:$XFD$82" dn="Z_1718F1EE_9F48_4DBE_9531_3B70F9C4A5DD_.wvu.Rows" sId="5"/>
    <undo index="18" exp="area" ref3D="1" dr="$A$79:$XFD$80" dn="Z_1718F1EE_9F48_4DBE_9531_3B70F9C4A5DD_.wvu.Rows" sId="5"/>
  </rrc>
  <rcc rId="17130" sId="5">
    <nc r="A71" t="inlineStr">
      <is>
        <t>0310</t>
      </is>
    </nc>
  </rcc>
  <rcc rId="17131" sId="5">
    <nc r="B71" t="inlineStr">
      <is>
        <t>Обеспечение пожарной безопасности</t>
      </is>
    </nc>
  </rcc>
  <rcc rId="17132" sId="5" numFmtId="4">
    <nc r="D71">
      <v>0</v>
    </nc>
  </rcc>
  <rcc rId="17133" sId="5" odxf="1" dxf="1">
    <nc r="E71">
      <f>SUM(D71/C71*100)</f>
    </nc>
    <odxf>
      <font>
        <b/>
        <sz val="12"/>
        <name val="Times New Roman"/>
        <scheme val="none"/>
      </font>
    </odxf>
    <ndxf>
      <font>
        <b val="0"/>
        <sz val="12"/>
        <name val="Times New Roman"/>
        <scheme val="none"/>
      </font>
    </ndxf>
  </rcc>
  <rcc rId="17134" sId="5" odxf="1" dxf="1">
    <nc r="F71">
      <f>SUM(D71-C71)</f>
    </nc>
    <odxf>
      <font>
        <b/>
        <sz val="12"/>
        <name val="Times New Roman"/>
        <scheme val="none"/>
      </font>
    </odxf>
    <ndxf>
      <font>
        <b val="0"/>
        <sz val="12"/>
        <name val="Times New Roman"/>
        <scheme val="none"/>
      </font>
    </ndxf>
  </rcc>
  <rrc rId="17135" sId="5" ref="A73:XFD73" action="deleteRow">
    <undo index="1" exp="ref" v="1" dr="D73" r="D67" sId="5"/>
    <undo index="1" exp="ref" v="1" dr="C73" r="C67" sId="5"/>
    <undo index="24" exp="area" ref3D="1" dr="$A$143:$XFD$143" dn="Z_61528DAC_5C4C_48F4_ADE2_8A724B05A086_.wvu.Rows" sId="5"/>
    <undo index="22" exp="area" ref3D="1" dr="$A$94:$XFD$101" dn="Z_61528DAC_5C4C_48F4_ADE2_8A724B05A086_.wvu.Rows" sId="5"/>
    <undo index="20" exp="area" ref3D="1" dr="$A$88:$XFD$90" dn="Z_61528DAC_5C4C_48F4_ADE2_8A724B05A086_.wvu.Rows" sId="5"/>
    <undo index="18" exp="area" ref3D="1" dr="$A$86:$XFD$86" dn="Z_61528DAC_5C4C_48F4_ADE2_8A724B05A086_.wvu.Rows" sId="5"/>
    <undo index="16" exp="area" ref3D="1" dr="$A$83:$XFD$83" dn="Z_61528DAC_5C4C_48F4_ADE2_8A724B05A086_.wvu.Rows" sId="5"/>
    <undo index="14" exp="area" ref3D="1" dr="$A$80:$XFD$81" dn="Z_61528DAC_5C4C_48F4_ADE2_8A724B05A086_.wvu.Rows" sId="5"/>
    <undo index="16" exp="area" ref3D="1" dr="$A$94:$XFD$98" dn="Z_B31C8DB7_3E78_4144_A6B5_8DE36DE63F0E_.wvu.Rows" sId="5"/>
    <undo index="14" exp="area" ref3D="1" dr="$A$89:$XFD$90" dn="Z_B31C8DB7_3E78_4144_A6B5_8DE36DE63F0E_.wvu.Rows" sId="5"/>
    <undo index="12" exp="area" ref3D="1" dr="$A$83:$XFD$83" dn="Z_B31C8DB7_3E78_4144_A6B5_8DE36DE63F0E_.wvu.Rows" sId="5"/>
    <undo index="10" exp="area" ref3D="1" dr="$A$80:$XFD$81" dn="Z_B31C8DB7_3E78_4144_A6B5_8DE36DE63F0E_.wvu.Rows" sId="5"/>
    <undo index="26" exp="area" ref3D="1" dr="$A$143:$XFD$143" dn="Z_B30CE22D_C12F_4E12_8BB9_3AAE0A6991CC_.wvu.Rows" sId="5"/>
    <undo index="24" exp="area" ref3D="1" dr="$A$94:$XFD$101" dn="Z_B30CE22D_C12F_4E12_8BB9_3AAE0A6991CC_.wvu.Rows" sId="5"/>
    <undo index="22" exp="area" ref3D="1" dr="$A$88:$XFD$91" dn="Z_B30CE22D_C12F_4E12_8BB9_3AAE0A6991CC_.wvu.Rows" sId="5"/>
    <undo index="20" exp="area" ref3D="1" dr="$A$86:$XFD$86" dn="Z_B30CE22D_C12F_4E12_8BB9_3AAE0A6991CC_.wvu.Rows" sId="5"/>
    <undo index="18" exp="area" ref3D="1" dr="$A$83:$XFD$83" dn="Z_B30CE22D_C12F_4E12_8BB9_3AAE0A6991CC_.wvu.Rows" sId="5"/>
    <undo index="16" exp="area" ref3D="1" dr="$A$80:$XFD$81" dn="Z_B30CE22D_C12F_4E12_8BB9_3AAE0A6991CC_.wvu.Rows" sId="5"/>
    <undo index="28" exp="area" ref3D="1" dr="$A$143:$XFD$143" dn="Z_A54C432C_6C68_4B53_A75C_446EB3A61B2B_.wvu.Rows" sId="5"/>
    <undo index="26" exp="area" ref3D="1" dr="$A$94:$XFD$101" dn="Z_A54C432C_6C68_4B53_A75C_446EB3A61B2B_.wvu.Rows" sId="5"/>
    <undo index="24" exp="area" ref3D="1" dr="$A$88:$XFD$90" dn="Z_A54C432C_6C68_4B53_A75C_446EB3A61B2B_.wvu.Rows" sId="5"/>
    <undo index="22" exp="area" ref3D="1" dr="$A$86:$XFD$86" dn="Z_A54C432C_6C68_4B53_A75C_446EB3A61B2B_.wvu.Rows" sId="5"/>
    <undo index="20" exp="area" ref3D="1" dr="$A$83:$XFD$83" dn="Z_A54C432C_6C68_4B53_A75C_446EB3A61B2B_.wvu.Rows" sId="5"/>
    <undo index="18" exp="area" ref3D="1" dr="$A$80:$XFD$81" dn="Z_A54C432C_6C68_4B53_A75C_446EB3A61B2B_.wvu.Rows" sId="5"/>
    <undo index="16" exp="area" ref3D="1" dr="$A$94:$XFD$98" dn="Z_5BFCA170_DEAE_4D2C_98A0_1E68B427AC01_.wvu.Rows" sId="5"/>
    <undo index="14" exp="area" ref3D="1" dr="$A$89:$XFD$90" dn="Z_5BFCA170_DEAE_4D2C_98A0_1E68B427AC01_.wvu.Rows" sId="5"/>
    <undo index="12" exp="area" ref3D="1" dr="$A$83:$XFD$83" dn="Z_5BFCA170_DEAE_4D2C_98A0_1E68B427AC01_.wvu.Rows" sId="5"/>
    <undo index="10" exp="area" ref3D="1" dr="$A$80:$XFD$81" dn="Z_5BFCA170_DEAE_4D2C_98A0_1E68B427AC01_.wvu.Rows" sId="5"/>
    <undo index="20" exp="area" ref3D="1" dr="$A$94:$XFD$101" dn="Z_42584DC0_1D41_4C93_9B38_C388E7B8DAC4_.wvu.Rows" sId="5"/>
    <undo index="18" exp="area" ref3D="1" dr="$A$88:$XFD$90" dn="Z_42584DC0_1D41_4C93_9B38_C388E7B8DAC4_.wvu.Rows" sId="5"/>
    <undo index="16" exp="area" ref3D="1" dr="$A$86:$XFD$86" dn="Z_42584DC0_1D41_4C93_9B38_C388E7B8DAC4_.wvu.Rows" sId="5"/>
    <undo index="14" exp="area" ref3D="1" dr="$A$83:$XFD$83" dn="Z_42584DC0_1D41_4C93_9B38_C388E7B8DAC4_.wvu.Rows" sId="5"/>
    <undo index="12" exp="area" ref3D="1" dr="$A$80:$XFD$81" dn="Z_42584DC0_1D41_4C93_9B38_C388E7B8DAC4_.wvu.Rows" sId="5"/>
    <undo index="16" exp="area" ref3D="1" dr="$A$94:$XFD$98" dn="Z_3DCB9AAA_F09C_4EA6_B992_F93E466D374A_.wvu.Rows" sId="5"/>
    <undo index="14" exp="area" ref3D="1" dr="$A$89:$XFD$90" dn="Z_3DCB9AAA_F09C_4EA6_B992_F93E466D374A_.wvu.Rows" sId="5"/>
    <undo index="12" exp="area" ref3D="1" dr="$A$83:$XFD$86" dn="Z_3DCB9AAA_F09C_4EA6_B992_F93E466D374A_.wvu.Rows" sId="5"/>
    <undo index="10" exp="area" ref3D="1" dr="$A$80:$XFD$81" dn="Z_3DCB9AAA_F09C_4EA6_B992_F93E466D374A_.wvu.Rows" sId="5"/>
    <undo index="16" exp="area" ref3D="1" dr="$A$94:$XFD$98" dn="Z_1A52382B_3765_4E8C_903F_6B8919B7242E_.wvu.Rows" sId="5"/>
    <undo index="14" exp="area" ref3D="1" dr="$A$89:$XFD$90" dn="Z_1A52382B_3765_4E8C_903F_6B8919B7242E_.wvu.Rows" sId="5"/>
    <undo index="12" exp="area" ref3D="1" dr="$A$83:$XFD$83" dn="Z_1A52382B_3765_4E8C_903F_6B8919B7242E_.wvu.Rows" sId="5"/>
    <undo index="10" exp="area" ref3D="1" dr="$A$80:$XFD$81" dn="Z_1A52382B_3765_4E8C_903F_6B8919B7242E_.wvu.Rows" sId="5"/>
    <undo index="26" exp="area" ref3D="1" dr="$A$143:$XFD$143" dn="Z_1718F1EE_9F48_4DBE_9531_3B70F9C4A5DD_.wvu.Rows" sId="5"/>
    <undo index="24" exp="area" ref3D="1" dr="$A$94:$XFD$101" dn="Z_1718F1EE_9F48_4DBE_9531_3B70F9C4A5DD_.wvu.Rows" sId="5"/>
    <undo index="22" exp="area" ref3D="1" dr="$A$86:$XFD$91" dn="Z_1718F1EE_9F48_4DBE_9531_3B70F9C4A5DD_.wvu.Rows" sId="5"/>
    <undo index="20" exp="area" ref3D="1" dr="$A$83:$XFD$83" dn="Z_1718F1EE_9F48_4DBE_9531_3B70F9C4A5DD_.wvu.Rows" sId="5"/>
    <undo index="18" exp="area" ref3D="1" dr="$A$80:$XFD$81" dn="Z_1718F1EE_9F48_4DBE_9531_3B70F9C4A5DD_.wvu.Rows" sId="5"/>
    <rfmt sheetId="5" xfDxf="1" s="1" sqref="A73:XFD7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5" s="1" dxf="1">
      <nc r="A73" t="inlineStr">
        <is>
          <t>0310</t>
        </is>
      </nc>
      <ndxf>
        <numFmt numFmtId="30" formatCode="@"/>
        <alignment horizont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5" s="1" dxf="1">
      <nc r="B73" t="inlineStr">
        <is>
          <t>Обеспечение пожарной безопасности</t>
        </is>
      </nc>
      <ndxf>
        <font>
          <sz val="12"/>
          <color auto="1"/>
          <name val="Times New Roman Cyr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C73">
        <v>4</v>
      </nc>
      <ndxf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D73">
        <v>0</v>
      </nc>
      <ndxf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E73">
        <f>SUM(D73/C73*100)</f>
      </nc>
      <ndxf>
        <numFmt numFmtId="166" formatCode="0.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F73">
        <f>SUM(D73-C73)</f>
      </nc>
      <ndxf>
        <numFmt numFmtId="166" formatCode="0.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7136" sId="5" numFmtId="4">
    <nc r="C71">
      <v>310</v>
    </nc>
  </rcc>
  <rcc rId="17137" sId="5">
    <oc r="C67">
      <f>C70+#REF!+C72</f>
    </oc>
    <nc r="C67">
      <f>C70+C72+C71</f>
    </nc>
  </rcc>
  <rcc rId="17138" sId="5">
    <oc r="D67">
      <f>D70+#REF!+D72</f>
    </oc>
    <nc r="D67">
      <f>D70+D72+D71</f>
    </nc>
  </rcc>
  <rcc rId="17139" sId="5" numFmtId="4">
    <oc r="C74">
      <v>14.316000000000001</v>
    </oc>
    <nc r="C74">
      <v>8.52</v>
    </nc>
  </rcc>
  <rcc rId="17140" sId="5" numFmtId="4">
    <oc r="C75">
      <v>153</v>
    </oc>
    <nc r="C75">
      <v>0</v>
    </nc>
  </rcc>
  <rcc rId="17141" sId="5" numFmtId="4">
    <oc r="C76">
      <v>2777.16</v>
    </oc>
    <nc r="C76">
      <v>1910.41</v>
    </nc>
  </rcc>
  <rcc rId="17142" sId="5" numFmtId="4">
    <oc r="D76">
      <v>34.097999999999999</v>
    </oc>
    <nc r="D76">
      <v>0</v>
    </nc>
  </rcc>
  <rcc rId="17143" sId="5" numFmtId="4">
    <oc r="C77">
      <v>0</v>
    </oc>
    <nc r="C77">
      <v>200</v>
    </nc>
  </rcc>
  <rcc rId="17144" sId="5" numFmtId="4">
    <nc r="C80">
      <v>920</v>
    </nc>
  </rcc>
  <rcc rId="17145" sId="5" numFmtId="4">
    <oc r="C81">
      <v>1088.7</v>
    </oc>
    <nc r="C81">
      <v>4203.2620299999999</v>
    </nc>
  </rcc>
  <rcc rId="17146" sId="5" numFmtId="4">
    <oc r="C84">
      <v>3243.5</v>
    </oc>
    <nc r="C84">
      <v>3448.2</v>
    </nc>
  </rcc>
  <rcc rId="17147" sId="5" numFmtId="4">
    <oc r="D84">
      <v>220</v>
    </oc>
    <nc r="D84">
      <v>0</v>
    </nc>
  </rcc>
  <rcc rId="17148" sId="5" numFmtId="4">
    <oc r="C92">
      <v>22.411000000000001</v>
    </oc>
    <nc r="C92">
      <v>50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11.xml><?xml version="1.0" encoding="utf-8"?>
<revisions xmlns="http://schemas.openxmlformats.org/spreadsheetml/2006/main" xmlns:r="http://schemas.openxmlformats.org/officeDocument/2006/relationships">
  <rcc rId="17047" sId="4" numFmtId="4">
    <oc r="C54">
      <v>1114</v>
    </oc>
    <nc r="C54">
      <v>1154.4000000000001</v>
    </nc>
  </rcc>
  <rcc rId="17048" sId="4" numFmtId="4">
    <oc r="D54">
      <v>20</v>
    </oc>
    <nc r="D54">
      <v>25.171230000000001</v>
    </nc>
  </rcc>
  <rcc rId="17049" sId="4" numFmtId="4">
    <oc r="C57">
      <v>12</v>
    </oc>
    <nc r="C57">
      <v>0</v>
    </nc>
  </rcc>
  <rcc rId="17050" sId="4" numFmtId="4">
    <oc r="C58">
      <v>5</v>
    </oc>
    <nc r="C58">
      <v>50</v>
    </nc>
  </rcc>
  <rcc rId="17051" sId="4" numFmtId="4">
    <oc r="C59">
      <v>2.2749999999999999</v>
    </oc>
    <nc r="C59">
      <v>2.266</v>
    </nc>
  </rcc>
  <rcc rId="17052" sId="4" numFmtId="4">
    <oc r="C61">
      <v>89.605000000000004</v>
    </oc>
    <nc r="C61">
      <v>103.383</v>
    </nc>
  </rcc>
  <rcc rId="17053" sId="4" numFmtId="4">
    <oc r="C65">
      <v>1</v>
    </oc>
    <nc r="C65">
      <v>3</v>
    </nc>
  </rcc>
  <rcc rId="17054" sId="4" numFmtId="4">
    <oc r="C66">
      <v>7</v>
    </oc>
    <nc r="C66">
      <v>10</v>
    </nc>
  </rcc>
  <rcc rId="17055" sId="4" numFmtId="4">
    <oc r="C69">
      <v>7.1580000000000004</v>
    </oc>
    <nc r="C69">
      <v>4.26</v>
    </nc>
  </rcc>
  <rcc rId="17056" sId="4" numFmtId="4">
    <oc r="C70">
      <v>0</v>
    </oc>
    <nc r="C70">
      <v>22</v>
    </nc>
  </rcc>
  <rcc rId="17057" sId="4" numFmtId="4">
    <oc r="C71">
      <v>643.21</v>
    </oc>
    <nc r="C71">
      <v>615.89</v>
    </nc>
  </rcc>
  <rcc rId="17058" sId="4" numFmtId="4">
    <oc r="C76">
      <v>275.04700000000003</v>
    </oc>
    <nc r="C76">
      <v>633.6</v>
    </nc>
  </rcc>
  <rcc rId="17059" sId="4" numFmtId="4">
    <oc r="D76">
      <v>0</v>
    </oc>
    <nc r="D76">
      <v>3.8616899999999998</v>
    </nc>
  </rcc>
  <rcc rId="17060" sId="4" numFmtId="4">
    <oc r="C78">
      <v>283</v>
    </oc>
    <nc r="C78">
      <v>334.20400000000001</v>
    </nc>
  </rcc>
  <rcc rId="17061" sId="4" numFmtId="4">
    <oc r="C85">
      <v>2</v>
    </oc>
    <nc r="C85">
      <v>30</v>
    </nc>
  </rcc>
  <rcc rId="17062" sId="4" numFmtId="4">
    <oc r="C72">
      <v>0</v>
    </oc>
    <nc r="C72">
      <v>50</v>
    </nc>
  </rcc>
  <rcc rId="17063" sId="4" numFmtId="4">
    <oc r="D78">
      <v>24</v>
    </oc>
    <nc r="D78">
      <v>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2.xml><?xml version="1.0" encoding="utf-8"?>
<revisions xmlns="http://schemas.openxmlformats.org/spreadsheetml/2006/main" xmlns:r="http://schemas.openxmlformats.org/officeDocument/2006/relationships">
  <rcc rId="18961" sId="2" numFmtId="4">
    <oc r="AD32">
      <v>16870</v>
    </oc>
    <nc r="AD32">
      <v>16922</v>
    </nc>
  </rcc>
  <rcc rId="18962" sId="2" numFmtId="4">
    <oc r="AE32">
      <v>533.96861000000001</v>
    </oc>
    <nc r="AE32">
      <v>462.64346999999998</v>
    </nc>
  </rcc>
  <rcc rId="18963" sId="2" numFmtId="4">
    <oc r="AG32">
      <v>116</v>
    </oc>
    <nc r="AG32">
      <v>118</v>
    </nc>
  </rcc>
  <rcc rId="18964" sId="2" numFmtId="4">
    <oc r="AH32">
      <v>5.25</v>
    </oc>
    <nc r="AH32">
      <v>3.4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21.xml><?xml version="1.0" encoding="utf-8"?>
<revisions xmlns="http://schemas.openxmlformats.org/spreadsheetml/2006/main" xmlns:r="http://schemas.openxmlformats.org/officeDocument/2006/relationships">
  <rcc rId="18781" sId="3" numFmtId="4">
    <oc r="C117">
      <v>9962.7999999999993</v>
    </oc>
    <nc r="C117">
      <v>10599.801009999999</v>
    </nc>
  </rcc>
  <rcc rId="18782" sId="3" numFmtId="4">
    <oc r="D117">
      <v>104.44499999999999</v>
    </oc>
    <nc r="D117"/>
  </rcc>
  <rcc rId="18783" sId="3" numFmtId="4">
    <oc r="C118">
      <v>22075.84</v>
    </oc>
    <nc r="C118">
      <v>30869.398349999999</v>
    </nc>
  </rcc>
  <rcc rId="18784" sId="3" numFmtId="4">
    <oc r="C119">
      <v>147.6</v>
    </oc>
    <nc r="C119">
      <v>99.4</v>
    </nc>
  </rcc>
  <rcc rId="18785" sId="3" numFmtId="4">
    <oc r="D119">
      <v>0</v>
    </oc>
    <nc r="D119">
      <v>1.2</v>
    </nc>
  </rcc>
  <rcc rId="18786" sId="3" numFmtId="4">
    <oc r="D121">
      <v>10</v>
    </oc>
    <nc r="D121"/>
  </rcc>
  <rcc rId="18787" sId="3" numFmtId="4">
    <oc r="C122">
      <v>37170.199999999997</v>
    </oc>
    <nc r="C122">
      <v>5307.4</v>
    </nc>
  </rcc>
  <rcc rId="18788" sId="3" numFmtId="4">
    <oc r="D122">
      <v>357.92500000000001</v>
    </oc>
    <nc r="D122">
      <v>359.988</v>
    </nc>
  </rcc>
  <rcc rId="18789" sId="3">
    <oc r="C123">
      <f>SUM(C113:C114)</f>
    </oc>
    <nc r="C123"/>
  </rcc>
  <rcc rId="18790" sId="3" numFmtId="4">
    <oc r="C131">
      <v>29508</v>
    </oc>
    <nc r="C131">
      <v>53535.4</v>
    </nc>
  </rcc>
  <rcc rId="18791" sId="3" numFmtId="4">
    <oc r="D131">
      <v>2458.9585000000002</v>
    </oc>
    <nc r="D131">
      <v>4461.3159999999998</v>
    </nc>
  </rcc>
  <rcc rId="18792" sId="3" numFmtId="4">
    <oc r="C132">
      <v>4700</v>
    </oc>
    <nc r="C132">
      <v>1475</v>
    </nc>
  </rcc>
  <rcc rId="18793" sId="3" numFmtId="4">
    <oc r="C133">
      <v>2454.0700000000002</v>
    </oc>
    <nc r="C133">
      <v>1175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211.xml><?xml version="1.0" encoding="utf-8"?>
<revisions xmlns="http://schemas.openxmlformats.org/spreadsheetml/2006/main" xmlns:r="http://schemas.openxmlformats.org/officeDocument/2006/relationships">
  <rcc rId="18242" sId="16" numFmtId="4">
    <oc r="C6">
      <v>115.4</v>
    </oc>
    <nc r="C6">
      <v>126.9</v>
    </nc>
  </rcc>
  <rcc rId="18243" sId="16" numFmtId="4">
    <oc r="D6">
      <v>4.1180599999999998</v>
    </oc>
    <nc r="D6">
      <v>3.3699599999999998</v>
    </nc>
  </rcc>
  <rcc rId="18244" sId="16" numFmtId="4">
    <oc r="C8">
      <v>227.51</v>
    </oc>
    <nc r="C8">
      <v>220.44</v>
    </nc>
  </rcc>
  <rcc rId="18245" sId="16" numFmtId="4">
    <oc r="D8">
      <v>23.092649999999999</v>
    </oc>
    <nc r="D8">
      <v>22.91865</v>
    </nc>
  </rcc>
  <rcc rId="18246" sId="16" numFmtId="4">
    <oc r="C9">
      <v>2.4300000000000002</v>
    </oc>
    <nc r="C9">
      <v>2.36</v>
    </nc>
  </rcc>
  <rcc rId="18247" sId="16" numFmtId="4">
    <oc r="D9">
      <v>0.15712999999999999</v>
    </oc>
    <nc r="D9">
      <v>0.13508999999999999</v>
    </nc>
  </rcc>
  <rcc rId="18248" sId="16" numFmtId="4">
    <oc r="C10">
      <v>380</v>
    </oc>
    <nc r="C10">
      <v>368.2</v>
    </nc>
  </rcc>
  <rcc rId="18249" sId="16" numFmtId="4">
    <oc r="D10">
      <v>31.686679999999999</v>
    </oc>
    <nc r="D10">
      <v>30.751480000000001</v>
    </nc>
  </rcc>
  <rcc rId="18250" sId="16" numFmtId="4">
    <oc r="D11">
      <v>-4.2452500000000004</v>
    </oc>
    <nc r="D11">
      <v>-3.9057400000000002</v>
    </nc>
  </rcc>
  <rcc rId="18251" sId="16" numFmtId="4">
    <oc r="C13">
      <v>20</v>
    </oc>
    <nc r="C13">
      <v>50</v>
    </nc>
  </rcc>
  <rcc rId="18252" sId="16" numFmtId="4">
    <oc r="D13">
      <v>0</v>
    </oc>
    <nc r="D13">
      <v>0.2172</v>
    </nc>
  </rcc>
  <rcc rId="18253" sId="16" numFmtId="4">
    <oc r="C15">
      <v>260</v>
    </oc>
    <nc r="C15">
      <v>240</v>
    </nc>
  </rcc>
  <rcc rId="18254" sId="16" numFmtId="4">
    <oc r="D15">
      <v>1.79209</v>
    </oc>
    <nc r="D15">
      <v>-0.75882000000000005</v>
    </nc>
  </rcc>
  <rcc rId="18255" sId="16" numFmtId="4">
    <oc r="C16">
      <v>1979</v>
    </oc>
    <nc r="C16">
      <v>1850</v>
    </nc>
  </rcc>
  <rcc rId="18256" sId="16" numFmtId="4">
    <oc r="D16">
      <v>26.432449999999999</v>
    </oc>
    <nc r="D16">
      <v>25.476990000000001</v>
    </nc>
  </rcc>
  <rcc rId="18257" sId="16" numFmtId="4">
    <oc r="D18">
      <v>1</v>
    </oc>
    <nc r="D18">
      <v>0.1</v>
    </nc>
  </rcc>
  <rcc rId="18258" sId="16" numFmtId="4">
    <oc r="C27">
      <v>353.3</v>
    </oc>
    <nc r="C27">
      <v>420</v>
    </nc>
  </rcc>
  <rcc rId="18259" sId="16" numFmtId="4">
    <oc r="D28">
      <v>1.3547499999999999</v>
    </oc>
    <nc r="D28">
      <v>6.8097300000000001</v>
    </nc>
  </rcc>
  <rcc rId="18260" sId="16" numFmtId="4">
    <oc r="D30">
      <v>7.1010799999999996</v>
    </oc>
    <nc r="D30"/>
  </rcc>
  <rcc rId="18261" sId="16" numFmtId="4">
    <oc r="C41">
      <v>415.4</v>
    </oc>
    <nc r="C41">
      <v>1697.1</v>
    </nc>
  </rcc>
  <rcc rId="18262" sId="16" numFmtId="4">
    <oc r="D41">
      <v>34.616100000000003</v>
    </oc>
    <nc r="D41">
      <v>141.42599999999999</v>
    </nc>
  </rcc>
  <rcc rId="18263" sId="16" numFmtId="4">
    <oc r="C43">
      <v>861.44</v>
    </oc>
    <nc r="C43">
      <v>848.49</v>
    </nc>
  </rcc>
  <rcc rId="18264" sId="16" numFmtId="4">
    <oc r="C44">
      <v>92.584999999999994</v>
    </oc>
    <nc r="C44">
      <v>107.643</v>
    </nc>
  </rcc>
  <rcc rId="18265" sId="16" numFmtId="4">
    <oc r="D44">
      <v>7.4667000000000003</v>
    </oc>
    <nc r="D44">
      <v>8.6166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2111.xml><?xml version="1.0" encoding="utf-8"?>
<revisions xmlns="http://schemas.openxmlformats.org/spreadsheetml/2006/main" xmlns:r="http://schemas.openxmlformats.org/officeDocument/2006/relationships">
  <rcc rId="18206" sId="15">
    <oc r="A79" t="inlineStr">
      <is>
        <t>0501</t>
      </is>
    </oc>
    <nc r="A79" t="inlineStr">
      <is>
        <t>0502</t>
      </is>
    </nc>
  </rcc>
  <rcc rId="18207" sId="15" numFmtId="34">
    <nc r="C79">
      <v>89.867999999999995</v>
    </nc>
  </rcc>
  <rcc rId="18208" sId="15" numFmtId="34">
    <oc r="C80">
      <v>153</v>
    </oc>
    <nc r="C80">
      <v>260</v>
    </nc>
  </rcc>
  <rcc rId="18209" sId="15" numFmtId="34">
    <oc r="D80">
      <v>7.8357900000000003</v>
    </oc>
    <nc r="D80"/>
  </rcc>
  <rcc rId="18210" sId="15" numFmtId="34">
    <oc r="C82">
      <v>832.4</v>
    </oc>
    <nc r="C82">
      <v>837</v>
    </nc>
  </rcc>
  <rcc rId="18211" sId="15" numFmtId="34">
    <oc r="D82">
      <v>70</v>
    </oc>
    <nc r="D82"/>
  </rcc>
  <rcc rId="18212" sId="15" numFmtId="34">
    <oc r="C89">
      <v>2</v>
    </oc>
    <nc r="C89">
      <v>10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21111.xml><?xml version="1.0" encoding="utf-8"?>
<revisions xmlns="http://schemas.openxmlformats.org/spreadsheetml/2006/main" xmlns:r="http://schemas.openxmlformats.org/officeDocument/2006/relationships">
  <rcc rId="17239" sId="6" numFmtId="4">
    <oc r="C60">
      <v>1341.9</v>
    </oc>
    <nc r="C60">
      <v>1523.7</v>
    </nc>
  </rcc>
  <rcc rId="17240" sId="6" numFmtId="4">
    <oc r="D60">
      <v>26.114419999999999</v>
    </oc>
    <nc r="D60">
      <v>51.25712</v>
    </nc>
  </rcc>
  <rcc rId="17241" sId="6" numFmtId="4">
    <oc r="C63">
      <v>23</v>
    </oc>
    <nc r="C63">
      <v>0</v>
    </nc>
  </rcc>
  <rcc rId="17242" sId="6" numFmtId="4">
    <oc r="C64">
      <v>5</v>
    </oc>
    <nc r="C64">
      <v>17</v>
    </nc>
  </rcc>
  <rcc rId="17243" sId="6" numFmtId="4">
    <oc r="C65">
      <v>3.6739999999999999</v>
    </oc>
    <nc r="C65">
      <v>3.6070000000000002</v>
    </nc>
  </rcc>
  <rcc rId="17244" sId="6" numFmtId="4">
    <oc r="C67">
      <v>179.208</v>
    </oc>
    <nc r="C67">
      <v>206.767</v>
    </nc>
  </rcc>
  <rcc rId="17245" sId="6" numFmtId="4">
    <oc r="C71">
      <v>2</v>
    </oc>
    <nc r="C71">
      <v>3</v>
    </nc>
  </rcc>
  <rcc rId="17246" sId="6" numFmtId="4">
    <oc r="C72">
      <v>2</v>
    </oc>
    <nc r="C72">
      <v>10</v>
    </nc>
  </rcc>
  <rcc rId="17247" sId="6" numFmtId="4">
    <oc r="C75">
      <v>2.863</v>
    </oc>
    <nc r="C75">
      <v>4.26</v>
    </nc>
  </rcc>
  <rcc rId="17248" sId="6" numFmtId="4">
    <oc r="C77">
      <v>1916.98</v>
    </oc>
    <nc r="C77">
      <v>1947.57</v>
    </nc>
  </rcc>
  <rcc rId="17249" sId="6" numFmtId="4">
    <oc r="C78">
      <v>233.2</v>
    </oc>
    <nc r="C78">
      <v>245.15</v>
    </nc>
  </rcc>
  <rcc rId="17250" sId="6" numFmtId="4">
    <oc r="C83">
      <v>0</v>
    </oc>
    <nc r="C83">
      <v>397.49299999999999</v>
    </nc>
  </rcc>
  <rcc rId="17251" sId="6" numFmtId="4">
    <oc r="C84">
      <v>660</v>
    </oc>
    <nc r="C84">
      <v>417.5</v>
    </nc>
  </rcc>
  <rcc rId="17252" sId="6" numFmtId="4">
    <oc r="C86">
      <v>1585.2529999999999</v>
    </oc>
    <nc r="C86">
      <v>1799.1</v>
    </nc>
  </rcc>
  <rcc rId="17253" sId="6" numFmtId="4">
    <oc r="D86">
      <v>125</v>
    </oc>
    <nc r="D86">
      <v>15.20205</v>
    </nc>
  </rcc>
  <rcc rId="17254" sId="6" numFmtId="4">
    <oc r="C93">
      <v>2</v>
    </oc>
    <nc r="C93">
      <v>10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cv guid="{B31C8DB7-3E78-4144-A6B5-8DE36DE63F0E}" action="delete"/>
  <rdn rId="0" localSheetId="1" customView="1" name="Z_B31C8DB7_3E78_4144_A6B5_8DE36DE63F0E_.wvu.PrintArea" hidden="1" oldHidden="1">
    <formula>Консол!$A$1:$K$50</formula>
    <oldFormula>Консол!$A$1:$K$50</oldFormula>
  </rdn>
  <rdn rId="0" localSheetId="1" customView="1" name="Z_B31C8DB7_3E78_4144_A6B5_8DE36DE63F0E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B31C8DB7_3E78_4144_A6B5_8DE36DE63F0E_.wvu.PrintArea" hidden="1" oldHidden="1">
    <formula>Справка!$A$1:$EY$31</formula>
    <oldFormula>Справка!$A$1:$EY$31</oldFormula>
  </rdn>
  <rdn rId="0" localSheetId="2" customView="1" name="Z_B31C8DB7_3E78_4144_A6B5_8DE36DE63F0E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B31C8DB7_3E78_4144_A6B5_8DE36DE63F0E_.wvu.Rows" hidden="1" oldHidden="1">
    <formula>район!$17:$18,район!$20:$20,район!$28:$30,район!$50:$51,район!$75:$75,район!$82:$82,район!$99:$99,район!$106:$106,район!$134:$136</formula>
    <oldFormula>район!$17:$18,район!$20:$20,район!$28:$30,район!$50:$51,район!$75:$75,район!$82:$82,район!$99:$99,район!$106:$106,район!$134:$136</oldFormula>
  </rdn>
  <rdn rId="0" localSheetId="4" customView="1" name="Z_B31C8DB7_3E78_4144_A6B5_8DE36DE63F0E_.wvu.Rows" hidden="1" oldHidden="1">
    <formula>Але!$19:$24,Але!$46:$46,Але!$53:$53,Але!$55:$56,Але!$63:$64,Але!$74:$75,Але!$79:$83,Але!$87:$89</formula>
    <oldFormula>Але!$19:$24,Але!$46:$46,Але!$53:$53,Але!$55:$56,Але!$63:$64,Але!$74:$75,Але!$79:$83,Але!$87:$89</oldFormula>
  </rdn>
  <rdn rId="0" localSheetId="5" customView="1" name="Z_B31C8DB7_3E78_4144_A6B5_8DE36DE63F0E_.wvu.Rows" hidden="1" oldHidden="1">
    <formula>Сун!$19:$24,Сун!$49:$51,Сун!$58:$58,Сун!$60:$61,Сун!$68:$69,Сун!$79:$80,Сун!$82:$82,Сун!$88:$89,Сун!$93:$97</formula>
    <oldFormula>Сун!$19:$24,Сун!$49:$51,Сун!$58:$58,Сун!$60:$61,Сун!$68:$69,Сун!$79:$80,Сун!$82:$82,Сун!$88:$89,Сун!$93:$97</oldFormula>
  </rdn>
  <rdn rId="0" localSheetId="6" customView="1" name="Z_B31C8DB7_3E78_4144_A6B5_8DE36DE63F0E_.wvu.PrintArea" hidden="1" oldHidden="1">
    <formula>Иль!$A$1:$F$105</formula>
    <oldFormula>Иль!$A$1:$F$105</oldFormula>
  </rdn>
  <rdn rId="0" localSheetId="6" customView="1" name="Z_B31C8DB7_3E78_4144_A6B5_8DE36DE63F0E_.wvu.Rows" hidden="1" oldHidden="1">
    <formula>Иль!$19:$24,Иль!$33:$33,Иль!$46:$46,Иль!$51:$51,Иль!$61:$62,Иль!$69:$70,Иль!$79:$80,Иль!$82:$82,Иль!$94:$98</formula>
    <oldFormula>Иль!$19:$24,Иль!$33:$33,Иль!$46:$46,Иль!$51:$51,Иль!$61:$62,Иль!$69:$70,Иль!$79:$80,Иль!$82:$82,Иль!$94:$98</oldFormula>
  </rdn>
  <rdn rId="0" localSheetId="7" customView="1" name="Z_B31C8DB7_3E78_4144_A6B5_8DE36DE63F0E_.wvu.Rows" hidden="1" oldHidden="1">
    <formula>Кад!$19:$24,Кад!$44:$44,Кад!$56:$56,Кад!$58:$59,Кад!$66:$67,Кад!$83:$85,Кад!$89:$92,Кад!$94:$96</formula>
    <oldFormula>Кад!$19:$24,Кад!$44:$44,Кад!$56:$56,Кад!$58:$59,Кад!$66:$67,Кад!$83:$85,Кад!$89:$92,Кад!$94:$96</oldFormula>
  </rdn>
  <rdn rId="0" localSheetId="8" customView="1" name="Z_B31C8DB7_3E78_4144_A6B5_8DE36DE63F0E_.wvu.PrintArea" hidden="1" oldHidden="1">
    <formula>Мор!$A$1:$F$101</formula>
    <oldFormula>Мор!$A$1:$F$101</oldFormula>
  </rdn>
  <rdn rId="0" localSheetId="8" customView="1" name="Z_B31C8DB7_3E78_4144_A6B5_8DE36DE63F0E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B31C8DB7_3E78_4144_A6B5_8DE36DE63F0E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B31C8DB7_3E78_4144_A6B5_8DE36DE63F0E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B31C8DB7_3E78_4144_A6B5_8DE36DE63F0E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B31C8DB7_3E78_4144_A6B5_8DE36DE63F0E_.wvu.PrintArea" hidden="1" oldHidden="1">
    <formula>Тор!$A$1:$F$101</formula>
    <oldFormula>Тор!$A$1:$F$101</oldFormula>
  </rdn>
  <rdn rId="0" localSheetId="12" customView="1" name="Z_B31C8DB7_3E78_4144_A6B5_8DE36DE63F0E_.wvu.Rows" hidden="1" oldHidden="1">
    <formula>Тор!$19:$19,Тор!$50:$50,Тор!$57:$57,Тор!$59:$60,Тор!$67:$68,Тор!$75:$75,Тор!$79:$80,Тор!$84:$95</formula>
    <oldFormula>Тор!$19:$19,Тор!$50:$50,Тор!$57:$57,Тор!$59:$60,Тор!$67:$68,Тор!$75:$75,Тор!$79:$80,Тор!$84:$95</oldFormula>
  </rdn>
  <rdn rId="0" localSheetId="13" customView="1" name="Z_B31C8DB7_3E78_4144_A6B5_8DE36DE63F0E_.wvu.Rows" hidden="1" oldHidden="1">
    <formula>Хор!$19:$24,Хор!$32:$32,Хор!$40:$40,Хор!$55:$55,Хор!$57:$58,Хор!$65:$66,Хор!$81:$85,Хор!$88:$95</formula>
    <oldFormula>Хор!$19:$24,Хор!$32:$32,Хор!$40:$40,Хор!$55:$55,Хор!$57:$58,Хор!$65:$66,Хор!$81:$85,Хор!$88:$95</oldFormula>
  </rdn>
  <rdn rId="0" localSheetId="14" customView="1" name="Z_B31C8DB7_3E78_4144_A6B5_8DE36DE63F0E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B31C8DB7_3E78_4144_A6B5_8DE36DE63F0E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B31C8DB7_3E78_4144_A6B5_8DE36DE63F0E_.wvu.PrintArea" hidden="1" oldHidden="1">
    <formula>Юнг!$A$1:$F$100</formula>
    <oldFormula>Юнг!$A$1:$F$100</oldFormula>
  </rdn>
  <rdn rId="0" localSheetId="16" customView="1" name="Z_B31C8DB7_3E78_4144_A6B5_8DE36DE63F0E_.wvu.Rows" hidden="1" oldHidden="1">
    <formula>Юнг!$19:$24,Юнг!$32:$32,Юнг!$56:$56,Юнг!$58:$59,Юнг!$66:$67,Юнг!$82:$86,Юнг!$89:$96</formula>
    <oldFormula>Юнг!$19:$24,Юнг!$32:$32,Юнг!$56:$56,Юнг!$58:$59,Юнг!$66:$67,Юнг!$82:$86,Юнг!$89:$96</oldFormula>
  </rdn>
  <rdn rId="0" localSheetId="17" customView="1" name="Z_B31C8DB7_3E78_4144_A6B5_8DE36DE63F0E_.wvu.Rows" hidden="1" oldHidden="1">
    <formula>Юсь!$20:$24,Юсь!$40:$40,Юсь!$44:$49,Юсь!$68:$69,Юсь!$84:$88,Юсь!$91:$98</formula>
    <oldFormula>Юсь!$20:$24,Юсь!$40:$40,Юсь!$44:$49,Юсь!$68:$69,Юсь!$84:$88,Юсь!$91:$98</oldFormula>
  </rdn>
  <rdn rId="0" localSheetId="18" customView="1" name="Z_B31C8DB7_3E78_4144_A6B5_8DE36DE63F0E_.wvu.PrintArea" hidden="1" oldHidden="1">
    <formula>Яра!$A$1:$F$102</formula>
    <oldFormula>Яра!$A$1:$F$102</oldFormula>
  </rdn>
  <rdn rId="0" localSheetId="18" customView="1" name="Z_B31C8DB7_3E78_4144_A6B5_8DE36DE63F0E_.wvu.Rows" hidden="1" oldHidden="1">
    <formula>Яра!$19:$24,Яра!$46:$46,Яра!$48:$50,Яра!$58:$58,Яра!$60:$61,Яра!$68:$69,Яра!$79:$79,Яра!$84:$88,Яра!$91:$98</formula>
    <oldFormula>Яра!$19:$24,Яра!$46:$46,Яра!$48:$50,Яра!$58:$58,Яра!$60:$61,Яра!$68:$69,Яра!$79:$79,Яра!$84:$88,Яра!$91:$98</oldFormula>
  </rdn>
  <rdn rId="0" localSheetId="19" customView="1" name="Z_B31C8DB7_3E78_4144_A6B5_8DE36DE63F0E_.wvu.Rows" hidden="1" oldHidden="1">
    <formula>Яро!$19:$24,Яро!$54:$54,Яро!$56:$57,Яро!$64:$65,Яро!$75:$76,Яро!$80:$85,Яро!$87:$94</formula>
    <oldFormula>Яро!$19:$24,Яро!$54:$54,Яро!$56:$57,Яро!$64:$65,Яро!$75:$76,Яро!$80:$85,Яро!$87:$94</oldFormula>
  </rdn>
  <rdn rId="0" localSheetId="20" customView="1" name="Z_B31C8DB7_3E78_4144_A6B5_8DE36DE63F0E_.wvu.Rows" hidden="1" oldHidden="1">
    <formula>Лист1!$82:$84</formula>
    <oldFormula>Лист1!$82:$84</oldFormula>
  </rdn>
  <rcv guid="{B31C8DB7-3E78-4144-A6B5-8DE36DE63F0E}" action="add"/>
</revisions>
</file>

<file path=xl/revisions/revisionLog113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21.xml><?xml version="1.0" encoding="utf-8"?>
<revisions xmlns="http://schemas.openxmlformats.org/spreadsheetml/2006/main" xmlns:r="http://schemas.openxmlformats.org/officeDocument/2006/relationships">
  <rcc rId="14975" sId="8">
    <oc r="A1" t="inlineStr">
      <is>
        <t xml:space="preserve">                     Анализ исполнения бюджета Моргаушского сельского поселения на 01.01.2020 г.</t>
      </is>
    </oc>
    <nc r="A1" t="inlineStr">
      <is>
        <t xml:space="preserve">                     Анализ исполнения бюджета Моргаушского сельского поселения на 01.02.2020 г.</t>
      </is>
    </nc>
  </rcc>
  <rcc rId="14976" sId="8">
    <oc r="C3" t="inlineStr">
      <is>
        <t>назначено на 2019 г.</t>
      </is>
    </oc>
    <nc r="C3" t="inlineStr">
      <is>
        <t>назначено на 2020 г.</t>
      </is>
    </nc>
  </rcc>
  <rcc rId="14977" sId="8">
    <oc r="D3" t="inlineStr">
      <is>
        <t>исполнен на 01.01.2020 г.</t>
      </is>
    </oc>
    <nc r="D3" t="inlineStr">
      <is>
        <t>исполнен на 01.02.2020 г.</t>
      </is>
    </nc>
  </rcc>
  <rcc rId="14978" sId="8">
    <oc r="C54" t="inlineStr">
      <is>
        <t>назначено на 2019 г.</t>
      </is>
    </oc>
    <nc r="C54" t="inlineStr">
      <is>
        <t>назначено на 2020 г.</t>
      </is>
    </nc>
  </rcc>
  <rcc rId="14979" sId="8">
    <oc r="D54" t="inlineStr">
      <is>
        <t>исполнено на 01.01.2020 г.</t>
      </is>
    </oc>
    <nc r="D54" t="inlineStr">
      <is>
        <t>исполнено на 01.02.2020 г.</t>
      </is>
    </nc>
  </rcc>
  <rcc rId="14980" sId="8" numFmtId="34">
    <oc r="D58">
      <v>2008.81014</v>
    </oc>
    <nc r="D58">
      <v>107.17243000000001</v>
    </nc>
  </rcc>
  <rcc rId="14981" sId="8" numFmtId="34">
    <oc r="C61">
      <v>0</v>
    </oc>
    <nc r="C61">
      <v>90</v>
    </nc>
  </rcc>
  <rcc rId="14982" sId="8" numFmtId="34">
    <oc r="C62">
      <v>5</v>
    </oc>
    <nc r="C62">
      <v>55</v>
    </nc>
  </rcc>
  <rcc rId="14983" sId="8" numFmtId="34">
    <oc r="C63">
      <v>152.08099999999999</v>
    </oc>
    <nc r="C63">
      <v>31.864999999999998</v>
    </nc>
  </rcc>
  <rcc rId="14984" sId="8" numFmtId="34">
    <oc r="D63">
      <v>152.08007000000001</v>
    </oc>
    <nc r="D63">
      <v>0</v>
    </nc>
  </rcc>
  <rcc rId="14985" sId="8" numFmtId="34">
    <oc r="C69">
      <v>0</v>
    </oc>
    <nc r="C69">
      <v>10</v>
    </nc>
  </rcc>
  <rcc rId="14986" sId="8" numFmtId="34">
    <oc r="C70">
      <v>2</v>
    </oc>
    <nc r="C70">
      <v>100</v>
    </nc>
  </rcc>
  <rcc rId="14987" sId="8" numFmtId="34">
    <oc r="D70">
      <v>1.75</v>
    </oc>
    <nc r="D70">
      <v>0</v>
    </nc>
  </rcc>
  <rcc rId="14988" sId="8" numFmtId="34">
    <oc r="D71">
      <v>2</v>
    </oc>
    <nc r="D71">
      <v>0</v>
    </nc>
  </rcc>
  <rcc rId="14989" sId="8" numFmtId="34">
    <oc r="C73">
      <v>21.448</v>
    </oc>
    <nc r="C73">
      <v>28.632000000000001</v>
    </nc>
  </rcc>
  <rcc rId="14990" sId="8" numFmtId="34">
    <oc r="D73">
      <v>21.448</v>
    </oc>
    <nc r="D73">
      <v>0</v>
    </nc>
  </rcc>
  <rcc rId="14991" sId="8" numFmtId="34">
    <oc r="C74">
      <v>438.8</v>
    </oc>
    <nc r="C74">
      <v>400</v>
    </nc>
  </rcc>
  <rcc rId="14992" sId="8" numFmtId="34">
    <oc r="D74">
      <v>438.11099000000002</v>
    </oc>
    <nc r="D74">
      <v>68.609889999999993</v>
    </nc>
  </rcc>
  <rcc rId="14993" sId="8" numFmtId="34">
    <oc r="C75">
      <v>3248.8977100000002</v>
    </oc>
    <nc r="C75">
      <v>2264.0731500000002</v>
    </nc>
  </rcc>
  <rcc rId="14994" sId="8" numFmtId="34">
    <oc r="D75">
      <v>3187.9791100000002</v>
    </oc>
    <nc r="D75">
      <v>4.3239999999999998</v>
    </nc>
  </rcc>
  <rcc rId="14995" sId="8" numFmtId="34">
    <oc r="C76">
      <v>165.536</v>
    </oc>
    <nc r="C76">
      <v>200</v>
    </nc>
  </rcc>
  <rcc rId="14996" sId="8" numFmtId="34">
    <oc r="D76">
      <v>165.536</v>
    </oc>
    <nc r="D76">
      <v>0</v>
    </nc>
  </rcc>
  <rcc rId="14997" sId="8" numFmtId="34">
    <oc r="C80">
      <v>47158.2212</v>
    </oc>
    <nc r="C80">
      <v>10372.5494</v>
    </nc>
  </rcc>
  <rcc rId="14998" sId="8" numFmtId="34">
    <oc r="D80">
      <v>9804.08079</v>
    </oc>
    <nc r="D80">
      <v>38.148600000000002</v>
    </nc>
  </rcc>
  <rcc rId="14999" sId="8" numFmtId="34">
    <oc r="C82">
      <v>3735</v>
    </oc>
    <nc r="C82">
      <v>4457.2</v>
    </nc>
  </rcc>
  <rcc rId="15000" sId="8" numFmtId="34">
    <oc r="D82">
      <v>3490</v>
    </oc>
    <nc r="D82">
      <v>371.43299999999999</v>
    </nc>
  </rcc>
  <rcc rId="15001" sId="8" numFmtId="34">
    <oc r="C90">
      <v>0</v>
    </oc>
    <nc r="C90">
      <v>24.613</v>
    </nc>
  </rcc>
  <rcc rId="15002" sId="8" numFmtId="34">
    <oc r="C58">
      <v>2008.8109999999999</v>
    </oc>
    <nc r="C58">
      <v>1909.2</v>
    </nc>
  </rcc>
  <rcc rId="15003" sId="8" numFmtId="4">
    <oc r="C6">
      <v>1855.837</v>
    </oc>
    <nc r="C6">
      <v>1917</v>
    </nc>
  </rcc>
  <rcc rId="15004" sId="8" numFmtId="4">
    <oc r="D6">
      <v>1896.86886</v>
    </oc>
    <nc r="D6">
      <v>78.23724</v>
    </nc>
  </rcc>
  <rcc rId="15005" sId="8" numFmtId="4">
    <oc r="C8">
      <v>131.83000000000001</v>
    </oc>
    <nc r="C8">
      <v>153.57</v>
    </nc>
  </rcc>
  <rcc rId="15006" sId="8" numFmtId="4">
    <oc r="D8">
      <v>195.36789999999999</v>
    </oc>
    <nc r="D8">
      <v>15.58752</v>
    </nc>
  </rcc>
  <rcc rId="15007" sId="8" numFmtId="4">
    <oc r="C9">
      <v>1.41</v>
    </oc>
    <nc r="C9">
      <v>1.64</v>
    </nc>
  </rcc>
  <rcc rId="15008" sId="8" numFmtId="4">
    <oc r="D9">
      <v>1.4359999999999999</v>
    </oc>
    <nc r="D9">
      <v>0.10606</v>
    </nc>
  </rcc>
  <rcc rId="15009" sId="8" numFmtId="4">
    <oc r="C10">
      <v>220.18</v>
    </oc>
    <nc r="C10">
      <v>256.5</v>
    </nc>
  </rcc>
  <rcc rId="15010" sId="8" numFmtId="4">
    <oc r="D10">
      <v>261.01224000000002</v>
    </oc>
    <nc r="D10">
      <v>21.388500000000001</v>
    </nc>
  </rcc>
  <rcc rId="15011" sId="8" numFmtId="4">
    <oc r="D11">
      <v>-28.60887</v>
    </oc>
    <nc r="D11">
      <v>-2.8655300000000001</v>
    </nc>
  </rcc>
  <rcc rId="15012" sId="8" numFmtId="4">
    <oc r="D13">
      <v>74.889960000000002</v>
    </oc>
    <nc r="D13">
      <v>0</v>
    </nc>
  </rcc>
  <rcc rId="15013" sId="8" numFmtId="4">
    <oc r="C15">
      <v>858</v>
    </oc>
    <nc r="C15">
      <v>980</v>
    </nc>
  </rcc>
  <rcc rId="15014" sId="8" numFmtId="4">
    <oc r="D15">
      <v>829.42217000000005</v>
    </oc>
    <nc r="D15">
      <v>19.577870000000001</v>
    </nc>
  </rcc>
  <rcc rId="15015" sId="8" numFmtId="4">
    <oc r="C16">
      <v>1560</v>
    </oc>
    <nc r="C16">
      <v>1499</v>
    </nc>
  </rcc>
  <rcc rId="15016" sId="8" numFmtId="4">
    <oc r="D16">
      <v>1400.0571</v>
    </oc>
    <nc r="D16">
      <v>108.80298999999999</v>
    </nc>
  </rcc>
  <rcc rId="15017" sId="8" numFmtId="4">
    <oc r="C35">
      <v>83</v>
    </oc>
    <nc r="C35">
      <v>0</v>
    </nc>
  </rcc>
  <rcc rId="15018" sId="8" numFmtId="4">
    <oc r="D35">
      <v>83.611519999999999</v>
    </oc>
    <nc r="D35">
      <v>0</v>
    </nc>
  </rcc>
  <rcc rId="15019" sId="8" numFmtId="4">
    <oc r="C41">
      <v>4687.5</v>
    </oc>
    <nc r="C41">
      <v>5155.8</v>
    </nc>
  </rcc>
  <rcc rId="15020" sId="8" numFmtId="4">
    <oc r="D41">
      <v>4687.5</v>
    </oc>
    <nc r="D41">
      <v>429.64299999999997</v>
    </nc>
  </rcc>
  <rcc rId="15021" sId="8" numFmtId="4">
    <oc r="C42">
      <v>42</v>
    </oc>
    <nc r="C42">
      <v>0</v>
    </nc>
  </rcc>
  <rcc rId="15022" sId="8" numFmtId="4">
    <oc r="D42">
      <v>42</v>
    </oc>
    <nc r="D42">
      <v>0</v>
    </nc>
  </rcc>
  <rcc rId="15023" sId="8" numFmtId="4">
    <oc r="C43">
      <v>46310.689579999998</v>
    </oc>
    <nc r="C43">
      <v>9320.3703999999998</v>
    </nc>
  </rcc>
  <rcc rId="15024" sId="8" numFmtId="4">
    <oc r="D43">
      <v>8982.59476</v>
    </oc>
    <nc r="D43">
      <v>0</v>
    </nc>
  </rcc>
  <rcc rId="15025" sId="8" numFmtId="4">
    <oc r="C45">
      <v>9.2170000000000005</v>
    </oc>
    <nc r="C45">
      <v>11.71</v>
    </nc>
  </rcc>
  <rcc rId="15026" sId="8" numFmtId="4">
    <oc r="D45">
      <v>9.2170000000000005</v>
    </oc>
    <nc r="D45">
      <v>0</v>
    </nc>
  </rcc>
  <rcc rId="15027" sId="8" numFmtId="4">
    <oc r="C48">
      <v>469.18729000000002</v>
    </oc>
    <nc r="C48">
      <v>462.18360999999999</v>
    </nc>
  </rcc>
  <rcc rId="15028" sId="8" numFmtId="4">
    <oc r="D48">
      <v>444.70496000000003</v>
    </oc>
    <nc r="D48">
      <v>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211.xml><?xml version="1.0" encoding="utf-8"?>
<revisions xmlns="http://schemas.openxmlformats.org/spreadsheetml/2006/main" xmlns:r="http://schemas.openxmlformats.org/officeDocument/2006/relationships">
  <rcc rId="14785" sId="6">
    <oc r="A1" t="inlineStr">
      <is>
        <t xml:space="preserve">                     Анализ исполнения бюджета Ильинского сельского поселения на 01.01.2020 г.</t>
      </is>
    </oc>
    <nc r="A1" t="inlineStr">
      <is>
        <t xml:space="preserve">                     Анализ исполнения бюджета Ильинского сельского поселения на 01.02.2020 г.</t>
      </is>
    </nc>
  </rcc>
  <rcc rId="14786" sId="6">
    <oc r="C3" t="inlineStr">
      <is>
        <t>назначено на 2019 г.</t>
      </is>
    </oc>
    <nc r="C3" t="inlineStr">
      <is>
        <t>назначено на 2020 г.</t>
      </is>
    </nc>
  </rcc>
  <rcc rId="14787" sId="6">
    <oc r="D3" t="inlineStr">
      <is>
        <t>исполнен на 01.01.2020 г.</t>
      </is>
    </oc>
    <nc r="D3" t="inlineStr">
      <is>
        <t>исполнен на 01.02.2020 г.</t>
      </is>
    </nc>
  </rcc>
  <rcc rId="14788" sId="6">
    <oc r="C56" t="inlineStr">
      <is>
        <t>назначено на 2019 г.</t>
      </is>
    </oc>
    <nc r="C56" t="inlineStr">
      <is>
        <t>назначено на 2020 г.</t>
      </is>
    </nc>
  </rcc>
  <rcc rId="14789" sId="6">
    <oc r="D56" t="inlineStr">
      <is>
        <t>исполнено на 01.01.2020 г.</t>
      </is>
    </oc>
    <nc r="D56" t="inlineStr">
      <is>
        <t>исполнено на 01.02.2020 г.</t>
      </is>
    </nc>
  </rcc>
  <rcc rId="14790" sId="6" numFmtId="4">
    <oc r="C6">
      <v>70.23</v>
    </oc>
    <nc r="C6">
      <v>71.7</v>
    </nc>
  </rcc>
  <rcc rId="14791" sId="6" numFmtId="4">
    <oc r="D6">
      <v>70.822199999999995</v>
    </oc>
    <nc r="D6">
      <v>2.0882000000000001</v>
    </nc>
  </rcc>
  <rcc rId="14792" sId="6" numFmtId="4">
    <oc r="C8">
      <v>224.26</v>
    </oc>
    <nc r="C8">
      <v>260.69</v>
    </nc>
  </rcc>
  <rcc rId="14793" sId="6" numFmtId="4">
    <oc r="D8">
      <v>332.36374999999998</v>
    </oc>
    <nc r="D8">
      <v>26.460339999999999</v>
    </nc>
  </rcc>
  <rcc rId="14794" sId="6" numFmtId="4">
    <oc r="C9">
      <v>2.4049999999999998</v>
    </oc>
    <nc r="C9">
      <v>2.79</v>
    </nc>
  </rcc>
  <rcc rId="14795" sId="6" numFmtId="4">
    <oc r="D9">
      <v>2.4429599999999998</v>
    </oc>
    <nc r="D9">
      <v>0.18004000000000001</v>
    </nc>
  </rcc>
  <rcc rId="14796" sId="6" numFmtId="4">
    <oc r="C10">
      <v>374.58</v>
    </oc>
    <nc r="C10">
      <v>435.41</v>
    </nc>
  </rcc>
  <rcc rId="14797" sId="6" numFmtId="4">
    <oc r="D10">
      <v>444.03910000000002</v>
    </oc>
    <nc r="D10">
      <v>36.307650000000002</v>
    </nc>
  </rcc>
  <rcc rId="14798" sId="6" numFmtId="4">
    <oc r="D11">
      <v>-48.669960000000003</v>
    </oc>
    <nc r="D11">
      <v>-4.8643599999999996</v>
    </nc>
  </rcc>
  <rcc rId="14799" sId="6" numFmtId="4">
    <oc r="C13">
      <v>7</v>
    </oc>
    <nc r="C13">
      <v>10</v>
    </nc>
  </rcc>
  <rcc rId="14800" sId="6" numFmtId="4">
    <oc r="D13">
      <v>8.6674199999999999</v>
    </oc>
    <nc r="D13">
      <v>0</v>
    </nc>
  </rcc>
  <rcc rId="14801" sId="6" numFmtId="4">
    <oc r="C15">
      <v>282</v>
    </oc>
    <nc r="C15">
      <v>310</v>
    </nc>
  </rcc>
  <rcc rId="14802" sId="6" numFmtId="4">
    <oc r="D15">
      <v>341.99608999999998</v>
    </oc>
    <nc r="D15">
      <v>2.40035</v>
    </nc>
  </rcc>
  <rcc rId="14803" sId="6" numFmtId="4">
    <oc r="C16">
      <v>810</v>
    </oc>
    <nc r="C16">
      <v>750</v>
    </nc>
  </rcc>
  <rcc rId="14804" sId="6" numFmtId="4">
    <oc r="D16">
      <v>729.70902000000001</v>
    </oc>
    <nc r="D16">
      <v>24.45392</v>
    </nc>
  </rcc>
  <rcc rId="14805" sId="6" numFmtId="4">
    <oc r="C18">
      <v>5</v>
    </oc>
    <nc r="C18">
      <v>4</v>
    </nc>
  </rcc>
  <rcc rId="14806" sId="6" numFmtId="4">
    <oc r="D18">
      <v>6.51</v>
    </oc>
    <nc r="D18">
      <v>0</v>
    </nc>
  </rcc>
  <rcc rId="14807" sId="6" numFmtId="4">
    <oc r="C28">
      <v>200</v>
    </oc>
    <nc r="C28">
      <v>328.6</v>
    </nc>
  </rcc>
  <rcc rId="14808" sId="6" numFmtId="4">
    <oc r="D28">
      <v>239.12868</v>
    </oc>
    <nc r="D28">
      <v>3.9630000000000001</v>
    </nc>
  </rcc>
  <rcc rId="14809" sId="6" numFmtId="4">
    <oc r="C29">
      <v>40</v>
    </oc>
    <nc r="C29">
      <v>30.6</v>
    </nc>
  </rcc>
  <rcc rId="14810" sId="6" numFmtId="4">
    <oc r="D29">
      <v>41.641800000000003</v>
    </oc>
    <nc r="D29">
      <v>0</v>
    </nc>
  </rcc>
  <rcc rId="14811" sId="6" numFmtId="4">
    <oc r="C31">
      <v>60</v>
    </oc>
    <nc r="C31">
      <v>0</v>
    </nc>
  </rcc>
  <rcc rId="14812" sId="6" numFmtId="4">
    <oc r="D31">
      <v>46.168729999999996</v>
    </oc>
    <nc r="D31">
      <v>0</v>
    </nc>
  </rcc>
  <rcc rId="14813" sId="6" numFmtId="4">
    <oc r="C36">
      <v>6</v>
    </oc>
    <nc r="C36">
      <v>0</v>
    </nc>
  </rcc>
  <rcc rId="14814" sId="6" numFmtId="4">
    <oc r="D36">
      <v>6.4574199999999999</v>
    </oc>
    <nc r="D36">
      <v>0</v>
    </nc>
  </rcc>
  <rcc rId="14815" sId="6" numFmtId="4">
    <oc r="D37">
      <v>5.1497000000000002</v>
    </oc>
    <nc r="D37">
      <v>0</v>
    </nc>
  </rcc>
  <rcc rId="14816" sId="6" numFmtId="4">
    <oc r="C44">
      <v>509.6</v>
    </oc>
    <nc r="C44">
      <v>650</v>
    </nc>
  </rcc>
  <rcc rId="14817" sId="6" numFmtId="4">
    <oc r="D44">
      <v>509.6</v>
    </oc>
    <nc r="D44">
      <v>0</v>
    </nc>
  </rcc>
  <rcc rId="14818" sId="6" numFmtId="4">
    <oc r="C43">
      <v>1759.1</v>
    </oc>
    <nc r="C43">
      <v>1706.8</v>
    </nc>
  </rcc>
  <rcc rId="14819" sId="6" numFmtId="4">
    <oc r="D43">
      <v>1759.1</v>
    </oc>
    <nc r="D43">
      <v>142.23099999999999</v>
    </nc>
  </rcc>
  <rcc rId="14820" sId="6" numFmtId="4">
    <oc r="D45">
      <v>3849.8881500000002</v>
    </oc>
    <nc r="D45">
      <v>0</v>
    </nc>
  </rcc>
  <rcc rId="14821" sId="6" numFmtId="4">
    <oc r="C46">
      <v>0</v>
    </oc>
    <nc r="C46">
      <v>433.39</v>
    </nc>
  </rcc>
  <rcc rId="14822" sId="6" numFmtId="4">
    <oc r="C47">
      <v>181.08199999999999</v>
    </oc>
    <nc r="C47">
      <v>180.398</v>
    </nc>
  </rcc>
  <rcc rId="14823" sId="6" numFmtId="4">
    <oc r="D47">
      <v>181.08199999999999</v>
    </oc>
    <nc r="D47">
      <v>14.933299999999999</v>
    </nc>
  </rcc>
  <rcc rId="14824" sId="6" numFmtId="4">
    <oc r="C48">
      <v>1378.66228</v>
    </oc>
    <nc r="C48"/>
  </rcc>
  <rcc rId="14825" sId="6" numFmtId="4">
    <oc r="D48">
      <v>1323.6177</v>
    </oc>
    <nc r="D48"/>
  </rcc>
  <rcc rId="14826" sId="6" numFmtId="4">
    <oc r="C52">
      <v>332.33686</v>
    </oc>
    <nc r="C52">
      <v>0</v>
    </nc>
  </rcc>
  <rcc rId="14827" sId="6" numFmtId="4">
    <oc r="D52">
      <v>631.577</v>
    </oc>
    <nc r="D52">
      <v>0</v>
    </nc>
  </rcc>
  <rcc rId="14828" sId="6" numFmtId="4">
    <oc r="C45">
      <v>3849.8881500000002</v>
    </oc>
    <nc r="C45">
      <v>663.8</v>
    </nc>
  </rcc>
  <rcc rId="14829" sId="6" numFmtId="4">
    <oc r="C60">
      <v>1369.8440000000001</v>
    </oc>
    <nc r="C60">
      <v>1341.9</v>
    </nc>
  </rcc>
  <rcc rId="14830" sId="6" numFmtId="4">
    <oc r="D60">
      <v>1369.05204</v>
    </oc>
    <nc r="D60">
      <v>26.114419999999999</v>
    </nc>
  </rcc>
  <rcc rId="14831" sId="6" numFmtId="4">
    <oc r="C63">
      <v>0</v>
    </oc>
    <nc r="C63">
      <v>23</v>
    </nc>
  </rcc>
  <rcc rId="14832" sId="6" numFmtId="4">
    <oc r="C65">
      <v>20.117000000000001</v>
    </oc>
    <nc r="C65">
      <v>3.6739999999999999</v>
    </nc>
  </rcc>
  <rcc rId="14833" sId="6" numFmtId="4">
    <oc r="D65">
      <v>20.117000000000001</v>
    </oc>
    <nc r="D65">
      <v>0</v>
    </nc>
  </rcc>
  <rcc rId="14834" sId="6" numFmtId="4">
    <oc r="C67">
      <v>179.892</v>
    </oc>
    <nc r="C67">
      <v>179.208</v>
    </nc>
  </rcc>
  <rcc rId="14835" sId="6" numFmtId="4">
    <oc r="D67">
      <v>179.892</v>
    </oc>
    <nc r="D67">
      <v>4</v>
    </nc>
  </rcc>
  <rcc rId="14836" sId="6" numFmtId="4">
    <oc r="D71">
      <v>2</v>
    </oc>
    <nc r="D71">
      <v>0</v>
    </nc>
  </rcc>
  <rcc rId="14837" sId="6" numFmtId="4">
    <oc r="D72">
      <v>2</v>
    </oc>
    <nc r="D72">
      <v>0</v>
    </nc>
  </rcc>
  <rcc rId="14838" sId="6" numFmtId="4">
    <oc r="D73">
      <v>2</v>
    </oc>
    <nc r="D73">
      <v>0</v>
    </nc>
  </rcc>
  <rcc rId="14839" sId="6" numFmtId="4">
    <oc r="C75">
      <v>2.681</v>
    </oc>
    <nc r="C75">
      <v>2.863</v>
    </nc>
  </rcc>
  <rcc rId="14840" sId="6" numFmtId="4">
    <oc r="D75">
      <v>2.681</v>
    </oc>
    <nc r="D75">
      <v>0</v>
    </nc>
  </rcc>
  <rcc rId="14841" sId="6" numFmtId="4">
    <oc r="C76">
      <v>521.64328999999998</v>
    </oc>
    <nc r="C76">
      <v>0</v>
    </nc>
  </rcc>
  <rcc rId="14842" sId="6" numFmtId="4">
    <oc r="D76">
      <v>498.44495999999998</v>
    </oc>
    <nc r="D76">
      <v>0</v>
    </nc>
  </rcc>
  <rcc rId="14843" sId="6" numFmtId="4">
    <oc r="C77">
      <v>5136.15787</v>
    </oc>
    <nc r="C77">
      <v>1916.98</v>
    </nc>
  </rcc>
  <rcc rId="14844" sId="6" numFmtId="4">
    <oc r="D77">
      <v>5088.3509299999996</v>
    </oc>
    <nc r="D77">
      <v>0</v>
    </nc>
  </rcc>
  <rcc rId="14845" sId="6" numFmtId="4">
    <oc r="C78">
      <v>80</v>
    </oc>
    <nc r="C78">
      <v>233.2</v>
    </nc>
  </rcc>
  <rcc rId="14846" sId="6" numFmtId="4">
    <oc r="D78">
      <v>79.996619999999993</v>
    </oc>
    <nc r="D78">
      <v>0</v>
    </nc>
  </rcc>
  <rcc rId="14847" sId="6" numFmtId="4">
    <oc r="C84">
      <v>1011.07591</v>
    </oc>
    <nc r="C84">
      <v>660</v>
    </nc>
  </rcc>
  <rcc rId="14848" sId="6" numFmtId="4">
    <oc r="D84">
      <v>959.58473000000004</v>
    </oc>
    <nc r="D84">
      <v>0</v>
    </nc>
  </rcc>
  <rcc rId="14849" sId="6" numFmtId="4">
    <oc r="C86">
      <v>2221.6653999999999</v>
    </oc>
    <nc r="C86">
      <v>1585.2529999999999</v>
    </nc>
  </rcc>
  <rcc rId="14850" sId="6" numFmtId="4">
    <oc r="D86">
      <v>2192.99343</v>
    </oc>
    <nc r="D86">
      <v>125</v>
    </nc>
  </rcc>
  <rcc rId="14851" sId="6" numFmtId="4">
    <oc r="C93">
      <v>52</v>
    </oc>
    <nc r="C93">
      <v>2</v>
    </nc>
  </rcc>
  <rcc rId="14852" sId="6" numFmtId="4">
    <oc r="D93">
      <v>30.363</v>
    </oc>
    <nc r="D93">
      <v>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Иль!$19:$23,Иль!$34:$34,Иль!$40:$40,Иль!$59:$59,Иль!$61:$63,Иль!$69:$70,Иль!$79:$80,Иль!$82:$82,Иль!$87:$91,Иль!$94:$101,Иль!$144:$144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3.xml><?xml version="1.0" encoding="utf-8"?>
<revisions xmlns="http://schemas.openxmlformats.org/spreadsheetml/2006/main" xmlns:r="http://schemas.openxmlformats.org/officeDocument/2006/relationships">
  <rcv guid="{B31C8DB7-3E78-4144-A6B5-8DE36DE63F0E}" action="delete"/>
  <rdn rId="0" localSheetId="1" customView="1" name="Z_B31C8DB7_3E78_4144_A6B5_8DE36DE63F0E_.wvu.PrintArea" hidden="1" oldHidden="1">
    <formula>Консол!$A$1:$K$50</formula>
    <oldFormula>Консол!$A$1:$K$50</oldFormula>
  </rdn>
  <rdn rId="0" localSheetId="1" customView="1" name="Z_B31C8DB7_3E78_4144_A6B5_8DE36DE63F0E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B31C8DB7_3E78_4144_A6B5_8DE36DE63F0E_.wvu.PrintArea" hidden="1" oldHidden="1">
    <formula>Справка!$A$1:$EY$31</formula>
    <oldFormula>Справка!$A$1:$EY$31</oldFormula>
  </rdn>
  <rdn rId="0" localSheetId="2" customView="1" name="Z_B31C8DB7_3E78_4144_A6B5_8DE36DE63F0E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B31C8DB7_3E78_4144_A6B5_8DE36DE63F0E_.wvu.Rows" hidden="1" oldHidden="1">
    <formula>район!$17:$18,район!$20:$20,район!$28:$30,район!$50:$51,район!$75:$75,район!$82:$82,район!$99:$99,район!$106:$106,район!$134:$136</formula>
    <oldFormula>район!$17:$18,район!$20:$20,район!$28:$30,район!$50:$51,район!$75:$75,район!$82:$82,район!$99:$99,район!$106:$106,район!$134:$136</oldFormula>
  </rdn>
  <rdn rId="0" localSheetId="4" customView="1" name="Z_B31C8DB7_3E78_4144_A6B5_8DE36DE63F0E_.wvu.Rows" hidden="1" oldHidden="1">
    <formula>Але!$19:$24,Але!$46:$46,Але!$53:$53,Але!$55:$56,Але!$63:$64,Але!$74:$75,Але!$79:$83,Але!$87:$89</formula>
    <oldFormula>Але!$19:$24,Але!$46:$46,Але!$53:$53,Але!$55:$56,Але!$63:$64,Але!$74:$75,Але!$79:$83,Але!$87:$89</oldFormula>
  </rdn>
  <rdn rId="0" localSheetId="5" customView="1" name="Z_B31C8DB7_3E78_4144_A6B5_8DE36DE63F0E_.wvu.Rows" hidden="1" oldHidden="1">
    <formula>Сун!$19:$24,Сун!$49:$51,Сун!$58:$58,Сун!$60:$61,Сун!$68:$69,Сун!$79:$80,Сун!$82:$82,Сун!$88:$89,Сун!$93:$97</formula>
    <oldFormula>Сун!$19:$24,Сун!$49:$51,Сун!$58:$58,Сун!$60:$61,Сун!$68:$69,Сун!$79:$80,Сун!$82:$82,Сун!$88:$89,Сун!$93:$97</oldFormula>
  </rdn>
  <rdn rId="0" localSheetId="6" customView="1" name="Z_B31C8DB7_3E78_4144_A6B5_8DE36DE63F0E_.wvu.PrintArea" hidden="1" oldHidden="1">
    <formula>Иль!$A$1:$F$105</formula>
    <oldFormula>Иль!$A$1:$F$105</oldFormula>
  </rdn>
  <rdn rId="0" localSheetId="6" customView="1" name="Z_B31C8DB7_3E78_4144_A6B5_8DE36DE63F0E_.wvu.Rows" hidden="1" oldHidden="1">
    <formula>Иль!$19:$24,Иль!$33:$33,Иль!$46:$46,Иль!$51:$51,Иль!$61:$62,Иль!$69:$70,Иль!$79:$80,Иль!$82:$82,Иль!$94:$98</formula>
    <oldFormula>Иль!$19:$24,Иль!$33:$33,Иль!$46:$46,Иль!$51:$51,Иль!$61:$62,Иль!$69:$70,Иль!$79:$80,Иль!$82:$82,Иль!$94:$98</oldFormula>
  </rdn>
  <rdn rId="0" localSheetId="7" customView="1" name="Z_B31C8DB7_3E78_4144_A6B5_8DE36DE63F0E_.wvu.Rows" hidden="1" oldHidden="1">
    <formula>Кад!$19:$24,Кад!$44:$44,Кад!$56:$56,Кад!$58:$59,Кад!$66:$67,Кад!$83:$85,Кад!$89:$92,Кад!$94:$96</formula>
    <oldFormula>Кад!$19:$24,Кад!$44:$44,Кад!$56:$56,Кад!$58:$59,Кад!$66:$67,Кад!$83:$85,Кад!$89:$92,Кад!$94:$96</oldFormula>
  </rdn>
  <rdn rId="0" localSheetId="8" customView="1" name="Z_B31C8DB7_3E78_4144_A6B5_8DE36DE63F0E_.wvu.PrintArea" hidden="1" oldHidden="1">
    <formula>Мор!$A$1:$F$101</formula>
    <oldFormula>Мор!$A$1:$F$101</oldFormula>
  </rdn>
  <rdn rId="0" localSheetId="8" customView="1" name="Z_B31C8DB7_3E78_4144_A6B5_8DE36DE63F0E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B31C8DB7_3E78_4144_A6B5_8DE36DE63F0E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B31C8DB7_3E78_4144_A6B5_8DE36DE63F0E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B31C8DB7_3E78_4144_A6B5_8DE36DE63F0E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B31C8DB7_3E78_4144_A6B5_8DE36DE63F0E_.wvu.PrintArea" hidden="1" oldHidden="1">
    <formula>Тор!$A$1:$F$101</formula>
    <oldFormula>Тор!$A$1:$F$101</oldFormula>
  </rdn>
  <rdn rId="0" localSheetId="12" customView="1" name="Z_B31C8DB7_3E78_4144_A6B5_8DE36DE63F0E_.wvu.Rows" hidden="1" oldHidden="1">
    <formula>Тор!$19:$19,Тор!$50:$50,Тор!$57:$57,Тор!$59:$60,Тор!$67:$68,Тор!$75:$75,Тор!$79:$80,Тор!$84:$95</formula>
    <oldFormula>Тор!$19:$19,Тор!$50:$50,Тор!$57:$57,Тор!$59:$60,Тор!$67:$68,Тор!$75:$75,Тор!$79:$80,Тор!$84:$95</oldFormula>
  </rdn>
  <rdn rId="0" localSheetId="13" customView="1" name="Z_B31C8DB7_3E78_4144_A6B5_8DE36DE63F0E_.wvu.Rows" hidden="1" oldHidden="1">
    <formula>Хор!$19:$24,Хор!$32:$32,Хор!$40:$40,Хор!$55:$55,Хор!$57:$58,Хор!$65:$66,Хор!$81:$85,Хор!$88:$95</formula>
    <oldFormula>Хор!$19:$24,Хор!$32:$32,Хор!$40:$40,Хор!$55:$55,Хор!$57:$58,Хор!$65:$66,Хор!$81:$85,Хор!$88:$95</oldFormula>
  </rdn>
  <rdn rId="0" localSheetId="14" customView="1" name="Z_B31C8DB7_3E78_4144_A6B5_8DE36DE63F0E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B31C8DB7_3E78_4144_A6B5_8DE36DE63F0E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B31C8DB7_3E78_4144_A6B5_8DE36DE63F0E_.wvu.PrintArea" hidden="1" oldHidden="1">
    <formula>Юнг!$A$1:$F$100</formula>
    <oldFormula>Юнг!$A$1:$F$100</oldFormula>
  </rdn>
  <rdn rId="0" localSheetId="16" customView="1" name="Z_B31C8DB7_3E78_4144_A6B5_8DE36DE63F0E_.wvu.Rows" hidden="1" oldHidden="1">
    <formula>Юнг!$19:$24,Юнг!$32:$32,Юнг!$56:$56,Юнг!$58:$59,Юнг!$66:$67,Юнг!$82:$86,Юнг!$89:$96</formula>
    <oldFormula>Юнг!$19:$24,Юнг!$32:$32,Юнг!$56:$56,Юнг!$58:$59,Юнг!$66:$67,Юнг!$82:$86,Юнг!$89:$96</oldFormula>
  </rdn>
  <rdn rId="0" localSheetId="17" customView="1" name="Z_B31C8DB7_3E78_4144_A6B5_8DE36DE63F0E_.wvu.Rows" hidden="1" oldHidden="1">
    <formula>Юсь!$20:$24,Юсь!$40:$40,Юсь!$44:$49,Юсь!$68:$69,Юсь!$84:$88,Юсь!$91:$98</formula>
    <oldFormula>Юсь!$20:$24,Юсь!$40:$40,Юсь!$44:$49,Юсь!$68:$69,Юсь!$84:$88,Юсь!$91:$98</oldFormula>
  </rdn>
  <rdn rId="0" localSheetId="18" customView="1" name="Z_B31C8DB7_3E78_4144_A6B5_8DE36DE63F0E_.wvu.PrintArea" hidden="1" oldHidden="1">
    <formula>Яра!$A$1:$F$102</formula>
    <oldFormula>Яра!$A$1:$F$102</oldFormula>
  </rdn>
  <rdn rId="0" localSheetId="18" customView="1" name="Z_B31C8DB7_3E78_4144_A6B5_8DE36DE63F0E_.wvu.Rows" hidden="1" oldHidden="1">
    <formula>Яра!$19:$24,Яра!$46:$46,Яра!$48:$50,Яра!$58:$58,Яра!$60:$61,Яра!$68:$69,Яра!$79:$79,Яра!$84:$88,Яра!$91:$98</formula>
    <oldFormula>Яра!$19:$24,Яра!$46:$46,Яра!$48:$50,Яра!$58:$58,Яра!$60:$61,Яра!$68:$69,Яра!$79:$79,Яра!$84:$88,Яра!$91:$98</oldFormula>
  </rdn>
  <rdn rId="0" localSheetId="19" customView="1" name="Z_B31C8DB7_3E78_4144_A6B5_8DE36DE63F0E_.wvu.Rows" hidden="1" oldHidden="1">
    <formula>Яро!$19:$24,Яро!$54:$54,Яро!$56:$57,Яро!$64:$65,Яро!$75:$76,Яро!$80:$85,Яро!$87:$94</formula>
    <oldFormula>Яро!$19:$24,Яро!$54:$54,Яро!$56:$57,Яро!$64:$65,Яро!$75:$76,Яро!$80:$85,Яро!$87:$94</oldFormula>
  </rdn>
  <rdn rId="0" localSheetId="20" customView="1" name="Z_B31C8DB7_3E78_4144_A6B5_8DE36DE63F0E_.wvu.Rows" hidden="1" oldHidden="1">
    <formula>Лист1!$82:$84</formula>
    <oldFormula>Лист1!$82:$84</oldFormula>
  </rdn>
  <rcv guid="{B31C8DB7-3E78-4144-A6B5-8DE36DE63F0E}" action="add"/>
</revisions>
</file>

<file path=xl/revisions/revisionLog11331.xml><?xml version="1.0" encoding="utf-8"?>
<revisions xmlns="http://schemas.openxmlformats.org/spreadsheetml/2006/main" xmlns:r="http://schemas.openxmlformats.org/officeDocument/2006/relationships">
  <rcv guid="{B31C8DB7-3E78-4144-A6B5-8DE36DE63F0E}" action="delete"/>
  <rdn rId="0" localSheetId="1" customView="1" name="Z_B31C8DB7_3E78_4144_A6B5_8DE36DE63F0E_.wvu.PrintArea" hidden="1" oldHidden="1">
    <formula>Консол!$A$1:$K$50</formula>
    <oldFormula>Консол!$A$1:$K$50</oldFormula>
  </rdn>
  <rdn rId="0" localSheetId="1" customView="1" name="Z_B31C8DB7_3E78_4144_A6B5_8DE36DE63F0E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B31C8DB7_3E78_4144_A6B5_8DE36DE63F0E_.wvu.PrintArea" hidden="1" oldHidden="1">
    <formula>Справка!$A$1:$EY$31</formula>
    <oldFormula>Справка!$A$1:$EY$31</oldFormula>
  </rdn>
  <rdn rId="0" localSheetId="2" customView="1" name="Z_B31C8DB7_3E78_4144_A6B5_8DE36DE63F0E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B31C8DB7_3E78_4144_A6B5_8DE36DE63F0E_.wvu.Rows" hidden="1" oldHidden="1">
    <formula>район!$17:$18,район!$20:$20,район!$28:$30,район!$50:$51,район!$75:$75,район!$82:$82,район!$99:$99,район!$106:$106,район!$134:$136</formula>
    <oldFormula>район!$17:$18,район!$20:$20,район!$28:$30,район!$50:$51,район!$75:$75,район!$82:$82,район!$99:$99,район!$106:$106,район!$134:$136</oldFormula>
  </rdn>
  <rdn rId="0" localSheetId="4" customView="1" name="Z_B31C8DB7_3E78_4144_A6B5_8DE36DE63F0E_.wvu.Rows" hidden="1" oldHidden="1">
    <formula>Але!$19:$24,Але!$46:$46,Але!$53:$53,Але!$55:$56,Але!$63:$64,Але!$74:$75,Але!$79:$83,Але!$87:$89</formula>
    <oldFormula>Але!$19:$24,Але!$46:$46,Але!$53:$53,Але!$55:$56,Але!$63:$64,Але!$74:$75,Але!$79:$83,Але!$87:$89</oldFormula>
  </rdn>
  <rdn rId="0" localSheetId="5" customView="1" name="Z_B31C8DB7_3E78_4144_A6B5_8DE36DE63F0E_.wvu.Rows" hidden="1" oldHidden="1">
    <formula>Сун!$19:$24,Сун!$49:$51,Сун!$58:$58,Сун!$60:$61,Сун!$68:$69,Сун!$79:$80,Сун!$82:$82,Сун!$88:$89,Сун!$93:$97</formula>
    <oldFormula>Сун!$19:$24,Сун!$49:$51,Сун!$58:$58,Сун!$60:$61,Сун!$68:$69,Сун!$79:$80,Сун!$82:$82,Сун!$88:$89,Сун!$93:$97</oldFormula>
  </rdn>
  <rdn rId="0" localSheetId="6" customView="1" name="Z_B31C8DB7_3E78_4144_A6B5_8DE36DE63F0E_.wvu.PrintArea" hidden="1" oldHidden="1">
    <formula>Иль!$A$1:$F$105</formula>
    <oldFormula>Иль!$A$1:$F$105</oldFormula>
  </rdn>
  <rdn rId="0" localSheetId="6" customView="1" name="Z_B31C8DB7_3E78_4144_A6B5_8DE36DE63F0E_.wvu.Rows" hidden="1" oldHidden="1">
    <formula>Иль!$19:$24,Иль!$33:$33,Иль!$46:$46,Иль!$51:$51,Иль!$61:$62,Иль!$69:$70,Иль!$79:$80,Иль!$82:$82,Иль!$94:$98</formula>
    <oldFormula>Иль!$19:$24,Иль!$33:$33,Иль!$46:$46,Иль!$51:$51,Иль!$61:$62,Иль!$69:$70,Иль!$79:$80,Иль!$82:$82,Иль!$94:$98</oldFormula>
  </rdn>
  <rdn rId="0" localSheetId="7" customView="1" name="Z_B31C8DB7_3E78_4144_A6B5_8DE36DE63F0E_.wvu.Rows" hidden="1" oldHidden="1">
    <formula>Кад!$19:$24,Кад!$44:$44,Кад!$56:$56,Кад!$58:$59,Кад!$66:$67,Кад!$83:$85,Кад!$89:$92,Кад!$94:$96</formula>
    <oldFormula>Кад!$19:$24,Кад!$44:$44,Кад!$56:$56,Кад!$58:$59,Кад!$66:$67,Кад!$83:$85,Кад!$89:$92,Кад!$94:$96</oldFormula>
  </rdn>
  <rdn rId="0" localSheetId="8" customView="1" name="Z_B31C8DB7_3E78_4144_A6B5_8DE36DE63F0E_.wvu.PrintArea" hidden="1" oldHidden="1">
    <formula>Мор!$A$1:$F$101</formula>
    <oldFormula>Мор!$A$1:$F$101</oldFormula>
  </rdn>
  <rdn rId="0" localSheetId="8" customView="1" name="Z_B31C8DB7_3E78_4144_A6B5_8DE36DE63F0E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B31C8DB7_3E78_4144_A6B5_8DE36DE63F0E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B31C8DB7_3E78_4144_A6B5_8DE36DE63F0E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B31C8DB7_3E78_4144_A6B5_8DE36DE63F0E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B31C8DB7_3E78_4144_A6B5_8DE36DE63F0E_.wvu.PrintArea" hidden="1" oldHidden="1">
    <formula>Тор!$A$1:$F$101</formula>
    <oldFormula>Тор!$A$1:$F$101</oldFormula>
  </rdn>
  <rdn rId="0" localSheetId="12" customView="1" name="Z_B31C8DB7_3E78_4144_A6B5_8DE36DE63F0E_.wvu.Rows" hidden="1" oldHidden="1">
    <formula>Тор!$19:$19,Тор!$50:$50,Тор!$57:$57,Тор!$59:$60,Тор!$67:$68,Тор!$75:$75,Тор!$79:$80,Тор!$84:$95</formula>
    <oldFormula>Тор!$19:$19,Тор!$50:$50,Тор!$57:$57,Тор!$59:$60,Тор!$67:$68,Тор!$75:$75,Тор!$79:$80,Тор!$84:$95</oldFormula>
  </rdn>
  <rdn rId="0" localSheetId="13" customView="1" name="Z_B31C8DB7_3E78_4144_A6B5_8DE36DE63F0E_.wvu.Rows" hidden="1" oldHidden="1">
    <formula>Хор!$19:$24,Хор!$32:$32,Хор!$40:$40,Хор!$55:$55,Хор!$57:$58,Хор!$65:$66,Хор!$81:$85,Хор!$88:$95</formula>
    <oldFormula>Хор!$19:$24,Хор!$32:$32,Хор!$40:$40,Хор!$55:$55,Хор!$57:$58,Хор!$65:$66,Хор!$81:$85,Хор!$88:$95</oldFormula>
  </rdn>
  <rdn rId="0" localSheetId="14" customView="1" name="Z_B31C8DB7_3E78_4144_A6B5_8DE36DE63F0E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B31C8DB7_3E78_4144_A6B5_8DE36DE63F0E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B31C8DB7_3E78_4144_A6B5_8DE36DE63F0E_.wvu.PrintArea" hidden="1" oldHidden="1">
    <formula>Юнг!$A$1:$F$100</formula>
    <oldFormula>Юнг!$A$1:$F$100</oldFormula>
  </rdn>
  <rdn rId="0" localSheetId="16" customView="1" name="Z_B31C8DB7_3E78_4144_A6B5_8DE36DE63F0E_.wvu.Rows" hidden="1" oldHidden="1">
    <formula>Юнг!$19:$24,Юнг!$32:$32,Юнг!$56:$56,Юнг!$58:$59,Юнг!$66:$67,Юнг!$82:$86,Юнг!$89:$96</formula>
    <oldFormula>Юнг!$19:$24,Юнг!$32:$32,Юнг!$56:$56,Юнг!$58:$59,Юнг!$66:$67,Юнг!$82:$86,Юнг!$89:$96</oldFormula>
  </rdn>
  <rdn rId="0" localSheetId="17" customView="1" name="Z_B31C8DB7_3E78_4144_A6B5_8DE36DE63F0E_.wvu.Rows" hidden="1" oldHidden="1">
    <formula>Юсь!$20:$24,Юсь!$40:$40,Юсь!$44:$49,Юсь!$68:$69,Юсь!$84:$88,Юсь!$91:$98</formula>
    <oldFormula>Юсь!$20:$24,Юсь!$40:$40,Юсь!$44:$49,Юсь!$68:$69,Юсь!$84:$88,Юсь!$91:$98</oldFormula>
  </rdn>
  <rdn rId="0" localSheetId="18" customView="1" name="Z_B31C8DB7_3E78_4144_A6B5_8DE36DE63F0E_.wvu.PrintArea" hidden="1" oldHidden="1">
    <formula>Яра!$A$1:$F$102</formula>
    <oldFormula>Яра!$A$1:$F$102</oldFormula>
  </rdn>
  <rdn rId="0" localSheetId="18" customView="1" name="Z_B31C8DB7_3E78_4144_A6B5_8DE36DE63F0E_.wvu.Rows" hidden="1" oldHidden="1">
    <formula>Яра!$19:$24,Яра!$46:$46,Яра!$48:$50,Яра!$58:$58,Яра!$60:$61,Яра!$68:$69,Яра!$79:$79,Яра!$84:$88,Яра!$91:$98</formula>
    <oldFormula>Яра!$19:$24,Яра!$46:$46,Яра!$48:$50,Яра!$58:$58,Яра!$60:$61,Яра!$68:$69,Яра!$79:$79,Яра!$84:$88,Яра!$91:$98</oldFormula>
  </rdn>
  <rdn rId="0" localSheetId="19" customView="1" name="Z_B31C8DB7_3E78_4144_A6B5_8DE36DE63F0E_.wvu.Rows" hidden="1" oldHidden="1">
    <formula>Яро!$19:$24,Яро!$54:$54,Яро!$56:$57,Яро!$64:$65,Яро!$75:$76,Яро!$80:$85,Яро!$87:$94</formula>
    <oldFormula>Яро!$19:$24,Яро!$54:$54,Яро!$56:$57,Яро!$64:$65,Яро!$75:$76,Яро!$80:$85,Яро!$87:$94</oldFormula>
  </rdn>
  <rdn rId="0" localSheetId="20" customView="1" name="Z_B31C8DB7_3E78_4144_A6B5_8DE36DE63F0E_.wvu.Rows" hidden="1" oldHidden="1">
    <formula>Лист1!$82:$84</formula>
    <oldFormula>Лист1!$82:$84</oldFormula>
  </rdn>
  <rcv guid="{B31C8DB7-3E78-4144-A6B5-8DE36DE63F0E}" action="add"/>
</revisions>
</file>

<file path=xl/revisions/revisionLog113311.xml><?xml version="1.0" encoding="utf-8"?>
<revisions xmlns="http://schemas.openxmlformats.org/spreadsheetml/2006/main" xmlns:r="http://schemas.openxmlformats.org/officeDocument/2006/relationships">
  <rcc rId="15433" sId="12">
    <oc r="C54" t="inlineStr">
      <is>
        <t>назначено на 2019 г.</t>
      </is>
    </oc>
    <nc r="C54" t="inlineStr">
      <is>
        <t>назначено на 2020 г.</t>
      </is>
    </nc>
  </rcc>
  <rcc rId="15434" sId="12">
    <oc r="D54" t="inlineStr">
      <is>
        <t>исполнено на 01.01.2020 г.</t>
      </is>
    </oc>
    <nc r="D54" t="inlineStr">
      <is>
        <t>исполнено на 01.02.2020 г.</t>
      </is>
    </nc>
  </rcc>
  <rcc rId="15435" sId="12">
    <oc r="A1" t="inlineStr">
      <is>
        <t xml:space="preserve">                     Анализ исполнения бюджета Тораевского сельского поселения на 01.01.2020 г.</t>
      </is>
    </oc>
    <nc r="A1" t="inlineStr">
      <is>
        <t xml:space="preserve">                     Анализ исполнения бюджета Тораевского сельского поселения на 01.02.2020 г.</t>
      </is>
    </nc>
  </rcc>
  <rcc rId="15436" sId="12">
    <oc r="C3" t="inlineStr">
      <is>
        <t>назначено на 2019 г.</t>
      </is>
    </oc>
    <nc r="C3" t="inlineStr">
      <is>
        <t>назначено на 2020 г.</t>
      </is>
    </nc>
  </rcc>
  <rcc rId="15437" sId="12">
    <oc r="D3" t="inlineStr">
      <is>
        <t>исполнен на 01.01.2020 г.</t>
      </is>
    </oc>
    <nc r="D3" t="inlineStr">
      <is>
        <t>исполнен на 01.02.2020 г.</t>
      </is>
    </nc>
  </rcc>
  <rcc rId="15438" sId="12" numFmtId="4">
    <oc r="C6">
      <v>120.069</v>
    </oc>
    <nc r="C6">
      <v>117.6</v>
    </nc>
  </rcc>
  <rcc rId="15439" sId="12" numFmtId="4">
    <oc r="D6">
      <v>118.17819</v>
    </oc>
    <nc r="D6">
      <v>5.21997</v>
    </nc>
  </rcc>
  <rcc rId="15440" sId="12" numFmtId="4">
    <oc r="C8">
      <v>270.89</v>
    </oc>
    <nc r="C8">
      <v>315.67</v>
    </nc>
  </rcc>
  <rcc rId="15441" sId="12" numFmtId="4">
    <oc r="D8">
      <v>401.45729999999998</v>
    </oc>
    <nc r="D8">
      <v>32.041069999999998</v>
    </nc>
  </rcc>
  <rcc rId="15442" sId="12" numFmtId="4">
    <oc r="C9">
      <v>2.9049999999999998</v>
    </oc>
    <nc r="C9">
      <v>3.39</v>
    </nc>
  </rcc>
  <rcc rId="15443" sId="12" numFmtId="4">
    <oc r="D9">
      <v>2.9508100000000002</v>
    </oc>
    <nc r="D9">
      <v>0.218</v>
    </nc>
  </rcc>
  <rcc rId="15444" sId="12" numFmtId="4">
    <oc r="C10">
      <v>452.44</v>
    </oc>
    <nc r="C10">
      <v>527.24</v>
    </nc>
  </rcc>
  <rcc rId="15445" sId="12" numFmtId="4">
    <oc r="D10">
      <v>536.34830999999997</v>
    </oc>
    <nc r="D10">
      <v>43.965269999999997</v>
    </nc>
  </rcc>
  <rcc rId="15446" sId="12" numFmtId="4">
    <oc r="D11">
      <v>-58.787730000000003</v>
    </oc>
    <nc r="D11">
      <v>-5.8903100000000004</v>
    </nc>
  </rcc>
  <rcc rId="15447" sId="12" numFmtId="4">
    <oc r="C13">
      <v>25</v>
    </oc>
    <nc r="C13">
      <v>30</v>
    </nc>
  </rcc>
  <rcc rId="15448" sId="12" numFmtId="4">
    <oc r="D13">
      <v>78.119699999999995</v>
    </oc>
    <nc r="D13">
      <v>0</v>
    </nc>
  </rcc>
  <rcc rId="15449" sId="12" numFmtId="4">
    <oc r="C15">
      <v>153</v>
    </oc>
    <nc r="C15">
      <v>250</v>
    </nc>
  </rcc>
  <rcc rId="15450" sId="12" numFmtId="4">
    <oc r="D15">
      <v>154.26683</v>
    </oc>
    <nc r="D15">
      <v>1.7590000000000001E-2</v>
    </nc>
  </rcc>
  <rcc rId="15451" sId="12" numFmtId="4">
    <oc r="C16">
      <v>250</v>
    </oc>
    <nc r="C16">
      <v>388</v>
    </nc>
  </rcc>
  <rcc rId="15452" sId="12" numFmtId="4">
    <oc r="D16">
      <v>211.65996000000001</v>
    </oc>
    <nc r="D16">
      <v>2.5541900000000002</v>
    </nc>
  </rcc>
  <rcc rId="15453" sId="12" numFmtId="4">
    <oc r="C18">
      <v>10</v>
    </oc>
    <nc r="C18">
      <v>8</v>
    </nc>
  </rcc>
  <rcc rId="15454" sId="12" numFmtId="4">
    <oc r="D18">
      <v>7.2</v>
    </oc>
    <nc r="D18">
      <v>0.2</v>
    </nc>
  </rcc>
  <rcc rId="15455" sId="12" numFmtId="4">
    <oc r="C27">
      <v>475</v>
    </oc>
    <nc r="C27">
      <v>592.1</v>
    </nc>
  </rcc>
  <rcc rId="15456" sId="12" numFmtId="4">
    <oc r="D27">
      <v>495.13547999999997</v>
    </oc>
    <nc r="D27">
      <v>117.92</v>
    </nc>
  </rcc>
  <rcc rId="15457" sId="12" numFmtId="4">
    <oc r="C28">
      <v>60</v>
    </oc>
    <nc r="C28">
      <v>77</v>
    </nc>
  </rcc>
  <rcc rId="15458" sId="12" numFmtId="4">
    <oc r="D28">
      <v>77.039019999999994</v>
    </oc>
    <nc r="D28">
      <v>0.54335</v>
    </nc>
  </rcc>
  <rcc rId="15459" sId="12" numFmtId="4">
    <oc r="C30">
      <v>33</v>
    </oc>
    <nc r="C30"/>
  </rcc>
  <rcc rId="15460" sId="12" numFmtId="4">
    <oc r="D30">
      <v>50.359360000000002</v>
    </oc>
    <nc r="D30"/>
  </rcc>
  <rcc rId="15461" sId="12" numFmtId="4">
    <oc r="D31">
      <v>0.30660999999999999</v>
    </oc>
    <nc r="D31"/>
  </rcc>
  <rcc rId="15462" sId="12" numFmtId="4">
    <oc r="C36">
      <v>17</v>
    </oc>
    <nc r="C36"/>
  </rcc>
  <rcc rId="15463" sId="12" numFmtId="4">
    <oc r="D36">
      <v>33.728740000000002</v>
    </oc>
    <nc r="D36"/>
  </rcc>
  <rcc rId="15464" sId="12" numFmtId="4">
    <oc r="C42">
      <v>1424.6</v>
    </oc>
    <nc r="C42">
      <v>1079.5</v>
    </nc>
  </rcc>
  <rcc rId="15465" sId="12" numFmtId="4">
    <oc r="D42">
      <v>1424.6</v>
    </oc>
    <nc r="D42">
      <v>89.956999999999994</v>
    </nc>
  </rcc>
  <rcc rId="15466" sId="12" numFmtId="4">
    <oc r="C43">
      <v>399.5</v>
    </oc>
    <nc r="C43">
      <v>100</v>
    </nc>
  </rcc>
  <rcc rId="15467" sId="12" numFmtId="4">
    <oc r="D43">
      <v>399.5</v>
    </oc>
    <nc r="D43">
      <v>0</v>
    </nc>
  </rcc>
  <rcc rId="15468" sId="12" numFmtId="4">
    <oc r="C44">
      <v>2462.3678500000001</v>
    </oc>
    <nc r="C44">
      <v>1350.4110000000001</v>
    </nc>
  </rcc>
  <rcc rId="15469" sId="12" numFmtId="4">
    <oc r="D44">
      <v>2397.9915599999999</v>
    </oc>
    <nc r="D44"/>
  </rcc>
  <rcc rId="15470" sId="12" numFmtId="4">
    <oc r="C45">
      <v>181.68199999999999</v>
    </oc>
    <nc r="C45">
      <v>182.18799999999999</v>
    </nc>
  </rcc>
  <rcc rId="15471" sId="12" numFmtId="4">
    <oc r="D45">
      <v>181.68199999999999</v>
    </oc>
    <nc r="D45">
      <v>14.933299999999999</v>
    </nc>
  </rcc>
  <rcc rId="15472" sId="12" numFmtId="4">
    <oc r="C46">
      <v>1462.0309999999999</v>
    </oc>
    <nc r="C46"/>
  </rcc>
  <rcc rId="15473" sId="12" numFmtId="4">
    <oc r="D46">
      <v>1462.0304100000001</v>
    </oc>
    <nc r="D46"/>
  </rcc>
  <rcc rId="15474" sId="12" numFmtId="4">
    <oc r="C48">
      <v>508.16561000000002</v>
    </oc>
    <nc r="C48"/>
  </rcc>
  <rcc rId="15475" sId="12" numFmtId="4">
    <oc r="D48">
      <v>339.9</v>
    </oc>
    <nc r="D48"/>
  </rcc>
  <rcc rId="15476" sId="12" numFmtId="34">
    <oc r="C58">
      <v>1119.19</v>
    </oc>
    <nc r="C58">
      <v>1182.0170000000001</v>
    </nc>
  </rcc>
  <rcc rId="15477" sId="12" numFmtId="34">
    <oc r="D58">
      <v>1118.38294</v>
    </oc>
    <nc r="D58">
      <v>25.763010000000001</v>
    </nc>
  </rcc>
  <rcc rId="15478" sId="12" numFmtId="34">
    <oc r="C61">
      <v>0</v>
    </oc>
    <nc r="C61">
      <v>28</v>
    </nc>
  </rcc>
  <rcc rId="15479" sId="12" numFmtId="34">
    <oc r="C62">
      <v>1</v>
    </oc>
    <nc r="C62">
      <v>5</v>
    </nc>
  </rcc>
  <rcc rId="15480" sId="12" numFmtId="34">
    <oc r="C63">
      <v>11.284000000000001</v>
    </oc>
    <nc r="C63">
      <v>3.3170000000000002</v>
    </nc>
  </rcc>
  <rcc rId="15481" sId="12" numFmtId="34">
    <oc r="D63">
      <v>11.284000000000001</v>
    </oc>
    <nc r="D63">
      <v>0</v>
    </nc>
  </rcc>
  <rcc rId="15482" sId="12" numFmtId="34">
    <oc r="C65">
      <v>179.892</v>
    </oc>
    <nc r="C65">
      <v>179.208</v>
    </nc>
  </rcc>
  <rcc rId="15483" sId="12" numFmtId="34">
    <oc r="D65">
      <v>179.892</v>
    </oc>
    <nc r="D65">
      <v>4.8</v>
    </nc>
  </rcc>
  <rcc rId="15484" sId="12" numFmtId="34">
    <oc r="C69">
      <v>0</v>
    </oc>
    <nc r="C69">
      <v>2</v>
    </nc>
  </rcc>
  <rcc rId="15485" sId="12" numFmtId="34">
    <oc r="C70">
      <v>35.869999999999997</v>
    </oc>
    <nc r="C70">
      <v>2</v>
    </nc>
  </rcc>
  <rcc rId="15486" sId="12" numFmtId="34">
    <oc r="D70">
      <v>35.869999999999997</v>
    </oc>
    <nc r="D70">
      <v>0</v>
    </nc>
  </rcc>
  <rcc rId="15487" sId="12" numFmtId="34">
    <oc r="C71">
      <v>0</v>
    </oc>
    <nc r="C71">
      <v>2</v>
    </nc>
  </rcc>
  <rcc rId="15488" sId="12" numFmtId="34">
    <oc r="C73">
      <v>4.0214999999999996</v>
    </oc>
    <nc r="C73">
      <v>7.1580000000000004</v>
    </nc>
  </rcc>
  <rcc rId="15489" sId="12" numFmtId="34">
    <oc r="D73">
      <v>4.0214999999999996</v>
    </oc>
    <nc r="D73">
      <v>0</v>
    </nc>
  </rcc>
  <rcc rId="15490" sId="12" numFmtId="34">
    <oc r="C74">
      <v>1051.4464800000001</v>
    </oc>
    <nc r="C74">
      <v>0</v>
    </nc>
  </rcc>
  <rcc rId="15491" sId="12" numFmtId="34">
    <oc r="D74">
      <v>1049.3617400000001</v>
    </oc>
    <nc r="D74">
      <v>0</v>
    </nc>
  </rcc>
  <rcc rId="15492" sId="12" numFmtId="34">
    <oc r="C76">
      <v>4005.6954500000002</v>
    </oc>
    <nc r="C76">
      <v>2342.7109999999998</v>
    </nc>
  </rcc>
  <rcc rId="15493" sId="12" numFmtId="34">
    <oc r="D76">
      <v>3191.8908999999999</v>
    </oc>
    <nc r="D76">
      <v>0</v>
    </nc>
  </rcc>
  <rcc rId="15494" sId="12" numFmtId="34">
    <oc r="C77">
      <v>200.952</v>
    </oc>
    <nc r="C77">
      <v>30</v>
    </nc>
  </rcc>
  <rcc rId="15495" sId="12" numFmtId="34">
    <oc r="D77">
      <v>200.952</v>
    </oc>
    <nc r="D77">
      <v>0</v>
    </nc>
  </rcc>
  <rcc rId="15496" sId="12" numFmtId="34">
    <oc r="C81">
      <v>939.37266999999997</v>
    </oc>
    <nc r="C81">
      <v>267.90499999999997</v>
    </nc>
  </rcc>
  <rcc rId="15497" sId="12" numFmtId="34">
    <oc r="D81">
      <v>939.37266999999997</v>
    </oc>
    <nc r="D81">
      <v>0</v>
    </nc>
  </rcc>
  <rcc rId="15498" sId="12" numFmtId="34">
    <oc r="C83">
      <v>1259.6500000000001</v>
    </oc>
    <nc r="C83">
      <v>1150.0999999999999</v>
    </nc>
  </rcc>
  <rcc rId="15499" sId="12" numFmtId="34">
    <oc r="D83">
      <v>1259.6500000000001</v>
    </oc>
    <nc r="D83">
      <v>92.424999999999997</v>
    </nc>
  </rcc>
  <rcc rId="15500" sId="12" numFmtId="34">
    <oc r="C97">
      <v>15</v>
    </oc>
    <nc r="C97">
      <v>2</v>
    </nc>
  </rcc>
  <rcc rId="15501" sId="12" numFmtId="34">
    <oc r="D97">
      <v>15</v>
    </oc>
    <nc r="D97">
      <v>0</v>
    </nc>
  </rcc>
  <rcc rId="15502" sId="13">
    <oc r="A1" t="inlineStr">
      <is>
        <t xml:space="preserve">                     Анализ исполнения бюджета Хорнойского сельского поселения на 01.01.2020 г.</t>
      </is>
    </oc>
    <nc r="A1" t="inlineStr">
      <is>
        <t xml:space="preserve">                     Анализ исполнения бюджета Хорнойского сельского поселения на 01.02.2020 г.</t>
      </is>
    </nc>
  </rcc>
  <rcc rId="15503" sId="13">
    <oc r="C3" t="inlineStr">
      <is>
        <t>назначено на 2019 г.</t>
      </is>
    </oc>
    <nc r="C3" t="inlineStr">
      <is>
        <t>назначено на 2020 г.</t>
      </is>
    </nc>
  </rcc>
  <rcc rId="15504" sId="13">
    <oc r="D3" t="inlineStr">
      <is>
        <t>исполнен на 01.01.2020 г.</t>
      </is>
    </oc>
    <nc r="D3" t="inlineStr">
      <is>
        <t>исполнен на 01.02.2020 г.</t>
      </is>
    </nc>
  </rcc>
  <rcc rId="15505" sId="13">
    <oc r="C52" t="inlineStr">
      <is>
        <t>назначено на 2019 г.</t>
      </is>
    </oc>
    <nc r="C52" t="inlineStr">
      <is>
        <t>назначено на 2020 г.</t>
      </is>
    </nc>
  </rcc>
  <rcc rId="15506" sId="13">
    <oc r="D52" t="inlineStr">
      <is>
        <t>исполнено на 01.01.2020 г.</t>
      </is>
    </oc>
    <nc r="D52" t="inlineStr">
      <is>
        <t>исполнено на 01.02.2020 г.</t>
      </is>
    </nc>
  </rcc>
  <rcc rId="15507" sId="13" numFmtId="4">
    <oc r="C6">
      <v>64.421999999999997</v>
    </oc>
    <nc r="C6">
      <v>74.3</v>
    </nc>
  </rcc>
  <rcc rId="15508" sId="13" numFmtId="4">
    <oc r="D6">
      <v>76.767859999999999</v>
    </oc>
    <nc r="D6">
      <v>0.33015</v>
    </nc>
  </rcc>
  <rcc rId="15509" sId="13" numFmtId="4">
    <oc r="C8">
      <v>123.79</v>
    </oc>
    <nc r="C8">
      <v>144.09</v>
    </nc>
  </rcc>
  <rcc rId="15510" sId="13" numFmtId="4">
    <oc r="D8">
      <v>183.45526000000001</v>
    </oc>
    <nc r="D8">
      <v>14.62534</v>
    </nc>
  </rcc>
  <rcc rId="15511" sId="13" numFmtId="4">
    <oc r="C9">
      <v>1.33</v>
    </oc>
    <nc r="C9">
      <v>1.55</v>
    </nc>
  </rcc>
  <rcc rId="15512" sId="13" numFmtId="4">
    <oc r="D9">
      <v>1.3484400000000001</v>
    </oc>
    <nc r="D9">
      <v>9.9510000000000001E-2</v>
    </nc>
  </rcc>
  <rcc rId="15513" sId="13" numFmtId="4">
    <oc r="C10">
      <v>206.75</v>
    </oc>
    <nc r="C10">
      <v>240.66</v>
    </nc>
  </rcc>
  <rcc rId="15514" sId="13" numFmtId="4">
    <oc r="D10">
      <v>245.09684999999999</v>
    </oc>
    <nc r="D10">
      <v>20.06823</v>
    </nc>
  </rcc>
  <rcc rId="15515" sId="13" numFmtId="4">
    <oc r="D11">
      <v>-26.864419999999999</v>
    </oc>
    <nc r="D11">
      <v>-2.6886399999999999</v>
    </nc>
  </rcc>
  <rcc rId="15516" sId="13" numFmtId="4">
    <oc r="D13">
      <v>6.9966900000000001</v>
    </oc>
    <nc r="D13">
      <v>0</v>
    </nc>
  </rcc>
  <rcc rId="15517" sId="13" numFmtId="4">
    <oc r="C15">
      <v>294</v>
    </oc>
    <nc r="C15">
      <v>190</v>
    </nc>
  </rcc>
  <rcc rId="15518" sId="13" numFmtId="4">
    <oc r="D15">
      <v>335.86909000000003</v>
    </oc>
    <nc r="D15">
      <v>0.17971999999999999</v>
    </nc>
  </rcc>
  <rcc rId="15519" sId="13" numFmtId="4">
    <oc r="C16">
      <v>392</v>
    </oc>
    <nc r="C16">
      <v>380</v>
    </nc>
  </rcc>
  <rcc rId="15520" sId="13" numFmtId="4">
    <oc r="D16">
      <v>404.16068000000001</v>
    </oc>
    <nc r="D16">
      <v>9.0491100000000007</v>
    </nc>
  </rcc>
  <rcc rId="15521" sId="13" numFmtId="4">
    <oc r="C18">
      <v>10</v>
    </oc>
    <nc r="C18">
      <v>5</v>
    </nc>
  </rcc>
  <rcc rId="15522" sId="13" numFmtId="4">
    <oc r="D18">
      <v>5.0999999999999996</v>
    </oc>
    <nc r="D18">
      <v>0.75</v>
    </nc>
  </rcc>
  <rcc rId="15523" sId="13" numFmtId="4">
    <oc r="C27">
      <v>97</v>
    </oc>
    <nc r="C27">
      <v>77</v>
    </nc>
  </rcc>
  <rcc rId="15524" sId="13" numFmtId="4">
    <oc r="D27">
      <v>79.817390000000003</v>
    </oc>
    <nc r="D27">
      <v>0</v>
    </nc>
  </rcc>
  <rcc rId="15525" sId="13" numFmtId="4">
    <oc r="C39">
      <v>1275.4000000000001</v>
    </oc>
    <nc r="C39">
      <v>1358.5</v>
    </nc>
  </rcc>
  <rcc rId="15526" sId="13" numFmtId="4">
    <oc r="D39">
      <v>1275.4000000000001</v>
    </oc>
    <nc r="D39">
      <v>113.206</v>
    </nc>
  </rcc>
  <rcc rId="15527" sId="13" numFmtId="4">
    <oc r="C41">
      <v>690</v>
    </oc>
    <nc r="C41">
      <v>466</v>
    </nc>
  </rcc>
  <rcc rId="15528" sId="13" numFmtId="4">
    <oc r="D41">
      <v>690</v>
    </oc>
    <nc r="D41">
      <v>0</v>
    </nc>
  </rcc>
  <rcc rId="15529" sId="13" numFmtId="4">
    <oc r="D42">
      <v>1474.0385200000001</v>
    </oc>
    <nc r="D42"/>
  </rcc>
  <rcc rId="15530" sId="13" numFmtId="4">
    <oc r="C43">
      <v>92.456000000000003</v>
    </oc>
    <nc r="C43">
      <v>92.584999999999994</v>
    </nc>
  </rcc>
  <rcc rId="15531" sId="13" numFmtId="4">
    <oc r="D43">
      <v>92.456000000000003</v>
    </oc>
    <nc r="D43">
      <v>7.4668000000000001</v>
    </nc>
  </rcc>
  <rcc rId="15532" sId="13" numFmtId="4">
    <oc r="C44">
      <v>1122.45</v>
    </oc>
    <nc r="C44"/>
  </rcc>
  <rcc rId="15533" sId="13" numFmtId="4">
    <oc r="D44">
      <v>1122.45</v>
    </oc>
    <nc r="D44"/>
  </rcc>
  <rcc rId="15534" sId="13" numFmtId="4">
    <oc r="C45">
      <v>6.1711999999999998</v>
    </oc>
    <nc r="C45"/>
  </rcc>
  <rcc rId="15535" sId="13" numFmtId="4">
    <oc r="D45">
      <v>193.72120000000001</v>
    </oc>
    <nc r="D45"/>
  </rcc>
  <rcc rId="15536" sId="13" numFmtId="4">
    <oc r="C42">
      <v>1474.0385200000001</v>
    </oc>
    <nc r="C42">
      <v>499.47</v>
    </nc>
  </rcc>
  <rcc rId="15537" sId="13" numFmtId="34">
    <oc r="C56">
      <v>1111.8499999999999</v>
    </oc>
    <nc r="C56">
      <v>1019.8</v>
    </nc>
  </rcc>
  <rcc rId="15538" sId="13" numFmtId="34">
    <oc r="C59">
      <v>0</v>
    </oc>
    <nc r="C59">
      <v>19</v>
    </nc>
  </rcc>
  <rcc rId="15539" sId="13" numFmtId="34">
    <oc r="C61">
      <v>8.4489999999999998</v>
    </oc>
    <nc r="C61">
      <v>2.6930000000000001</v>
    </nc>
  </rcc>
  <rcc rId="15540" sId="13" numFmtId="34">
    <oc r="D61">
      <v>8.4484999999999992</v>
    </oc>
    <nc r="D61">
      <v>0</v>
    </nc>
  </rcc>
  <rcc rId="15541" sId="13" numFmtId="34">
    <oc r="C63">
      <v>89.944999999999993</v>
    </oc>
    <nc r="C63">
      <v>89.605000000000004</v>
    </nc>
  </rcc>
  <rcc rId="15542" sId="13" numFmtId="34">
    <oc r="D63">
      <v>89.944999999999993</v>
    </oc>
    <nc r="D63">
      <v>2</v>
    </nc>
  </rcc>
  <rcc rId="15543" sId="13" numFmtId="34">
    <oc r="C67">
      <v>2.7031100000000001</v>
    </oc>
    <nc r="C67">
      <v>2</v>
    </nc>
  </rcc>
  <rcc rId="15544" sId="13" numFmtId="34">
    <oc r="D67">
      <v>2.7031100000000001</v>
    </oc>
    <nc r="D67">
      <v>0</v>
    </nc>
  </rcc>
  <rcc rId="15545" sId="13" numFmtId="34">
    <oc r="D68">
      <v>2</v>
    </oc>
    <nc r="D68">
      <v>0</v>
    </nc>
  </rcc>
  <rcc rId="15546" sId="13" numFmtId="34">
    <oc r="D69">
      <v>2</v>
    </oc>
    <nc r="D69">
      <v>0</v>
    </nc>
  </rcc>
  <rcc rId="15547" sId="13" numFmtId="34">
    <oc r="C71">
      <v>6.7024999999999997</v>
    </oc>
    <nc r="C71">
      <v>7.1580000000000004</v>
    </nc>
  </rcc>
  <rcc rId="15548" sId="13" numFmtId="34">
    <oc r="D71">
      <v>6.7024999999999997</v>
    </oc>
    <nc r="D71">
      <v>0</v>
    </nc>
  </rcc>
  <rcc rId="15549" sId="13" numFmtId="34">
    <oc r="C72">
      <v>0</v>
    </oc>
    <nc r="C72">
      <v>360</v>
    </nc>
  </rcc>
  <rcc rId="15550" sId="13" numFmtId="34">
    <oc r="C73">
      <v>2037.94742</v>
    </oc>
    <nc r="C73">
      <v>951.77</v>
    </nc>
  </rcc>
  <rcc rId="15551" sId="13" numFmtId="34">
    <oc r="D73">
      <v>1991.6120000000001</v>
    </oc>
    <nc r="D73">
      <v>9.1999999999999993</v>
    </nc>
  </rcc>
  <rcc rId="15552" sId="13" numFmtId="34">
    <oc r="C74">
      <v>28.305</v>
    </oc>
    <nc r="C74">
      <v>0</v>
    </nc>
  </rcc>
  <rcc rId="15553" sId="13" numFmtId="34">
    <oc r="D74">
      <v>28.305</v>
    </oc>
    <nc r="D74">
      <v>0</v>
    </nc>
  </rcc>
  <rcc rId="15554" sId="13" numFmtId="34">
    <oc r="D78">
      <v>238.12428</v>
    </oc>
    <nc r="D78">
      <v>0</v>
    </nc>
  </rcc>
  <rcc rId="15555" sId="13" numFmtId="34">
    <oc r="C80">
      <v>2599.6370000000002</v>
    </oc>
    <nc r="C80">
      <v>947.8</v>
    </nc>
  </rcc>
  <rcc rId="15556" sId="13" numFmtId="34">
    <oc r="D80">
      <v>2541.3860800000002</v>
    </oc>
    <nc r="D80">
      <v>75</v>
    </nc>
  </rcc>
  <rcc rId="15557" sId="13" numFmtId="34">
    <oc r="C87">
      <v>5.6968899999999998</v>
    </oc>
    <nc r="C87">
      <v>2</v>
    </nc>
  </rcc>
  <rcc rId="15558" sId="13" numFmtId="34">
    <oc r="D87">
      <v>5.6959999999999997</v>
    </oc>
    <nc r="D87">
      <v>0</v>
    </nc>
  </rcc>
  <rcc rId="15559" sId="13" numFmtId="34">
    <oc r="D56">
      <v>1107.6683499999999</v>
    </oc>
    <nc r="D56">
      <v>24</v>
    </nc>
  </rcc>
  <rcc rId="15560" sId="13" numFmtId="34">
    <oc r="C78">
      <v>238.12430000000001</v>
    </oc>
    <nc r="C78">
      <v>289.32900000000001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4.xml><?xml version="1.0" encoding="utf-8"?>
<revisions xmlns="http://schemas.openxmlformats.org/spreadsheetml/2006/main" xmlns:r="http://schemas.openxmlformats.org/officeDocument/2006/relationships">
  <rcc rId="19370" sId="2" numFmtId="4">
    <oc r="CR32">
      <v>462.18360999999999</v>
    </oc>
    <nc r="CR32">
      <v>0</v>
    </nc>
  </rcc>
  <rcc rId="19371" sId="2" numFmtId="4">
    <oc r="CS32">
      <v>0</v>
    </oc>
    <nc r="CS32">
      <v>249.5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c rId="22276" sId="1" numFmtId="4">
    <oc r="D26">
      <v>-19535.39184</v>
    </oc>
    <nc r="D26">
      <v>-10904.056339999999</v>
    </nc>
  </rcc>
  <rfmt sheetId="1" sqref="D27">
    <dxf>
      <numFmt numFmtId="2" formatCode="0.00"/>
    </dxf>
  </rfmt>
  <rfmt sheetId="1" sqref="D27">
    <dxf>
      <numFmt numFmtId="183" formatCode="0.000"/>
    </dxf>
  </rfmt>
  <rfmt sheetId="1" sqref="D27">
    <dxf>
      <numFmt numFmtId="174" formatCode="0.0000"/>
    </dxf>
  </rfmt>
  <rfmt sheetId="1" sqref="D27">
    <dxf>
      <numFmt numFmtId="168" formatCode="0.00000"/>
    </dxf>
  </rfmt>
  <rfmt sheetId="1" sqref="D27">
    <dxf>
      <numFmt numFmtId="173" formatCode="0.000000"/>
    </dxf>
  </rfmt>
  <rfmt sheetId="1" sqref="D27">
    <dxf>
      <numFmt numFmtId="168" formatCode="0.00000"/>
    </dxf>
  </rfmt>
  <rrc rId="22277" sId="1" ref="A26:XFD26" action="insertRow">
    <undo index="0" exp="area" ref3D="1" dr="$A$43:$XFD$45" dn="Z_61528DAC_5C4C_48F4_ADE2_8A724B05A086_.wvu.Rows" sId="1"/>
    <undo index="4" exp="area" ref3D="1" dr="$A$82:$XFD$84" dn="Z_B31C8DB7_3E78_4144_A6B5_8DE36DE63F0E_.wvu.Rows" sId="1"/>
    <undo index="2" exp="area" ref3D="1" dr="$A$43:$XFD$45" dn="Z_B31C8DB7_3E78_4144_A6B5_8DE36DE63F0E_.wvu.Rows" sId="1"/>
    <undo index="2" exp="area" ref3D="1" dr="$A$43:$XFD$45" dn="Z_B30CE22D_C12F_4E12_8BB9_3AAE0A6991CC_.wvu.Rows" sId="1"/>
    <undo index="2" exp="area" ref3D="1" dr="$A$43:$XFD$45" dn="Z_A54C432C_6C68_4B53_A75C_446EB3A61B2B_.wvu.Rows" sId="1"/>
    <undo index="4" exp="area" ref3D="1" dr="$A$82:$XFD$84" dn="Z_5BFCA170_DEAE_4D2C_98A0_1E68B427AC01_.wvu.Rows" sId="1"/>
    <undo index="2" exp="area" ref3D="1" dr="$A$43:$XFD$45" dn="Z_5BFCA170_DEAE_4D2C_98A0_1E68B427AC01_.wvu.Rows" sId="1"/>
    <undo index="2" exp="area" ref3D="1" dr="$A$43:$XFD$45" dn="Z_42584DC0_1D41_4C93_9B38_C388E7B8DAC4_.wvu.Rows" sId="1"/>
    <undo index="4" exp="area" ref3D="1" dr="$A$82:$XFD$84" dn="Z_3DCB9AAA_F09C_4EA6_B992_F93E466D374A_.wvu.Rows" sId="1"/>
    <undo index="2" exp="area" ref3D="1" dr="$A$43:$XFD$45" dn="Z_3DCB9AAA_F09C_4EA6_B992_F93E466D374A_.wvu.Rows" sId="1"/>
    <undo index="4" exp="area" ref3D="1" dr="$A$82:$XFD$84" dn="Z_1A52382B_3765_4E8C_903F_6B8919B7242E_.wvu.Rows" sId="1"/>
    <undo index="2" exp="area" ref3D="1" dr="$A$43:$XFD$45" dn="Z_1A52382B_3765_4E8C_903F_6B8919B7242E_.wvu.Rows" sId="1"/>
    <undo index="2" exp="area" ref3D="1" dr="$A$43:$XFD$45" dn="Z_1718F1EE_9F48_4DBE_9531_3B70F9C4A5DD_.wvu.Rows" sId="1"/>
  </rrc>
  <rcc rId="22278" sId="1">
    <nc r="B26">
      <v>21800</v>
    </nc>
  </rcc>
  <rcc rId="22279" sId="1" numFmtId="4">
    <nc r="C26">
      <v>0</v>
    </nc>
  </rcc>
  <rcc rId="22280" sId="1" numFmtId="4">
    <nc r="D26">
      <v>1835.97099</v>
    </nc>
  </rcc>
  <rcc rId="22281" sId="1">
    <oc r="D28">
      <f>D24+D23+D27+D25</f>
    </oc>
    <nc r="D28">
      <f>D24+D23+D27+D25+D26</f>
    </nc>
  </rcc>
  <rfmt sheetId="1" sqref="D28">
    <dxf>
      <numFmt numFmtId="174" formatCode="0.0000"/>
    </dxf>
  </rfmt>
  <rfmt sheetId="1" sqref="D28">
    <dxf>
      <numFmt numFmtId="183" formatCode="0.000"/>
    </dxf>
  </rfmt>
  <rfmt sheetId="1" sqref="D28">
    <dxf>
      <numFmt numFmtId="2" formatCode="0.00"/>
    </dxf>
  </rfmt>
  <rfmt sheetId="1" sqref="D28">
    <dxf>
      <numFmt numFmtId="166" formatCode="0.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1.xml><?xml version="1.0" encoding="utf-8"?>
<revisions xmlns="http://schemas.openxmlformats.org/spreadsheetml/2006/main" xmlns:r="http://schemas.openxmlformats.org/officeDocument/2006/relationships">
  <rcc rId="22041" sId="3" numFmtId="4">
    <oc r="C44">
      <v>530</v>
    </oc>
    <nc r="C44">
      <v>1400</v>
    </nc>
  </rcc>
  <rcc rId="22042" sId="3" numFmtId="4">
    <oc r="D44">
      <v>1.84E-2</v>
    </oc>
    <nc r="D44">
      <v>1.2999999999999999E-3</v>
    </nc>
  </rcc>
  <rcc rId="22043" sId="3" numFmtId="4">
    <oc r="C46">
      <v>100</v>
    </oc>
    <nc r="C46">
      <v>50</v>
    </nc>
  </rcc>
  <rcc rId="22044" sId="3" numFmtId="4">
    <oc r="C49">
      <v>600</v>
    </oc>
    <nc r="C49">
      <v>1000</v>
    </nc>
  </rcc>
  <rcc rId="22045" sId="3" numFmtId="4">
    <oc r="D49">
      <v>649.62864000000002</v>
    </oc>
    <nc r="D49">
      <v>0</v>
    </nc>
  </rcc>
  <rcc rId="22046" sId="3" numFmtId="4">
    <oc r="C50">
      <v>2000</v>
    </oc>
    <nc r="C50">
      <v>2500</v>
    </nc>
  </rcc>
  <rcc rId="22047" sId="3" numFmtId="4">
    <oc r="D50">
      <v>1207.4346499999999</v>
    </oc>
    <nc r="D50">
      <v>65.732510000000005</v>
    </nc>
  </rcc>
  <rcc rId="22048" sId="3" numFmtId="4">
    <oc r="C54">
      <v>867</v>
    </oc>
    <nc r="C54">
      <v>1065</v>
    </nc>
  </rcc>
  <rcc rId="22049" sId="3" numFmtId="4">
    <oc r="D54">
      <v>45.8825</v>
    </oc>
    <nc r="D54">
      <v>118.92375</v>
    </nc>
  </rcc>
  <rcc rId="22050" sId="3" numFmtId="4">
    <oc r="C55">
      <v>336</v>
    </oc>
    <nc r="C55">
      <v>300</v>
    </nc>
  </rcc>
  <rcc rId="22051" sId="3" numFmtId="4">
    <oc r="D55">
      <v>2.0235400000000001</v>
    </oc>
    <nc r="D55">
      <v>12.78374</v>
    </nc>
  </rcc>
  <rcc rId="22052" sId="3" numFmtId="4">
    <oc r="C56">
      <v>1060</v>
    </oc>
    <nc r="C56">
      <v>235</v>
    </nc>
  </rcc>
  <rcc rId="22053" sId="3" numFmtId="4">
    <oc r="D56">
      <v>-1.5562</v>
    </oc>
    <nc r="D56">
      <v>19.218229999999998</v>
    </nc>
  </rcc>
  <rcc rId="22054" sId="3" numFmtId="4">
    <oc r="C57">
      <v>37</v>
    </oc>
    <nc r="C57">
      <v>0</v>
    </nc>
  </rcc>
  <rcc rId="22055" sId="3" numFmtId="4">
    <oc r="D57">
      <v>41.55</v>
    </oc>
    <nc r="D57">
      <v>0</v>
    </nc>
  </rcc>
  <rcc rId="22056" sId="3" numFmtId="4">
    <oc r="C63">
      <v>10026.799999999999</v>
    </oc>
    <nc r="C63">
      <v>1796.8</v>
    </nc>
  </rcc>
  <rcc rId="22057" sId="3" numFmtId="4">
    <oc r="D63">
      <v>835.6</v>
    </oc>
    <nc r="D63">
      <v>149.69999999999999</v>
    </nc>
  </rcc>
  <rcc rId="22058" sId="3" numFmtId="4">
    <oc r="C66">
      <v>236042.63518000001</v>
    </oc>
    <nc r="C66">
      <v>194813.03557000001</v>
    </nc>
  </rcc>
  <rcc rId="22059" sId="3" numFmtId="4">
    <oc r="D66">
      <v>0</v>
    </oc>
    <nc r="D66">
      <v>13998.4</v>
    </nc>
  </rcc>
  <rcc rId="22060" sId="3" numFmtId="4">
    <oc r="D67">
      <v>18143.8</v>
    </oc>
    <nc r="D67">
      <v>21801.271680000002</v>
    </nc>
  </rcc>
  <rcc rId="22061" sId="3" numFmtId="4">
    <oc r="C68">
      <v>53894</v>
    </oc>
    <nc r="C68">
      <v>44583.199999999997</v>
    </nc>
  </rcc>
  <rcc rId="22062" sId="3" numFmtId="4">
    <nc r="D68">
      <v>1979.106</v>
    </nc>
  </rcc>
  <rcc rId="22063" sId="3" numFmtId="4">
    <oc r="D69">
      <v>467.79521999999997</v>
    </oc>
    <nc r="D69">
      <v>1835.97099</v>
    </nc>
  </rcc>
  <rfmt sheetId="3" sqref="C62:D62">
    <dxf>
      <numFmt numFmtId="2" formatCode="0.00"/>
    </dxf>
  </rfmt>
  <rfmt sheetId="3" sqref="C62:D62">
    <dxf>
      <numFmt numFmtId="183" formatCode="0.000"/>
    </dxf>
  </rfmt>
  <rfmt sheetId="3" sqref="C62:D62">
    <dxf>
      <numFmt numFmtId="174" formatCode="0.0000"/>
    </dxf>
  </rfmt>
  <rfmt sheetId="3" sqref="C62:D62">
    <dxf>
      <numFmt numFmtId="168" formatCode="0.00000"/>
    </dxf>
  </rfmt>
  <rcc rId="22064" sId="3" numFmtId="4">
    <oc r="C67">
      <v>405408.09899999999</v>
    </oc>
    <nc r="C67">
      <v>425793.47</v>
    </nc>
  </rcc>
  <rcc rId="22065" sId="3" numFmtId="4">
    <oc r="D70">
      <v>-19535.39184</v>
    </oc>
    <nc r="D70">
      <v>-10904.056339999999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111.xml><?xml version="1.0" encoding="utf-8"?>
<revisions xmlns="http://schemas.openxmlformats.org/spreadsheetml/2006/main" xmlns:r="http://schemas.openxmlformats.org/officeDocument/2006/relationships">
  <rcc rId="15780" sId="16">
    <oc r="A1" t="inlineStr">
      <is>
        <t xml:space="preserve">                     Анализ исполнения бюджета Юнгинского сельского поселения на 01.01.2020 г.</t>
      </is>
    </oc>
    <nc r="A1" t="inlineStr">
      <is>
        <t xml:space="preserve">                     Анализ исполнения бюджета Юнгинского сельского поселения на 01.02.2020 г.</t>
      </is>
    </nc>
  </rcc>
  <rcc rId="15781" sId="16">
    <oc r="C3" t="inlineStr">
      <is>
        <t>назначено на 2019 г.</t>
      </is>
    </oc>
    <nc r="C3" t="inlineStr">
      <is>
        <t>назначено на 2020 г.</t>
      </is>
    </nc>
  </rcc>
  <rcc rId="15782" sId="16">
    <oc r="D3" t="inlineStr">
      <is>
        <t>исполнен на 01.01.2020 г.</t>
      </is>
    </oc>
    <nc r="D3" t="inlineStr">
      <is>
        <t>исполнен на 01.02.2020 г.</t>
      </is>
    </nc>
  </rcc>
  <rcc rId="15783" sId="16">
    <oc r="C53" t="inlineStr">
      <is>
        <t>назначено на 2019 г.</t>
      </is>
    </oc>
    <nc r="C53" t="inlineStr">
      <is>
        <t>назначено на 2020 г.</t>
      </is>
    </nc>
  </rcc>
  <rcc rId="15784" sId="16">
    <oc r="D53" t="inlineStr">
      <is>
        <t>исполнено на 01.01.2020 г.</t>
      </is>
    </oc>
    <nc r="D53" t="inlineStr">
      <is>
        <t>исполнено на 01.02.2020 г.</t>
      </is>
    </nc>
  </rcc>
  <rcc rId="15785" sId="16" numFmtId="4">
    <oc r="C6">
      <v>112.63200000000001</v>
    </oc>
    <nc r="C6">
      <v>115.4</v>
    </nc>
  </rcc>
  <rcc rId="15786" sId="16" numFmtId="4">
    <oc r="D6">
      <v>111.63984000000001</v>
    </oc>
    <nc r="D6">
      <v>4.1180599999999998</v>
    </nc>
  </rcc>
  <rcc rId="15787" sId="16" numFmtId="4">
    <oc r="C8">
      <v>186.49</v>
    </oc>
    <nc r="C8">
      <v>227.51</v>
    </nc>
  </rcc>
  <rcc rId="15788" sId="16" numFmtId="4">
    <oc r="D8">
      <v>276.37416000000002</v>
    </oc>
    <nc r="D8">
      <v>23.092649999999999</v>
    </nc>
  </rcc>
  <rcc rId="15789" sId="16" numFmtId="4">
    <oc r="C9">
      <v>2</v>
    </oc>
    <nc r="C9">
      <v>2.4300000000000002</v>
    </nc>
  </rcc>
  <rcc rId="15790" sId="16" numFmtId="4">
    <oc r="D9">
      <v>2.0314199999999998</v>
    </oc>
    <nc r="D9">
      <v>0.15712999999999999</v>
    </nc>
  </rcc>
  <rcc rId="15791" sId="16" numFmtId="4">
    <oc r="C10">
      <v>311.47000000000003</v>
    </oc>
    <nc r="C10">
      <v>380</v>
    </nc>
  </rcc>
  <rcc rId="15792" sId="16" numFmtId="4">
    <oc r="D10">
      <v>369.23682000000002</v>
    </oc>
    <nc r="D10">
      <v>31.686679999999999</v>
    </nc>
  </rcc>
  <rcc rId="15793" sId="16" numFmtId="4">
    <oc r="D11">
      <v>-40.471069999999997</v>
    </oc>
    <nc r="D11">
      <v>-4.2452500000000004</v>
    </nc>
  </rcc>
  <rcc rId="15794" sId="16" numFmtId="4">
    <oc r="C13">
      <v>40</v>
    </oc>
    <nc r="C13">
      <v>20</v>
    </nc>
  </rcc>
  <rcc rId="15795" sId="16" numFmtId="4">
    <oc r="D13">
      <v>13.895189999999999</v>
    </oc>
    <nc r="D13">
      <v>0</v>
    </nc>
  </rcc>
  <rcc rId="15796" sId="16" numFmtId="4">
    <oc r="C15">
      <v>229</v>
    </oc>
    <nc r="C15">
      <v>260</v>
    </nc>
  </rcc>
  <rcc rId="15797" sId="16" numFmtId="4">
    <oc r="D15">
      <v>241.11515</v>
    </oc>
    <nc r="D15">
      <v>1.79209</v>
    </nc>
  </rcc>
  <rcc rId="15798" sId="16" numFmtId="4">
    <oc r="C16">
      <v>1820</v>
    </oc>
    <nc r="C16">
      <v>1979</v>
    </nc>
  </rcc>
  <rcc rId="15799" sId="16" numFmtId="4">
    <oc r="D16">
      <v>1966.5665799999999</v>
    </oc>
    <nc r="D16">
      <v>26.432449999999999</v>
    </nc>
  </rcc>
  <rcc rId="15800" sId="16" numFmtId="4">
    <oc r="C18">
      <v>12</v>
    </oc>
    <nc r="C18">
      <v>10</v>
    </nc>
  </rcc>
  <rcc rId="15801" sId="16" numFmtId="4">
    <oc r="D18">
      <v>9.25</v>
    </oc>
    <nc r="D18">
      <v>1</v>
    </nc>
  </rcc>
  <rcc rId="15802" sId="16" numFmtId="4">
    <oc r="C27">
      <v>264.39999999999998</v>
    </oc>
    <nc r="C27">
      <v>353.3</v>
    </nc>
  </rcc>
  <rcc rId="15803" sId="16" numFmtId="4">
    <oc r="D27">
      <v>313.62047999999999</v>
    </oc>
    <nc r="D27">
      <v>0</v>
    </nc>
  </rcc>
  <rcc rId="15804" sId="16" numFmtId="4">
    <oc r="C28">
      <v>60.7</v>
    </oc>
    <nc r="C28">
      <v>79.5</v>
    </nc>
  </rcc>
  <rcc rId="15805" sId="16" numFmtId="4">
    <oc r="D28">
      <v>62.905970000000003</v>
    </oc>
    <nc r="D28">
      <v>1.3547499999999999</v>
    </nc>
  </rcc>
  <rcc rId="15806" sId="16" numFmtId="4">
    <oc r="C30">
      <v>70</v>
    </oc>
    <nc r="C30">
      <v>0</v>
    </nc>
  </rcc>
  <rcc rId="15807" sId="16" numFmtId="4">
    <oc r="D30">
      <v>112.6438</v>
    </oc>
    <nc r="D30">
      <v>7.1010799999999996</v>
    </nc>
  </rcc>
  <rcc rId="15808" sId="16" numFmtId="4">
    <oc r="C35">
      <v>7</v>
    </oc>
    <nc r="C35"/>
  </rcc>
  <rcc rId="15809" sId="16" numFmtId="4">
    <oc r="D35">
      <v>7.7290099999999997</v>
    </oc>
    <nc r="D35"/>
  </rcc>
  <rcc rId="15810" sId="16" numFmtId="4">
    <oc r="C41">
      <v>767.8</v>
    </oc>
    <nc r="C41">
      <v>415.4</v>
    </nc>
  </rcc>
  <rcc rId="15811" sId="16" numFmtId="4">
    <oc r="D41">
      <v>767.8</v>
    </oc>
    <nc r="D41">
      <v>34.616</v>
    </nc>
  </rcc>
  <rcc rId="15812" sId="16" numFmtId="4">
    <oc r="C42">
      <v>830</v>
    </oc>
    <nc r="C42">
      <v>0</v>
    </nc>
  </rcc>
  <rcc rId="15813" sId="16" numFmtId="4">
    <oc r="D42">
      <v>830</v>
    </oc>
    <nc r="D42">
      <v>0</v>
    </nc>
  </rcc>
  <rcc rId="15814" sId="16" numFmtId="4">
    <oc r="C43">
      <v>1955.5148899999999</v>
    </oc>
    <nc r="C43">
      <v>861.44</v>
    </nc>
  </rcc>
  <rcc rId="15815" sId="16" numFmtId="4">
    <oc r="D43">
      <v>1955.4667099999999</v>
    </oc>
    <nc r="D43">
      <v>0</v>
    </nc>
  </rcc>
  <rcc rId="15816" sId="16" numFmtId="4">
    <oc r="C44">
      <v>91.736000000000004</v>
    </oc>
    <nc r="C44">
      <v>92.584999999999994</v>
    </nc>
  </rcc>
  <rcc rId="15817" sId="16" numFmtId="4">
    <oc r="D44">
      <v>91.736000000000004</v>
    </oc>
    <nc r="D44">
      <v>7.4667000000000003</v>
    </nc>
  </rcc>
  <rcc rId="15818" sId="16" numFmtId="4">
    <oc r="C45">
      <v>284.47899999999998</v>
    </oc>
    <nc r="C45"/>
  </rcc>
  <rcc rId="15819" sId="16" numFmtId="4">
    <oc r="D45">
      <v>284.47899999999998</v>
    </oc>
    <nc r="D45"/>
  </rcc>
  <rcc rId="15820" sId="16" numFmtId="4">
    <oc r="C48">
      <v>1.65</v>
    </oc>
    <nc r="C48"/>
  </rcc>
  <rcc rId="15821" sId="16" numFmtId="4">
    <oc r="D48">
      <v>36.65</v>
    </oc>
    <nc r="D48"/>
  </rcc>
  <rcc rId="15822" sId="16" numFmtId="34">
    <oc r="C57">
      <v>1470.01</v>
    </oc>
    <nc r="C57">
      <v>1474.8</v>
    </nc>
  </rcc>
  <rcc rId="15823" sId="16" numFmtId="34">
    <oc r="D57">
      <v>1462.54575</v>
    </oc>
    <nc r="D57">
      <v>28.145029999999998</v>
    </nc>
  </rcc>
  <rcc rId="15824" sId="16" numFmtId="34">
    <oc r="C60">
      <v>0</v>
    </oc>
    <nc r="C60">
      <v>30</v>
    </nc>
  </rcc>
  <rcc rId="15825" sId="16" numFmtId="34">
    <oc r="C62">
      <v>30.686</v>
    </oc>
    <nc r="C62">
      <v>3.6280000000000001</v>
    </nc>
  </rcc>
  <rcc rId="15826" sId="16" numFmtId="34">
    <oc r="D62">
      <v>30.686</v>
    </oc>
    <nc r="D62">
      <v>0</v>
    </nc>
  </rcc>
  <rcc rId="15827" sId="16" numFmtId="34">
    <oc r="C64">
      <v>89.945999999999998</v>
    </oc>
    <nc r="C64">
      <v>89.605000000000004</v>
    </nc>
  </rcc>
  <rcc rId="15828" sId="16" numFmtId="34">
    <oc r="D64">
      <v>89.945999999999998</v>
    </oc>
    <nc r="D64">
      <v>2</v>
    </nc>
  </rcc>
  <rcc rId="15829" sId="16" numFmtId="34">
    <oc r="C68">
      <v>28.699110000000001</v>
    </oc>
    <nc r="C68">
      <v>2</v>
    </nc>
  </rcc>
  <rcc rId="15830" sId="16" numFmtId="34">
    <oc r="D68">
      <v>28.699110000000001</v>
    </oc>
    <nc r="D68">
      <v>0</v>
    </nc>
  </rcc>
  <rcc rId="15831" sId="16" numFmtId="34">
    <oc r="C69">
      <v>26.777000000000001</v>
    </oc>
    <nc r="C69">
      <v>18</v>
    </nc>
  </rcc>
  <rcc rId="15832" sId="16" numFmtId="34">
    <oc r="D69">
      <v>24.806519999999999</v>
    </oc>
    <nc r="D69">
      <v>1.5</v>
    </nc>
  </rcc>
  <rcc rId="15833" sId="16" numFmtId="34">
    <oc r="D70">
      <v>2</v>
    </oc>
    <nc r="D70">
      <v>0</v>
    </nc>
  </rcc>
  <rcc rId="15834" sId="16" numFmtId="34">
    <oc r="C72">
      <v>4.0214999999999996</v>
    </oc>
    <nc r="C72">
      <v>7.1580000000000004</v>
    </nc>
  </rcc>
  <rcc rId="15835" sId="16" numFmtId="34">
    <oc r="D72">
      <v>4.0214999999999996</v>
    </oc>
    <nc r="D72">
      <v>0</v>
    </nc>
  </rcc>
  <rcc rId="15836" sId="16" numFmtId="34">
    <oc r="C73">
      <v>1103.7805599999999</v>
    </oc>
    <nc r="C73">
      <v>170</v>
    </nc>
  </rcc>
  <rcc rId="15837" sId="16" numFmtId="34">
    <oc r="D73">
      <v>1093.8543400000001</v>
    </oc>
    <nc r="D73">
      <v>35</v>
    </nc>
  </rcc>
  <rcc rId="15838" sId="16" numFmtId="34">
    <oc r="C74">
      <v>1995.41372</v>
    </oc>
    <nc r="C74">
      <v>1471.38</v>
    </nc>
  </rcc>
  <rcc rId="15839" sId="16" numFmtId="34">
    <oc r="D74">
      <v>1971.4374</v>
    </oc>
    <nc r="D74">
      <v>14.851000000000001</v>
    </nc>
  </rcc>
  <rcc rId="15840" sId="16" numFmtId="34">
    <oc r="C75">
      <v>241.804</v>
    </oc>
    <nc r="C75">
      <v>60</v>
    </nc>
  </rcc>
  <rcc rId="15841" sId="16" numFmtId="34">
    <oc r="D75">
      <v>241.804</v>
    </oc>
    <nc r="D75">
      <v>8.9</v>
    </nc>
  </rcc>
  <rcc rId="15842" sId="16" numFmtId="34">
    <oc r="C79">
      <v>533.59951999999998</v>
    </oc>
    <nc r="C79">
      <v>395.49400000000003</v>
    </nc>
  </rcc>
  <rcc rId="15843" sId="16" numFmtId="34">
    <oc r="D79">
      <v>463.56686999999999</v>
    </oc>
    <nc r="D79">
      <v>3</v>
    </nc>
  </rcc>
  <rcc rId="15844" sId="16" numFmtId="34">
    <oc r="C81">
      <v>1677.702</v>
    </oc>
    <nc r="C81">
      <v>1065.5</v>
    </nc>
  </rcc>
  <rcc rId="15845" sId="16" numFmtId="34">
    <oc r="D81">
      <v>1677.6991700000001</v>
    </oc>
    <nc r="D81">
      <v>88.26</v>
    </nc>
  </rcc>
  <rcc rId="15846" sId="16" numFmtId="34">
    <oc r="C88">
      <v>20.332999999999998</v>
    </oc>
    <nc r="C88">
      <v>2</v>
    </nc>
  </rcc>
  <rcc rId="15847" sId="16" numFmtId="34">
    <oc r="D88">
      <v>20.332999999999998</v>
    </oc>
    <nc r="D88">
      <v>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1111.xml><?xml version="1.0" encoding="utf-8"?>
<revisions xmlns="http://schemas.openxmlformats.org/spreadsheetml/2006/main" xmlns:r="http://schemas.openxmlformats.org/officeDocument/2006/relationships">
  <rcc rId="15182" sId="10">
    <oc r="C54" t="inlineStr">
      <is>
        <t>назначено на 2019 г.</t>
      </is>
    </oc>
    <nc r="C54" t="inlineStr">
      <is>
        <t>назначено на 2020 г.</t>
      </is>
    </nc>
  </rcc>
  <rcc rId="15183" sId="10">
    <oc r="D54" t="inlineStr">
      <is>
        <t>исполнено на 01.01.2020 г.</t>
      </is>
    </oc>
    <nc r="D54" t="inlineStr">
      <is>
        <t>исполнено на 01.02.2020 г.</t>
      </is>
    </nc>
  </rcc>
  <rcc rId="15184" sId="10">
    <oc r="D3" t="inlineStr">
      <is>
        <t>исполнен на 01.01.2020 г.</t>
      </is>
    </oc>
    <nc r="D3" t="inlineStr">
      <is>
        <t>исполнен на 01.02.2020 г.</t>
      </is>
    </nc>
  </rcc>
  <rcc rId="15185" sId="10">
    <oc r="C3" t="inlineStr">
      <is>
        <t>назначено на 2019 г.</t>
      </is>
    </oc>
    <nc r="C3" t="inlineStr">
      <is>
        <t>назначено на 2020 г.</t>
      </is>
    </nc>
  </rcc>
  <rcc rId="15186" sId="10">
    <oc r="A1" t="inlineStr">
      <is>
        <t xml:space="preserve">                     Анализ исполнения бюджета Орининского сельского поселения на 01.01.2020 г.</t>
      </is>
    </oc>
    <nc r="A1" t="inlineStr">
      <is>
        <t xml:space="preserve">                     Анализ исполнения бюджета Орининского сельского поселения на 01.02.2020 г.</t>
      </is>
    </nc>
  </rcc>
  <rcc rId="15187" sId="10" numFmtId="4">
    <oc r="C6">
      <v>224.083</v>
    </oc>
    <nc r="C6">
      <v>187.5</v>
    </nc>
  </rcc>
  <rcc rId="15188" sId="10" numFmtId="4">
    <oc r="D6">
      <v>189.95368999999999</v>
    </oc>
    <nc r="D6">
      <v>13.768739999999999</v>
    </nc>
  </rcc>
  <rcc rId="15189" sId="10" numFmtId="4">
    <oc r="C8">
      <v>158.35</v>
    </oc>
    <nc r="C8">
      <v>183.91</v>
    </nc>
  </rcc>
  <rcc rId="15190" sId="10" numFmtId="4">
    <oc r="D8">
      <v>234.67979</v>
    </oc>
    <nc r="D8">
      <v>18.666550000000001</v>
    </nc>
  </rcc>
  <rcc rId="15191" sId="10" numFmtId="4">
    <oc r="C9">
      <v>1.6950000000000001</v>
    </oc>
    <nc r="C9">
      <v>1.97</v>
    </nc>
  </rcc>
  <rcc rId="15192" sId="10" numFmtId="4">
    <oc r="D9">
      <v>1.72496</v>
    </oc>
    <nc r="D9">
      <v>0.12701000000000001</v>
    </nc>
  </rcc>
  <rcc rId="15193" sId="10" numFmtId="4">
    <oc r="C10">
      <v>264.49</v>
    </oc>
    <nc r="C10">
      <v>307.16000000000003</v>
    </nc>
  </rcc>
  <rcc rId="15194" sId="10" numFmtId="4">
    <oc r="D10">
      <v>313.53298000000001</v>
    </oc>
    <nc r="D10">
      <v>25.613409999999998</v>
    </nc>
  </rcc>
  <rcc rId="15195" sId="10" numFmtId="4">
    <oc r="D11">
      <v>-34.365540000000003</v>
    </oc>
    <nc r="D11">
      <v>-3.4315799999999999</v>
    </nc>
  </rcc>
  <rcc rId="15196" sId="10" numFmtId="4">
    <oc r="C13">
      <v>40</v>
    </oc>
    <nc r="C13">
      <v>30</v>
    </nc>
  </rcc>
  <rcc rId="15197" sId="10" numFmtId="4">
    <oc r="D13">
      <v>9.3778500000000005</v>
    </oc>
    <nc r="D13">
      <v>0</v>
    </nc>
  </rcc>
  <rcc rId="15198" sId="10" numFmtId="4">
    <oc r="C15">
      <v>326</v>
    </oc>
    <nc r="C15">
      <v>290</v>
    </nc>
  </rcc>
  <rcc rId="15199" sId="10" numFmtId="4">
    <oc r="D15">
      <v>300.92039</v>
    </oc>
    <nc r="D15">
      <v>3.1266099999999999</v>
    </nc>
  </rcc>
  <rcc rId="15200" sId="10" numFmtId="4">
    <oc r="C16">
      <v>1550</v>
    </oc>
    <nc r="C16">
      <v>1492</v>
    </nc>
  </rcc>
  <rcc rId="15201" sId="10" numFmtId="4">
    <oc r="D16">
      <v>1471.8857</v>
    </oc>
    <nc r="D16">
      <v>29.829219999999999</v>
    </nc>
  </rcc>
  <rcc rId="15202" sId="10" numFmtId="4">
    <oc r="C18">
      <v>10</v>
    </oc>
    <nc r="C18">
      <v>6</v>
    </nc>
  </rcc>
  <rcc rId="15203" sId="10" numFmtId="4">
    <oc r="D18">
      <v>6.58</v>
    </oc>
    <nc r="D18">
      <v>0.7</v>
    </nc>
  </rcc>
  <rcc rId="15204" sId="10" numFmtId="4">
    <oc r="C27">
      <v>50</v>
    </oc>
    <nc r="C27">
      <v>230.4</v>
    </nc>
  </rcc>
  <rcc rId="15205" sId="10" numFmtId="4">
    <oc r="D27">
      <v>86.796859999999995</v>
    </oc>
    <nc r="D27">
      <v>10.23612</v>
    </nc>
  </rcc>
  <rcc rId="15206" sId="10" numFmtId="4">
    <oc r="C28">
      <v>45</v>
    </oc>
    <nc r="C28">
      <v>54</v>
    </nc>
  </rcc>
  <rcc rId="15207" sId="10" numFmtId="4">
    <oc r="D28">
      <v>49.5</v>
    </oc>
    <nc r="D28">
      <v>4.5</v>
    </nc>
  </rcc>
  <rcc rId="15208" sId="10" numFmtId="4">
    <oc r="C30">
      <v>35</v>
    </oc>
    <nc r="C30">
      <v>0</v>
    </nc>
  </rcc>
  <rcc rId="15209" sId="10" numFmtId="4">
    <oc r="D30">
      <v>77.439530000000005</v>
    </oc>
    <nc r="D30">
      <v>0</v>
    </nc>
  </rcc>
  <rcc rId="15210" sId="10" numFmtId="4">
    <oc r="D37">
      <v>-4.6500000000000004</v>
    </oc>
    <nc r="D37">
      <v>0</v>
    </nc>
  </rcc>
  <rcc rId="15211" sId="10" numFmtId="4">
    <oc r="C41">
      <v>1462.5</v>
    </oc>
    <nc r="C41">
      <v>1597</v>
    </nc>
  </rcc>
  <rcc rId="15212" sId="10" numFmtId="4">
    <oc r="D41">
      <v>1462.5</v>
    </oc>
    <nc r="D41">
      <v>133.08099999999999</v>
    </nc>
  </rcc>
  <rcc rId="15213" sId="10" numFmtId="4">
    <oc r="C42">
      <v>816</v>
    </oc>
    <nc r="C42">
      <v>150</v>
    </nc>
  </rcc>
  <rcc rId="15214" sId="10" numFmtId="4">
    <oc r="D42">
      <v>816</v>
    </oc>
    <nc r="D42">
      <v>0</v>
    </nc>
  </rcc>
  <rcc rId="15215" sId="10" numFmtId="4">
    <oc r="C43">
      <v>1165.08</v>
    </oc>
    <nc r="C43">
      <v>831.26499999999999</v>
    </nc>
  </rcc>
  <rcc rId="15216" sId="10" numFmtId="4">
    <oc r="D43">
      <v>1165.08</v>
    </oc>
    <nc r="D43">
      <v>0</v>
    </nc>
  </rcc>
  <rcc rId="15217" sId="10" numFmtId="4">
    <oc r="C45">
      <v>182.40299999999999</v>
    </oc>
    <nc r="C45"/>
  </rcc>
  <rcc rId="15218" sId="10" numFmtId="4">
    <oc r="D45">
      <v>182.40299999999999</v>
    </oc>
    <nc r="D45"/>
  </rcc>
  <rcc rId="15219" sId="10" numFmtId="4">
    <oc r="C46">
      <v>371.589</v>
    </oc>
    <nc r="C46"/>
  </rcc>
  <rcc rId="15220" sId="10" numFmtId="4">
    <oc r="D46">
      <v>371.48899999999998</v>
    </oc>
    <nc r="D46"/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c rId="21745" sId="19">
    <oc r="C51" t="inlineStr">
      <is>
        <t>назначено на 2021 г.</t>
      </is>
    </oc>
    <nc r="C51" t="inlineStr">
      <is>
        <t>назначено на 2022 г.</t>
      </is>
    </nc>
  </rcc>
  <rcc rId="21746" sId="19">
    <oc r="C3" t="inlineStr">
      <is>
        <t>назначено на 2021 г.</t>
      </is>
    </oc>
    <nc r="C3" t="inlineStr">
      <is>
        <t>назначено на 2022 г.</t>
      </is>
    </nc>
  </rcc>
  <rcc rId="21747" sId="19">
    <oc r="A1" t="inlineStr">
      <is>
        <t xml:space="preserve">                     Анализ исполнения бюджета Ярославского сельского поселения на 01.02.2020 г.</t>
      </is>
    </oc>
    <nc r="A1" t="inlineStr">
      <is>
        <t xml:space="preserve">                     Анализ исполнения бюджета Ярославского сельского поселения на 01.02.2022 г.</t>
      </is>
    </nc>
  </rcc>
  <rcc rId="21748" sId="19" numFmtId="4">
    <oc r="C6">
      <v>117.6</v>
    </oc>
    <nc r="C6">
      <v>120</v>
    </nc>
  </rcc>
  <rcc rId="21749" sId="19" numFmtId="4">
    <oc r="D6">
      <v>1.98201</v>
    </oc>
    <nc r="D6">
      <v>1.68333</v>
    </nc>
  </rcc>
  <rcc rId="21750" sId="19" numFmtId="4">
    <oc r="C8">
      <v>178.01</v>
    </oc>
    <nc r="C8">
      <v>204.39599999999999</v>
    </nc>
  </rcc>
  <rcc rId="21751" sId="19" numFmtId="4">
    <oc r="D8">
      <v>18.507539999999999</v>
    </oc>
    <nc r="D8">
      <v>24.16048</v>
    </nc>
  </rcc>
  <rcc rId="21752" sId="19" numFmtId="4">
    <oc r="C9">
      <v>1.91</v>
    </oc>
    <nc r="C9">
      <v>2.1920000000000002</v>
    </nc>
  </rcc>
  <rcc rId="21753" sId="19" numFmtId="4">
    <oc r="D9">
      <v>0.1091</v>
    </oc>
    <nc r="D9">
      <v>0.14219999999999999</v>
    </nc>
  </rcc>
  <rcc rId="21754" sId="19" numFmtId="4">
    <oc r="C10">
      <v>297.33</v>
    </oc>
    <nc r="C10">
      <v>341.392</v>
    </nc>
  </rcc>
  <rcc rId="21755" sId="19" numFmtId="4">
    <oc r="D10">
      <v>24.83278</v>
    </oc>
    <nc r="D10">
      <v>29.892610000000001</v>
    </nc>
  </rcc>
  <rcc rId="21756" sId="19" numFmtId="4">
    <oc r="D11">
      <v>-3.1540300000000001</v>
    </oc>
    <nc r="D11">
      <v>-1.6096600000000001</v>
    </nc>
  </rcc>
  <rcc rId="21757" sId="19" numFmtId="4">
    <oc r="C15">
      <v>380</v>
    </oc>
    <nc r="C15">
      <v>323</v>
    </nc>
  </rcc>
  <rcc rId="21758" sId="19" numFmtId="4">
    <oc r="D15">
      <v>1.6005499999999999</v>
    </oc>
    <nc r="D15">
      <v>1.18635</v>
    </nc>
  </rcc>
  <rcc rId="21759" sId="19" numFmtId="4">
    <oc r="C16">
      <v>920</v>
    </oc>
    <nc r="C16">
      <v>520</v>
    </nc>
  </rcc>
  <rcc rId="21760" sId="19" numFmtId="4">
    <oc r="D16">
      <v>24.69276</v>
    </oc>
    <nc r="D16">
      <v>14.566179999999999</v>
    </nc>
  </rcc>
  <rcc rId="21761" sId="19" numFmtId="4">
    <nc r="D18">
      <v>0.65</v>
    </nc>
  </rcc>
  <rcc rId="21762" sId="19" numFmtId="4">
    <oc r="C27">
      <v>400</v>
    </oc>
    <nc r="C27">
      <v>320</v>
    </nc>
  </rcc>
  <rcc rId="21763" sId="19" numFmtId="4">
    <oc r="D27">
      <v>22.946000000000002</v>
    </oc>
    <nc r="D27">
      <v>0</v>
    </nc>
  </rcc>
  <rcc rId="21764" sId="19" numFmtId="4">
    <oc r="C39">
      <v>1658.6</v>
    </oc>
    <nc r="C39">
      <v>2129.1</v>
    </nc>
  </rcc>
  <rcc rId="21765" sId="19" numFmtId="4">
    <oc r="D39">
      <v>138.21799999999999</v>
    </oc>
    <nc r="D39">
      <v>0</v>
    </nc>
  </rcc>
  <rcc rId="21766" sId="19" numFmtId="4">
    <oc r="C41">
      <v>637.37</v>
    </oc>
    <nc r="C41">
      <v>680.24</v>
    </nc>
  </rcc>
  <rcc rId="21767" sId="19" numFmtId="4">
    <oc r="C42">
      <v>107.643</v>
    </oc>
    <nc r="C42">
      <v>108.873</v>
    </nc>
  </rcc>
  <rcc rId="21768" sId="19" numFmtId="4">
    <oc r="D42">
      <v>8.6165000000000003</v>
    </oc>
    <nc r="D42">
      <v>9.0730000000000004</v>
    </nc>
  </rcc>
  <rcc rId="21769" sId="19" numFmtId="4">
    <oc r="C44">
      <v>75</v>
    </oc>
    <nc r="C44">
      <v>2200</v>
    </nc>
  </rcc>
  <rcc rId="21770" sId="19" numFmtId="34">
    <oc r="C55">
      <v>1365.5</v>
    </oc>
    <nc r="C55">
      <v>1474.3</v>
    </nc>
  </rcc>
  <rcc rId="21771" sId="19" numFmtId="34">
    <oc r="D55">
      <v>25.5</v>
    </oc>
    <nc r="D55">
      <v>29.7</v>
    </nc>
  </rcc>
  <rcc rId="21772" sId="19" numFmtId="34">
    <oc r="C59">
      <v>50</v>
    </oc>
    <nc r="C59">
      <v>10</v>
    </nc>
  </rcc>
  <rcc rId="21773" sId="19" numFmtId="34">
    <oc r="C60">
      <v>2.9769999999999999</v>
    </oc>
    <nc r="C60">
      <v>3.62</v>
    </nc>
  </rcc>
  <rcc rId="21774" sId="19" numFmtId="34">
    <oc r="C62">
      <v>103.383</v>
    </oc>
    <nc r="C62">
      <v>108.873</v>
    </nc>
  </rcc>
  <rcc rId="21775" sId="19" numFmtId="34">
    <oc r="C66">
      <v>13</v>
    </oc>
    <nc r="C66">
      <v>2.8</v>
    </nc>
  </rcc>
  <rcc rId="21776" sId="19" numFmtId="34">
    <oc r="C67">
      <v>10</v>
    </oc>
    <nc r="C67">
      <v>12</v>
    </nc>
  </rcc>
  <rcc rId="21777" sId="19" numFmtId="34">
    <oc r="C70">
      <v>4.26</v>
    </oc>
    <nc r="C70">
      <v>0</v>
    </nc>
  </rcc>
  <rcc rId="21778" sId="19" numFmtId="34">
    <oc r="C72">
      <v>1114.6199999999999</v>
    </oc>
    <nc r="C72">
      <v>1228.22</v>
    </nc>
  </rcc>
  <rcc rId="21779" sId="19" numFmtId="34">
    <oc r="C73">
      <v>150</v>
    </oc>
    <nc r="C73">
      <v>65.84</v>
    </nc>
  </rcc>
  <rcc rId="21780" sId="19" numFmtId="34">
    <oc r="C76">
      <v>200</v>
    </oc>
    <nc r="C76">
      <v>2727.54</v>
    </nc>
  </rcc>
  <rcc rId="21781" sId="19" numFmtId="34">
    <oc r="C77">
      <v>690.423</v>
    </oc>
    <nc r="C77">
      <v>251.8</v>
    </nc>
  </rcc>
  <rcc rId="21782" sId="19" numFmtId="34">
    <oc r="C79">
      <v>1052.3</v>
    </oc>
    <nc r="C79">
      <v>1062.2</v>
    </nc>
  </rcc>
  <rcc rId="21783" sId="19" numFmtId="34">
    <nc r="D79">
      <v>88.513000000000005</v>
    </nc>
  </rcc>
  <rcc rId="21784" sId="19" numFmtId="34">
    <oc r="C86">
      <v>30</v>
    </oc>
    <nc r="C86">
      <v>15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cc rId="21505" sId="17">
    <oc r="C54" t="inlineStr">
      <is>
        <t>назначено на 2021 г.</t>
      </is>
    </oc>
    <nc r="C54" t="inlineStr">
      <is>
        <t>назначено на 2022 г.</t>
      </is>
    </nc>
  </rcc>
  <rcc rId="21506" sId="17">
    <oc r="C3" t="inlineStr">
      <is>
        <t>назначено на 2021 г.</t>
      </is>
    </oc>
    <nc r="C3" t="inlineStr">
      <is>
        <t>назначено на 2022 г.</t>
      </is>
    </nc>
  </rcc>
  <rcc rId="21507" sId="17">
    <oc r="A1" t="inlineStr">
      <is>
        <t xml:space="preserve">                     Анализ исполнения бюджета Юськасинского сельского поселения на 01.02.2020 г.</t>
      </is>
    </oc>
    <nc r="A1" t="inlineStr">
      <is>
        <t xml:space="preserve">                     Анализ исполнения бюджета Юськасинского сельского поселения на 01.02.2022 г.</t>
      </is>
    </nc>
  </rcc>
  <rcc rId="21508" sId="17" numFmtId="4">
    <oc r="C6">
      <v>155.1</v>
    </oc>
    <nc r="C6">
      <v>171</v>
    </nc>
  </rcc>
  <rcc rId="21509" sId="17" numFmtId="4">
    <oc r="D6">
      <v>6.6763500000000002</v>
    </oc>
    <nc r="D6">
      <v>8.4971800000000002</v>
    </nc>
  </rcc>
  <rcc rId="21510" sId="17" numFmtId="4">
    <oc r="C8">
      <v>200.15</v>
    </oc>
    <nc r="C8">
      <v>229.816</v>
    </nc>
  </rcc>
  <rcc rId="21511" sId="17" numFmtId="4">
    <oc r="D8">
      <v>20.809010000000001</v>
    </oc>
    <nc r="D8">
      <v>27.16489</v>
    </nc>
  </rcc>
  <rcc rId="21512" sId="17" numFmtId="4">
    <oc r="C9">
      <v>2.15</v>
    </oc>
    <nc r="C9">
      <v>2.4649999999999999</v>
    </nc>
  </rcc>
  <rcc rId="21513" sId="17" numFmtId="4">
    <oc r="D9">
      <v>0.12266000000000001</v>
    </oc>
    <nc r="D9">
      <v>0.15987000000000001</v>
    </nc>
  </rcc>
  <rcc rId="21514" sId="17" numFmtId="4">
    <oc r="C10">
      <v>334.29</v>
    </oc>
    <nc r="C10">
      <v>383.84899999999999</v>
    </nc>
  </rcc>
  <rcc rId="21515" sId="17" numFmtId="4">
    <oc r="D10">
      <v>27.92079</v>
    </oc>
    <nc r="D10">
      <v>33.609830000000002</v>
    </nc>
  </rcc>
  <rcc rId="21516" sId="17" numFmtId="4">
    <oc r="D11">
      <v>-3.5462600000000002</v>
    </oc>
    <nc r="D11">
      <v>-1.8098099999999999</v>
    </nc>
  </rcc>
  <rcc rId="21517" sId="17" numFmtId="4">
    <oc r="C15">
      <v>117</v>
    </oc>
    <nc r="C15">
      <v>124</v>
    </nc>
  </rcc>
  <rcc rId="21518" sId="17" numFmtId="4">
    <oc r="D15">
      <v>3.7299999999999998E-3</v>
    </oc>
    <nc r="D15">
      <v>6.7781200000000004</v>
    </nc>
  </rcc>
  <rcc rId="21519" sId="17" numFmtId="4">
    <oc r="C16">
      <v>313</v>
    </oc>
    <nc r="C16">
      <v>345</v>
    </nc>
  </rcc>
  <rcc rId="21520" sId="17" numFmtId="4">
    <oc r="D16">
      <v>6.4486299999999996</v>
    </oc>
    <nc r="D16">
      <v>9.6979699999999998</v>
    </nc>
  </rcc>
  <rcc rId="21521" sId="17" numFmtId="4">
    <oc r="C18">
      <v>10</v>
    </oc>
    <nc r="C18">
      <v>8</v>
    </nc>
  </rcc>
  <rcc rId="21522" sId="17" numFmtId="4">
    <oc r="D18">
      <v>0</v>
    </oc>
    <nc r="D18">
      <v>0.7</v>
    </nc>
  </rcc>
  <rcc rId="21523" sId="17">
    <oc r="A28">
      <v>1110503505</v>
    </oc>
    <nc r="A28">
      <v>1110503510</v>
    </nc>
  </rcc>
  <rcc rId="21524" sId="17" numFmtId="4">
    <oc r="C28">
      <v>55</v>
    </oc>
    <nc r="C28">
      <v>40</v>
    </nc>
  </rcc>
  <rcc rId="21525" sId="17" numFmtId="4">
    <oc r="D28">
      <v>4.5</v>
    </oc>
    <nc r="D28">
      <v>2</v>
    </nc>
  </rcc>
  <rcc rId="21526" sId="17" numFmtId="4">
    <oc r="C30">
      <v>0</v>
    </oc>
    <nc r="C30">
      <v>100</v>
    </nc>
  </rcc>
  <rcc rId="21527" sId="17" numFmtId="4">
    <nc r="D30">
      <v>16.514970000000002</v>
    </nc>
  </rcc>
  <rcc rId="21528" sId="17" numFmtId="4">
    <oc r="D35">
      <v>5.9443900000000003</v>
    </oc>
    <nc r="D35">
      <v>0</v>
    </nc>
  </rcc>
  <rcc rId="21529" sId="17" numFmtId="4">
    <oc r="C39">
      <v>5087.2</v>
    </oc>
    <nc r="C39">
      <v>4903.5</v>
    </nc>
  </rcc>
  <rcc rId="21530" sId="17" numFmtId="4">
    <oc r="D39">
      <v>423.93599999999998</v>
    </oc>
    <nc r="D39">
      <v>0</v>
    </nc>
  </rcc>
  <rfmt sheetId="17" sqref="C38">
    <dxf>
      <numFmt numFmtId="174" formatCode="0.0000"/>
    </dxf>
  </rfmt>
  <rfmt sheetId="17" sqref="C38">
    <dxf>
      <numFmt numFmtId="183" formatCode="0.000"/>
    </dxf>
  </rfmt>
  <rfmt sheetId="17" sqref="C38">
    <dxf>
      <numFmt numFmtId="2" formatCode="0.00"/>
    </dxf>
  </rfmt>
  <rcc rId="21531" sId="17" numFmtId="4">
    <oc r="C41">
      <v>772.27</v>
    </oc>
    <nc r="C41">
      <v>1122.6199999999999</v>
    </nc>
  </rcc>
  <rcc rId="21532" sId="17" numFmtId="4">
    <oc r="C42">
      <v>2569.3000000000002</v>
    </oc>
    <nc r="C42">
      <v>217.745</v>
    </nc>
  </rcc>
  <rcc rId="21533" sId="17" numFmtId="4">
    <oc r="D42">
      <v>17.2334</v>
    </oc>
    <nc r="D42">
      <v>18.145</v>
    </nc>
  </rcc>
  <rcc rId="21534" sId="17" numFmtId="4">
    <oc r="C49">
      <v>75</v>
    </oc>
    <nc r="C49">
      <v>0</v>
    </nc>
  </rcc>
  <rcc rId="21535" sId="17" numFmtId="34">
    <oc r="C58">
      <v>1462.068</v>
    </oc>
    <nc r="C58">
      <v>1579.9</v>
    </nc>
  </rcc>
  <rcc rId="21536" sId="17" numFmtId="34">
    <oc r="D58">
      <v>30</v>
    </oc>
    <nc r="D58">
      <v>27.18009</v>
    </nc>
  </rcc>
  <rcc rId="21537" sId="17" numFmtId="34">
    <oc r="C62">
      <v>100</v>
    </oc>
    <nc r="C62">
      <v>5</v>
    </nc>
  </rcc>
  <rcc rId="21538" sId="17" numFmtId="34">
    <oc r="C63">
      <v>4.1310000000000002</v>
    </oc>
    <nc r="C63">
      <v>5.1639999999999997</v>
    </nc>
  </rcc>
  <rcc rId="21539" sId="17" numFmtId="34">
    <oc r="C65">
      <v>206.767</v>
    </oc>
    <nc r="C65">
      <v>217.745</v>
    </nc>
  </rcc>
  <rcc rId="21540" sId="17" numFmtId="34">
    <oc r="C70">
      <v>10</v>
    </oc>
    <nc r="C70">
      <v>310</v>
    </nc>
  </rcc>
  <rcc rId="21541" sId="17" numFmtId="34">
    <oc r="C73">
      <v>4.26</v>
    </oc>
    <nc r="C73">
      <v>0</v>
    </nc>
  </rcc>
  <rcc rId="21542" sId="17" numFmtId="34">
    <oc r="C75">
      <v>1308.8599999999999</v>
    </oc>
    <nc r="C75">
      <v>1795.165</v>
    </nc>
  </rcc>
  <rcc rId="21543" sId="17" numFmtId="34">
    <oc r="D75">
      <v>0</v>
    </oc>
    <nc r="D75">
      <v>12.33333</v>
    </nc>
  </rcc>
  <rcc rId="21544" sId="17" numFmtId="34">
    <oc r="C76">
      <v>100</v>
    </oc>
    <nc r="C76">
      <v>50</v>
    </nc>
  </rcc>
  <rcc rId="21545" sId="17" numFmtId="34">
    <oc r="C78">
      <v>2358.2730000000001</v>
    </oc>
    <nc r="C78">
      <v>0</v>
    </nc>
  </rcc>
  <rcc rId="21546" sId="17" numFmtId="34">
    <oc r="C79">
      <v>750</v>
    </oc>
    <nc r="C79">
      <v>400.52100000000002</v>
    </nc>
  </rcc>
  <rcc rId="21547" sId="17" numFmtId="34">
    <oc r="C80">
      <v>873.50099999999998</v>
    </oc>
    <nc r="C80">
      <v>1326.2149999999999</v>
    </nc>
  </rcc>
  <rcc rId="21548" sId="17" numFmtId="34">
    <oc r="C82">
      <v>2467.6</v>
    </oc>
    <nc r="C82">
      <v>2009.7</v>
    </nc>
  </rcc>
  <rcc rId="21549" sId="17" numFmtId="34">
    <nc r="D82">
      <v>122.47499999999999</v>
    </nc>
  </rcc>
  <rcc rId="21550" sId="17" numFmtId="34">
    <oc r="C89">
      <v>50</v>
    </oc>
    <nc r="C89">
      <v>10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11.xml><?xml version="1.0" encoding="utf-8"?>
<revisions xmlns="http://schemas.openxmlformats.org/spreadsheetml/2006/main" xmlns:r="http://schemas.openxmlformats.org/officeDocument/2006/relationships">
  <rcc rId="21213" sId="13" numFmtId="34">
    <oc r="C56">
      <v>1150</v>
    </oc>
    <nc r="C56">
      <v>1196.4000000000001</v>
    </nc>
  </rcc>
  <rcc rId="21214" sId="13" numFmtId="34">
    <oc r="D56">
      <v>24</v>
    </oc>
    <nc r="D56">
      <v>26</v>
    </nc>
  </rcc>
  <rcc rId="21215" sId="13" numFmtId="34">
    <oc r="C60">
      <v>48.5</v>
    </oc>
    <nc r="C60">
      <v>10</v>
    </nc>
  </rcc>
  <rcc rId="21216" sId="13" numFmtId="34">
    <oc r="C61">
      <v>2.6309999999999998</v>
    </oc>
    <nc r="C61">
      <v>3.1520000000000001</v>
    </nc>
  </rcc>
  <rcc rId="21217" sId="13" numFmtId="34">
    <oc r="C63">
      <v>103.383</v>
    </oc>
    <nc r="C63">
      <v>108.873</v>
    </nc>
  </rcc>
  <rcc rId="21218" sId="13" numFmtId="34">
    <oc r="C68">
      <v>10</v>
    </oc>
    <nc r="C68">
      <v>3</v>
    </nc>
  </rcc>
  <rcc rId="21219" sId="13" numFmtId="34">
    <oc r="C71">
      <v>4.26</v>
    </oc>
    <nc r="C71">
      <v>0</v>
    </nc>
  </rcc>
  <rcc rId="21220" sId="13" numFmtId="34">
    <oc r="C72">
      <v>25</v>
    </oc>
    <nc r="C72">
      <v>0</v>
    </nc>
  </rcc>
  <rcc rId="21221" sId="13" numFmtId="34">
    <oc r="C73">
      <v>1041.8779999999999</v>
    </oc>
    <nc r="C73">
      <v>1255.24</v>
    </nc>
  </rcc>
  <rcc rId="21222" sId="13" numFmtId="34">
    <oc r="C74">
      <v>150</v>
    </oc>
    <nc r="C74">
      <v>0</v>
    </nc>
  </rcc>
  <rcc rId="21223" sId="13" numFmtId="34">
    <oc r="C77">
      <v>350</v>
    </oc>
    <nc r="C77">
      <v>3050</v>
    </nc>
  </rcc>
  <rcc rId="21224" sId="13" numFmtId="34">
    <oc r="C78">
      <v>221.66900000000001</v>
    </oc>
    <nc r="C78">
      <v>146.5</v>
    </nc>
  </rcc>
  <rcc rId="21225" sId="13" numFmtId="34">
    <oc r="C80">
      <v>852.8</v>
    </oc>
    <nc r="C80">
      <v>860.8</v>
    </nc>
  </rcc>
  <rcc rId="21226" sId="13" numFmtId="34">
    <oc r="C87">
      <v>30</v>
    </oc>
    <nc r="C87">
      <v>5</v>
    </nc>
  </rcc>
  <rcc rId="21227" sId="13" numFmtId="34">
    <nc r="D73">
      <v>7.9774200000000004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112.xml><?xml version="1.0" encoding="utf-8"?>
<revisions xmlns="http://schemas.openxmlformats.org/spreadsheetml/2006/main" xmlns:r="http://schemas.openxmlformats.org/officeDocument/2006/relationships">
  <rcc rId="18600" sId="19" numFmtId="34">
    <oc r="C55">
      <v>1333.1</v>
    </oc>
    <nc r="C55">
      <v>1365.5</v>
    </nc>
  </rcc>
  <rcc rId="18601" sId="19" numFmtId="34">
    <oc r="D55">
      <v>29.6</v>
    </oc>
    <nc r="D55">
      <v>25.5</v>
    </nc>
  </rcc>
  <rcc rId="18602" sId="19" numFmtId="34">
    <oc r="C58">
      <v>24</v>
    </oc>
    <nc r="C58"/>
  </rcc>
  <rcc rId="18603" sId="19" numFmtId="34">
    <oc r="C59">
      <v>5</v>
    </oc>
    <nc r="C59">
      <v>50</v>
    </nc>
  </rcc>
  <rcc rId="18604" sId="19" numFmtId="34">
    <oc r="C60">
      <v>3.0230000000000001</v>
    </oc>
    <nc r="C60">
      <v>2.9769999999999999</v>
    </nc>
  </rcc>
  <rcc rId="18605" sId="19" numFmtId="34">
    <oc r="C62">
      <v>89.603999999999999</v>
    </oc>
    <nc r="C62">
      <v>103.383</v>
    </nc>
  </rcc>
  <rcc rId="18606" sId="19" numFmtId="34">
    <oc r="D62">
      <v>2.4</v>
    </oc>
    <nc r="D62"/>
  </rcc>
  <rcc rId="18607" sId="19" numFmtId="34">
    <oc r="C66">
      <v>2</v>
    </oc>
    <nc r="C66">
      <v>13</v>
    </nc>
  </rcc>
  <rcc rId="18608" sId="19" numFmtId="34">
    <oc r="C67">
      <v>8</v>
    </oc>
    <nc r="C67">
      <v>10</v>
    </nc>
  </rcc>
  <rcc rId="18609" sId="19" numFmtId="34">
    <oc r="C70">
      <v>14.316000000000001</v>
    </oc>
    <nc r="C70">
      <v>4.26</v>
    </nc>
  </rcc>
  <rcc rId="18610" sId="19" numFmtId="34">
    <oc r="C71">
      <v>900</v>
    </oc>
    <nc r="C71"/>
  </rcc>
  <rcc rId="18611" sId="19" numFmtId="34">
    <oc r="C72">
      <v>1639.011</v>
    </oc>
    <nc r="C72">
      <v>1114.6199999999999</v>
    </nc>
  </rcc>
  <rcc rId="18612" sId="19" numFmtId="34">
    <oc r="C76">
      <v>0</v>
    </oc>
    <nc r="C76">
      <v>200</v>
    </nc>
  </rcc>
  <rcc rId="18613" sId="19" numFmtId="34">
    <oc r="C77">
      <v>355.43099999999998</v>
    </oc>
    <nc r="C77">
      <v>690.423</v>
    </nc>
  </rcc>
  <rcc rId="18614" sId="19" numFmtId="34">
    <oc r="C79">
      <v>1042.8</v>
    </oc>
    <nc r="C79">
      <v>1052.3</v>
    </nc>
  </rcc>
  <rcc rId="18615" sId="19" numFmtId="34">
    <oc r="D79">
      <v>86.832999999999998</v>
    </oc>
    <nc r="D79"/>
  </rcc>
  <rcc rId="18616" sId="19" numFmtId="34">
    <oc r="C86">
      <v>2</v>
    </oc>
    <nc r="C86">
      <v>30</v>
    </nc>
  </rcc>
  <rcc rId="18617" sId="19" numFmtId="34">
    <oc r="C73">
      <v>0</v>
    </oc>
    <nc r="C73">
      <v>150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1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121.xml><?xml version="1.0" encoding="utf-8"?>
<revisions xmlns="http://schemas.openxmlformats.org/spreadsheetml/2006/main" xmlns:r="http://schemas.openxmlformats.org/officeDocument/2006/relationships">
  <rcc rId="18647" sId="18" numFmtId="4">
    <nc r="C47">
      <v>575</v>
    </nc>
  </rcc>
  <rcc rId="18648" sId="18" numFmtId="4">
    <oc r="C45">
      <v>786.02700000000004</v>
    </oc>
    <nc r="C45">
      <v>211.02699999999999</v>
    </nc>
  </rcc>
  <rcc rId="18649" sId="3" numFmtId="4">
    <oc r="C6">
      <v>118798.5</v>
    </oc>
    <nc r="C6">
      <v>124321</v>
    </nc>
  </rcc>
  <rcc rId="18650" sId="3" numFmtId="4">
    <oc r="C8">
      <v>1814.9069999999999</v>
    </oc>
    <nc r="C8">
      <v>1757.2</v>
    </nc>
  </rcc>
  <rcc rId="18651" sId="3" numFmtId="4">
    <oc r="D8">
      <v>202.06084000000001</v>
    </oc>
    <nc r="D8">
      <v>200.41847000000001</v>
    </nc>
  </rcc>
  <rcc rId="18652" sId="3" numFmtId="4">
    <oc r="C9">
      <v>21.959</v>
    </oc>
    <nc r="C9">
      <v>21.5</v>
    </nc>
  </rcc>
  <rcc rId="18653" sId="3" numFmtId="4">
    <oc r="D9">
      <v>1.37479</v>
    </oc>
    <nc r="D9">
      <v>1.1813899999999999</v>
    </nc>
  </rcc>
  <rcc rId="18654" sId="3" numFmtId="4">
    <oc r="C10">
      <v>3500.134</v>
    </oc>
    <nc r="C10">
      <v>3389.4</v>
    </nc>
  </rcc>
  <rcc rId="18655" sId="3" numFmtId="4">
    <oc r="D10">
      <v>277.25846999999999</v>
    </oc>
    <nc r="D10">
      <v>268.91462000000001</v>
    </nc>
  </rcc>
  <rcc rId="18656" sId="3" numFmtId="4">
    <oc r="D11">
      <v>-37.146000000000001</v>
    </oc>
    <nc r="D11">
      <v>-34.155059999999999</v>
    </nc>
  </rcc>
  <rcc rId="18657" sId="3" numFmtId="4">
    <oc r="C13">
      <v>1273.0999999999999</v>
    </oc>
    <nc r="C13">
      <v>9793.9</v>
    </nc>
  </rcc>
  <rcc rId="18658" sId="3" numFmtId="4">
    <oc r="C14">
      <v>9543</v>
    </oc>
    <nc r="C14">
      <v>650.70000000000005</v>
    </nc>
  </rcc>
  <rcc rId="18659" sId="3" numFmtId="4">
    <oc r="D14">
      <v>1155.6078600000001</v>
    </oc>
    <nc r="D14">
      <v>1320.65984</v>
    </nc>
  </rcc>
  <rcc rId="18660" sId="3" numFmtId="4">
    <oc r="C15">
      <v>1248.4000000000001</v>
    </oc>
    <nc r="C15">
      <v>1283.3</v>
    </nc>
  </rcc>
  <rcc rId="18661" sId="3" numFmtId="4">
    <oc r="D15">
      <v>6.6696</v>
    </oc>
    <nc r="D15">
      <v>46.965040000000002</v>
    </nc>
  </rcc>
  <rcc rId="18662" sId="3" numFmtId="4">
    <oc r="D16">
      <v>9.5519999999999996</v>
    </oc>
    <nc r="D16">
      <v>38.527999999999999</v>
    </nc>
  </rcc>
  <rcc rId="18663" sId="3" numFmtId="4">
    <oc r="C20">
      <v>2300</v>
    </oc>
    <nc r="C20">
      <v>2400</v>
    </nc>
  </rcc>
  <rcc rId="18664" sId="3" numFmtId="4">
    <oc r="D20">
      <v>103.65718</v>
    </oc>
    <nc r="D20">
      <v>62.655839999999998</v>
    </nc>
  </rcc>
  <rcc rId="18665" sId="3" numFmtId="4">
    <oc r="C23">
      <v>1100</v>
    </oc>
    <nc r="C23">
      <v>1900</v>
    </nc>
  </rcc>
  <rcc rId="18666" sId="3" numFmtId="4">
    <oc r="D23">
      <v>151.76920999999999</v>
    </oc>
    <nc r="D23">
      <v>15.34722</v>
    </nc>
  </rcc>
  <rcc rId="18667" sId="3" numFmtId="4">
    <oc r="C25">
      <v>1900</v>
    </oc>
    <nc r="C25">
      <v>2190</v>
    </nc>
  </rcc>
  <rcc rId="18668" sId="3" numFmtId="4">
    <oc r="D25">
      <v>190.79982999999999</v>
    </oc>
    <nc r="D25">
      <v>102.13282</v>
    </nc>
  </rcc>
  <rcc rId="18669" sId="3" numFmtId="4">
    <oc r="D27">
      <v>41.628749999999997</v>
    </oc>
    <nc r="D27"/>
  </rcc>
  <rcc rId="18670" sId="3" numFmtId="4">
    <oc r="C27">
      <v>800</v>
    </oc>
    <nc r="C27">
      <v>810</v>
    </nc>
  </rcc>
  <rcc rId="18671" sId="3">
    <oc r="A28">
      <v>1090000000</v>
    </oc>
    <nc r="A28">
      <v>109000000</v>
    </nc>
  </rcc>
  <rcc rId="18672" sId="3" numFmtId="4">
    <oc r="C35">
      <v>30</v>
    </oc>
    <nc r="C35">
      <v>20</v>
    </nc>
  </rcc>
  <rcc rId="18673" sId="3" numFmtId="4">
    <oc r="C37">
      <v>9000</v>
    </oc>
    <nc r="C37">
      <v>8800</v>
    </nc>
  </rcc>
  <rcc rId="18674" sId="3" numFmtId="4">
    <oc r="D37">
      <v>519.65660000000003</v>
    </oc>
    <nc r="D37">
      <v>355.41689000000002</v>
    </nc>
  </rcc>
  <rcc rId="18675" sId="3" numFmtId="4">
    <oc r="C38">
      <v>300</v>
    </oc>
    <nc r="C38">
      <v>246</v>
    </nc>
  </rcc>
  <rcc rId="18676" sId="3" numFmtId="4">
    <oc r="D38">
      <v>15.37557</v>
    </oc>
    <nc r="D38">
      <v>14.514659999999999</v>
    </nc>
  </rcc>
  <rcc rId="18677" sId="3" numFmtId="4">
    <oc r="C40">
      <v>70</v>
    </oc>
    <nc r="C40">
      <v>10</v>
    </nc>
  </rcc>
  <rcc rId="18678" sId="3" numFmtId="4">
    <oc r="C42">
      <v>500</v>
    </oc>
    <nc r="C42">
      <v>520</v>
    </nc>
  </rcc>
  <rcc rId="18679" sId="3" numFmtId="4">
    <oc r="D42">
      <v>29.989170000000001</v>
    </oc>
    <nc r="D42">
      <v>10.19009</v>
    </nc>
  </rcc>
  <rcc rId="18680" sId="3" numFmtId="4">
    <oc r="C44">
      <v>550</v>
    </oc>
    <nc r="C44">
      <v>530</v>
    </nc>
  </rcc>
  <rcc rId="18681" sId="3" numFmtId="4">
    <oc r="D44">
      <v>0.41383999999999999</v>
    </oc>
    <nc r="D44">
      <v>1.84E-2</v>
    </nc>
  </rcc>
  <rcc rId="18682" sId="3" numFmtId="4">
    <oc r="C46">
      <v>84</v>
    </oc>
    <nc r="C46">
      <v>100</v>
    </nc>
  </rcc>
  <rcc rId="18683" sId="3" numFmtId="4">
    <oc r="C49">
      <v>500</v>
    </oc>
    <nc r="C49">
      <v>600</v>
    </nc>
  </rcc>
  <rcc rId="18684" sId="3" numFmtId="4">
    <oc r="D49">
      <v>0</v>
    </oc>
    <nc r="D49">
      <v>649.62864000000002</v>
    </nc>
  </rcc>
  <rcc rId="18685" sId="3" numFmtId="4">
    <oc r="C50">
      <v>4000</v>
    </oc>
    <nc r="C50">
      <v>2000</v>
    </nc>
  </rcc>
  <rcc rId="18686" sId="3" numFmtId="4">
    <oc r="D50">
      <v>50.903700000000001</v>
    </oc>
    <nc r="D50">
      <v>1207.4346499999999</v>
    </nc>
  </rcc>
  <rcc rId="18687" sId="3" numFmtId="4">
    <oc r="C56">
      <v>0</v>
    </oc>
    <nc r="C56">
      <v>1060</v>
    </nc>
  </rcc>
  <rcc rId="18688" sId="3" numFmtId="4">
    <oc r="D56">
      <v>97.959320000000005</v>
    </oc>
    <nc r="D56">
      <v>-1.5562</v>
    </nc>
  </rcc>
  <rrc rId="18689" sId="3" ref="A57:XFD57" action="insertRow">
    <undo index="16" exp="area" ref3D="1" dr="$A$122:$XFD$124" dn="Z_B31C8DB7_3E78_4144_A6B5_8DE36DE63F0E_.wvu.Rows" sId="3"/>
    <undo index="14" exp="area" ref3D="1" dr="$A$94:$XFD$94" dn="Z_B31C8DB7_3E78_4144_A6B5_8DE36DE63F0E_.wvu.Rows" sId="3"/>
    <undo index="12" exp="area" ref3D="1" dr="$A$87:$XFD$87" dn="Z_B31C8DB7_3E78_4144_A6B5_8DE36DE63F0E_.wvu.Rows" sId="3"/>
    <undo index="10" exp="area" ref3D="1" dr="$A$70:$XFD$70" dn="Z_B31C8DB7_3E78_4144_A6B5_8DE36DE63F0E_.wvu.Rows" sId="3"/>
    <undo index="8" exp="area" ref3D="1" dr="$A$63:$XFD$63" dn="Z_B31C8DB7_3E78_4144_A6B5_8DE36DE63F0E_.wvu.Rows" sId="3"/>
    <undo index="22" exp="area" ref3D="1" dr="$A$127:$XFD$128" dn="Z_B30CE22D_C12F_4E12_8BB9_3AAE0A6991CC_.wvu.Rows" sId="3"/>
    <undo index="20" exp="area" ref3D="1" dr="$A$122:$XFD$124" dn="Z_B30CE22D_C12F_4E12_8BB9_3AAE0A6991CC_.wvu.Rows" sId="3"/>
    <undo index="18" exp="area" ref3D="1" dr="$A$87:$XFD$87" dn="Z_B30CE22D_C12F_4E12_8BB9_3AAE0A6991CC_.wvu.Rows" sId="3"/>
    <undo index="16" exp="area" ref3D="1" dr="$A$70:$XFD$70" dn="Z_B30CE22D_C12F_4E12_8BB9_3AAE0A6991CC_.wvu.Rows" sId="3"/>
    <undo index="14" exp="area" ref3D="1" dr="$A$63:$XFD$63" dn="Z_B30CE22D_C12F_4E12_8BB9_3AAE0A6991CC_.wvu.Rows" sId="3"/>
    <undo index="26" exp="area" ref3D="1" dr="$A$127:$XFD$128" dn="Z_A54C432C_6C68_4B53_A75C_446EB3A61B2B_.wvu.Rows" sId="3"/>
    <undo index="24" exp="area" ref3D="1" dr="$A$122:$XFD$124" dn="Z_A54C432C_6C68_4B53_A75C_446EB3A61B2B_.wvu.Rows" sId="3"/>
    <undo index="22" exp="area" ref3D="1" dr="$A$94:$XFD$94" dn="Z_A54C432C_6C68_4B53_A75C_446EB3A61B2B_.wvu.Rows" sId="3"/>
    <undo index="20" exp="area" ref3D="1" dr="$A$87:$XFD$87" dn="Z_A54C432C_6C68_4B53_A75C_446EB3A61B2B_.wvu.Rows" sId="3"/>
    <undo index="18" exp="area" ref3D="1" dr="$A$70:$XFD$70" dn="Z_A54C432C_6C68_4B53_A75C_446EB3A61B2B_.wvu.Rows" sId="3"/>
    <undo index="16" exp="area" ref3D="1" dr="$A$63:$XFD$63" dn="Z_A54C432C_6C68_4B53_A75C_446EB3A61B2B_.wvu.Rows" sId="3"/>
    <undo index="16" exp="area" ref3D="1" dr="$A$122:$XFD$124" dn="Z_5BFCA170_DEAE_4D2C_98A0_1E68B427AC01_.wvu.Rows" sId="3"/>
    <undo index="14" exp="area" ref3D="1" dr="$A$94:$XFD$94" dn="Z_5BFCA170_DEAE_4D2C_98A0_1E68B427AC01_.wvu.Rows" sId="3"/>
    <undo index="12" exp="area" ref3D="1" dr="$A$87:$XFD$87" dn="Z_5BFCA170_DEAE_4D2C_98A0_1E68B427AC01_.wvu.Rows" sId="3"/>
    <undo index="10" exp="area" ref3D="1" dr="$A$70:$XFD$70" dn="Z_5BFCA170_DEAE_4D2C_98A0_1E68B427AC01_.wvu.Rows" sId="3"/>
    <undo index="8" exp="area" ref3D="1" dr="$A$63:$XFD$63" dn="Z_5BFCA170_DEAE_4D2C_98A0_1E68B427AC01_.wvu.Rows" sId="3"/>
    <undo index="38" exp="area" ref3D="1" dr="$A$127:$XFD$128" dn="Z_42584DC0_1D41_4C93_9B38_C388E7B8DAC4_.wvu.Rows" sId="3"/>
    <undo index="36" exp="area" ref3D="1" dr="$A$122:$XFD$124" dn="Z_42584DC0_1D41_4C93_9B38_C388E7B8DAC4_.wvu.Rows" sId="3"/>
    <undo index="34" exp="area" ref3D="1" dr="$A$102:$XFD$102" dn="Z_42584DC0_1D41_4C93_9B38_C388E7B8DAC4_.wvu.Rows" sId="3"/>
    <undo index="32" exp="area" ref3D="1" dr="$A$94:$XFD$94" dn="Z_42584DC0_1D41_4C93_9B38_C388E7B8DAC4_.wvu.Rows" sId="3"/>
    <undo index="30" exp="area" ref3D="1" dr="$A$90:$XFD$90" dn="Z_42584DC0_1D41_4C93_9B38_C388E7B8DAC4_.wvu.Rows" sId="3"/>
    <undo index="28" exp="area" ref3D="1" dr="$A$87:$XFD$87" dn="Z_42584DC0_1D41_4C93_9B38_C388E7B8DAC4_.wvu.Rows" sId="3"/>
    <undo index="26" exp="area" ref3D="1" dr="$A$81:$XFD$81" dn="Z_42584DC0_1D41_4C93_9B38_C388E7B8DAC4_.wvu.Rows" sId="3"/>
    <undo index="24" exp="area" ref3D="1" dr="$A$70:$XFD$70" dn="Z_42584DC0_1D41_4C93_9B38_C388E7B8DAC4_.wvu.Rows" sId="3"/>
    <undo index="22" exp="area" ref3D="1" dr="$A$63:$XFD$63" dn="Z_42584DC0_1D41_4C93_9B38_C388E7B8DAC4_.wvu.Rows" sId="3"/>
    <undo index="20" exp="area" ref3D="1" dr="$A$57:$XFD$59" dn="Z_42584DC0_1D41_4C93_9B38_C388E7B8DAC4_.wvu.Rows" sId="3"/>
    <undo index="16" exp="area" ref3D="1" dr="$A$122:$XFD$124" dn="Z_3DCB9AAA_F09C_4EA6_B992_F93E466D374A_.wvu.Rows" sId="3"/>
    <undo index="14" exp="area" ref3D="1" dr="$A$94:$XFD$94" dn="Z_3DCB9AAA_F09C_4EA6_B992_F93E466D374A_.wvu.Rows" sId="3"/>
    <undo index="12" exp="area" ref3D="1" dr="$A$87:$XFD$87" dn="Z_3DCB9AAA_F09C_4EA6_B992_F93E466D374A_.wvu.Rows" sId="3"/>
    <undo index="10" exp="area" ref3D="1" dr="$A$70:$XFD$70" dn="Z_3DCB9AAA_F09C_4EA6_B992_F93E466D374A_.wvu.Rows" sId="3"/>
    <undo index="8" exp="area" ref3D="1" dr="$A$63:$XFD$63" dn="Z_3DCB9AAA_F09C_4EA6_B992_F93E466D374A_.wvu.Rows" sId="3"/>
    <undo index="18" exp="area" ref3D="1" dr="$A$122:$XFD$124" dn="Z_1A52382B_3765_4E8C_903F_6B8919B7242E_.wvu.Rows" sId="3"/>
    <undo index="16" exp="area" ref3D="1" dr="$A$94:$XFD$94" dn="Z_1A52382B_3765_4E8C_903F_6B8919B7242E_.wvu.Rows" sId="3"/>
    <undo index="14" exp="area" ref3D="1" dr="$A$87:$XFD$87" dn="Z_1A52382B_3765_4E8C_903F_6B8919B7242E_.wvu.Rows" sId="3"/>
    <undo index="12" exp="area" ref3D="1" dr="$A$70:$XFD$70" dn="Z_1A52382B_3765_4E8C_903F_6B8919B7242E_.wvu.Rows" sId="3"/>
    <undo index="10" exp="area" ref3D="1" dr="$A$63:$XFD$63" dn="Z_1A52382B_3765_4E8C_903F_6B8919B7242E_.wvu.Rows" sId="3"/>
    <undo index="24" exp="area" ref3D="1" dr="$A$127:$XFD$128" dn="Z_1718F1EE_9F48_4DBE_9531_3B70F9C4A5DD_.wvu.Rows" sId="3"/>
    <undo index="22" exp="area" ref3D="1" dr="$A$122:$XFD$124" dn="Z_1718F1EE_9F48_4DBE_9531_3B70F9C4A5DD_.wvu.Rows" sId="3"/>
    <undo index="20" exp="area" ref3D="1" dr="$A$94:$XFD$94" dn="Z_1718F1EE_9F48_4DBE_9531_3B70F9C4A5DD_.wvu.Rows" sId="3"/>
    <undo index="18" exp="area" ref3D="1" dr="$A$87:$XFD$87" dn="Z_1718F1EE_9F48_4DBE_9531_3B70F9C4A5DD_.wvu.Rows" sId="3"/>
    <undo index="16" exp="area" ref3D="1" dr="$A$70:$XFD$70" dn="Z_1718F1EE_9F48_4DBE_9531_3B70F9C4A5DD_.wvu.Rows" sId="3"/>
    <undo index="14" exp="area" ref3D="1" dr="$A$63:$XFD$63" dn="Z_1718F1EE_9F48_4DBE_9531_3B70F9C4A5DD_.wvu.Rows" sId="3"/>
  </rrc>
  <rcc rId="18690" sId="3">
    <nc r="A57">
      <v>1161100001</v>
    </nc>
  </rcc>
  <rcc rId="18691" sId="3">
    <nc r="B57" t="inlineStr">
      <is>
        <t>Платежи, уплачиваемые в целях возмещения вреда</t>
      </is>
    </nc>
  </rcc>
  <rcc rId="18692" sId="3" numFmtId="4">
    <nc r="C57">
      <v>37</v>
    </nc>
  </rcc>
  <rcc rId="18693" sId="3" numFmtId="4">
    <nc r="D57">
      <v>41.55</v>
    </nc>
  </rcc>
  <rcc rId="18694" sId="3">
    <nc r="E57">
      <f>SUM(D57/C57*100)</f>
    </nc>
  </rcc>
  <rcc rId="18695" sId="3">
    <nc r="F57">
      <f>SUM(D57-C57)</f>
    </nc>
  </rcc>
  <rcc rId="18696" sId="3" numFmtId="4">
    <oc r="C55">
      <v>5600</v>
    </oc>
    <nc r="C55">
      <v>336</v>
    </nc>
  </rcc>
  <rcc rId="18697" sId="3" numFmtId="4">
    <oc r="D55">
      <v>15.121729999999999</v>
    </oc>
    <nc r="D55">
      <v>2.0235400000000001</v>
    </nc>
  </rcc>
  <rrc rId="18698" sId="3" ref="A54:XFD54" action="insertRow">
    <undo index="16" exp="area" ref3D="1" dr="$A$123:$XFD$125" dn="Z_B31C8DB7_3E78_4144_A6B5_8DE36DE63F0E_.wvu.Rows" sId="3"/>
    <undo index="14" exp="area" ref3D="1" dr="$A$95:$XFD$95" dn="Z_B31C8DB7_3E78_4144_A6B5_8DE36DE63F0E_.wvu.Rows" sId="3"/>
    <undo index="12" exp="area" ref3D="1" dr="$A$88:$XFD$88" dn="Z_B31C8DB7_3E78_4144_A6B5_8DE36DE63F0E_.wvu.Rows" sId="3"/>
    <undo index="10" exp="area" ref3D="1" dr="$A$71:$XFD$71" dn="Z_B31C8DB7_3E78_4144_A6B5_8DE36DE63F0E_.wvu.Rows" sId="3"/>
    <undo index="8" exp="area" ref3D="1" dr="$A$64:$XFD$64" dn="Z_B31C8DB7_3E78_4144_A6B5_8DE36DE63F0E_.wvu.Rows" sId="3"/>
    <undo index="22" exp="area" ref3D="1" dr="$A$128:$XFD$129" dn="Z_B30CE22D_C12F_4E12_8BB9_3AAE0A6991CC_.wvu.Rows" sId="3"/>
    <undo index="20" exp="area" ref3D="1" dr="$A$123:$XFD$125" dn="Z_B30CE22D_C12F_4E12_8BB9_3AAE0A6991CC_.wvu.Rows" sId="3"/>
    <undo index="18" exp="area" ref3D="1" dr="$A$88:$XFD$88" dn="Z_B30CE22D_C12F_4E12_8BB9_3AAE0A6991CC_.wvu.Rows" sId="3"/>
    <undo index="16" exp="area" ref3D="1" dr="$A$71:$XFD$71" dn="Z_B30CE22D_C12F_4E12_8BB9_3AAE0A6991CC_.wvu.Rows" sId="3"/>
    <undo index="14" exp="area" ref3D="1" dr="$A$64:$XFD$64" dn="Z_B30CE22D_C12F_4E12_8BB9_3AAE0A6991CC_.wvu.Rows" sId="3"/>
    <undo index="26" exp="area" ref3D="1" dr="$A$128:$XFD$129" dn="Z_A54C432C_6C68_4B53_A75C_446EB3A61B2B_.wvu.Rows" sId="3"/>
    <undo index="24" exp="area" ref3D="1" dr="$A$123:$XFD$125" dn="Z_A54C432C_6C68_4B53_A75C_446EB3A61B2B_.wvu.Rows" sId="3"/>
    <undo index="22" exp="area" ref3D="1" dr="$A$95:$XFD$95" dn="Z_A54C432C_6C68_4B53_A75C_446EB3A61B2B_.wvu.Rows" sId="3"/>
    <undo index="20" exp="area" ref3D="1" dr="$A$88:$XFD$88" dn="Z_A54C432C_6C68_4B53_A75C_446EB3A61B2B_.wvu.Rows" sId="3"/>
    <undo index="18" exp="area" ref3D="1" dr="$A$71:$XFD$71" dn="Z_A54C432C_6C68_4B53_A75C_446EB3A61B2B_.wvu.Rows" sId="3"/>
    <undo index="16" exp="area" ref3D="1" dr="$A$64:$XFD$64" dn="Z_A54C432C_6C68_4B53_A75C_446EB3A61B2B_.wvu.Rows" sId="3"/>
    <undo index="16" exp="area" ref3D="1" dr="$A$123:$XFD$125" dn="Z_5BFCA170_DEAE_4D2C_98A0_1E68B427AC01_.wvu.Rows" sId="3"/>
    <undo index="14" exp="area" ref3D="1" dr="$A$95:$XFD$95" dn="Z_5BFCA170_DEAE_4D2C_98A0_1E68B427AC01_.wvu.Rows" sId="3"/>
    <undo index="12" exp="area" ref3D="1" dr="$A$88:$XFD$88" dn="Z_5BFCA170_DEAE_4D2C_98A0_1E68B427AC01_.wvu.Rows" sId="3"/>
    <undo index="10" exp="area" ref3D="1" dr="$A$71:$XFD$71" dn="Z_5BFCA170_DEAE_4D2C_98A0_1E68B427AC01_.wvu.Rows" sId="3"/>
    <undo index="8" exp="area" ref3D="1" dr="$A$64:$XFD$64" dn="Z_5BFCA170_DEAE_4D2C_98A0_1E68B427AC01_.wvu.Rows" sId="3"/>
    <undo index="38" exp="area" ref3D="1" dr="$A$128:$XFD$129" dn="Z_42584DC0_1D41_4C93_9B38_C388E7B8DAC4_.wvu.Rows" sId="3"/>
    <undo index="36" exp="area" ref3D="1" dr="$A$123:$XFD$125" dn="Z_42584DC0_1D41_4C93_9B38_C388E7B8DAC4_.wvu.Rows" sId="3"/>
    <undo index="34" exp="area" ref3D="1" dr="$A$103:$XFD$103" dn="Z_42584DC0_1D41_4C93_9B38_C388E7B8DAC4_.wvu.Rows" sId="3"/>
    <undo index="32" exp="area" ref3D="1" dr="$A$95:$XFD$95" dn="Z_42584DC0_1D41_4C93_9B38_C388E7B8DAC4_.wvu.Rows" sId="3"/>
    <undo index="30" exp="area" ref3D="1" dr="$A$91:$XFD$91" dn="Z_42584DC0_1D41_4C93_9B38_C388E7B8DAC4_.wvu.Rows" sId="3"/>
    <undo index="28" exp="area" ref3D="1" dr="$A$88:$XFD$88" dn="Z_42584DC0_1D41_4C93_9B38_C388E7B8DAC4_.wvu.Rows" sId="3"/>
    <undo index="26" exp="area" ref3D="1" dr="$A$82:$XFD$82" dn="Z_42584DC0_1D41_4C93_9B38_C388E7B8DAC4_.wvu.Rows" sId="3"/>
    <undo index="24" exp="area" ref3D="1" dr="$A$71:$XFD$71" dn="Z_42584DC0_1D41_4C93_9B38_C388E7B8DAC4_.wvu.Rows" sId="3"/>
    <undo index="22" exp="area" ref3D="1" dr="$A$64:$XFD$64" dn="Z_42584DC0_1D41_4C93_9B38_C388E7B8DAC4_.wvu.Rows" sId="3"/>
    <undo index="20" exp="area" ref3D="1" dr="$A$58:$XFD$60" dn="Z_42584DC0_1D41_4C93_9B38_C388E7B8DAC4_.wvu.Rows" sId="3"/>
    <undo index="16" exp="area" ref3D="1" dr="$A$123:$XFD$125" dn="Z_3DCB9AAA_F09C_4EA6_B992_F93E466D374A_.wvu.Rows" sId="3"/>
    <undo index="14" exp="area" ref3D="1" dr="$A$95:$XFD$95" dn="Z_3DCB9AAA_F09C_4EA6_B992_F93E466D374A_.wvu.Rows" sId="3"/>
    <undo index="12" exp="area" ref3D="1" dr="$A$88:$XFD$88" dn="Z_3DCB9AAA_F09C_4EA6_B992_F93E466D374A_.wvu.Rows" sId="3"/>
    <undo index="10" exp="area" ref3D="1" dr="$A$71:$XFD$71" dn="Z_3DCB9AAA_F09C_4EA6_B992_F93E466D374A_.wvu.Rows" sId="3"/>
    <undo index="8" exp="area" ref3D="1" dr="$A$64:$XFD$64" dn="Z_3DCB9AAA_F09C_4EA6_B992_F93E466D374A_.wvu.Rows" sId="3"/>
    <undo index="18" exp="area" ref3D="1" dr="$A$123:$XFD$125" dn="Z_1A52382B_3765_4E8C_903F_6B8919B7242E_.wvu.Rows" sId="3"/>
    <undo index="16" exp="area" ref3D="1" dr="$A$95:$XFD$95" dn="Z_1A52382B_3765_4E8C_903F_6B8919B7242E_.wvu.Rows" sId="3"/>
    <undo index="14" exp="area" ref3D="1" dr="$A$88:$XFD$88" dn="Z_1A52382B_3765_4E8C_903F_6B8919B7242E_.wvu.Rows" sId="3"/>
    <undo index="12" exp="area" ref3D="1" dr="$A$71:$XFD$71" dn="Z_1A52382B_3765_4E8C_903F_6B8919B7242E_.wvu.Rows" sId="3"/>
    <undo index="10" exp="area" ref3D="1" dr="$A$64:$XFD$64" dn="Z_1A52382B_3765_4E8C_903F_6B8919B7242E_.wvu.Rows" sId="3"/>
    <undo index="24" exp="area" ref3D="1" dr="$A$128:$XFD$129" dn="Z_1718F1EE_9F48_4DBE_9531_3B70F9C4A5DD_.wvu.Rows" sId="3"/>
    <undo index="22" exp="area" ref3D="1" dr="$A$123:$XFD$125" dn="Z_1718F1EE_9F48_4DBE_9531_3B70F9C4A5DD_.wvu.Rows" sId="3"/>
    <undo index="20" exp="area" ref3D="1" dr="$A$95:$XFD$95" dn="Z_1718F1EE_9F48_4DBE_9531_3B70F9C4A5DD_.wvu.Rows" sId="3"/>
    <undo index="18" exp="area" ref3D="1" dr="$A$88:$XFD$88" dn="Z_1718F1EE_9F48_4DBE_9531_3B70F9C4A5DD_.wvu.Rows" sId="3"/>
    <undo index="16" exp="area" ref3D="1" dr="$A$71:$XFD$71" dn="Z_1718F1EE_9F48_4DBE_9531_3B70F9C4A5DD_.wvu.Rows" sId="3"/>
    <undo index="14" exp="area" ref3D="1" dr="$A$64:$XFD$64" dn="Z_1718F1EE_9F48_4DBE_9531_3B70F9C4A5DD_.wvu.Rows" sId="3"/>
  </rrc>
  <rcc rId="18699" sId="3">
    <oc r="A55">
      <v>1160701000</v>
    </oc>
    <nc r="A55">
      <v>1160100001</v>
    </nc>
  </rcc>
  <rcc rId="18700" sId="3" numFmtId="4">
    <oc r="C55">
      <v>0</v>
    </oc>
    <nc r="C55">
      <v>867</v>
    </nc>
  </rcc>
  <rcc rId="18701" sId="3" numFmtId="4">
    <oc r="D55">
      <v>0</v>
    </oc>
    <nc r="D55">
      <v>45.8825</v>
    </nc>
  </rcc>
  <rrc rId="18702" sId="3" ref="A54:XFD54" action="deleteRow">
    <undo index="16" exp="area" ref3D="1" dr="$A$124:$XFD$126" dn="Z_B31C8DB7_3E78_4144_A6B5_8DE36DE63F0E_.wvu.Rows" sId="3"/>
    <undo index="14" exp="area" ref3D="1" dr="$A$96:$XFD$96" dn="Z_B31C8DB7_3E78_4144_A6B5_8DE36DE63F0E_.wvu.Rows" sId="3"/>
    <undo index="12" exp="area" ref3D="1" dr="$A$89:$XFD$89" dn="Z_B31C8DB7_3E78_4144_A6B5_8DE36DE63F0E_.wvu.Rows" sId="3"/>
    <undo index="10" exp="area" ref3D="1" dr="$A$72:$XFD$72" dn="Z_B31C8DB7_3E78_4144_A6B5_8DE36DE63F0E_.wvu.Rows" sId="3"/>
    <undo index="8" exp="area" ref3D="1" dr="$A$65:$XFD$65" dn="Z_B31C8DB7_3E78_4144_A6B5_8DE36DE63F0E_.wvu.Rows" sId="3"/>
    <undo index="22" exp="area" ref3D="1" dr="$A$129:$XFD$130" dn="Z_B30CE22D_C12F_4E12_8BB9_3AAE0A6991CC_.wvu.Rows" sId="3"/>
    <undo index="20" exp="area" ref3D="1" dr="$A$124:$XFD$126" dn="Z_B30CE22D_C12F_4E12_8BB9_3AAE0A6991CC_.wvu.Rows" sId="3"/>
    <undo index="18" exp="area" ref3D="1" dr="$A$89:$XFD$89" dn="Z_B30CE22D_C12F_4E12_8BB9_3AAE0A6991CC_.wvu.Rows" sId="3"/>
    <undo index="16" exp="area" ref3D="1" dr="$A$72:$XFD$72" dn="Z_B30CE22D_C12F_4E12_8BB9_3AAE0A6991CC_.wvu.Rows" sId="3"/>
    <undo index="14" exp="area" ref3D="1" dr="$A$65:$XFD$65" dn="Z_B30CE22D_C12F_4E12_8BB9_3AAE0A6991CC_.wvu.Rows" sId="3"/>
    <undo index="26" exp="area" ref3D="1" dr="$A$129:$XFD$130" dn="Z_A54C432C_6C68_4B53_A75C_446EB3A61B2B_.wvu.Rows" sId="3"/>
    <undo index="24" exp="area" ref3D="1" dr="$A$124:$XFD$126" dn="Z_A54C432C_6C68_4B53_A75C_446EB3A61B2B_.wvu.Rows" sId="3"/>
    <undo index="22" exp="area" ref3D="1" dr="$A$96:$XFD$96" dn="Z_A54C432C_6C68_4B53_A75C_446EB3A61B2B_.wvu.Rows" sId="3"/>
    <undo index="20" exp="area" ref3D="1" dr="$A$89:$XFD$89" dn="Z_A54C432C_6C68_4B53_A75C_446EB3A61B2B_.wvu.Rows" sId="3"/>
    <undo index="18" exp="area" ref3D="1" dr="$A$72:$XFD$72" dn="Z_A54C432C_6C68_4B53_A75C_446EB3A61B2B_.wvu.Rows" sId="3"/>
    <undo index="16" exp="area" ref3D="1" dr="$A$65:$XFD$65" dn="Z_A54C432C_6C68_4B53_A75C_446EB3A61B2B_.wvu.Rows" sId="3"/>
    <undo index="16" exp="area" ref3D="1" dr="$A$124:$XFD$126" dn="Z_5BFCA170_DEAE_4D2C_98A0_1E68B427AC01_.wvu.Rows" sId="3"/>
    <undo index="14" exp="area" ref3D="1" dr="$A$96:$XFD$96" dn="Z_5BFCA170_DEAE_4D2C_98A0_1E68B427AC01_.wvu.Rows" sId="3"/>
    <undo index="12" exp="area" ref3D="1" dr="$A$89:$XFD$89" dn="Z_5BFCA170_DEAE_4D2C_98A0_1E68B427AC01_.wvu.Rows" sId="3"/>
    <undo index="10" exp="area" ref3D="1" dr="$A$72:$XFD$72" dn="Z_5BFCA170_DEAE_4D2C_98A0_1E68B427AC01_.wvu.Rows" sId="3"/>
    <undo index="8" exp="area" ref3D="1" dr="$A$65:$XFD$65" dn="Z_5BFCA170_DEAE_4D2C_98A0_1E68B427AC01_.wvu.Rows" sId="3"/>
    <undo index="38" exp="area" ref3D="1" dr="$A$129:$XFD$130" dn="Z_42584DC0_1D41_4C93_9B38_C388E7B8DAC4_.wvu.Rows" sId="3"/>
    <undo index="36" exp="area" ref3D="1" dr="$A$124:$XFD$126" dn="Z_42584DC0_1D41_4C93_9B38_C388E7B8DAC4_.wvu.Rows" sId="3"/>
    <undo index="34" exp="area" ref3D="1" dr="$A$104:$XFD$104" dn="Z_42584DC0_1D41_4C93_9B38_C388E7B8DAC4_.wvu.Rows" sId="3"/>
    <undo index="32" exp="area" ref3D="1" dr="$A$96:$XFD$96" dn="Z_42584DC0_1D41_4C93_9B38_C388E7B8DAC4_.wvu.Rows" sId="3"/>
    <undo index="30" exp="area" ref3D="1" dr="$A$92:$XFD$92" dn="Z_42584DC0_1D41_4C93_9B38_C388E7B8DAC4_.wvu.Rows" sId="3"/>
    <undo index="28" exp="area" ref3D="1" dr="$A$89:$XFD$89" dn="Z_42584DC0_1D41_4C93_9B38_C388E7B8DAC4_.wvu.Rows" sId="3"/>
    <undo index="26" exp="area" ref3D="1" dr="$A$83:$XFD$83" dn="Z_42584DC0_1D41_4C93_9B38_C388E7B8DAC4_.wvu.Rows" sId="3"/>
    <undo index="24" exp="area" ref3D="1" dr="$A$72:$XFD$72" dn="Z_42584DC0_1D41_4C93_9B38_C388E7B8DAC4_.wvu.Rows" sId="3"/>
    <undo index="22" exp="area" ref3D="1" dr="$A$65:$XFD$65" dn="Z_42584DC0_1D41_4C93_9B38_C388E7B8DAC4_.wvu.Rows" sId="3"/>
    <undo index="20" exp="area" ref3D="1" dr="$A$59:$XFD$61" dn="Z_42584DC0_1D41_4C93_9B38_C388E7B8DAC4_.wvu.Rows" sId="3"/>
    <undo index="16" exp="area" ref3D="1" dr="$A$124:$XFD$126" dn="Z_3DCB9AAA_F09C_4EA6_B992_F93E466D374A_.wvu.Rows" sId="3"/>
    <undo index="14" exp="area" ref3D="1" dr="$A$96:$XFD$96" dn="Z_3DCB9AAA_F09C_4EA6_B992_F93E466D374A_.wvu.Rows" sId="3"/>
    <undo index="12" exp="area" ref3D="1" dr="$A$89:$XFD$89" dn="Z_3DCB9AAA_F09C_4EA6_B992_F93E466D374A_.wvu.Rows" sId="3"/>
    <undo index="10" exp="area" ref3D="1" dr="$A$72:$XFD$72" dn="Z_3DCB9AAA_F09C_4EA6_B992_F93E466D374A_.wvu.Rows" sId="3"/>
    <undo index="8" exp="area" ref3D="1" dr="$A$65:$XFD$65" dn="Z_3DCB9AAA_F09C_4EA6_B992_F93E466D374A_.wvu.Rows" sId="3"/>
    <undo index="18" exp="area" ref3D="1" dr="$A$124:$XFD$126" dn="Z_1A52382B_3765_4E8C_903F_6B8919B7242E_.wvu.Rows" sId="3"/>
    <undo index="16" exp="area" ref3D="1" dr="$A$96:$XFD$96" dn="Z_1A52382B_3765_4E8C_903F_6B8919B7242E_.wvu.Rows" sId="3"/>
    <undo index="14" exp="area" ref3D="1" dr="$A$89:$XFD$89" dn="Z_1A52382B_3765_4E8C_903F_6B8919B7242E_.wvu.Rows" sId="3"/>
    <undo index="12" exp="area" ref3D="1" dr="$A$72:$XFD$72" dn="Z_1A52382B_3765_4E8C_903F_6B8919B7242E_.wvu.Rows" sId="3"/>
    <undo index="10" exp="area" ref3D="1" dr="$A$65:$XFD$65" dn="Z_1A52382B_3765_4E8C_903F_6B8919B7242E_.wvu.Rows" sId="3"/>
    <undo index="24" exp="area" ref3D="1" dr="$A$129:$XFD$130" dn="Z_1718F1EE_9F48_4DBE_9531_3B70F9C4A5DD_.wvu.Rows" sId="3"/>
    <undo index="22" exp="area" ref3D="1" dr="$A$124:$XFD$126" dn="Z_1718F1EE_9F48_4DBE_9531_3B70F9C4A5DD_.wvu.Rows" sId="3"/>
    <undo index="20" exp="area" ref3D="1" dr="$A$96:$XFD$96" dn="Z_1718F1EE_9F48_4DBE_9531_3B70F9C4A5DD_.wvu.Rows" sId="3"/>
    <undo index="18" exp="area" ref3D="1" dr="$A$89:$XFD$89" dn="Z_1718F1EE_9F48_4DBE_9531_3B70F9C4A5DD_.wvu.Rows" sId="3"/>
    <undo index="16" exp="area" ref3D="1" dr="$A$72:$XFD$72" dn="Z_1718F1EE_9F48_4DBE_9531_3B70F9C4A5DD_.wvu.Rows" sId="3"/>
    <undo index="14" exp="area" ref3D="1" dr="$A$65:$XFD$65" dn="Z_1718F1EE_9F48_4DBE_9531_3B70F9C4A5DD_.wvu.Rows" sId="3"/>
    <rfmt sheetId="3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fmt sheetId="3" s="1" sqref="A54" start="0" length="0">
      <dxf>
        <font>
          <b/>
          <sz val="16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54" start="0" length="0">
      <dxf>
        <font>
          <b/>
          <sz val="16"/>
          <color auto="1"/>
          <name val="Times New Roman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C54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D54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54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F54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54" start="0" length="0">
      <dxf>
        <numFmt numFmtId="177" formatCode="0.0000000"/>
      </dxf>
    </rfmt>
  </rrc>
  <rcc rId="18703" sId="3">
    <oc r="C53">
      <f>SUM(C54:C56)</f>
    </oc>
    <nc r="C53">
      <f>SUM(C54:C57)</f>
    </nc>
  </rcc>
  <rcc rId="18704" sId="3">
    <oc r="D53">
      <f>SUM(D54:D56)</f>
    </oc>
    <nc r="D53">
      <f>SUM(D54:D57)</f>
    </nc>
  </rcc>
  <rcc rId="18705" sId="3" numFmtId="4">
    <oc r="C63">
      <v>0</v>
    </oc>
    <nc r="C63">
      <v>10026.799999999999</v>
    </nc>
  </rcc>
  <rcc rId="18706" sId="3" numFmtId="4">
    <oc r="D63">
      <v>0</v>
    </oc>
    <nc r="D63">
      <v>835.6</v>
    </nc>
  </rcc>
  <rcc rId="18707" sId="3" numFmtId="4">
    <oc r="C65">
      <v>10026.9</v>
    </oc>
    <nc r="C65"/>
  </rcc>
  <rcc rId="18708" sId="3" numFmtId="4">
    <oc r="D65">
      <v>835.6</v>
    </oc>
    <nc r="D65"/>
  </rcc>
  <rcc rId="18709" sId="3" numFmtId="4">
    <oc r="C66">
      <v>227331.5624</v>
    </oc>
    <nc r="C66">
      <v>236042.63518000001</v>
    </nc>
  </rcc>
  <rcc rId="18710" sId="3" numFmtId="4">
    <oc r="C67">
      <v>363023.84</v>
    </oc>
    <nc r="C67">
      <v>405408.09899999999</v>
    </nc>
  </rcc>
  <rcc rId="18711" sId="3" numFmtId="4">
    <oc r="D67">
      <v>29346.145</v>
    </oc>
    <nc r="D67">
      <v>18143.8</v>
    </nc>
  </rcc>
  <rcc rId="18712" sId="3" numFmtId="4">
    <oc r="C68">
      <v>29907</v>
    </oc>
    <nc r="C68">
      <v>53894</v>
    </nc>
  </rcc>
  <rcc rId="18713" sId="3" numFmtId="4">
    <oc r="D68">
      <v>1896.125</v>
    </oc>
    <nc r="D68"/>
  </rcc>
  <rcc rId="18714" sId="3" numFmtId="4">
    <oc r="D70">
      <v>-52617.294300000001</v>
    </oc>
    <nc r="D70">
      <v>-19535.39184</v>
    </nc>
  </rcc>
  <rfmt sheetId="3" sqref="C72">
    <dxf>
      <numFmt numFmtId="2" formatCode="0.00"/>
    </dxf>
  </rfmt>
  <rfmt sheetId="3" sqref="C72">
    <dxf>
      <numFmt numFmtId="183" formatCode="0.000"/>
    </dxf>
  </rfmt>
  <rfmt sheetId="3" sqref="C72">
    <dxf>
      <numFmt numFmtId="174" formatCode="0.0000"/>
    </dxf>
  </rfmt>
  <rfmt sheetId="3" sqref="C72">
    <dxf>
      <numFmt numFmtId="168" formatCode="0.00000"/>
    </dxf>
  </rfmt>
  <rcc rId="18715" sId="3" numFmtId="4">
    <oc r="D69">
      <v>0</v>
    </oc>
    <nc r="D69">
      <v>467.79521999999997</v>
    </nc>
  </rcc>
  <rfmt sheetId="3" sqref="D72">
    <dxf>
      <numFmt numFmtId="2" formatCode="0.00"/>
    </dxf>
  </rfmt>
  <rfmt sheetId="3" sqref="D72">
    <dxf>
      <numFmt numFmtId="183" formatCode="0.000"/>
    </dxf>
  </rfmt>
  <rfmt sheetId="3" sqref="D72">
    <dxf>
      <numFmt numFmtId="174" formatCode="0.0000"/>
    </dxf>
  </rfmt>
  <rfmt sheetId="3" sqref="D72">
    <dxf>
      <numFmt numFmtId="168" formatCode="0.00000"/>
    </dxf>
  </rfmt>
  <rfmt sheetId="3" sqref="D72">
    <dxf>
      <numFmt numFmtId="173" formatCode="0.000000"/>
    </dxf>
  </rfmt>
  <rcc rId="18716" sId="3" numFmtId="4">
    <oc r="D6">
      <v>6628.9963100000004</v>
    </oc>
    <nc r="D6">
      <v>7546.4537799999998</v>
    </nc>
  </rcc>
  <rcc rId="18717" sId="3" numFmtId="4">
    <oc r="D13">
      <v>55.125419999999998</v>
    </oc>
    <nc r="D13">
      <v>236.71242000000001</v>
    </nc>
  </rcc>
  <rfmt sheetId="3" sqref="D72">
    <dxf>
      <numFmt numFmtId="168" formatCode="0.00000"/>
    </dxf>
  </rfmt>
  <rcc rId="18718" sId="3" numFmtId="4">
    <oc r="C79">
      <v>22970.6</v>
    </oc>
    <nc r="C79">
      <v>24382.97</v>
    </nc>
  </rcc>
  <rcc rId="18719" sId="3" numFmtId="4">
    <oc r="D79">
      <v>437.96341999999999</v>
    </oc>
    <nc r="D79">
      <v>636.32637999999997</v>
    </nc>
  </rcc>
  <rcc rId="18720" sId="3" numFmtId="4">
    <oc r="C80">
      <v>15.9</v>
    </oc>
    <nc r="C80">
      <v>10</v>
    </nc>
  </rcc>
  <rcc rId="18721" sId="3" numFmtId="4">
    <oc r="C81">
      <v>5278.8</v>
    </oc>
    <nc r="C81">
      <v>5277.2730000000001</v>
    </nc>
  </rcc>
  <rcc rId="18722" sId="3" numFmtId="4">
    <oc r="D81">
      <v>350.39904000000001</v>
    </oc>
    <nc r="D81">
      <v>506.31592999999998</v>
    </nc>
  </rcc>
  <rcc rId="18723" sId="3" numFmtId="4">
    <oc r="C82">
      <v>1000</v>
    </oc>
    <nc r="C82"/>
  </rcc>
  <rcc rId="18724" sId="3" numFmtId="4">
    <oc r="C83">
      <v>2367.9569999999999</v>
    </oc>
    <nc r="C83">
      <v>3737.4353500000002</v>
    </nc>
  </rcc>
  <rcc rId="18725" sId="3" numFmtId="4">
    <oc r="C84">
      <v>18215.5</v>
    </oc>
    <nc r="C84">
      <v>15010.768</v>
    </nc>
  </rcc>
  <rcc rId="18726" sId="3" numFmtId="4">
    <oc r="D84">
      <v>1392.7380000000001</v>
    </oc>
    <nc r="D84">
      <v>80.146349999999998</v>
    </nc>
  </rcc>
  <rcc rId="18727" sId="3" numFmtId="4">
    <oc r="C86">
      <v>2150.5</v>
    </oc>
    <nc r="C86">
      <v>2481.1999999999998</v>
    </nc>
  </rcc>
  <rcc rId="18728" sId="3" numFmtId="4">
    <oc r="D86">
      <v>179.2</v>
    </oc>
    <nc r="D86">
      <v>206.8</v>
    </nc>
  </rcc>
  <rcc rId="18729" sId="3" numFmtId="4">
    <oc r="C89">
      <v>1597.7</v>
    </oc>
    <nc r="C89">
      <v>1218.8</v>
    </nc>
  </rcc>
  <rcc rId="18730" sId="3" numFmtId="4">
    <oc r="D89">
      <v>19</v>
    </oc>
    <nc r="D89">
      <v>18</v>
    </nc>
  </rcc>
  <rcc rId="18731" sId="3" numFmtId="4">
    <oc r="C90">
      <v>2368.9</v>
    </oc>
    <nc r="C90">
      <v>2592</v>
    </nc>
  </rcc>
  <rcc rId="18732" sId="3" numFmtId="4">
    <oc r="D90">
      <v>59.610489999999999</v>
    </oc>
    <nc r="D90">
      <v>64.659099999999995</v>
    </nc>
  </rcc>
  <rcc rId="18733" sId="3" numFmtId="4">
    <oc r="C92">
      <v>296</v>
    </oc>
    <nc r="C92">
      <v>100</v>
    </nc>
  </rcc>
  <rcc rId="18734" sId="3" numFmtId="4">
    <oc r="C96">
      <v>87.9</v>
    </oc>
    <nc r="C96">
      <v>420.54</v>
    </nc>
  </rcc>
  <rcc rId="18735" sId="3" numFmtId="4">
    <oc r="C98">
      <v>59211.13</v>
    </oc>
    <nc r="C98">
      <v>67517.399999999994</v>
    </nc>
  </rcc>
  <rcc rId="18736" sId="3" numFmtId="4">
    <oc r="C99">
      <v>829.4</v>
    </oc>
    <nc r="C99">
      <v>1154</v>
    </nc>
  </rcc>
  <rcc rId="18737" sId="3" numFmtId="4">
    <oc r="C101">
      <v>500</v>
    </oc>
    <nc r="C101">
      <v>7643.0789999999997</v>
    </nc>
  </rcc>
  <rcc rId="18738" sId="3" numFmtId="4">
    <oc r="C102">
      <v>8350.7999999999993</v>
    </oc>
    <nc r="C102">
      <v>9850</v>
    </nc>
  </rcc>
  <rcc rId="18739" sId="3" numFmtId="4">
    <oc r="C103">
      <v>8042.5493999999999</v>
    </oc>
    <nc r="C103">
      <v>7202.9184699999996</v>
    </nc>
  </rcc>
  <rcc rId="18740" sId="3" numFmtId="4">
    <oc r="C107">
      <v>120190.5</v>
    </oc>
    <nc r="C107">
      <v>92497.2</v>
    </nc>
  </rcc>
  <rcc rId="18741" sId="3" numFmtId="4">
    <oc r="D107">
      <v>7623.0709999999999</v>
    </oc>
    <nc r="D107">
      <v>4216.2539999999999</v>
    </nc>
  </rcc>
  <rcc rId="18742" sId="3" numFmtId="4">
    <oc r="C108">
      <v>335253.8</v>
    </oc>
    <nc r="C108">
      <v>452762.48200000002</v>
    </nc>
  </rcc>
  <rcc rId="18743" sId="3" numFmtId="4">
    <oc r="D108">
      <v>21578.640309999999</v>
    </oc>
    <nc r="D108">
      <v>11832.504999999999</v>
    </nc>
  </rcc>
  <rcc rId="18744" sId="3" numFmtId="4">
    <oc r="C109">
      <v>21192.13</v>
    </oc>
    <nc r="C109">
      <v>20073.2</v>
    </nc>
  </rcc>
  <rcc rId="18745" sId="3" numFmtId="4">
    <oc r="D109">
      <v>598.42100000000005</v>
    </oc>
    <nc r="D109">
      <v>628.91600000000005</v>
    </nc>
  </rcc>
  <rcc rId="18746" sId="3" numFmtId="4">
    <oc r="C110">
      <v>5132.8999999999996</v>
    </oc>
    <nc r="C110">
      <v>4500</v>
    </nc>
  </rcc>
  <rcc rId="18747" sId="3" numFmtId="4">
    <oc r="C111">
      <v>2612.3000000000002</v>
    </oc>
    <nc r="C111">
      <v>2761.3</v>
    </nc>
  </rcc>
  <rcc rId="18748" sId="3" numFmtId="4">
    <oc r="D111">
      <v>126.95393</v>
    </oc>
    <nc r="D111">
      <v>73.381050000000002</v>
    </nc>
  </rcc>
  <rcc rId="18749" sId="3" numFmtId="4">
    <oc r="C113">
      <v>67784.525999999998</v>
    </oc>
    <nc r="C113">
      <v>43005.569000000003</v>
    </nc>
  </rcc>
  <rcc rId="18750" sId="3" numFmtId="4">
    <oc r="D113">
      <v>1893.7260000000001</v>
    </oc>
    <nc r="D113">
      <v>868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13.xml><?xml version="1.0" encoding="utf-8"?>
<revisions xmlns="http://schemas.openxmlformats.org/spreadsheetml/2006/main" xmlns:r="http://schemas.openxmlformats.org/officeDocument/2006/relationships">
  <rcc rId="20771" sId="9">
    <oc r="A1" t="inlineStr">
      <is>
        <t xml:space="preserve">                     Анализ исполнения бюджета Москакасинского сельского поселения на 01.02.2021 г.</t>
      </is>
    </oc>
    <nc r="A1" t="inlineStr">
      <is>
        <t xml:space="preserve">                     Анализ исполнения бюджета Москакасинского сельского поселения на 01.02.2022 г.</t>
      </is>
    </nc>
  </rcc>
  <rcc rId="20772" sId="9" numFmtId="4">
    <oc r="C6">
      <v>1697.1</v>
    </oc>
    <nc r="C6">
      <v>1704</v>
    </nc>
  </rcc>
  <rcc rId="20773" sId="9" numFmtId="4">
    <oc r="D6">
      <v>157.96709000000001</v>
    </oc>
    <nc r="D6">
      <v>133.46277000000001</v>
    </nc>
  </rcc>
  <rcc rId="20774" sId="9" numFmtId="4">
    <oc r="C8">
      <v>279.47000000000003</v>
    </oc>
    <nc r="C8">
      <v>320.89600000000002</v>
    </nc>
  </rcc>
  <rcc rId="20775" sId="9" numFmtId="4">
    <oc r="D8">
      <v>29.055869999999999</v>
    </oc>
    <nc r="D8">
      <v>37.930709999999998</v>
    </nc>
  </rcc>
  <rcc rId="20776" sId="9" numFmtId="4">
    <oc r="C9">
      <v>3</v>
    </oc>
    <nc r="C9">
      <v>3.4409999999999998</v>
    </nc>
  </rcc>
  <rcc rId="20777" sId="9" numFmtId="4">
    <oc r="D9">
      <v>0.17129</v>
    </oc>
    <nc r="D9">
      <v>0.22323000000000001</v>
    </nc>
  </rcc>
  <rcc rId="20778" sId="9" numFmtId="4">
    <oc r="C10">
      <v>466.78</v>
    </oc>
    <nc r="C10">
      <v>535.97299999999996</v>
    </nc>
  </rcc>
  <rcc rId="20779" sId="9" numFmtId="4">
    <oc r="D10">
      <v>38.986190000000001</v>
    </oc>
    <nc r="D10">
      <v>46.929839999999999</v>
    </nc>
  </rcc>
  <rcc rId="20780" sId="9" numFmtId="4">
    <oc r="D11">
      <v>-4.95167</v>
    </oc>
    <nc r="D11">
      <v>-2.5270600000000001</v>
    </nc>
  </rcc>
  <rcc rId="20781" sId="9" numFmtId="4">
    <oc r="C13">
      <v>20</v>
    </oc>
    <nc r="C13">
      <v>25</v>
    </nc>
  </rcc>
  <rcc rId="20782" sId="9" numFmtId="4">
    <oc r="C15">
      <v>1200</v>
    </oc>
    <nc r="C15">
      <v>999</v>
    </nc>
  </rcc>
  <rcc rId="20783" sId="9" numFmtId="4">
    <oc r="D15">
      <v>3.5874799999999998</v>
    </oc>
    <nc r="D15">
      <v>75.246750000000006</v>
    </nc>
  </rcc>
  <rcc rId="20784" sId="9" numFmtId="4">
    <oc r="C16">
      <v>2200</v>
    </oc>
    <nc r="C16">
      <v>1758</v>
    </nc>
  </rcc>
  <rcc rId="20785" sId="9" numFmtId="4">
    <oc r="D16">
      <v>52.06438</v>
    </oc>
    <nc r="D16">
      <v>42.101010000000002</v>
    </nc>
  </rcc>
  <rcc rId="20786" sId="9" numFmtId="4">
    <oc r="C41">
      <v>942.5</v>
    </oc>
    <nc r="C41">
      <v>1479.2</v>
    </nc>
  </rcc>
  <rcc rId="20787" sId="9" numFmtId="4">
    <oc r="D41">
      <v>78.542000000000002</v>
    </oc>
    <nc r="D41">
      <v>0</v>
    </nc>
  </rcc>
  <rcc rId="20788" sId="9" numFmtId="4">
    <oc r="C42">
      <v>1250</v>
    </oc>
    <nc r="C42">
      <v>0</v>
    </nc>
  </rcc>
  <rcc rId="20789" sId="9" numFmtId="4">
    <oc r="C43">
      <v>2097.6639399999999</v>
    </oc>
    <nc r="C43">
      <v>2541.65</v>
    </nc>
  </rcc>
  <rcc rId="20790" sId="9" numFmtId="4">
    <oc r="C45">
      <v>3582.7330000000002</v>
    </oc>
    <nc r="C45">
      <v>217.745</v>
    </nc>
  </rcc>
  <rcc rId="20791" sId="9" numFmtId="4">
    <oc r="D45">
      <v>17.2334</v>
    </oc>
    <nc r="D45">
      <v>18.145</v>
    </nc>
  </rcc>
  <rcc rId="20792" sId="9" numFmtId="4">
    <oc r="C46">
      <v>0</v>
    </oc>
    <nc r="C46">
      <v>3000</v>
    </nc>
  </rcc>
  <rcc rId="20793" sId="9" numFmtId="34">
    <oc r="C59">
      <v>2174.6669999999999</v>
    </oc>
    <nc r="C59">
      <v>2335.1999999999998</v>
    </nc>
  </rcc>
  <rcc rId="20794" sId="9" numFmtId="34">
    <oc r="D59">
      <v>46.3</v>
    </oc>
    <nc r="D59">
      <v>29.00001</v>
    </nc>
  </rcc>
  <rcc rId="20795" sId="9" numFmtId="34">
    <nc r="C64">
      <v>5.5039999999999996</v>
    </nc>
  </rcc>
  <rcc rId="20796" sId="9" numFmtId="34">
    <oc r="C66">
      <v>206.767</v>
    </oc>
    <nc r="C66">
      <v>217.745</v>
    </nc>
  </rcc>
  <rcc rId="20797" sId="9" numFmtId="34">
    <oc r="D66">
      <v>4.8</v>
    </oc>
    <nc r="D66">
      <v>0</v>
    </nc>
  </rcc>
  <rcc rId="20798" sId="9" numFmtId="34">
    <nc r="C70">
      <v>3</v>
    </nc>
  </rcc>
  <rcc rId="20799" sId="9" numFmtId="34">
    <oc r="C71">
      <v>5</v>
    </oc>
    <nc r="C71">
      <v>8.5</v>
    </nc>
  </rcc>
  <rcc rId="20800" sId="9" numFmtId="34">
    <oc r="C74">
      <v>4.26</v>
    </oc>
    <nc r="C74">
      <v>0</v>
    </nc>
  </rcc>
  <rcc rId="20801" sId="9" numFmtId="34">
    <oc r="C76">
      <v>2746.22</v>
    </oc>
    <nc r="C76">
      <v>3401.96</v>
    </nc>
  </rcc>
  <rcc rId="20802" sId="9" numFmtId="34">
    <oc r="C77">
      <v>120</v>
    </oc>
    <nc r="C77">
      <v>31</v>
    </nc>
  </rcc>
  <rcc rId="20803" sId="9" numFmtId="34">
    <oc r="C79">
      <v>3371.7060000000001</v>
    </oc>
    <nc r="C79">
      <v>0</v>
    </nc>
  </rcc>
  <rcc rId="20804" sId="9" numFmtId="34">
    <oc r="C80">
      <v>2938.3890000000001</v>
    </oc>
    <nc r="C80">
      <v>3500</v>
    </nc>
  </rcc>
  <rcc rId="20805" sId="9" numFmtId="34">
    <oc r="C81">
      <v>926.23793999999998</v>
    </oc>
    <nc r="C81">
      <v>1823.096</v>
    </nc>
  </rcc>
  <rcc rId="20806" sId="9" numFmtId="34">
    <oc r="D81">
      <v>29.516500000000001</v>
    </oc>
    <nc r="D81">
      <v>0</v>
    </nc>
  </rcc>
  <rcc rId="20807" sId="9" numFmtId="34">
    <oc r="C84">
      <v>1212</v>
    </oc>
    <nc r="C84">
      <v>1224.9000000000001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131.xml><?xml version="1.0" encoding="utf-8"?>
<revisions xmlns="http://schemas.openxmlformats.org/spreadsheetml/2006/main" xmlns:r="http://schemas.openxmlformats.org/officeDocument/2006/relationships">
  <rcc rId="19057" sId="2" numFmtId="4">
    <oc r="AT32">
      <v>18.797180000000001</v>
    </oc>
    <nc r="AT32">
      <v>18.75216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2.xml><?xml version="1.0" encoding="utf-8"?>
<revisions xmlns="http://schemas.openxmlformats.org/spreadsheetml/2006/main" xmlns:r="http://schemas.openxmlformats.org/officeDocument/2006/relationships">
  <rcc rId="20516" sId="7" numFmtId="34">
    <oc r="C6">
      <v>486</v>
    </oc>
    <nc r="C6">
      <v>594</v>
    </nc>
  </rcc>
  <rcc rId="20517" sId="7" numFmtId="34">
    <oc r="D6">
      <v>11.30884</v>
    </oc>
    <nc r="D6">
      <v>20.898420000000002</v>
    </nc>
  </rcc>
  <rcc rId="20518" sId="7" numFmtId="34">
    <oc r="C8">
      <v>300.69</v>
    </oc>
    <nc r="C8">
      <v>345.25299999999999</v>
    </nc>
  </rcc>
  <rcc rId="20519" sId="7" numFmtId="34">
    <oc r="D8">
      <v>31.261430000000001</v>
    </oc>
    <nc r="D8">
      <v>40.809930000000001</v>
    </nc>
  </rcc>
  <rcc rId="20520" sId="7" numFmtId="34">
    <oc r="C9">
      <v>3.22</v>
    </oc>
    <nc r="C9">
      <v>3.702</v>
    </nc>
  </rcc>
  <rcc rId="20521" sId="7" numFmtId="34">
    <oc r="D9">
      <v>0.18426000000000001</v>
    </oc>
    <nc r="D9">
      <v>0.24016999999999999</v>
    </nc>
  </rcc>
  <rcc rId="20522" sId="7" numFmtId="34">
    <oc r="C10">
      <v>502.22</v>
    </oc>
    <nc r="C10">
      <v>576.65499999999997</v>
    </nc>
  </rcc>
  <rcc rId="20523" sId="7" numFmtId="34">
    <oc r="D10">
      <v>41.945529999999998</v>
    </oc>
    <nc r="D10">
      <v>50.492179999999998</v>
    </nc>
  </rcc>
  <rcc rId="20524" sId="7" numFmtId="4">
    <oc r="D11">
      <v>-5.3274999999999997</v>
    </oc>
    <nc r="D11">
      <v>-2.71888</v>
    </nc>
  </rcc>
  <rcc rId="20525" sId="7" numFmtId="34">
    <oc r="C13">
      <v>95</v>
    </oc>
    <nc r="C13">
      <v>75</v>
    </nc>
  </rcc>
  <rcc rId="20526" sId="7" numFmtId="34">
    <oc r="D13">
      <v>0.59157999999999999</v>
    </oc>
    <nc r="D13">
      <v>0</v>
    </nc>
  </rcc>
  <rcc rId="20527" sId="7" numFmtId="34">
    <oc r="C15">
      <v>400</v>
    </oc>
    <nc r="C15">
      <v>473</v>
    </nc>
  </rcc>
  <rcc rId="20528" sId="7" numFmtId="34">
    <oc r="D15">
      <v>1.0607</v>
    </oc>
    <nc r="D15">
      <v>18.448540000000001</v>
    </nc>
  </rcc>
  <rcc rId="20529" sId="7" numFmtId="34">
    <oc r="C16">
      <v>2950</v>
    </oc>
    <nc r="C16">
      <v>3000</v>
    </nc>
  </rcc>
  <rcc rId="20530" sId="7" numFmtId="34">
    <oc r="D16">
      <v>57.882159999999999</v>
    </oc>
    <nc r="D16">
      <v>103.31556</v>
    </nc>
  </rcc>
  <rcc rId="20531" sId="7" numFmtId="34">
    <oc r="C18">
      <v>20</v>
    </oc>
    <nc r="C18">
      <v>10</v>
    </nc>
  </rcc>
  <rcc rId="20532" sId="7" numFmtId="34">
    <oc r="C27">
      <v>79.400000000000006</v>
    </oc>
    <nc r="C27">
      <v>200</v>
    </nc>
  </rcc>
  <rcc rId="20533" sId="7" numFmtId="4">
    <oc r="C30">
      <v>0</v>
    </oc>
    <nc r="C30">
      <v>30</v>
    </nc>
  </rcc>
  <rcc rId="20534" sId="7" numFmtId="34">
    <oc r="C41">
      <v>2916.8</v>
    </oc>
    <nc r="C41">
      <v>2418.1</v>
    </nc>
  </rcc>
  <rcc rId="20535" sId="7" numFmtId="34">
    <oc r="D41">
      <v>243.06800000000001</v>
    </oc>
    <nc r="D41">
      <v>0</v>
    </nc>
  </rcc>
  <rcc rId="20536" sId="7" numFmtId="34">
    <oc r="C43">
      <v>1260.1600000000001</v>
    </oc>
    <nc r="C43">
      <v>1903.52</v>
    </nc>
  </rcc>
  <rcc rId="20537" sId="7" numFmtId="34">
    <oc r="C45">
      <v>211.02699999999999</v>
    </oc>
    <nc r="C45">
      <v>217.745</v>
    </nc>
  </rcc>
  <rcc rId="20538" sId="7" numFmtId="34">
    <oc r="D45">
      <v>17.2334</v>
    </oc>
    <nc r="D45">
      <v>18.145</v>
    </nc>
  </rcc>
  <rcc rId="20539" sId="7" numFmtId="34">
    <oc r="D18">
      <v>1</v>
    </oc>
    <nc r="D18">
      <v>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21.xml><?xml version="1.0" encoding="utf-8"?>
<revisions xmlns="http://schemas.openxmlformats.org/spreadsheetml/2006/main" xmlns:r="http://schemas.openxmlformats.org/officeDocument/2006/relationships">
  <rcc rId="19213" sId="2" numFmtId="4">
    <oc r="CC32">
      <v>29508</v>
    </oc>
    <nc r="CC32">
      <v>55010.400000000001</v>
    </nc>
  </rcc>
  <rcc rId="19214" sId="2" numFmtId="4">
    <oc r="CD32">
      <v>2458.9585000000002</v>
    </oc>
    <nc r="CD32">
      <v>4461.3159999999998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3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3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4.xml><?xml version="1.0" encoding="utf-8"?>
<revisions xmlns="http://schemas.openxmlformats.org/spreadsheetml/2006/main" xmlns:r="http://schemas.openxmlformats.org/officeDocument/2006/relationships">
  <rcc rId="21080" sId="12" numFmtId="34">
    <oc r="D58">
      <v>25.2</v>
    </oc>
    <nc r="D58">
      <v>28.468959999999999</v>
    </nc>
  </rcc>
  <rcc rId="21081" sId="12" numFmtId="34">
    <oc r="C58">
      <v>1205.7</v>
    </oc>
    <nc r="C58">
      <v>1235.9000000000001</v>
    </nc>
  </rcc>
  <rcc rId="21082" sId="12" numFmtId="34">
    <oc r="C62">
      <v>100</v>
    </oc>
    <nc r="C62">
      <v>10</v>
    </nc>
  </rcc>
  <rcc rId="21083" sId="12" numFmtId="34">
    <oc r="C63">
      <v>3.2610000000000001</v>
    </oc>
    <nc r="C63">
      <v>3.956</v>
    </nc>
  </rcc>
  <rcc rId="21084" sId="12" numFmtId="34">
    <oc r="C65">
      <v>206.76599999999999</v>
    </oc>
    <nc r="C65">
      <v>108.873</v>
    </nc>
  </rcc>
  <rcc rId="21085" sId="12" numFmtId="34">
    <oc r="D65">
      <v>4.8</v>
    </oc>
    <nc r="D65">
      <v>2</v>
    </nc>
  </rcc>
  <rcc rId="21086" sId="12" numFmtId="34">
    <oc r="C70">
      <v>10</v>
    </oc>
    <nc r="C70">
      <v>18</v>
    </nc>
  </rcc>
  <rcc rId="21087" sId="12" numFmtId="34">
    <oc r="C73">
      <v>4.26</v>
    </oc>
    <nc r="C73">
      <v>0</v>
    </nc>
  </rcc>
  <rcc rId="21088" sId="12" numFmtId="34">
    <oc r="C76">
      <v>2270.87</v>
    </oc>
    <nc r="C76">
      <v>3024.38</v>
    </nc>
  </rcc>
  <rcc rId="21089" sId="12" numFmtId="34">
    <oc r="C77">
      <v>230</v>
    </oc>
    <nc r="C77">
      <v>250</v>
    </nc>
  </rcc>
  <rcc rId="21090" sId="12" numFmtId="34">
    <oc r="C80">
      <v>357.35700000000003</v>
    </oc>
    <nc r="C80">
      <v>915.14</v>
    </nc>
  </rcc>
  <rcc rId="21091" sId="12" numFmtId="34">
    <oc r="C81">
      <v>309.73200000000003</v>
    </oc>
    <nc r="C81">
      <v>504.44400000000002</v>
    </nc>
  </rcc>
  <rcc rId="21092" sId="12" numFmtId="34">
    <oc r="D81">
      <v>1.45478</v>
    </oc>
    <nc r="D81">
      <v>25</v>
    </nc>
  </rcc>
  <rcc rId="21093" sId="12" numFmtId="34">
    <oc r="C83">
      <v>1328.1</v>
    </oc>
    <nc r="C83">
      <v>1173.4000000000001</v>
    </nc>
  </rcc>
  <rcc rId="21094" sId="12" numFmtId="34">
    <nc r="D83">
      <v>96.45</v>
    </nc>
  </rcc>
  <rcc rId="21095" sId="12" numFmtId="34">
    <oc r="C97">
      <v>20</v>
    </oc>
    <nc r="C97">
      <v>2</v>
    </nc>
  </rcc>
  <rcc rId="21096" sId="12" numFmtId="34">
    <oc r="D80">
      <v>2.8155800000000002</v>
    </oc>
    <nc r="D80">
      <v>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cc rId="16823" sId="1" numFmtId="4">
    <oc r="C24">
      <v>699404.64723</v>
    </oc>
    <nc r="C24">
      <v>605382.30240000004</v>
    </nc>
  </rcc>
  <rcc rId="16824" sId="1" numFmtId="4">
    <oc r="D24">
      <v>693869.81282999995</v>
    </oc>
    <nc r="D24">
      <v>30181.744999999999</v>
    </nc>
  </rcc>
  <rcc rId="16825" sId="1" numFmtId="4">
    <oc r="D25">
      <v>4965.6437599999999</v>
    </oc>
    <nc r="D25">
      <v>0</v>
    </nc>
  </rcc>
  <rcc rId="16826" sId="1" numFmtId="4">
    <oc r="C32">
      <v>215317.92227000001</v>
    </oc>
    <nc r="C32">
      <v>78315.69515</v>
    </nc>
  </rcc>
  <rcc rId="16827" sId="1" numFmtId="4">
    <oc r="D32">
      <v>209280.94373999999</v>
    </oc>
    <nc r="D32">
      <v>263.64665000000002</v>
    </nc>
  </rcc>
  <rcc rId="16828" sId="1" numFmtId="4">
    <oc r="C33">
      <v>69939.477180000002</v>
    </oc>
    <nc r="C33">
      <v>26799.2464</v>
    </nc>
  </rcc>
  <rcc rId="16829" sId="1" numFmtId="4">
    <oc r="D33">
      <v>31129.55949</v>
    </oc>
    <nc r="D33">
      <v>148.09558999999999</v>
    </nc>
  </rcc>
  <rcc rId="16830" sId="1" numFmtId="4">
    <oc r="C36">
      <v>65640.255810000002</v>
    </oc>
    <nc r="C36">
      <v>70514.679000000004</v>
    </nc>
  </rcc>
  <rcc rId="16831" sId="1" numFmtId="4">
    <oc r="D36">
      <v>63961.919929999996</v>
    </oc>
    <nc r="D36">
      <v>1906.91292</v>
    </nc>
  </rcc>
  <rcc rId="16832" sId="1" numFmtId="4">
    <oc r="C37">
      <v>42582.780019999998</v>
    </oc>
    <nc r="C37">
      <v>32246.240000000002</v>
    </nc>
  </rcc>
  <rcc rId="16833" sId="1" numFmtId="4">
    <oc r="D37">
      <v>42273.58698</v>
    </oc>
    <nc r="D37">
      <v>104.44499999999999</v>
    </nc>
  </rcc>
  <rcc rId="16834" sId="1" numFmtId="4">
    <oc r="C38">
      <v>7261.3781399999998</v>
    </oc>
    <nc r="C38">
      <v>37753.224000000002</v>
    </nc>
  </rcc>
  <rcc rId="16835" sId="1" numFmtId="4">
    <oc r="D38">
      <v>7239.6789600000002</v>
    </oc>
    <nc r="D38">
      <v>370.17500000000001</v>
    </nc>
  </rcc>
  <rdn rId="0" localSheetId="3" customView="1" name="Z_61528DAC_5C4C_48F4_ADE2_8A724B05A086_.wvu.Rows" hidden="1" oldHidden="1">
    <oldFormula>район!$18:$18,район!$28:$31,район!$36:$36,район!$39:$39,район!$51:$52,район!$56:$56,район!#REF!,район!#REF!,район!$87:$87,район!$94:$94,район!$122:$124,район!$127:$128</oldFormula>
  </rdn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2.xml><?xml version="1.0" encoding="utf-8"?>
<revisions xmlns="http://schemas.openxmlformats.org/spreadsheetml/2006/main" xmlns:r="http://schemas.openxmlformats.org/officeDocument/2006/relationships">
  <rcc rId="16042" sId="18" numFmtId="34">
    <oc r="C59">
      <v>1514.3689999999999</v>
    </oc>
    <nc r="C59">
      <v>1526.1</v>
    </nc>
  </rcc>
  <rcc rId="16043" sId="18" numFmtId="34">
    <oc r="D59">
      <v>1514.3670199999999</v>
    </oc>
    <nc r="D59">
      <v>80.442170000000004</v>
    </nc>
  </rcc>
  <rcc rId="16044" sId="18" numFmtId="34">
    <oc r="C62">
      <v>20.13</v>
    </oc>
    <nc r="C62">
      <v>39</v>
    </nc>
  </rcc>
  <rcc rId="16045" sId="18" numFmtId="34">
    <oc r="D62">
      <v>20.13</v>
    </oc>
    <nc r="D62">
      <v>0</v>
    </nc>
  </rcc>
  <rcc rId="16046" sId="18" numFmtId="34">
    <oc r="C63">
      <v>1</v>
    </oc>
    <nc r="C63">
      <v>5</v>
    </nc>
  </rcc>
  <rcc rId="16047" sId="18" numFmtId="34">
    <oc r="C64">
      <v>11.9055</v>
    </oc>
    <nc r="C64">
      <v>4.1020000000000003</v>
    </nc>
  </rcc>
  <rcc rId="16048" sId="18" numFmtId="34">
    <oc r="D64">
      <v>11.9055</v>
    </oc>
    <nc r="D64">
      <v>0</v>
    </nc>
  </rcc>
  <rcc rId="16049" sId="18" numFmtId="34">
    <oc r="C66">
      <v>179.892</v>
    </oc>
    <nc r="C66">
      <v>179.20699999999999</v>
    </nc>
  </rcc>
  <rcc rId="16050" sId="18" numFmtId="34">
    <oc r="D66">
      <v>179.892</v>
    </oc>
    <nc r="D66">
      <v>4.8</v>
    </nc>
  </rcc>
  <rcc rId="16051" sId="18" numFmtId="34">
    <oc r="C70">
      <v>0</v>
    </oc>
    <nc r="C70">
      <v>2</v>
    </nc>
  </rcc>
  <rcc rId="16052" sId="18" numFmtId="34">
    <oc r="C71">
      <v>3.1749999999999998</v>
    </oc>
    <nc r="C71">
      <v>8</v>
    </nc>
  </rcc>
  <rcc rId="16053" sId="18" numFmtId="34">
    <oc r="D71">
      <v>3.1749999999999998</v>
    </oc>
    <nc r="D71">
      <v>1</v>
    </nc>
  </rcc>
  <rcc rId="16054" sId="18" numFmtId="34">
    <oc r="D72">
      <v>2</v>
    </oc>
    <nc r="D72">
      <v>0</v>
    </nc>
  </rcc>
  <rcc rId="16055" sId="18" numFmtId="34">
    <oc r="C74">
      <v>5.3620000000000001</v>
    </oc>
    <nc r="C74">
      <v>10.021000000000001</v>
    </nc>
  </rcc>
  <rcc rId="16056" sId="18" numFmtId="34">
    <oc r="D74">
      <v>5.3620000000000001</v>
    </oc>
    <nc r="D74">
      <v>0</v>
    </nc>
  </rcc>
  <rcc rId="16057" sId="18" numFmtId="34">
    <oc r="C75">
      <v>205.14077</v>
    </oc>
    <nc r="C75">
      <v>224</v>
    </nc>
  </rcc>
  <rcc rId="16058" sId="18" numFmtId="34">
    <oc r="D75">
      <v>205.14077</v>
    </oc>
    <nc r="D75"/>
  </rcc>
  <rcc rId="16059" sId="18" numFmtId="34">
    <oc r="C76">
      <v>5005.7506599999997</v>
    </oc>
    <nc r="C76">
      <v>2176.46</v>
    </nc>
  </rcc>
  <rcc rId="16060" sId="18" numFmtId="34">
    <oc r="D76">
      <v>2956.9152199999999</v>
    </oc>
    <nc r="D76">
      <v>0</v>
    </nc>
  </rcc>
  <rcc rId="16061" sId="18" numFmtId="34">
    <oc r="C77">
      <v>114</v>
    </oc>
    <nc r="C77">
      <v>30</v>
    </nc>
  </rcc>
  <rcc rId="16062" sId="18" numFmtId="34">
    <oc r="D77">
      <v>61.2209</v>
    </oc>
    <nc r="D77">
      <v>0</v>
    </nc>
  </rcc>
  <rcc rId="16063" sId="18" numFmtId="34">
    <oc r="C81">
      <v>730.34400000000005</v>
    </oc>
    <nc r="C81">
      <v>415.75700000000001</v>
    </nc>
  </rcc>
  <rcc rId="16064" sId="18" numFmtId="34">
    <oc r="D81">
      <v>723.41616999999997</v>
    </oc>
    <nc r="D81">
      <v>11.85478</v>
    </nc>
  </rcc>
  <rcc rId="16065" sId="18" numFmtId="34">
    <oc r="C83">
      <v>6871.9765699999998</v>
    </oc>
    <nc r="C83">
      <v>1809.4</v>
    </nc>
  </rcc>
  <rcc rId="16066" sId="18" numFmtId="34">
    <oc r="D83">
      <v>6562.0450199999996</v>
    </oc>
    <nc r="D83">
      <v>149.191</v>
    </nc>
  </rcc>
  <rcc rId="16067" sId="18" numFmtId="34">
    <oc r="C90">
      <v>33.219000000000001</v>
    </oc>
    <nc r="C90">
      <v>22</v>
    </nc>
  </rcc>
  <rcc rId="16068" sId="18" numFmtId="34">
    <oc r="D90">
      <v>33.219000000000001</v>
    </oc>
    <nc r="D90">
      <v>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cc rId="19307" sId="2" numFmtId="4">
    <oc r="CL32">
      <v>2219.5</v>
    </oc>
    <nc r="CL32">
      <v>8287.8790000000008</v>
    </nc>
  </rcc>
  <rcc rId="19308" sId="2" numFmtId="4">
    <oc r="CM32">
      <v>179.2</v>
    </oc>
    <nc r="CM32">
      <v>206.8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71.xml><?xml version="1.0" encoding="utf-8"?>
<revisions xmlns="http://schemas.openxmlformats.org/spreadsheetml/2006/main" xmlns:r="http://schemas.openxmlformats.org/officeDocument/2006/relationships">
  <rcc rId="18892" sId="2" numFmtId="4">
    <oc r="O32">
      <v>37.200000000000003</v>
    </oc>
    <nc r="O32">
      <v>36.06</v>
    </nc>
  </rcc>
  <rcc rId="18893" sId="2" numFmtId="4">
    <oc r="P32">
      <v>2.3975399999999998</v>
    </oc>
    <nc r="P32">
      <v>2.0620500000000002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711.xml><?xml version="1.0" encoding="utf-8"?>
<revisions xmlns="http://schemas.openxmlformats.org/spreadsheetml/2006/main" xmlns:r="http://schemas.openxmlformats.org/officeDocument/2006/relationships">
  <rcc rId="18824" sId="2" numFmtId="4">
    <oc r="C32">
      <v>102837.50301</v>
    </oc>
    <nc r="C32">
      <v>127601.71146999999</v>
    </nc>
  </rcc>
  <rcc rId="18825" sId="2" numFmtId="4">
    <oc r="D32">
      <v>4589.99809</v>
    </oc>
    <nc r="D32">
      <v>6352.9515499999998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72.xml><?xml version="1.0" encoding="utf-8"?>
<revisions xmlns="http://schemas.openxmlformats.org/spreadsheetml/2006/main" xmlns:r="http://schemas.openxmlformats.org/officeDocument/2006/relationships">
  <rcc rId="19245" sId="2" numFmtId="4">
    <oc r="CF32">
      <v>4700</v>
    </oc>
    <nc r="CF32">
      <v>1475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721.xml><?xml version="1.0" encoding="utf-8"?>
<revisions xmlns="http://schemas.openxmlformats.org/spreadsheetml/2006/main" xmlns:r="http://schemas.openxmlformats.org/officeDocument/2006/relationships">
  <rcc rId="18924" sId="2" numFmtId="4">
    <oc r="R32">
      <v>5798.07</v>
    </oc>
    <nc r="R32">
      <v>5619.9</v>
    </nc>
  </rcc>
  <rcc rId="18925" sId="2" numFmtId="4">
    <oc r="S32">
      <v>483.48590000000002</v>
    </oc>
    <nc r="S32">
      <v>469.37824000000001</v>
    </nc>
  </rcc>
  <rcc rId="18926" sId="2" numFmtId="4">
    <oc r="V32">
      <v>-64.775540000000007</v>
    </oc>
    <nc r="V32">
      <v>-59.615900000000003</v>
    </nc>
  </rcc>
  <rcc rId="18927" sId="2" numFmtId="4">
    <oc r="X32">
      <v>535</v>
    </oc>
    <nc r="X32">
      <v>550</v>
    </nc>
  </rcc>
  <rcc rId="18928" sId="2" numFmtId="4">
    <oc r="Y32">
      <v>2.8584000000000001</v>
    </oc>
    <nc r="Y32">
      <v>20.127880000000001</v>
    </nc>
  </rcc>
  <rcc rId="18929" sId="2" numFmtId="4">
    <oc r="AA32">
      <v>5373</v>
    </oc>
    <nc r="AA32">
      <v>6050</v>
    </nc>
  </rcc>
  <rcc rId="18930" sId="2" numFmtId="4">
    <oc r="AB32">
      <v>63.228380000000001</v>
    </oc>
    <nc r="AB32">
      <v>54.868659999999998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cc rId="19467" sId="2" numFmtId="4">
    <oc r="DM32">
      <v>23100.462</v>
    </oc>
    <nc r="DM32">
      <v>24581.235000000001</v>
    </nc>
  </rcc>
  <rcc rId="19468" sId="2" numFmtId="4">
    <oc r="DN32">
      <v>594.39980000000003</v>
    </oc>
    <nc r="DN32">
      <v>541.47286999999994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81.xml><?xml version="1.0" encoding="utf-8"?>
<revisions xmlns="http://schemas.openxmlformats.org/spreadsheetml/2006/main" xmlns:r="http://schemas.openxmlformats.org/officeDocument/2006/relationships">
  <rcc rId="16297" sId="2" numFmtId="4">
    <oc r="F32">
      <v>40245.383569999998</v>
    </oc>
    <nc r="F32">
      <v>40911</v>
    </nc>
  </rcc>
  <rcc rId="16298" sId="2" numFmtId="4">
    <oc r="G32">
      <v>41785.954980000002</v>
    </oc>
    <nc r="G32">
      <v>1951.83959</v>
    </nc>
  </rcc>
  <rcc rId="16299" sId="2" numFmtId="4">
    <oc r="I32">
      <v>5493.7</v>
    </oc>
    <nc r="I32">
      <v>5728.5</v>
    </nc>
  </rcc>
  <rcc rId="16300" sId="2" numFmtId="4">
    <oc r="J32">
      <v>5533.6949500000001</v>
    </oc>
    <nc r="J32">
      <v>318.45472999999998</v>
    </nc>
  </rcc>
  <rcc rId="16301" sId="2" numFmtId="4">
    <oc r="L32">
      <v>3048.8850000000002</v>
    </oc>
    <nc r="L32">
      <v>3471.43</v>
    </nc>
  </rcc>
  <rcc rId="16302" sId="2" numFmtId="4">
    <oc r="M32">
      <v>4518.4792699999998</v>
    </oc>
    <nc r="M32">
      <v>352.35536000000002</v>
    </nc>
  </rcc>
  <rcc rId="16303" sId="2" numFmtId="4">
    <oc r="O32">
      <v>32.633000000000003</v>
    </oc>
    <nc r="O32">
      <v>37.200000000000003</v>
    </nc>
  </rcc>
  <rcc rId="16304" sId="2" numFmtId="4">
    <oc r="P32">
      <v>33.211979999999997</v>
    </oc>
    <nc r="P32">
      <v>2.3975399999999998</v>
    </nc>
  </rcc>
  <rcc rId="16305" sId="2" numFmtId="4">
    <oc r="R32">
      <v>5092.3969999999999</v>
    </oc>
    <nc r="R32">
      <v>5798.07</v>
    </nc>
  </rcc>
  <rcc rId="16306" sId="2" numFmtId="4">
    <oc r="S32">
      <v>6036.7036500000004</v>
    </oc>
    <nc r="S32">
      <v>483.48590000000002</v>
    </nc>
  </rcc>
  <rcc rId="16307" sId="2" numFmtId="4">
    <oc r="V32">
      <v>-661.66719000000001</v>
    </oc>
    <nc r="V32">
      <v>-64.775540000000007</v>
    </nc>
  </rcc>
  <rcc rId="16308" sId="2" numFmtId="4">
    <oc r="X32">
      <v>591.20000000000005</v>
    </oc>
    <nc r="X32">
      <v>535</v>
    </nc>
  </rcc>
  <rcc rId="16309" sId="2" numFmtId="4">
    <oc r="Y32">
      <v>583.22735999999998</v>
    </oc>
    <nc r="Y32">
      <v>2.8584000000000001</v>
    </nc>
  </rcc>
  <rcc rId="16310" sId="2" numFmtId="4">
    <oc r="AA32">
      <v>4790</v>
    </oc>
    <nc r="AA32">
      <v>5373</v>
    </nc>
  </rcc>
  <rcc rId="16311" sId="2" numFmtId="4">
    <oc r="AB32">
      <v>4751.8027000000002</v>
    </oc>
    <nc r="AB32">
      <v>63.228380000000001</v>
    </nc>
  </rcc>
  <rcc rId="16312" sId="2" numFmtId="4">
    <oc r="AD32">
      <v>17399.37729</v>
    </oc>
    <nc r="AD32">
      <v>16870</v>
    </nc>
  </rcc>
  <rcc rId="16313" sId="2" numFmtId="4">
    <oc r="AE32">
      <v>16758.076590000001</v>
    </oc>
    <nc r="AE32">
      <v>533.96861000000001</v>
    </nc>
  </rcc>
  <rcc rId="16314" sId="2" numFmtId="4">
    <oc r="AG32">
      <v>150</v>
    </oc>
    <nc r="AG32">
      <v>116</v>
    </nc>
  </rcc>
  <rcc rId="16315" sId="2" numFmtId="4">
    <oc r="AH32">
      <v>126.675</v>
    </oc>
    <nc r="AH32">
      <v>5.25</v>
    </nc>
  </rcc>
  <rcc rId="16316" sId="2" numFmtId="4">
    <oc r="AN19">
      <f>Мос!D27</f>
    </oc>
    <nc r="AN19">
      <v>0</v>
    </nc>
  </rcc>
  <rcc rId="16317" sId="2" numFmtId="4">
    <oc r="AP32">
      <v>1996.9</v>
    </oc>
    <nc r="AP32">
      <v>2591</v>
    </nc>
  </rcc>
  <rcc rId="16318" sId="2" numFmtId="4">
    <oc r="AQ32">
      <v>2027.9463499999999</v>
    </oc>
    <nc r="AQ32">
      <v>195.67151000000001</v>
    </nc>
  </rcc>
  <rcc rId="16319" sId="2" numFmtId="4">
    <oc r="AS32">
      <v>345.7</v>
    </oc>
    <nc r="AS32">
      <v>390.8</v>
    </nc>
  </rcc>
  <rcc rId="16320" sId="2" numFmtId="4">
    <oc r="AT32">
      <v>556.80574999999999</v>
    </oc>
    <nc r="AT32">
      <v>18.797180000000001</v>
    </nc>
  </rcc>
  <rcc rId="16321" sId="2" numFmtId="4">
    <oc r="AY32">
      <v>1004</v>
    </oc>
    <nc r="AY32">
      <v>0</v>
    </nc>
  </rcc>
  <rcc rId="16322" sId="2" numFmtId="4">
    <oc r="AZ32">
      <v>1158.4407200000001</v>
    </oc>
    <nc r="AZ32">
      <v>42.127519999999997</v>
    </nc>
  </rcc>
  <rcc rId="16323" sId="2" numFmtId="4">
    <oc r="BE32">
      <v>16.591280000000001</v>
    </oc>
    <nc r="BE32">
      <v>0</v>
    </nc>
  </rcc>
  <rcc rId="16324" sId="2" numFmtId="4">
    <oc r="BF32">
      <v>30.501000000000001</v>
    </oc>
    <nc r="BF32">
      <v>0</v>
    </nc>
  </rcc>
  <rcc rId="16325" sId="2" numFmtId="4">
    <oc r="BN32">
      <v>284</v>
    </oc>
    <nc r="BN32">
      <v>0</v>
    </nc>
  </rcc>
  <rcc rId="16326" sId="2" numFmtId="4">
    <oc r="BO32">
      <v>332.39729</v>
    </oc>
    <nc r="BO32">
      <v>2.3295599999999999</v>
    </nc>
  </rcc>
  <rcc rId="16327" sId="2" numFmtId="4">
    <oc r="BR32">
      <v>-0.34044000000000002</v>
    </oc>
    <nc r="BR32">
      <v>-4.3095600000000003</v>
    </nc>
  </rcc>
  <rcc rId="16328" sId="2" numFmtId="4">
    <oc r="BZ32">
      <v>142446.16461000001</v>
    </oc>
    <nc r="BZ32">
      <v>61926.50301</v>
    </nc>
  </rcc>
  <rcc rId="16329" sId="2" numFmtId="4">
    <oc r="CA32">
      <v>105270.31170000001</v>
    </oc>
    <nc r="CA32">
      <v>2638.1585</v>
    </nc>
  </rcc>
  <rcc rId="16330" sId="2" numFmtId="4">
    <oc r="CD32">
      <v>28294</v>
    </oc>
    <nc r="CD32">
      <v>2458.9585000000002</v>
    </nc>
  </rcc>
  <rcc rId="16331" sId="2" numFmtId="4">
    <oc r="CC32">
      <v>28294</v>
    </oc>
    <nc r="CC32">
      <v>29508</v>
    </nc>
  </rcc>
  <rcc rId="16332" sId="2" numFmtId="4">
    <oc r="CF32">
      <v>10023.308000000001</v>
    </oc>
    <nc r="CF32">
      <v>4700</v>
    </nc>
  </rcc>
  <rcc rId="16333" sId="2" numFmtId="4">
    <oc r="CG32">
      <v>10023.308000000001</v>
    </oc>
    <nc r="CG32">
      <v>0</v>
    </nc>
  </rcc>
  <rcc rId="16334" sId="2" numFmtId="4">
    <oc r="CI32">
      <v>82865.409140000003</v>
    </oc>
    <nc r="CI32">
      <v>25036.8194</v>
    </nc>
  </rcc>
  <rcc rId="16335" sId="2" numFmtId="4">
    <oc r="CJ32">
      <v>44405.133119999999</v>
    </oc>
    <nc r="CJ32">
      <v>0</v>
    </nc>
  </rcc>
  <rcc rId="16336" sId="2" numFmtId="4">
    <oc r="CL32">
      <v>2201.1</v>
    </oc>
    <nc r="CL32">
      <v>2219.5</v>
    </nc>
  </rcc>
  <rcc rId="16337" sId="2" numFmtId="4">
    <oc r="CM32">
      <v>2201.1</v>
    </oc>
    <nc r="CM32">
      <v>179.2</v>
    </nc>
  </rcc>
  <rcc rId="16338" sId="2" numFmtId="4">
    <oc r="CO32">
      <v>15512.329390000001</v>
    </oc>
    <nc r="CO32">
      <v>0</v>
    </nc>
  </rcc>
  <rcc rId="16339" sId="2" numFmtId="4">
    <oc r="CP32">
      <v>15381.126819999999</v>
    </oc>
    <nc r="CP32">
      <v>0</v>
    </nc>
  </rcc>
  <rcc rId="16340" sId="2" numFmtId="4">
    <oc r="CR32">
      <v>3550.0180799999998</v>
    </oc>
    <nc r="CR32">
      <v>462.18360999999999</v>
    </nc>
  </rcc>
  <rcc rId="16341" sId="2" numFmtId="4">
    <oc r="CS32">
      <v>4965.6437599999999</v>
    </oc>
    <nc r="CS32">
      <v>0</v>
    </nc>
  </rcc>
  <rcv guid="{B31C8DB7-3E78-4144-A6B5-8DE36DE63F0E}" action="delete"/>
  <rdn rId="0" localSheetId="1" customView="1" name="Z_B31C8DB7_3E78_4144_A6B5_8DE36DE63F0E_.wvu.PrintArea" hidden="1" oldHidden="1">
    <formula>Консол!$A$1:$K$50</formula>
    <oldFormula>Консол!$A$1:$K$50</oldFormula>
  </rdn>
  <rdn rId="0" localSheetId="1" customView="1" name="Z_B31C8DB7_3E78_4144_A6B5_8DE36DE63F0E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B31C8DB7_3E78_4144_A6B5_8DE36DE63F0E_.wvu.PrintArea" hidden="1" oldHidden="1">
    <formula>Справка!$A$1:$EY$31</formula>
    <oldFormula>Справка!$A$1:$EY$31</oldFormula>
  </rdn>
  <rdn rId="0" localSheetId="2" customView="1" name="Z_B31C8DB7_3E78_4144_A6B5_8DE36DE63F0E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B31C8DB7_3E78_4144_A6B5_8DE36DE63F0E_.wvu.Rows" hidden="1" oldHidden="1">
    <formula>район!$17:$18,район!$20:$20,район!$28:$30,район!$50:$51,район!$75:$75,район!$82:$82,район!$99:$99,район!$106:$106,район!$134:$136</formula>
    <oldFormula>район!$17:$18,район!$20:$20,район!$28:$30,район!$50:$51,район!$75:$75,район!$82:$82,район!$99:$99,район!$106:$106,район!$134:$136</oldFormula>
  </rdn>
  <rdn rId="0" localSheetId="4" customView="1" name="Z_B31C8DB7_3E78_4144_A6B5_8DE36DE63F0E_.wvu.Rows" hidden="1" oldHidden="1">
    <formula>Але!$19:$24,Але!$46:$46,Але!$53:$53,Але!$55:$56,Але!$63:$64,Але!$74:$75,Але!$79:$83,Але!$87:$89</formula>
    <oldFormula>Але!$19:$24,Але!$46:$46,Але!$53:$53,Але!$55:$56,Але!$63:$64,Але!$74:$75,Але!$79:$83,Але!$87:$89</oldFormula>
  </rdn>
  <rdn rId="0" localSheetId="5" customView="1" name="Z_B31C8DB7_3E78_4144_A6B5_8DE36DE63F0E_.wvu.Rows" hidden="1" oldHidden="1">
    <formula>Сун!$19:$24,Сун!$49:$51,Сун!$58:$58,Сун!$60:$61,Сун!$68:$69,Сун!$79:$80,Сун!$82:$82,Сун!$88:$89,Сун!$93:$97</formula>
    <oldFormula>Сун!$19:$24,Сун!$49:$51,Сун!$58:$58,Сун!$60:$61,Сун!$68:$69,Сун!$79:$80,Сун!$82:$82,Сун!$88:$89,Сун!$93:$97</oldFormula>
  </rdn>
  <rdn rId="0" localSheetId="6" customView="1" name="Z_B31C8DB7_3E78_4144_A6B5_8DE36DE63F0E_.wvu.PrintArea" hidden="1" oldHidden="1">
    <formula>Иль!$A$1:$F$105</formula>
    <oldFormula>Иль!$A$1:$F$105</oldFormula>
  </rdn>
  <rdn rId="0" localSheetId="6" customView="1" name="Z_B31C8DB7_3E78_4144_A6B5_8DE36DE63F0E_.wvu.Rows" hidden="1" oldHidden="1">
    <formula>Иль!$19:$24,Иль!$33:$33,Иль!$46:$46,Иль!$51:$51,Иль!$61:$62,Иль!$69:$70,Иль!$79:$80,Иль!$82:$82,Иль!$94:$98</formula>
    <oldFormula>Иль!$19:$24,Иль!$33:$33,Иль!$46:$46,Иль!$51:$51,Иль!$61:$62,Иль!$69:$70,Иль!$79:$80,Иль!$82:$82,Иль!$94:$98</oldFormula>
  </rdn>
  <rdn rId="0" localSheetId="7" customView="1" name="Z_B31C8DB7_3E78_4144_A6B5_8DE36DE63F0E_.wvu.Rows" hidden="1" oldHidden="1">
    <formula>Кад!$19:$24,Кад!$44:$44,Кад!$56:$56,Кад!$58:$59,Кад!$66:$67,Кад!$83:$85,Кад!$89:$92,Кад!$94:$96</formula>
    <oldFormula>Кад!$19:$24,Кад!$44:$44,Кад!$56:$56,Кад!$58:$59,Кад!$66:$67,Кад!$83:$85,Кад!$89:$92,Кад!$94:$96</oldFormula>
  </rdn>
  <rdn rId="0" localSheetId="8" customView="1" name="Z_B31C8DB7_3E78_4144_A6B5_8DE36DE63F0E_.wvu.PrintArea" hidden="1" oldHidden="1">
    <formula>Мор!$A$1:$F$101</formula>
    <oldFormula>Мор!$A$1:$F$101</oldFormula>
  </rdn>
  <rdn rId="0" localSheetId="8" customView="1" name="Z_B31C8DB7_3E78_4144_A6B5_8DE36DE63F0E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B31C8DB7_3E78_4144_A6B5_8DE36DE63F0E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B31C8DB7_3E78_4144_A6B5_8DE36DE63F0E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B31C8DB7_3E78_4144_A6B5_8DE36DE63F0E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B31C8DB7_3E78_4144_A6B5_8DE36DE63F0E_.wvu.PrintArea" hidden="1" oldHidden="1">
    <formula>Тор!$A$1:$F$101</formula>
    <oldFormula>Тор!$A$1:$F$101</oldFormula>
  </rdn>
  <rdn rId="0" localSheetId="12" customView="1" name="Z_B31C8DB7_3E78_4144_A6B5_8DE36DE63F0E_.wvu.Rows" hidden="1" oldHidden="1">
    <formula>Тор!$19:$19,Тор!$50:$50,Тор!$57:$57,Тор!$59:$60,Тор!$67:$68,Тор!$75:$75,Тор!$79:$80,Тор!$84:$95</formula>
    <oldFormula>Тор!$19:$19,Тор!$50:$50,Тор!$57:$57,Тор!$59:$60,Тор!$67:$68,Тор!$75:$75,Тор!$79:$80,Тор!$84:$95</oldFormula>
  </rdn>
  <rdn rId="0" localSheetId="13" customView="1" name="Z_B31C8DB7_3E78_4144_A6B5_8DE36DE63F0E_.wvu.Rows" hidden="1" oldHidden="1">
    <formula>Хор!$19:$24,Хор!$32:$32,Хор!$40:$40,Хор!$55:$55,Хор!$57:$58,Хор!$65:$66,Хор!$81:$85,Хор!$88:$95</formula>
    <oldFormula>Хор!$19:$24,Хор!$32:$32,Хор!$40:$40,Хор!$55:$55,Хор!$57:$58,Хор!$65:$66,Хор!$81:$85,Хор!$88:$95</oldFormula>
  </rdn>
  <rdn rId="0" localSheetId="14" customView="1" name="Z_B31C8DB7_3E78_4144_A6B5_8DE36DE63F0E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B31C8DB7_3E78_4144_A6B5_8DE36DE63F0E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B31C8DB7_3E78_4144_A6B5_8DE36DE63F0E_.wvu.PrintArea" hidden="1" oldHidden="1">
    <formula>Юнг!$A$1:$F$100</formula>
    <oldFormula>Юнг!$A$1:$F$100</oldFormula>
  </rdn>
  <rdn rId="0" localSheetId="16" customView="1" name="Z_B31C8DB7_3E78_4144_A6B5_8DE36DE63F0E_.wvu.Rows" hidden="1" oldHidden="1">
    <formula>Юнг!$19:$24,Юнг!$32:$32,Юнг!$56:$56,Юнг!$58:$59,Юнг!$66:$67,Юнг!$82:$86,Юнг!$89:$96</formula>
    <oldFormula>Юнг!$19:$24,Юнг!$32:$32,Юнг!$56:$56,Юнг!$58:$59,Юнг!$66:$67,Юнг!$82:$86,Юнг!$89:$96</oldFormula>
  </rdn>
  <rdn rId="0" localSheetId="17" customView="1" name="Z_B31C8DB7_3E78_4144_A6B5_8DE36DE63F0E_.wvu.Rows" hidden="1" oldHidden="1">
    <formula>Юсь!$20:$24,Юсь!$40:$40,Юсь!$44:$49,Юсь!$68:$69,Юсь!$84:$88,Юсь!$91:$98</formula>
    <oldFormula>Юсь!$20:$24,Юсь!$40:$40,Юсь!$44:$49,Юсь!$68:$69,Юсь!$84:$88,Юсь!$91:$98</oldFormula>
  </rdn>
  <rdn rId="0" localSheetId="18" customView="1" name="Z_B31C8DB7_3E78_4144_A6B5_8DE36DE63F0E_.wvu.PrintArea" hidden="1" oldHidden="1">
    <formula>Яра!$A$1:$F$102</formula>
    <oldFormula>Яра!$A$1:$F$102</oldFormula>
  </rdn>
  <rdn rId="0" localSheetId="18" customView="1" name="Z_B31C8DB7_3E78_4144_A6B5_8DE36DE63F0E_.wvu.Rows" hidden="1" oldHidden="1">
    <formula>Яра!$19:$24,Яра!$46:$46,Яра!$48:$50,Яра!$58:$58,Яра!$60:$61,Яра!$68:$69,Яра!$79:$79,Яра!$84:$88,Яра!$91:$98</formula>
    <oldFormula>Яра!$19:$24,Яра!$46:$46,Яра!$48:$50,Яра!$58:$58,Яра!$60:$61,Яра!$68:$69,Яра!$79:$79,Яра!$84:$88,Яра!$91:$98</oldFormula>
  </rdn>
  <rdn rId="0" localSheetId="19" customView="1" name="Z_B31C8DB7_3E78_4144_A6B5_8DE36DE63F0E_.wvu.Rows" hidden="1" oldHidden="1">
    <formula>Яро!$19:$24,Яро!$54:$54,Яро!$56:$57,Яро!$64:$65,Яро!$75:$76,Яро!$80:$85,Яро!$87:$94</formula>
    <oldFormula>Яро!$19:$24,Яро!$54:$54,Яро!$56:$57,Яро!$64:$65,Яро!$75:$76,Яро!$80:$85,Яро!$87:$94</oldFormula>
  </rdn>
  <rdn rId="0" localSheetId="20" customView="1" name="Z_B31C8DB7_3E78_4144_A6B5_8DE36DE63F0E_.wvu.Rows" hidden="1" oldHidden="1">
    <formula>Лист1!$82:$84</formula>
    <oldFormula>Лист1!$82:$84</oldFormula>
  </rdn>
  <rcv guid="{B31C8DB7-3E78-4144-A6B5-8DE36DE63F0E}" action="add"/>
</revisions>
</file>

<file path=xl/revisions/revisionLog1183.xml><?xml version="1.0" encoding="utf-8"?>
<revisions xmlns="http://schemas.openxmlformats.org/spreadsheetml/2006/main" xmlns:r="http://schemas.openxmlformats.org/officeDocument/2006/relationships">
  <rcc rId="16224" sId="1">
    <oc r="C3" t="inlineStr">
      <is>
        <t>план на 2019 г.</t>
      </is>
    </oc>
    <nc r="C3" t="inlineStr">
      <is>
        <t>план на 2020 г.</t>
      </is>
    </nc>
  </rcc>
  <rcc rId="16225" sId="1">
    <oc r="D3" t="inlineStr">
      <is>
        <t>исполнено на 01.01.2020 г.</t>
      </is>
    </oc>
    <nc r="D3" t="inlineStr">
      <is>
        <t>исполнено на 01.02.2020 г.</t>
      </is>
    </nc>
  </rcc>
  <rcc rId="16226" sId="1">
    <oc r="F3" t="inlineStr">
      <is>
        <t>план на 2019 г.</t>
      </is>
    </oc>
    <nc r="F3" t="inlineStr">
      <is>
        <t>план на 2020 г.</t>
      </is>
    </nc>
  </rcc>
  <rcc rId="16227" sId="1">
    <oc r="G3" t="inlineStr">
      <is>
        <t>исполнено на 01.01.2020 г.</t>
      </is>
    </oc>
    <nc r="G3" t="inlineStr">
      <is>
        <t>исполнено на 01.02.2020 г.</t>
      </is>
    </nc>
  </rcc>
  <rcc rId="16228" sId="1">
    <oc r="I3" t="inlineStr">
      <is>
        <t>план на 2019 г.</t>
      </is>
    </oc>
    <nc r="I3" t="inlineStr">
      <is>
        <t>план на 2020 г.</t>
      </is>
    </nc>
  </rcc>
  <rcc rId="16229" sId="1">
    <oc r="J3" t="inlineStr">
      <is>
        <t>исполнено на 01.01.2020 г.</t>
      </is>
    </oc>
    <nc r="J3" t="inlineStr">
      <is>
        <t>исполнено на 01.02.2020 г.</t>
      </is>
    </nc>
  </rcc>
  <rcc rId="16230" sId="1">
    <oc r="A1" t="inlineStr">
      <is>
        <t>Анализ исполнения консолидированного бюджета Моргаушского районана 01.01.2020 г.</t>
      </is>
    </oc>
    <nc r="A1" t="inlineStr">
      <is>
        <t>Анализ исполнения консолидированного бюджета Моргаушского районана 01.02.2020 г.</t>
      </is>
    </nc>
  </rcc>
  <rcc rId="16231" sId="2">
    <oc r="B5" t="inlineStr">
      <is>
        <t>об исполнении бюджетов поселений  Моргаушского района  на 1 января 2020 г.</t>
      </is>
    </oc>
    <nc r="B5" t="inlineStr">
      <is>
        <t>об исполнении бюджетов поселений  Моргаушского района  на 1 февраля 2020 г.</t>
      </is>
    </nc>
  </rcc>
  <rcc rId="16232" sId="3">
    <oc r="C86" t="inlineStr">
      <is>
        <t>назначено на 2019 г.</t>
      </is>
    </oc>
    <nc r="C86" t="inlineStr">
      <is>
        <t>назначено на 2020 г.</t>
      </is>
    </nc>
  </rcc>
  <rcc rId="16233" sId="3">
    <oc r="D86" t="inlineStr">
      <is>
        <t xml:space="preserve">исполнено на 01.01.2020 г. </t>
      </is>
    </oc>
    <nc r="D86" t="inlineStr">
      <is>
        <t xml:space="preserve">исполнено на 01.02.2020 г. </t>
      </is>
    </nc>
  </rcc>
  <rcc rId="16234" sId="3">
    <oc r="C3" t="inlineStr">
      <is>
        <t>назначено на 2019 г.</t>
      </is>
    </oc>
    <nc r="C3" t="inlineStr">
      <is>
        <t>назначено на 2020 г.</t>
      </is>
    </nc>
  </rcc>
  <rcc rId="16235" sId="3">
    <oc r="D3" t="inlineStr">
      <is>
        <t>исполнено на 01.01.2020 г.</t>
      </is>
    </oc>
    <nc r="D3" t="inlineStr">
      <is>
        <t>исполнено на 01.02.2020 г.</t>
      </is>
    </nc>
  </rcc>
  <rcc rId="16236" sId="3">
    <oc r="A2" t="inlineStr">
      <is>
        <t xml:space="preserve">                                                        Моргаушского района на 01.01.2020 г. </t>
      </is>
    </oc>
    <nc r="A2" t="inlineStr">
      <is>
        <t xml:space="preserve">                                                        Моргаушского района на 01.02.2020 г. </t>
      </is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831.xml><?xml version="1.0" encoding="utf-8"?>
<revisions xmlns="http://schemas.openxmlformats.org/spreadsheetml/2006/main" xmlns:r="http://schemas.openxmlformats.org/officeDocument/2006/relationships">
  <rcc rId="16099" sId="19">
    <oc r="A1" t="inlineStr">
      <is>
        <t xml:space="preserve">                     Анализ исполнения бюджета Ярославского сельского поселения на 01.01.2020 г.</t>
      </is>
    </oc>
    <nc r="A1" t="inlineStr">
      <is>
        <t xml:space="preserve">                     Анализ исполнения бюджета Ярославского сельского поселения на 01.02.2020 г.</t>
      </is>
    </nc>
  </rcc>
  <rcc rId="16100" sId="19">
    <oc r="C3" t="inlineStr">
      <is>
        <t>назначено на 2019 г.</t>
      </is>
    </oc>
    <nc r="C3" t="inlineStr">
      <is>
        <t>назначено на 2020 г.</t>
      </is>
    </nc>
  </rcc>
  <rcc rId="16101" sId="19">
    <oc r="D3" t="inlineStr">
      <is>
        <t>исполнен на 01.01.2020 г.</t>
      </is>
    </oc>
    <nc r="D3" t="inlineStr">
      <is>
        <t>исполнен на 01.02.2020 г.</t>
      </is>
    </nc>
  </rcc>
  <rcc rId="16102" sId="19">
    <oc r="C51" t="inlineStr">
      <is>
        <t>назначено на 2019 г.</t>
      </is>
    </oc>
    <nc r="C51" t="inlineStr">
      <is>
        <t>назначено на 2020 г.</t>
      </is>
    </nc>
  </rcc>
  <rcc rId="16103" sId="19">
    <oc r="D51" t="inlineStr">
      <is>
        <t>исполнено на 01.01.2020 г.</t>
      </is>
    </oc>
    <nc r="D51" t="inlineStr">
      <is>
        <t>исполнено на 01.02.2020 г.</t>
      </is>
    </nc>
  </rcc>
  <rcc rId="16104" sId="19" numFmtId="4">
    <oc r="C6">
      <v>109.68899999999999</v>
    </oc>
    <nc r="C6">
      <v>111</v>
    </nc>
  </rcc>
  <rcc rId="16105" sId="19" numFmtId="4">
    <oc r="D6">
      <v>113.28968</v>
    </oc>
    <nc r="D6">
      <v>5.0952900000000003</v>
    </nc>
  </rcc>
  <rcc rId="16106" sId="19" numFmtId="4">
    <oc r="C8">
      <v>157.55000000000001</v>
    </oc>
    <nc r="C8">
      <v>183.91</v>
    </nc>
  </rcc>
  <rcc rId="16107" sId="19" numFmtId="4">
    <oc r="D8">
      <v>233.48851999999999</v>
    </oc>
    <nc r="D8">
      <v>18.66656</v>
    </nc>
  </rcc>
  <rcc rId="16108" sId="19" numFmtId="4">
    <oc r="C9">
      <v>1.69</v>
    </oc>
    <nc r="C9">
      <v>1.97</v>
    </nc>
  </rcc>
  <rcc rId="16109" sId="19" numFmtId="4">
    <oc r="D9">
      <v>1.7161999999999999</v>
    </oc>
    <nc r="D9">
      <v>0.12701999999999999</v>
    </nc>
  </rcc>
  <rcc rId="16110" sId="19" numFmtId="4">
    <oc r="C10">
      <v>263.14</v>
    </oc>
    <nc r="C10">
      <v>307.16000000000003</v>
    </nc>
  </rcc>
  <rcc rId="16111" sId="19" numFmtId="4">
    <oc r="D10">
      <v>311.94144</v>
    </oc>
    <nc r="D10">
      <v>25.613409999999998</v>
    </nc>
  </rcc>
  <rcc rId="16112" sId="19" numFmtId="4">
    <oc r="D11">
      <v>-34.191079999999999</v>
    </oc>
    <nc r="D11">
      <v>-3.4316</v>
    </nc>
  </rcc>
  <rcc rId="16113" sId="19" numFmtId="4">
    <oc r="D13">
      <v>0.77749999999999997</v>
    </oc>
    <nc r="D13">
      <v>0</v>
    </nc>
  </rcc>
  <rcc rId="16114" sId="19" numFmtId="4">
    <oc r="C15">
      <v>228</v>
    </oc>
    <nc r="C15">
      <v>470</v>
    </nc>
  </rcc>
  <rcc rId="16115" sId="19" numFmtId="4">
    <oc r="D15">
      <v>272.13067000000001</v>
    </oc>
    <nc r="D15">
      <v>0.40275</v>
    </nc>
  </rcc>
  <rcc rId="16116" sId="19" numFmtId="4">
    <oc r="C16">
      <v>1028</v>
    </oc>
    <nc r="C16">
      <v>914</v>
    </nc>
  </rcc>
  <rcc rId="16117" sId="19" numFmtId="4">
    <oc r="D16">
      <v>921.55541000000005</v>
    </oc>
    <nc r="D16">
      <v>16.76437</v>
    </nc>
  </rcc>
  <rcc rId="16118" sId="19" numFmtId="4">
    <oc r="D18">
      <v>3.95</v>
    </oc>
    <nc r="D18">
      <v>1</v>
    </nc>
  </rcc>
  <rcc rId="16119" sId="19" numFmtId="4">
    <oc r="C27">
      <v>300</v>
    </oc>
    <nc r="C27">
      <v>230.6</v>
    </nc>
  </rcc>
  <rcc rId="16120" sId="19" numFmtId="4">
    <oc r="D27">
      <v>245.64313000000001</v>
    </oc>
    <nc r="D27">
      <v>12.44459</v>
    </nc>
  </rcc>
  <rcc rId="16121" sId="19" numFmtId="4">
    <oc r="C32">
      <v>5</v>
    </oc>
    <nc r="C32">
      <v>0</v>
    </nc>
  </rcc>
  <rcc rId="16122" sId="19" numFmtId="4">
    <oc r="D32">
      <v>26.343</v>
    </oc>
    <nc r="D32">
      <v>0</v>
    </nc>
  </rcc>
  <rcc rId="16123" sId="19" numFmtId="4">
    <oc r="C35">
      <v>5</v>
    </oc>
    <nc r="C35">
      <v>0</v>
    </nc>
  </rcc>
  <rcc rId="16124" sId="19" numFmtId="4">
    <oc r="D35">
      <v>5.5026700000000002</v>
    </oc>
    <nc r="D35">
      <v>0</v>
    </nc>
  </rcc>
  <rcc rId="16125" sId="19" numFmtId="4">
    <oc r="C40">
      <v>2260</v>
    </oc>
    <nc r="C40">
      <v>1220</v>
    </nc>
  </rcc>
  <rcc rId="16126" sId="19" numFmtId="4">
    <oc r="C39">
      <v>550.70000000000005</v>
    </oc>
    <nc r="C39">
      <v>730.1</v>
    </nc>
  </rcc>
  <rcc rId="16127" sId="19" numFmtId="4">
    <oc r="D39">
      <v>550.70000000000005</v>
    </oc>
    <nc r="D39">
      <v>60.841000000000001</v>
    </nc>
  </rcc>
  <rcc rId="16128" sId="19" numFmtId="4">
    <oc r="D40">
      <v>2260</v>
    </oc>
    <nc r="D40">
      <v>0</v>
    </nc>
  </rcc>
  <rcc rId="16129" sId="19" numFmtId="4">
    <oc r="C41">
      <v>1797.84664</v>
    </oc>
    <nc r="C41">
      <v>1145.971</v>
    </nc>
  </rcc>
  <rcc rId="16130" sId="19" numFmtId="4">
    <oc r="D41">
      <v>1797.808</v>
    </oc>
    <nc r="D41">
      <v>0</v>
    </nc>
  </rcc>
  <rcc rId="16131" sId="19" numFmtId="4">
    <oc r="C42">
      <v>93.018000000000001</v>
    </oc>
    <nc r="C42">
      <v>95.573999999999998</v>
    </nc>
  </rcc>
  <rcc rId="16132" sId="19" numFmtId="4">
    <oc r="D42">
      <v>93.018000000000001</v>
    </oc>
    <nc r="D42">
      <v>7.4667000000000003</v>
    </nc>
  </rcc>
  <rcc rId="16133" sId="19" numFmtId="4">
    <oc r="C44">
      <v>5437.8438200000001</v>
    </oc>
    <nc r="C44">
      <v>0</v>
    </nc>
  </rcc>
  <rcc rId="16134" sId="19" numFmtId="4">
    <oc r="D44">
      <v>5432.4480000000003</v>
    </oc>
    <nc r="D44">
      <v>0</v>
    </nc>
  </rcc>
  <rcc rId="16135" sId="19" numFmtId="4">
    <oc r="C45">
      <v>240.48367999999999</v>
    </oc>
    <nc r="C45">
      <v>0</v>
    </nc>
  </rcc>
  <rcc rId="16136" sId="19" numFmtId="4">
    <oc r="D45">
      <v>240.48367999999999</v>
    </oc>
    <nc r="D45">
      <v>0</v>
    </nc>
  </rcc>
  <rcc rId="16137" sId="19" numFmtId="4">
    <oc r="C33">
      <v>7.5912800000000002</v>
    </oc>
    <nc r="C33"/>
  </rcc>
  <rcc rId="16138" sId="19" numFmtId="4">
    <oc r="D30">
      <v>7.9796699999999996</v>
    </oc>
    <nc r="D30">
      <v>0</v>
    </nc>
  </rcc>
  <rcc rId="16139" sId="19" numFmtId="34">
    <oc r="C55">
      <v>1335.058</v>
    </oc>
    <nc r="C55">
      <v>1333.1</v>
    </nc>
  </rcc>
  <rcc rId="16140" sId="19" numFmtId="34">
    <oc r="D55">
      <v>1331.7880399999999</v>
    </oc>
    <nc r="D55">
      <v>29.6</v>
    </nc>
  </rcc>
  <rcc rId="16141" sId="19" numFmtId="34">
    <oc r="C58">
      <v>0</v>
    </oc>
    <nc r="C58">
      <v>24</v>
    </nc>
  </rcc>
  <rcc rId="16142" sId="19" numFmtId="34">
    <oc r="C60">
      <v>8.7880000000000003</v>
    </oc>
    <nc r="C60">
      <v>3.0230000000000001</v>
    </nc>
  </rcc>
  <rcc rId="16143" sId="19" numFmtId="34">
    <oc r="D60">
      <v>8.7874999999999996</v>
    </oc>
    <nc r="D60">
      <v>0</v>
    </nc>
  </rcc>
  <rcc rId="16144" sId="19" numFmtId="34">
    <oc r="C62">
      <v>89.944999999999993</v>
    </oc>
    <nc r="C62">
      <v>89.603999999999999</v>
    </nc>
  </rcc>
  <rcc rId="16145" sId="19" numFmtId="34">
    <oc r="D62">
      <v>89.944999999999993</v>
    </oc>
    <nc r="D62">
      <v>2.4</v>
    </nc>
  </rcc>
  <rcc rId="16146" sId="19" numFmtId="34">
    <oc r="C66">
      <v>0</v>
    </oc>
    <nc r="C66">
      <v>2</v>
    </nc>
  </rcc>
  <rcc rId="16147" sId="19" numFmtId="34">
    <oc r="C67">
      <v>12.635999999999999</v>
    </oc>
    <nc r="C67">
      <v>8</v>
    </nc>
  </rcc>
  <rcc rId="16148" sId="19" numFmtId="34">
    <oc r="D67">
      <v>12.635429999999999</v>
    </oc>
    <nc r="D67">
      <v>0</v>
    </nc>
  </rcc>
  <rcc rId="16149" sId="19" numFmtId="34">
    <oc r="D68">
      <v>2</v>
    </oc>
    <nc r="D68">
      <v>0</v>
    </nc>
  </rcc>
  <rcc rId="16150" sId="19" numFmtId="34">
    <oc r="C70">
      <v>8.0429999999999993</v>
    </oc>
    <nc r="C70">
      <v>14.316000000000001</v>
    </nc>
  </rcc>
  <rcc rId="16151" sId="19" numFmtId="34">
    <oc r="D70">
      <v>8.0429999999999993</v>
    </oc>
    <nc r="D70">
      <v>0</v>
    </nc>
  </rcc>
  <rcc rId="16152" sId="19" numFmtId="34">
    <oc r="C71">
      <v>1295.7018700000001</v>
    </oc>
    <nc r="C71">
      <v>900</v>
    </nc>
  </rcc>
  <rcc rId="16153" sId="19" numFmtId="34">
    <oc r="D71">
      <v>1294.20525</v>
    </oc>
    <nc r="D71">
      <v>0</v>
    </nc>
  </rcc>
  <rcc rId="16154" sId="19" numFmtId="34">
    <oc r="C72">
      <v>2680.5760300000002</v>
    </oc>
    <nc r="C72">
      <v>1639.011</v>
    </nc>
  </rcc>
  <rcc rId="16155" sId="19" numFmtId="34">
    <oc r="D72">
      <v>2539.5505899999998</v>
    </oc>
    <nc r="D72">
      <v>0</v>
    </nc>
  </rcc>
  <rcc rId="16156" sId="19" numFmtId="34">
    <oc r="C73">
      <v>226</v>
    </oc>
    <nc r="C73">
      <v>0</v>
    </nc>
  </rcc>
  <rcc rId="16157" sId="19" numFmtId="34">
    <oc r="D73">
      <v>223.95462000000001</v>
    </oc>
    <nc r="D73">
      <v>0</v>
    </nc>
  </rcc>
  <rcc rId="16158" sId="19" numFmtId="34">
    <oc r="C77">
      <v>498.79333000000003</v>
    </oc>
    <nc r="C77">
      <v>355.43099999999998</v>
    </nc>
  </rcc>
  <rcc rId="16159" sId="19" numFmtId="34">
    <oc r="D77">
      <v>498.71235000000001</v>
    </oc>
    <nc r="D77">
      <v>0</v>
    </nc>
  </rcc>
  <rcc rId="16160" sId="19" numFmtId="34">
    <oc r="C79">
      <v>6384.0006199999998</v>
    </oc>
    <nc r="C79">
      <v>1042.8</v>
    </nc>
  </rcc>
  <rcc rId="16161" sId="19" numFmtId="34">
    <oc r="D79">
      <v>6378.6048000000001</v>
    </oc>
    <nc r="D79">
      <v>86.832999999999998</v>
    </nc>
  </rcc>
  <rcc rId="16162" sId="19" numFmtId="34">
    <oc r="C86">
      <v>1.2849999999999999</v>
    </oc>
    <nc r="C86">
      <v>2</v>
    </nc>
  </rcc>
  <rcc rId="16163" sId="19" numFmtId="34">
    <oc r="D86">
      <v>1.2849999999999999</v>
    </oc>
    <nc r="D86">
      <v>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9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91.xml><?xml version="1.0" encoding="utf-8"?>
<revisions xmlns="http://schemas.openxmlformats.org/spreadsheetml/2006/main" xmlns:r="http://schemas.openxmlformats.org/officeDocument/2006/relationships">
  <rcc rId="18995" sId="2" numFmtId="4">
    <oc r="AQ32">
      <v>195.67151000000001</v>
    </oc>
    <nc r="AQ32">
      <v>195.61660000000001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92.xml><?xml version="1.0" encoding="utf-8"?>
<revisions xmlns="http://schemas.openxmlformats.org/spreadsheetml/2006/main" xmlns:r="http://schemas.openxmlformats.org/officeDocument/2006/relationships">
  <rcc rId="21385" sId="15" numFmtId="34">
    <oc r="C58">
      <v>1203.9000000000001</v>
    </oc>
    <nc r="C58">
      <v>1279.0999999999999</v>
    </nc>
  </rcc>
  <rcc rId="21386" sId="15" numFmtId="34">
    <oc r="D58">
      <v>28.8172</v>
    </oc>
    <nc r="D58">
      <v>27.329460000000001</v>
    </nc>
  </rcc>
  <rcc rId="21387" sId="15" numFmtId="34">
    <oc r="C62">
      <v>50</v>
    </oc>
    <nc r="C62">
      <v>5</v>
    </nc>
  </rcc>
  <rcc rId="21388" sId="15" numFmtId="34">
    <oc r="C63">
      <v>22.532</v>
    </oc>
    <nc r="C63">
      <v>22.975999999999999</v>
    </nc>
  </rcc>
  <rcc rId="21389" sId="15" numFmtId="34">
    <oc r="D63">
      <v>0</v>
    </oc>
    <nc r="D63">
      <v>20</v>
    </nc>
  </rcc>
  <rcc rId="21390" sId="15" numFmtId="34">
    <oc r="C65">
      <v>103.383</v>
    </oc>
    <nc r="C65">
      <v>108.873</v>
    </nc>
  </rcc>
  <rcc rId="21391" sId="15" numFmtId="34">
    <oc r="C70">
      <v>10</v>
    </oc>
    <nc r="C70">
      <v>13.5</v>
    </nc>
  </rcc>
  <rcc rId="21392" sId="15" numFmtId="34">
    <oc r="C73">
      <v>4.26</v>
    </oc>
    <nc r="C73">
      <v>9.1999999999999993</v>
    </nc>
  </rcc>
  <rcc rId="21393" sId="15" numFmtId="34">
    <oc r="C75">
      <v>1103.6559999999999</v>
    </oc>
    <nc r="C75">
      <v>1292.306</v>
    </nc>
  </rcc>
  <rcc rId="21394" sId="15" numFmtId="34">
    <oc r="C76">
      <v>80</v>
    </oc>
    <nc r="C76">
      <v>0</v>
    </nc>
  </rcc>
  <rcc rId="21395" sId="15" numFmtId="34">
    <oc r="C79">
      <v>89.867999999999995</v>
    </oc>
    <nc r="C79">
      <v>0</v>
    </nc>
  </rcc>
  <rcc rId="21396" sId="15" numFmtId="34">
    <oc r="C80">
      <v>260</v>
    </oc>
    <nc r="C80">
      <v>543.72400000000005</v>
    </nc>
  </rcc>
  <rcc rId="21397" sId="15" numFmtId="34">
    <oc r="C82">
      <v>837</v>
    </oc>
    <nc r="C82">
      <v>846.5</v>
    </nc>
  </rcc>
  <rcc rId="21398" sId="15" numFmtId="34">
    <nc r="D82">
      <v>70.542000000000002</v>
    </nc>
  </rcc>
  <rcc rId="21399" sId="15" numFmtId="34">
    <oc r="C89">
      <v>10</v>
    </oc>
    <nc r="C89">
      <v>2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921.xml><?xml version="1.0" encoding="utf-8"?>
<revisions xmlns="http://schemas.openxmlformats.org/spreadsheetml/2006/main" xmlns:r="http://schemas.openxmlformats.org/officeDocument/2006/relationships">
  <rcc rId="21022" sId="12">
    <oc r="C54" t="inlineStr">
      <is>
        <t>назначено на 2021 г.</t>
      </is>
    </oc>
    <nc r="C54" t="inlineStr">
      <is>
        <t>назначено на 2022 г.</t>
      </is>
    </nc>
  </rcc>
  <rcc rId="21023" sId="12">
    <oc r="C3" t="inlineStr">
      <is>
        <t>назначено на 2021 г.</t>
      </is>
    </oc>
    <nc r="C3" t="inlineStr">
      <is>
        <t>назначено на 2022 г.</t>
      </is>
    </nc>
  </rcc>
  <rcc rId="21024" sId="12">
    <oc r="A1" t="inlineStr">
      <is>
        <t xml:space="preserve">                     Анализ исполнения бюджета Тораевского сельского поселения на 01.02.2021 г.</t>
      </is>
    </oc>
    <nc r="A1" t="inlineStr">
      <is>
        <t xml:space="preserve">                     Анализ исполнения бюджета Тораевского сельского поселения на 01.02.2022 г.</t>
      </is>
    </nc>
  </rcc>
  <rcc rId="21025" sId="12" numFmtId="4">
    <oc r="C6">
      <v>112.95</v>
    </oc>
    <nc r="C6">
      <v>159</v>
    </nc>
  </rcc>
  <rcc rId="21026" sId="12" numFmtId="4">
    <oc r="D6">
      <v>5.1153199999999996</v>
    </oc>
    <nc r="D6">
      <v>9.6780000000000008</v>
    </nc>
  </rcc>
  <rcc rId="21027" sId="12" numFmtId="4">
    <oc r="C8">
      <v>305.3</v>
    </oc>
    <nc r="C8">
      <v>342.07900000000001</v>
    </nc>
  </rcc>
  <rcc rId="21028" sId="12" numFmtId="4">
    <oc r="D8">
      <v>31.7409</v>
    </oc>
    <nc r="D8">
      <v>40.434379999999997</v>
    </nc>
  </rcc>
  <rcc rId="21029" sId="12" numFmtId="4">
    <oc r="C9">
      <v>3.27</v>
    </oc>
    <nc r="C9">
      <v>3.6680000000000001</v>
    </nc>
  </rcc>
  <rcc rId="21030" sId="12" numFmtId="4">
    <oc r="D9">
      <v>0.18711</v>
    </oc>
    <nc r="D9">
      <v>0.23794999999999999</v>
    </nc>
  </rcc>
  <rcc rId="21031" sId="12" numFmtId="4">
    <oc r="C10">
      <v>509.92</v>
    </oc>
    <nc r="C10">
      <v>571.35299999999995</v>
    </nc>
  </rcc>
  <rcc rId="21032" sId="12" numFmtId="4">
    <oc r="D10">
      <v>42.58887</v>
    </oc>
    <nc r="D10">
      <v>50.027520000000003</v>
    </nc>
  </rcc>
  <rcc rId="21033" sId="12" numFmtId="4">
    <oc r="D11">
      <v>-5.4092399999999996</v>
    </oc>
    <nc r="D11">
      <v>-2.6938499999999999</v>
    </nc>
  </rcc>
  <rcc rId="21034" sId="12" numFmtId="4">
    <oc r="C13">
      <v>35</v>
    </oc>
    <nc r="C13">
      <v>30</v>
    </nc>
  </rcc>
  <rcc rId="21035" sId="12" numFmtId="4">
    <oc r="C15">
      <v>160</v>
    </oc>
    <nc r="C15">
      <v>247</v>
    </nc>
  </rcc>
  <rcc rId="21036" sId="12" numFmtId="4">
    <oc r="D15">
      <v>1.16072</v>
    </oc>
    <nc r="D15">
      <v>0.96367999999999998</v>
    </nc>
  </rcc>
  <rcc rId="21037" sId="12" numFmtId="4">
    <oc r="C16">
      <v>382</v>
    </oc>
    <nc r="C16">
      <v>405</v>
    </nc>
  </rcc>
  <rcc rId="21038" sId="12" numFmtId="4">
    <oc r="D16">
      <v>11.48602</v>
    </oc>
    <nc r="D16">
      <v>9.9281799999999993</v>
    </nc>
  </rcc>
  <rcc rId="21039" sId="12" numFmtId="4">
    <oc r="D18">
      <v>0.3</v>
    </oc>
    <nc r="D18">
      <v>0.5</v>
    </nc>
  </rcc>
  <rcc rId="21040" sId="12" numFmtId="4">
    <oc r="C27">
      <v>450</v>
    </oc>
    <nc r="C27">
      <v>320</v>
    </nc>
  </rcc>
  <rcc rId="21041" sId="12" numFmtId="4">
    <oc r="D27">
      <v>99.207800000000006</v>
    </oc>
    <nc r="D27">
      <v>96</v>
    </nc>
  </rcc>
  <rcc rId="21042" sId="12" numFmtId="4">
    <oc r="C28">
      <v>77</v>
    </oc>
    <nc r="C28">
      <v>30</v>
    </nc>
  </rcc>
  <rcc rId="21043" sId="12" numFmtId="4">
    <oc r="C42">
      <v>2494.1999999999998</v>
    </oc>
    <nc r="C42">
      <v>2338.6999999999998</v>
    </nc>
  </rcc>
  <rcc rId="21044" sId="12" numFmtId="4">
    <oc r="D42">
      <v>207.851</v>
    </oc>
    <nc r="D42">
      <v>0</v>
    </nc>
  </rcc>
  <rcc rId="21045" sId="12" numFmtId="4">
    <oc r="C44">
      <v>1227.3800000000001</v>
    </oc>
    <nc r="C44">
      <v>1861.28</v>
    </nc>
  </rcc>
  <rcc rId="21046" sId="12" numFmtId="4">
    <oc r="C45">
      <v>211.02600000000001</v>
    </oc>
    <nc r="C45">
      <v>108.873</v>
    </nc>
  </rcc>
  <rcc rId="21047" sId="12" numFmtId="4">
    <oc r="D45">
      <v>17.2334</v>
    </oc>
    <nc r="D45">
      <v>9.0730000000000004</v>
    </nc>
  </rcc>
  <rcc rId="21048" sId="12" numFmtId="4">
    <oc r="C46">
      <v>75</v>
    </oc>
    <nc r="C46">
      <v>510.14</v>
    </nc>
  </rcc>
  <rcc rId="21049" sId="12" numFmtId="4">
    <nc r="C30">
      <v>30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9211.xml><?xml version="1.0" encoding="utf-8"?>
<revisions xmlns="http://schemas.openxmlformats.org/spreadsheetml/2006/main" xmlns:r="http://schemas.openxmlformats.org/officeDocument/2006/relationships">
  <rfmt sheetId="2" sqref="EX14:EX31">
    <dxf>
      <numFmt numFmtId="172" formatCode="#,##0.00000"/>
    </dxf>
  </rfmt>
  <rfmt sheetId="2" sqref="EX14:EX31">
    <dxf>
      <numFmt numFmtId="186" formatCode="#,##0.0000"/>
    </dxf>
  </rfmt>
  <rfmt sheetId="2" sqref="EX14:EX31">
    <dxf>
      <numFmt numFmtId="187" formatCode="#,##0.000"/>
    </dxf>
  </rfmt>
  <rfmt sheetId="2" sqref="EX14:EX31">
    <dxf>
      <numFmt numFmtId="4" formatCode="#,##0.00"/>
    </dxf>
  </rfmt>
  <rfmt sheetId="2" sqref="EX14:EX31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93.xml><?xml version="1.0" encoding="utf-8"?>
<revisions xmlns="http://schemas.openxmlformats.org/spreadsheetml/2006/main" xmlns:r="http://schemas.openxmlformats.org/officeDocument/2006/relationships">
  <rcc rId="21641" sId="18">
    <oc r="C55" t="inlineStr">
      <is>
        <t>назначено на 2021 г.</t>
      </is>
    </oc>
    <nc r="C55" t="inlineStr">
      <is>
        <t>назначено на 2022 г.</t>
      </is>
    </nc>
  </rcc>
  <rcc rId="21642" sId="18">
    <oc r="C3" t="inlineStr">
      <is>
        <t>назначено на 2021 г.</t>
      </is>
    </oc>
    <nc r="C3" t="inlineStr">
      <is>
        <t>назначено на 2022 г.</t>
      </is>
    </nc>
  </rcc>
  <rcc rId="21643" sId="18">
    <oc r="A1" t="inlineStr">
      <is>
        <t xml:space="preserve">                     Анализ исполнения бюджета Ярабайкасинского сельского поселения на 01.02.2020 г.</t>
      </is>
    </oc>
    <nc r="A1" t="inlineStr">
      <is>
        <t xml:space="preserve">                     Анализ исполнения бюджета Ярабайкасинского сельского поселения на 01.02.2022 г.</t>
      </is>
    </nc>
  </rcc>
  <rcc rId="21644" sId="18" numFmtId="4">
    <oc r="C6">
      <v>211.2</v>
    </oc>
    <nc r="C6">
      <v>189</v>
    </nc>
  </rcc>
  <rcc rId="21645" sId="18" numFmtId="4">
    <oc r="D6">
      <v>3.2048800000000002</v>
    </oc>
    <nc r="D6">
      <v>5.4791699999999999</v>
    </nc>
  </rcc>
  <rcc rId="21646" sId="18" numFmtId="4">
    <oc r="C8">
      <v>309.91000000000003</v>
    </oc>
    <nc r="C8">
      <v>355.84199999999998</v>
    </nc>
  </rcc>
  <rcc rId="21647" sId="18" numFmtId="4">
    <oc r="D8">
      <v>32.220370000000003</v>
    </oc>
    <nc r="D8">
      <v>42.061779999999999</v>
    </nc>
  </rcc>
  <rcc rId="21648" sId="18" numFmtId="4">
    <oc r="C9">
      <v>3.32</v>
    </oc>
    <nc r="C9">
      <v>3.8159999999999998</v>
    </nc>
  </rcc>
  <rcc rId="21649" sId="18" numFmtId="4">
    <oc r="D9">
      <v>0.18994</v>
    </oc>
    <nc r="D9">
      <v>0.24754000000000001</v>
    </nc>
  </rcc>
  <rcc rId="21650" sId="18" numFmtId="4">
    <oc r="C10">
      <v>517.62</v>
    </oc>
    <nc r="C10">
      <v>594.34199999999998</v>
    </nc>
  </rcc>
  <rcc rId="21651" sId="18" numFmtId="4">
    <oc r="D10">
      <v>43.232210000000002</v>
    </oc>
    <nc r="D10">
      <v>52.041020000000003</v>
    </nc>
  </rcc>
  <rcc rId="21652" sId="18" numFmtId="4">
    <oc r="C15">
      <v>300</v>
    </oc>
    <nc r="C15">
      <v>385</v>
    </nc>
  </rcc>
  <rcc rId="21653" sId="18" numFmtId="4">
    <oc r="D15">
      <v>8.9469999999999992</v>
    </oc>
    <nc r="D15">
      <v>37.04654</v>
    </nc>
  </rcc>
  <rcc rId="21654" sId="18" numFmtId="4">
    <oc r="C16">
      <v>1200</v>
    </oc>
    <nc r="C16">
      <v>1050</v>
    </nc>
  </rcc>
  <rcc rId="21655" sId="18" numFmtId="4">
    <oc r="D16">
      <v>17.336449999999999</v>
    </oc>
    <nc r="D16">
      <v>30.190829999999998</v>
    </nc>
  </rcc>
  <rcc rId="21656" sId="18" numFmtId="4">
    <oc r="C18">
      <v>15</v>
    </oc>
    <nc r="C18">
      <v>8</v>
    </nc>
  </rcc>
  <rcc rId="21657" sId="18" numFmtId="4">
    <oc r="D18">
      <v>0.5</v>
    </oc>
    <nc r="D18">
      <v>0</v>
    </nc>
  </rcc>
  <rcc rId="21658" sId="18" numFmtId="4">
    <oc r="C27">
      <v>20.7</v>
    </oc>
    <nc r="C27">
      <v>20</v>
    </nc>
  </rcc>
  <rcc rId="21659" sId="18" numFmtId="4">
    <oc r="D27">
      <v>0.52400000000000002</v>
    </oc>
    <nc r="D27">
      <v>1.05</v>
    </nc>
  </rcc>
  <rcc rId="21660" sId="18" numFmtId="4">
    <oc r="C31">
      <v>0</v>
    </oc>
    <nc r="C31">
      <v>20</v>
    </nc>
  </rcc>
  <rcc rId="21661" sId="18">
    <oc r="A31">
      <v>1130206005</v>
    </oc>
    <nc r="A31">
      <v>1130206510</v>
    </nc>
  </rcc>
  <rcc rId="21662" sId="18" numFmtId="4">
    <oc r="D38">
      <v>-0.26200000000000001</v>
    </oc>
    <nc r="D38">
      <v>0</v>
    </nc>
  </rcc>
  <rcc rId="21663" sId="18" numFmtId="4">
    <oc r="C42">
      <v>3577.8</v>
    </oc>
    <nc r="C42">
      <v>3431.9</v>
    </nc>
  </rcc>
  <rcc rId="21664" sId="18" numFmtId="4">
    <oc r="D42">
      <v>298.15199999999999</v>
    </oc>
    <nc r="D42">
      <v>0</v>
    </nc>
  </rcc>
  <rcc rId="21665" sId="18" numFmtId="4">
    <oc r="C43">
      <v>225</v>
    </oc>
    <nc r="C43">
      <v>0</v>
    </nc>
  </rcc>
  <rcc rId="21666" sId="18" numFmtId="4">
    <oc r="C44">
      <v>1293.71</v>
    </oc>
    <nc r="C44">
      <v>1980.95</v>
    </nc>
  </rcc>
  <rcc rId="21667" sId="18" numFmtId="4">
    <oc r="C45">
      <v>211.02699999999999</v>
    </oc>
    <nc r="C45">
      <v>217.745</v>
    </nc>
  </rcc>
  <rcc rId="21668" sId="18" numFmtId="4">
    <oc r="D45">
      <v>17.2334</v>
    </oc>
    <nc r="D45">
      <v>18.145</v>
    </nc>
  </rcc>
  <rcc rId="21669" sId="18" numFmtId="4">
    <oc r="C47">
      <v>575</v>
    </oc>
    <nc r="C47">
      <v>2850</v>
    </nc>
  </rcc>
  <rcc rId="21670" sId="18">
    <oc r="A47">
      <v>2020400000</v>
    </oc>
    <nc r="A47">
      <v>2024000000</v>
    </nc>
  </rcc>
  <rcc rId="21671" sId="18" numFmtId="4">
    <oc r="D11">
      <v>-5.4909600000000003</v>
    </oc>
    <nc r="D11">
      <v>-2.8022800000000001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20132" sId="4">
    <oc r="A1" t="inlineStr">
      <is>
        <t xml:space="preserve">                     Анализ исполнения бюджета Александровского сельского поселения на 01.02.2021 г.</t>
      </is>
    </oc>
    <nc r="A1" t="inlineStr">
      <is>
        <t xml:space="preserve">                     Анализ исполнения бюджета Александровского сельского поселения на 01.02.2022 г.</t>
      </is>
    </nc>
  </rcc>
  <rcc rId="20133" sId="4">
    <oc r="C3" t="inlineStr">
      <is>
        <t>назначено на 2021 г.</t>
      </is>
    </oc>
    <nc r="C3" t="inlineStr">
      <is>
        <t>назначено на 2022 г.</t>
      </is>
    </nc>
  </rcc>
  <rcc rId="20134" sId="4">
    <oc r="C50" t="inlineStr">
      <is>
        <t>назначено на 2020 г.</t>
      </is>
    </oc>
    <nc r="C50" t="inlineStr">
      <is>
        <t>назначено на 2022 г.</t>
      </is>
    </nc>
  </rcc>
  <rcc rId="20135" sId="4">
    <oc r="D50" t="inlineStr">
      <is>
        <t>исполнено на 01.02.2020 г.</t>
      </is>
    </oc>
    <nc r="D50" t="inlineStr">
      <is>
        <t>исполнено на 01.02.2022 г.</t>
      </is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0.xml><?xml version="1.0" encoding="utf-8"?>
<revisions xmlns="http://schemas.openxmlformats.org/spreadsheetml/2006/main" xmlns:r="http://schemas.openxmlformats.org/officeDocument/2006/relationships">
  <rcc rId="19150" sId="2" numFmtId="4">
    <oc r="BR32">
      <v>-4.3095600000000003</v>
    </oc>
    <nc r="BR32">
      <v>-1.28335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01.xml><?xml version="1.0" encoding="utf-8"?>
<revisions xmlns="http://schemas.openxmlformats.org/spreadsheetml/2006/main" xmlns:r="http://schemas.openxmlformats.org/officeDocument/2006/relationships">
  <rcc rId="19088" sId="2" numFmtId="4">
    <oc r="AZ32">
      <v>42.127519999999997</v>
    </oc>
    <nc r="AZ32">
      <v>5.3297999999999996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15682" sId="15">
    <oc r="A1" t="inlineStr">
      <is>
        <t xml:space="preserve">                     Анализ исполнения бюджета Шатьмапосинского сельского поселения на 01.01.2020 г.</t>
      </is>
    </oc>
    <nc r="A1" t="inlineStr">
      <is>
        <t xml:space="preserve">                     Анализ исполнения бюджета Шатьмапосинского сельского поселения на 01.02.2020 г.</t>
      </is>
    </nc>
  </rcc>
  <rcc rId="15683" sId="15">
    <oc r="C3" t="inlineStr">
      <is>
        <t>назначено на 2019 г.</t>
      </is>
    </oc>
    <nc r="C3" t="inlineStr">
      <is>
        <t>назначено на 2020 г.</t>
      </is>
    </nc>
  </rcc>
  <rcc rId="15684" sId="15">
    <oc r="D3" t="inlineStr">
      <is>
        <t>исполнен на 01.01.2020 г.</t>
      </is>
    </oc>
    <nc r="D3" t="inlineStr">
      <is>
        <t>исполнен на 01.02.2020 г.</t>
      </is>
    </nc>
  </rcc>
  <rcc rId="15685" sId="15">
    <oc r="C54" t="inlineStr">
      <is>
        <t>назначено на 2019 г.</t>
      </is>
    </oc>
    <nc r="C54" t="inlineStr">
      <is>
        <t>назначено на 2020 г.</t>
      </is>
    </nc>
  </rcc>
  <rcc rId="15686" sId="15">
    <oc r="D54" t="inlineStr">
      <is>
        <t>исполнено на 01.01.2020 г.</t>
      </is>
    </oc>
    <nc r="D54" t="inlineStr">
      <is>
        <t>исполнено на 01.02.2020 г.</t>
      </is>
    </nc>
  </rcc>
  <rcc rId="15687" sId="15" numFmtId="4">
    <oc r="C6">
      <v>37.046999999999997</v>
    </oc>
    <nc r="C6">
      <v>44.3</v>
    </nc>
  </rcc>
  <rcc rId="15688" sId="15" numFmtId="4">
    <oc r="D6">
      <v>44.39725</v>
    </oc>
    <nc r="D6">
      <v>0.94494</v>
    </nc>
  </rcc>
  <rcc rId="15689" sId="15" numFmtId="4">
    <oc r="C8">
      <v>121.37</v>
    </oc>
    <nc r="C8">
      <v>140.30000000000001</v>
    </nc>
  </rcc>
  <rcc rId="15690" sId="15" numFmtId="4">
    <oc r="D8">
      <v>179.88147000000001</v>
    </oc>
    <nc r="D8">
      <v>14.24047</v>
    </nc>
  </rcc>
  <rcc rId="15691" sId="15" numFmtId="4">
    <oc r="C9">
      <v>1.3049999999999999</v>
    </oc>
    <nc r="C9">
      <v>1.5</v>
    </nc>
  </rcc>
  <rcc rId="15692" sId="15" numFmtId="4">
    <oc r="D9">
      <v>1.3221700000000001</v>
    </oc>
    <nc r="D9">
      <v>9.6890000000000004E-2</v>
    </nc>
  </rcc>
  <rcc rId="15693" sId="15" numFmtId="4">
    <oc r="C10">
      <v>202.73</v>
    </oc>
    <nc r="C10">
      <v>234.33</v>
    </nc>
  </rcc>
  <rcc rId="15694" sId="15" numFmtId="4">
    <oc r="D10">
      <v>240.32223999999999</v>
    </oc>
    <nc r="D10">
      <v>19.540109999999999</v>
    </nc>
  </rcc>
  <rcc rId="15695" sId="15" numFmtId="4">
    <oc r="D11">
      <v>-26.341080000000002</v>
    </oc>
    <nc r="D11">
      <v>-2.6179100000000002</v>
    </nc>
  </rcc>
  <rcc rId="15696" sId="15" numFmtId="4">
    <oc r="C13">
      <v>40</v>
    </oc>
    <nc r="C13">
      <v>50</v>
    </nc>
  </rcc>
  <rcc rId="15697" sId="15" numFmtId="4">
    <oc r="D13">
      <v>43.005290000000002</v>
    </oc>
    <nc r="D13">
      <v>0</v>
    </nc>
  </rcc>
  <rcc rId="15698" sId="15" numFmtId="4">
    <oc r="C15">
      <v>42</v>
    </oc>
    <nc r="C15">
      <v>65</v>
    </nc>
  </rcc>
  <rcc rId="15699" sId="15" numFmtId="4">
    <oc r="D15">
      <v>38.740839999999999</v>
    </oc>
    <nc r="D15">
      <v>3.8854000000000002</v>
    </nc>
  </rcc>
  <rcc rId="15700" sId="15" numFmtId="4">
    <oc r="C16">
      <v>305</v>
    </oc>
    <nc r="C16">
      <v>274</v>
    </nc>
  </rcc>
  <rcc rId="15701" sId="15" numFmtId="4">
    <oc r="D16">
      <v>290.87085999999999</v>
    </oc>
    <nc r="D16">
      <v>6.5442</v>
    </nc>
  </rcc>
  <rcc rId="15702" sId="15" numFmtId="4">
    <oc r="C18">
      <v>5</v>
    </oc>
    <nc r="C18">
      <v>3</v>
    </nc>
  </rcc>
  <rcc rId="15703" sId="15" numFmtId="4">
    <oc r="D18">
      <v>4.5</v>
    </oc>
    <nc r="D18">
      <v>0</v>
    </nc>
  </rcc>
  <rcc rId="15704" sId="15" numFmtId="4">
    <oc r="C27">
      <v>92</v>
    </oc>
    <nc r="C27">
      <v>153</v>
    </nc>
  </rcc>
  <rcc rId="15705" sId="15" numFmtId="4">
    <oc r="D27">
      <v>125.0138</v>
    </oc>
    <nc r="D27">
      <v>49.196800000000003</v>
    </nc>
  </rcc>
  <rcc rId="15706" sId="15" numFmtId="4">
    <oc r="C28">
      <v>17</v>
    </oc>
    <nc r="C28">
      <v>26</v>
    </nc>
  </rcc>
  <rcc rId="15707" sId="15" numFmtId="4">
    <oc r="D28">
      <v>26.011199999999999</v>
    </oc>
    <nc r="D28">
      <v>2.1676000000000002</v>
    </nc>
  </rcc>
  <rcc rId="15708" sId="15" numFmtId="4">
    <oc r="C30">
      <v>42</v>
    </oc>
    <nc r="C30"/>
  </rcc>
  <rcc rId="15709" sId="15" numFmtId="4">
    <oc r="D30">
      <v>41.089950000000002</v>
    </oc>
    <nc r="D30">
      <v>6.2038700000000002</v>
    </nc>
  </rcc>
  <rcc rId="15710" sId="15" numFmtId="4">
    <oc r="C42">
      <v>1347.9</v>
    </oc>
    <nc r="C42">
      <v>1263.2</v>
    </nc>
  </rcc>
  <rcc rId="15711" sId="15" numFmtId="4">
    <oc r="D42">
      <v>1347.9</v>
    </oc>
    <nc r="D42">
      <v>105.265</v>
    </nc>
  </rcc>
  <rcc rId="15712" sId="15" numFmtId="4">
    <oc r="C43">
      <v>320</v>
    </oc>
    <nc r="C43">
      <v>300</v>
    </nc>
  </rcc>
  <rcc rId="15713" sId="15" numFmtId="4">
    <oc r="D43">
      <v>320</v>
    </oc>
    <nc r="D43">
      <v>0</v>
    </nc>
  </rcc>
  <rcc rId="15714" sId="15" numFmtId="4">
    <oc r="C44">
      <v>858.75699999999995</v>
    </oc>
    <nc r="C44">
      <v>1078.827</v>
    </nc>
  </rcc>
  <rcc rId="15715" sId="15" numFmtId="4">
    <oc r="D44">
      <v>858.75699999999995</v>
    </oc>
    <nc r="D44">
      <v>0</v>
    </nc>
  </rcc>
  <rcc rId="15716" sId="15" numFmtId="4">
    <oc r="C45">
      <v>91.480999999999995</v>
    </oc>
    <nc r="C45">
      <v>93.784999999999997</v>
    </nc>
  </rcc>
  <rcc rId="15717" sId="15" numFmtId="4">
    <oc r="D45">
      <v>91.480999999999995</v>
    </oc>
    <nc r="D45">
      <v>7.4667000000000003</v>
    </nc>
  </rcc>
  <rcc rId="15718" sId="15" numFmtId="4">
    <oc r="C46">
      <v>208.655</v>
    </oc>
    <nc r="C46"/>
  </rcc>
  <rcc rId="15719" sId="15" numFmtId="4">
    <oc r="D46">
      <v>208.655</v>
    </oc>
    <nc r="D46"/>
  </rcc>
  <rcc rId="15720" sId="15" numFmtId="4">
    <oc r="C50">
      <v>118.26078</v>
    </oc>
    <nc r="C50"/>
  </rcc>
  <rcc rId="15721" sId="15" numFmtId="4">
    <oc r="D50">
      <v>210</v>
    </oc>
    <nc r="D50"/>
  </rcc>
  <rcc rId="15722" sId="15" numFmtId="34">
    <oc r="C58">
      <v>1112.133</v>
    </oc>
    <nc r="C58">
      <v>1153.2</v>
    </nc>
  </rcc>
  <rcc rId="15723" sId="15" numFmtId="34">
    <oc r="D58">
      <v>1096.1647399999999</v>
    </oc>
    <nc r="D58">
      <v>26.741230000000002</v>
    </nc>
  </rcc>
  <rcc rId="15724" sId="15">
    <oc r="A61" t="inlineStr">
      <is>
        <t>0106</t>
      </is>
    </oc>
    <nc r="A61" t="inlineStr">
      <is>
        <t>0107</t>
      </is>
    </nc>
  </rcc>
  <rcc rId="15725" sId="15" numFmtId="34">
    <oc r="C61">
      <v>0</v>
    </oc>
    <nc r="C61">
      <v>20.516999999999999</v>
    </nc>
  </rcc>
  <rcc rId="15726" sId="15" numFmtId="34">
    <oc r="C63">
      <v>9.0340000000000007</v>
    </oc>
    <nc r="C63">
      <v>2.5419999999999998</v>
    </nc>
  </rcc>
  <rcc rId="15727" sId="15" numFmtId="34">
    <oc r="D63">
      <v>9.0340000000000007</v>
    </oc>
    <nc r="D63">
      <v>0</v>
    </nc>
  </rcc>
  <rcc rId="15728" sId="15" numFmtId="34">
    <oc r="C65">
      <v>89.944999999999993</v>
    </oc>
    <nc r="C65">
      <v>89.605000000000004</v>
    </nc>
  </rcc>
  <rcc rId="15729" sId="15" numFmtId="34">
    <oc r="D65">
      <v>89.944999999999993</v>
    </oc>
    <nc r="D65">
      <v>2</v>
    </nc>
  </rcc>
  <rcc rId="15730" sId="15" numFmtId="34">
    <oc r="C69">
      <v>2.7031100000000001</v>
    </oc>
    <nc r="C69">
      <v>1</v>
    </nc>
  </rcc>
  <rcc rId="15731" sId="15" numFmtId="34">
    <oc r="D69">
      <v>2.7031100000000001</v>
    </oc>
    <nc r="D69">
      <v>0</v>
    </nc>
  </rcc>
  <rcc rId="15732" sId="15" numFmtId="34">
    <oc r="C70">
      <v>12.15</v>
    </oc>
    <nc r="C70">
      <v>1</v>
    </nc>
  </rcc>
  <rcc rId="15733" sId="15" numFmtId="34">
    <oc r="D70">
      <v>12.15</v>
    </oc>
    <nc r="D70">
      <v>0</v>
    </nc>
  </rcc>
  <rcc rId="15734" sId="15" numFmtId="34">
    <oc r="C71">
      <v>6.6000000000000003E-2</v>
    </oc>
    <nc r="C71">
      <v>2</v>
    </nc>
  </rcc>
  <rcc rId="15735" sId="15" numFmtId="34">
    <oc r="D71">
      <v>6.6000000000000003E-2</v>
    </oc>
    <nc r="D71">
      <v>0</v>
    </nc>
  </rcc>
  <rcc rId="15736" sId="15" numFmtId="34">
    <oc r="C73">
      <v>4.0214999999999996</v>
    </oc>
    <nc r="C73">
      <v>10.021000000000001</v>
    </nc>
  </rcc>
  <rcc rId="15737" sId="15" numFmtId="34">
    <oc r="D73">
      <v>4.0214999999999996</v>
    </oc>
    <nc r="D73">
      <v>0</v>
    </nc>
  </rcc>
  <rcc rId="15738" sId="15" numFmtId="34">
    <oc r="C74">
      <v>86.461889999999997</v>
    </oc>
    <nc r="C74">
      <v>0</v>
    </nc>
  </rcc>
  <rcc rId="15739" sId="15" numFmtId="34">
    <oc r="D74">
      <v>85.606759999999994</v>
    </oc>
    <nc r="D74">
      <v>0</v>
    </nc>
  </rcc>
  <rcc rId="15740" sId="15" numFmtId="34">
    <oc r="C75">
      <v>1355.8006499999999</v>
    </oc>
    <nc r="C75">
      <v>1454.9570000000001</v>
    </nc>
  </rcc>
  <rcc rId="15741" sId="15" numFmtId="34">
    <oc r="D75">
      <v>1093.6288999999999</v>
    </oc>
    <nc r="D75">
      <v>0</v>
    </nc>
  </rcc>
  <rcc rId="15742" sId="15" numFmtId="34">
    <oc r="C76">
      <v>148.1</v>
    </oc>
    <nc r="C76">
      <v>0</v>
    </nc>
  </rcc>
  <rcc rId="15743" sId="15" numFmtId="34">
    <oc r="D76">
      <v>148.1</v>
    </oc>
    <nc r="D76">
      <v>0</v>
    </nc>
  </rcc>
  <rcc rId="15744" sId="15" numFmtId="34">
    <oc r="C80">
      <v>392.85</v>
    </oc>
    <nc r="C80">
      <v>153</v>
    </nc>
  </rcc>
  <rcc rId="15745" sId="15" numFmtId="34">
    <oc r="D80">
      <v>392.85</v>
    </oc>
    <nc r="D80">
      <v>7.8357900000000003</v>
    </nc>
  </rcc>
  <rcc rId="15746" sId="15" numFmtId="34">
    <oc r="C82">
      <v>801.4</v>
    </oc>
    <nc r="C82">
      <v>832.4</v>
    </nc>
  </rcc>
  <rcc rId="15747" sId="15" numFmtId="34">
    <oc r="D82">
      <v>801.4</v>
    </oc>
    <nc r="D82">
      <v>70</v>
    </nc>
  </rcc>
  <rcc rId="15748" sId="15" numFmtId="34">
    <oc r="C89">
      <v>0.99</v>
    </oc>
    <nc r="C89">
      <v>2</v>
    </nc>
  </rcc>
  <rcc rId="15749" sId="15" numFmtId="34">
    <oc r="D89">
      <v>0.99</v>
    </oc>
    <nc r="D89">
      <v>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15251" sId="10" numFmtId="4">
    <nc r="C45">
      <v>183.38800000000001</v>
    </nc>
  </rcc>
  <rcc rId="15252" sId="10" numFmtId="4">
    <nc r="D45">
      <v>14.933299999999999</v>
    </nc>
  </rcc>
  <rcc rId="15253" sId="10" numFmtId="34">
    <oc r="C58">
      <v>1487.0609999999999</v>
    </oc>
    <nc r="C58">
      <v>1441</v>
    </nc>
  </rcc>
  <rcc rId="15254" sId="10" numFmtId="34">
    <oc r="D58">
      <v>1481.66993</v>
    </oc>
    <nc r="D58">
      <v>40.233980000000003</v>
    </nc>
  </rcc>
  <rcc rId="15255" sId="10" numFmtId="34">
    <oc r="C61">
      <v>0</v>
    </oc>
    <nc r="C61">
      <v>42</v>
    </nc>
  </rcc>
  <rcc rId="15256" sId="10" numFmtId="34">
    <oc r="C63">
      <v>26.763000000000002</v>
    </oc>
    <nc r="C63">
      <v>3.9950000000000001</v>
    </nc>
  </rcc>
  <rcc rId="15257" sId="10" numFmtId="34">
    <oc r="D63">
      <v>15.028499999999999</v>
    </oc>
    <nc r="D63">
      <v>0</v>
    </nc>
  </rcc>
  <rcc rId="15258" sId="10" numFmtId="34">
    <oc r="C65">
      <v>179.892</v>
    </oc>
    <nc r="C65">
      <v>179.208</v>
    </nc>
  </rcc>
  <rcc rId="15259" sId="10" numFmtId="34">
    <oc r="D65">
      <v>179.892</v>
    </oc>
    <nc r="D65">
      <v>4</v>
    </nc>
  </rcc>
  <rcc rId="15260" sId="10" numFmtId="34">
    <oc r="C69">
      <v>3</v>
    </oc>
    <nc r="C69">
      <v>2</v>
    </nc>
  </rcc>
  <rcc rId="15261" sId="10" numFmtId="34">
    <oc r="D69">
      <v>2.7031100000000001</v>
    </oc>
    <nc r="D69">
      <v>0</v>
    </nc>
  </rcc>
  <rcc rId="15262" sId="10" numFmtId="34">
    <oc r="C70">
      <v>108.5</v>
    </oc>
    <nc r="C70">
      <v>6</v>
    </nc>
  </rcc>
  <rcc rId="15263" sId="10" numFmtId="34">
    <oc r="D70">
      <v>108.15</v>
    </oc>
    <nc r="D70">
      <v>1.5</v>
    </nc>
  </rcc>
  <rcc rId="15264" sId="10" numFmtId="34">
    <oc r="D71">
      <v>2</v>
    </oc>
    <nc r="D71">
      <v>0</v>
    </nc>
  </rcc>
  <rcc rId="15265" sId="10" numFmtId="34">
    <oc r="C73">
      <v>6.7024999999999997</v>
    </oc>
    <nc r="C73">
      <v>10.021000000000001</v>
    </nc>
  </rcc>
  <rcc rId="15266" sId="10" numFmtId="34">
    <oc r="D73">
      <v>6.7024999999999997</v>
    </oc>
    <nc r="D73">
      <v>0</v>
    </nc>
  </rcc>
  <rcc rId="15267" sId="10" numFmtId="34">
    <oc r="C74">
      <v>210.5</v>
    </oc>
    <nc r="C74">
      <v>334.79899999999998</v>
    </nc>
  </rcc>
  <rcc rId="15268" sId="10" numFmtId="34">
    <oc r="D74">
      <v>207.75</v>
    </oc>
    <nc r="D74">
      <v>0</v>
    </nc>
  </rcc>
  <rcc rId="15269" sId="10" numFmtId="34">
    <oc r="C75">
      <v>1716.9789800000001</v>
    </oc>
    <nc r="C75">
      <v>1324.3050000000001</v>
    </nc>
  </rcc>
  <rcc rId="15270" sId="10" numFmtId="34">
    <oc r="D75">
      <v>1716.9789800000001</v>
    </oc>
    <nc r="D75">
      <v>0</v>
    </nc>
  </rcc>
  <rcc rId="15271" sId="10" numFmtId="34">
    <oc r="C76">
      <v>240</v>
    </oc>
    <nc r="C76">
      <v>0</v>
    </nc>
  </rcc>
  <rcc rId="15272" sId="10" numFmtId="34">
    <oc r="D76">
      <v>239.22499999999999</v>
    </oc>
    <nc r="D76">
      <v>0</v>
    </nc>
  </rcc>
  <rcc rId="15273" sId="10" numFmtId="34">
    <oc r="C80">
      <v>1429.009</v>
    </oc>
    <nc r="C80">
      <v>517.96500000000003</v>
    </nc>
  </rcc>
  <rcc rId="15274" sId="10" numFmtId="34">
    <oc r="D80">
      <v>1166.76992</v>
    </oc>
    <nc r="D80">
      <v>16.170000000000002</v>
    </nc>
  </rcc>
  <rcc rId="15275" sId="10" numFmtId="34">
    <oc r="C83">
      <v>1668.1</v>
    </oc>
    <nc r="C83">
      <v>1674.3</v>
    </nc>
  </rcc>
  <rcc rId="15276" sId="10" numFmtId="34">
    <oc r="D83">
      <v>1667.7460000000001</v>
    </oc>
    <nc r="D83">
      <v>100</v>
    </nc>
  </rcc>
  <rcc rId="15277" sId="10" numFmtId="34">
    <oc r="C90">
      <v>12</v>
    </oc>
    <nc r="C90">
      <v>2</v>
    </nc>
  </rcc>
  <rcc rId="15278" sId="10" numFmtId="34">
    <oc r="D90">
      <v>12</v>
    </oc>
    <nc r="D90">
      <v>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14441" sId="4">
    <oc r="A1" t="inlineStr">
      <is>
        <t xml:space="preserve">                     Анализ исполнения бюджета Александровского сельского поселения на 01.01.2020 г.</t>
      </is>
    </oc>
    <nc r="A1" t="inlineStr">
      <is>
        <t xml:space="preserve">                     Анализ исполнения бюджета Александровского сельского поселения на 01.02.2020 г.</t>
      </is>
    </nc>
  </rcc>
  <rcc rId="14442" sId="4">
    <oc r="C3" t="inlineStr">
      <is>
        <t>назначено на 2019 г.</t>
      </is>
    </oc>
    <nc r="C3" t="inlineStr">
      <is>
        <t>назначено на 2020 г.</t>
      </is>
    </nc>
  </rcc>
  <rcc rId="14443" sId="4">
    <oc r="D3" t="inlineStr">
      <is>
        <t>исполнен на 01.01.2020 г.</t>
      </is>
    </oc>
    <nc r="D3" t="inlineStr">
      <is>
        <t>исполнен на 01.02.2020 г.</t>
      </is>
    </nc>
  </rcc>
  <rcc rId="14444" sId="4">
    <oc r="C50" t="inlineStr">
      <is>
        <t>назначено на 2019 г.</t>
      </is>
    </oc>
    <nc r="C50" t="inlineStr">
      <is>
        <t>назначено на 2020 г.</t>
      </is>
    </nc>
  </rcc>
  <rcc rId="14445" sId="4">
    <oc r="D50" t="inlineStr">
      <is>
        <t>исполнено на 01.01.2020 г.</t>
      </is>
    </oc>
    <nc r="D50" t="inlineStr">
      <is>
        <t>исполнено на 01.02.2020 г.</t>
      </is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Иль!$19:$23,Иль!$34:$34,Иль!$40:$40,Иль!$59:$59,Иль!$61:$63,Иль!$69:$70,Иль!$79:$80,Иль!$82:$82,Иль!$87:$91,Иль!$94:$101,Иль!$144:$144</formula>
    <oldFormula>Иль!$19:$23,Иль!$34:$34,Иль!$40:$40,Иль!$59:$59,Иль!$61:$63,Иль!$69:$70,Иль!$79:$80,Иль!$82:$82,Иль!$87:$91,Иль!$94:$101,Иль!$144:$144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район!$17:$18,район!$20:$20,район!$28:$30,район!$50:$51,район!$75:$75,район!$82:$82,район!$99:$99,район!$106:$106,район!$134:$136</formula>
    <oldFormula>район!$17:$18,район!$20:$20,район!$28:$30,район!$50:$51,район!$75:$75,район!$82:$82,район!$99:$99,район!$106:$106,район!$134:$136</oldFormula>
  </rdn>
  <rdn rId="0" localSheetId="4" customView="1" name="Z_5BFCA170_DEAE_4D2C_98A0_1E68B427AC01_.wvu.Rows" hidden="1" oldHidden="1">
    <formula>Але!$19:$24,Але!$44:$44,Але!$46:$46,Але!$53:$53,Але!$55:$56,Але!$63:$64,Але!$74:$75,Але!$79:$83,Але!$87:$89</formula>
    <oldFormula>Але!$19:$24,Але!$44:$44,Але!$46:$46,Але!$53:$53,Але!$55:$56,Але!$63:$64,Але!$74:$75,Але!$79:$83,Але!$87:$89</oldFormula>
  </rdn>
  <rdn rId="0" localSheetId="5" customView="1" name="Z_5BFCA170_DEAE_4D2C_98A0_1E68B427AC01_.wvu.Rows" hidden="1" oldHidden="1">
    <formula>Сун!$19:$24,Сун!$49:$51,Сун!$58:$58,Сун!$60:$61,Сун!$68:$69,Сун!$79:$80,Сун!$82:$82,Сун!$88:$89,Сун!$93:$97</formula>
    <oldFormula>Сун!$19:$24,Сун!$49:$51,Сун!$58:$58,Сун!$60:$61,Сун!$68:$69,Сун!$79:$80,Сун!$82:$82,Сун!$88:$89,Сун!$93:$97</oldFormula>
  </rdn>
  <rdn rId="0" localSheetId="6" customView="1" name="Z_5BFCA170_DEAE_4D2C_98A0_1E68B427AC01_.wvu.PrintArea" hidden="1" oldHidden="1">
    <formula>Иль!$A$1:$F$105</formula>
    <oldFormula>Иль!$A$1:$F$105</oldFormula>
  </rdn>
  <rdn rId="0" localSheetId="6" customView="1" name="Z_5BFCA170_DEAE_4D2C_98A0_1E68B427AC01_.wvu.Rows" hidden="1" oldHidden="1">
    <formula>Иль!$19:$24,Иль!$30:$31,Иль!$33:$33,Иль!$46:$46,Иль!$51:$51,Иль!$61:$62,Иль!$69:$70,Иль!$79:$80,Иль!$82:$82,Иль!$94:$98</formula>
    <oldFormula>Иль!$19:$24,Иль!$30:$31,Иль!$33:$33,Иль!$46:$46,Иль!$51:$51,Иль!$61:$62,Иль!$69:$70,Иль!$79:$80,Иль!$82:$82,Иль!$94:$98</oldFormula>
  </rdn>
  <rdn rId="0" localSheetId="7" customView="1" name="Z_5BFCA170_DEAE_4D2C_98A0_1E68B427AC01_.wvu.Rows" hidden="1" oldHidden="1">
    <formula>Кад!$19:$24,Кад!$44:$44,Кад!$56:$56,Кад!$58:$59,Кад!$66:$67,Кад!$83:$85,Кад!$89:$96</formula>
    <oldFormula>Кад!$19:$24,Кад!$44:$44,Кад!$56:$56,Кад!$58:$59,Кад!$66:$67,Кад!$83:$85,Кад!$89:$96</oldFormula>
  </rdn>
  <rdn rId="0" localSheetId="8" customView="1" name="Z_5BFCA170_DEAE_4D2C_98A0_1E68B427AC01_.wvu.PrintArea" hidden="1" oldHidden="1">
    <formula>Мор!$A$1:$F$101</formula>
    <oldFormula>Мор!$A$1:$F$101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5BFCA170_DEAE_4D2C_98A0_1E68B427AC01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5BFCA170_DEAE_4D2C_98A0_1E68B427AC01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Тор!$19:$19,Тор!$50:$50,Тор!$57:$57,Тор!$59:$60,Тор!$67:$68,Тор!$75:$75,Тор!$79:$80,Тор!$83:$93</formula>
    <oldFormula>Тор!$19:$19,Тор!$50:$50,Тор!$57:$57,Тор!$59:$60,Тор!$67:$68,Тор!$75:$75,Тор!$79:$80,Тор!$83:$93</oldFormula>
  </rdn>
  <rdn rId="0" localSheetId="13" customView="1" name="Z_5BFCA170_DEAE_4D2C_98A0_1E68B427AC01_.wvu.Rows" hidden="1" oldHidden="1">
    <formula>Хор!$19:$24,Хор!$32:$32,Хор!$40:$40,Хор!$44:$44,Хор!$55:$55,Хор!$57:$58,Хор!$65:$66,Хор!$81:$85,Хор!$88:$95</formula>
    <oldFormula>Хор!$19:$24,Хор!$32:$32,Хор!$40:$40,Хор!$44:$44,Хор!$55:$55,Хор!$57:$58,Хор!$65:$66,Хор!$81:$85,Хор!$88:$95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5BFCA170_DEAE_4D2C_98A0_1E68B427AC01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5BFCA170_DEAE_4D2C_98A0_1E68B427AC01_.wvu.PrintArea" hidden="1" oldHidden="1">
    <formula>Юнг!$A$1:$F$100</formula>
    <oldFormula>Юнг!$A$1:$F$100</oldFormula>
  </rdn>
  <rdn rId="0" localSheetId="16" customView="1" name="Z_5BFCA170_DEAE_4D2C_98A0_1E68B427AC01_.wvu.Rows" hidden="1" oldHidden="1">
    <formula>Юнг!$19:$24,Юнг!$32:$32,Юнг!$49:$49,Юнг!$56:$56,Юнг!$58:$59,Юнг!$66:$67,Юнг!$82:$86,Юнг!$89:$96</formula>
    <oldFormula>Юнг!$19:$24,Юнг!$32:$32,Юнг!$49:$49,Юнг!$56:$56,Юнг!$58:$59,Юнг!$66:$67,Юнг!$82:$86,Юнг!$89:$96</oldFormula>
  </rdn>
  <rdn rId="0" localSheetId="17" customView="1" name="Z_5BFCA170_DEAE_4D2C_98A0_1E68B427AC01_.wvu.Rows" hidden="1" oldHidden="1">
    <formula>Юсь!$20:$24,Юсь!$40:$40,Юсь!$44:$49,Юсь!$58:$58,Юсь!$60:$61,Юсь!$68:$69,Юсь!$79:$80,Юсь!$83:$88,Юсь!$91:$98</formula>
    <oldFormula>Юсь!$20:$24,Юсь!$40:$40,Юсь!$44:$49,Юсь!$58:$58,Юсь!$60:$61,Юсь!$68:$69,Юсь!$79:$80,Юсь!$83:$88,Юсь!$91:$98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Яра!$19:$24,Яра!$46:$50,Яра!$58:$58,Яра!$60:$61,Яра!$68:$69,Яра!$79:$79,Яра!$82:$88,Яра!$91:$98</formula>
    <oldFormula>Яра!$19:$24,Яра!$46:$50,Яра!$58:$58,Яра!$60:$61,Яра!$68:$69,Яра!$79:$79,Яра!$82:$88,Яра!$91:$98</oldFormula>
  </rdn>
  <rdn rId="0" localSheetId="19" customView="1" name="Z_5BFCA170_DEAE_4D2C_98A0_1E68B427AC01_.wvu.Rows" hidden="1" oldHidden="1">
    <formula>Яро!$19:$24,Яро!$43:$43,Яро!$54:$54,Яро!$56:$57,Яро!$64:$65,Яро!$75:$76,Яро!$80:$85,Яро!$87:$94</formula>
    <oldFormula>Яро!$19:$24,Яро!$43:$43,Яро!$54:$54,Яро!$56:$57,Яро!$64:$65,Яро!$75:$76,Яро!$80:$85,Яро!$87:$94</oldFormula>
  </rdn>
  <rdn rId="0" localSheetId="20" customView="1" name="Z_5BFCA170_DEAE_4D2C_98A0_1E68B427AC01_.wvu.Rows" hidden="1" oldHidden="1">
    <formula>Лист1!$82:$84</formula>
    <oldFormula>Лист1!$82:$84</oldFormula>
  </rdn>
  <rcv guid="{5BFCA170-DEAE-4D2C-98A0-1E68B427AC01}" action="add"/>
</revisions>
</file>

<file path=xl/revisions/revisionLog123.xml><?xml version="1.0" encoding="utf-8"?>
<revisions xmlns="http://schemas.openxmlformats.org/spreadsheetml/2006/main" xmlns:r="http://schemas.openxmlformats.org/officeDocument/2006/relationships">
  <rcc rId="22312" sId="1">
    <nc r="A26" t="inlineStr">
      <is>
        <t>Доходы бюджетов муниц.районов от возврата оргнизациями остатков субсидий прошлых лет</t>
      </is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3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311.xml><?xml version="1.0" encoding="utf-8"?>
<revisions xmlns="http://schemas.openxmlformats.org/spreadsheetml/2006/main" xmlns:r="http://schemas.openxmlformats.org/officeDocument/2006/relationships">
  <rcv guid="{B31C8DB7-3E78-4144-A6B5-8DE36DE63F0E}" action="delete"/>
  <rdn rId="0" localSheetId="1" customView="1" name="Z_B31C8DB7_3E78_4144_A6B5_8DE36DE63F0E_.wvu.PrintArea" hidden="1" oldHidden="1">
    <formula>Консол!$A$1:$K$50</formula>
    <oldFormula>Консол!$A$1:$K$50</oldFormula>
  </rdn>
  <rdn rId="0" localSheetId="1" customView="1" name="Z_B31C8DB7_3E78_4144_A6B5_8DE36DE63F0E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B31C8DB7_3E78_4144_A6B5_8DE36DE63F0E_.wvu.PrintArea" hidden="1" oldHidden="1">
    <formula>Справка!$A$1:$EY$31</formula>
    <oldFormula>Справка!$A$1:$EY$31</oldFormula>
  </rdn>
  <rdn rId="0" localSheetId="2" customView="1" name="Z_B31C8DB7_3E78_4144_A6B5_8DE36DE63F0E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B31C8DB7_3E78_4144_A6B5_8DE36DE63F0E_.wvu.Rows" hidden="1" oldHidden="1">
    <formula>район!$18:$19,район!$21:$21,район!$29:$31,район!$51:$52,район!$63:$63,район!$70:$70,район!$87:$87,район!$94:$94,район!$122:$124</formula>
    <oldFormula>район!$18:$19,район!$21:$21,район!$29:$31,район!$51:$52,район!$63:$63,район!$70:$70,район!$87:$87,район!$94:$94,район!$122:$124</oldFormula>
  </rdn>
  <rdn rId="0" localSheetId="4" customView="1" name="Z_B31C8DB7_3E78_4144_A6B5_8DE36DE63F0E_.wvu.Rows" hidden="1" oldHidden="1">
    <formula>Але!$19:$24,Але!$46:$46,Але!$53:$53,Але!$55:$56,Але!$63:$64,Але!$74:$75,Але!$79:$83,Але!$87:$89</formula>
    <oldFormula>Але!$19:$24,Але!$46:$46,Але!$53:$53,Але!$55:$56,Але!$63:$64,Але!$74:$75,Але!$79:$83,Але!$87:$89</oldFormula>
  </rdn>
  <rdn rId="0" localSheetId="5" customView="1" name="Z_B31C8DB7_3E78_4144_A6B5_8DE36DE63F0E_.wvu.Rows" hidden="1" oldHidden="1">
    <formula>Сун!$19:$24,Сун!$49:$51,Сун!$58:$58,Сун!$60:$61,Сун!$68:$69,Сун!$79:$80,Сун!$82:$82,Сун!$88:$89,Сун!$93:$97</formula>
    <oldFormula>Сун!$19:$24,Сун!$49:$51,Сун!$58:$58,Сун!$60:$61,Сун!$68:$69,Сун!$79:$80,Сун!$82:$82,Сун!$88:$89,Сун!$93:$97</oldFormula>
  </rdn>
  <rdn rId="0" localSheetId="6" customView="1" name="Z_B31C8DB7_3E78_4144_A6B5_8DE36DE63F0E_.wvu.PrintArea" hidden="1" oldHidden="1">
    <formula>Иль!$A$1:$F$105</formula>
    <oldFormula>Иль!$A$1:$F$105</oldFormula>
  </rdn>
  <rdn rId="0" localSheetId="6" customView="1" name="Z_B31C8DB7_3E78_4144_A6B5_8DE36DE63F0E_.wvu.Rows" hidden="1" oldHidden="1">
    <formula>Иль!$19:$24,Иль!$33:$33,Иль!$46:$46,Иль!$51:$51,Иль!$61:$62,Иль!$69:$70,Иль!$79:$80,Иль!$82:$82,Иль!$94:$98</formula>
    <oldFormula>Иль!$19:$24,Иль!$33:$33,Иль!$46:$46,Иль!$51:$51,Иль!$61:$62,Иль!$69:$70,Иль!$79:$80,Иль!$82:$82,Иль!$94:$98</oldFormula>
  </rdn>
  <rdn rId="0" localSheetId="7" customView="1" name="Z_B31C8DB7_3E78_4144_A6B5_8DE36DE63F0E_.wvu.Rows" hidden="1" oldHidden="1">
    <formula>Кад!$19:$24,Кад!$44:$44,Кад!$56:$56,Кад!$58:$59,Кад!$66:$67,Кад!$83:$85,Кад!$89:$92,Кад!$94:$96</formula>
    <oldFormula>Кад!$19:$24,Кад!$44:$44,Кад!$56:$56,Кад!$58:$59,Кад!$66:$67,Кад!$83:$85,Кад!$89:$92,Кад!$94:$96</oldFormula>
  </rdn>
  <rdn rId="0" localSheetId="8" customView="1" name="Z_B31C8DB7_3E78_4144_A6B5_8DE36DE63F0E_.wvu.PrintArea" hidden="1" oldHidden="1">
    <formula>Мор!$A$1:$F$101</formula>
    <oldFormula>Мор!$A$1:$F$101</oldFormula>
  </rdn>
  <rdn rId="0" localSheetId="8" customView="1" name="Z_B31C8DB7_3E78_4144_A6B5_8DE36DE63F0E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B31C8DB7_3E78_4144_A6B5_8DE36DE63F0E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B31C8DB7_3E78_4144_A6B5_8DE36DE63F0E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B31C8DB7_3E78_4144_A6B5_8DE36DE63F0E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B31C8DB7_3E78_4144_A6B5_8DE36DE63F0E_.wvu.PrintArea" hidden="1" oldHidden="1">
    <formula>Тор!$A$1:$F$101</formula>
    <oldFormula>Тор!$A$1:$F$101</oldFormula>
  </rdn>
  <rdn rId="0" localSheetId="12" customView="1" name="Z_B31C8DB7_3E78_4144_A6B5_8DE36DE63F0E_.wvu.Rows" hidden="1" oldHidden="1">
    <formula>Тор!$19:$19,Тор!$50:$50,Тор!$57:$57,Тор!$59:$60,Тор!$67:$68,Тор!$75:$75,Тор!$79:$80,Тор!$84:$95</formula>
    <oldFormula>Тор!$19:$19,Тор!$50:$50,Тор!$57:$57,Тор!$59:$60,Тор!$67:$68,Тор!$75:$75,Тор!$79:$80,Тор!$84:$95</oldFormula>
  </rdn>
  <rdn rId="0" localSheetId="13" customView="1" name="Z_B31C8DB7_3E78_4144_A6B5_8DE36DE63F0E_.wvu.Rows" hidden="1" oldHidden="1">
    <formula>Хор!$19:$24,Хор!$32:$32,Хор!$40:$40,Хор!$55:$55,Хор!$57:$58,Хор!$65:$66,Хор!$81:$85,Хор!$88:$95</formula>
    <oldFormula>Хор!$19:$24,Хор!$32:$32,Хор!$40:$40,Хор!$55:$55,Хор!$57:$58,Хор!$65:$66,Хор!$81:$85,Хор!$88:$95</oldFormula>
  </rdn>
  <rdn rId="0" localSheetId="14" customView="1" name="Z_B31C8DB7_3E78_4144_A6B5_8DE36DE63F0E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B31C8DB7_3E78_4144_A6B5_8DE36DE63F0E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B31C8DB7_3E78_4144_A6B5_8DE36DE63F0E_.wvu.PrintArea" hidden="1" oldHidden="1">
    <formula>Юнг!$A$1:$F$100</formula>
    <oldFormula>Юнг!$A$1:$F$100</oldFormula>
  </rdn>
  <rdn rId="0" localSheetId="16" customView="1" name="Z_B31C8DB7_3E78_4144_A6B5_8DE36DE63F0E_.wvu.Rows" hidden="1" oldHidden="1">
    <formula>Юнг!$19:$24,Юнг!$32:$32,Юнг!$56:$56,Юнг!$58:$59,Юнг!$66:$67,Юнг!$82:$86,Юнг!$89:$96</formula>
    <oldFormula>Юнг!$19:$24,Юнг!$32:$32,Юнг!$56:$56,Юнг!$58:$59,Юнг!$66:$67,Юнг!$82:$86,Юнг!$89:$96</oldFormula>
  </rdn>
  <rdn rId="0" localSheetId="17" customView="1" name="Z_B31C8DB7_3E78_4144_A6B5_8DE36DE63F0E_.wvu.Rows" hidden="1" oldHidden="1">
    <formula>Юсь!$20:$24,Юсь!$40:$40,Юсь!$44:$49,Юсь!$68:$69,Юсь!$84:$88,Юсь!$91:$98</formula>
    <oldFormula>Юсь!$20:$24,Юсь!$40:$40,Юсь!$44:$49,Юсь!$68:$69,Юсь!$84:$88,Юсь!$91:$98</oldFormula>
  </rdn>
  <rdn rId="0" localSheetId="18" customView="1" name="Z_B31C8DB7_3E78_4144_A6B5_8DE36DE63F0E_.wvu.PrintArea" hidden="1" oldHidden="1">
    <formula>Яра!$A$1:$F$102</formula>
    <oldFormula>Яра!$A$1:$F$102</oldFormula>
  </rdn>
  <rdn rId="0" localSheetId="18" customView="1" name="Z_B31C8DB7_3E78_4144_A6B5_8DE36DE63F0E_.wvu.Rows" hidden="1" oldHidden="1">
    <formula>Яра!$19:$24,Яра!$46:$46,Яра!$48:$50,Яра!$58:$58,Яра!$60:$61,Яра!$68:$69,Яра!$79:$79,Яра!$84:$88,Яра!$91:$98</formula>
    <oldFormula>Яра!$19:$24,Яра!$46:$46,Яра!$48:$50,Яра!$58:$58,Яра!$60:$61,Яра!$68:$69,Яра!$79:$79,Яра!$84:$88,Яра!$91:$98</oldFormula>
  </rdn>
  <rdn rId="0" localSheetId="19" customView="1" name="Z_B31C8DB7_3E78_4144_A6B5_8DE36DE63F0E_.wvu.Rows" hidden="1" oldHidden="1">
    <formula>Яро!$19:$24,Яро!$54:$54,Яро!$56:$57,Яро!$64:$65,Яро!$75:$76,Яро!$80:$85,Яро!$87:$94</formula>
    <oldFormula>Яро!$19:$24,Яро!$54:$54,Яро!$56:$57,Яро!$64:$65,Яро!$75:$76,Яро!$80:$85,Яро!$87:$94</oldFormula>
  </rdn>
  <rdn rId="0" localSheetId="20" customView="1" name="Z_B31C8DB7_3E78_4144_A6B5_8DE36DE63F0E_.wvu.Rows" hidden="1" oldHidden="1">
    <formula>Лист1!$82:$84</formula>
    <oldFormula>Лист1!$82:$84</oldFormula>
  </rdn>
  <rcv guid="{B31C8DB7-3E78-4144-A6B5-8DE36DE63F0E}" action="add"/>
</revisions>
</file>

<file path=xl/revisions/revisionLog124.xml><?xml version="1.0" encoding="utf-8"?>
<revisions xmlns="http://schemas.openxmlformats.org/spreadsheetml/2006/main" xmlns:r="http://schemas.openxmlformats.org/officeDocument/2006/relationships">
  <rcc rId="21815" sId="5" odxf="1" dxf="1">
    <oc r="C3" t="inlineStr">
      <is>
        <t>назначено на 2021 г.</t>
      </is>
    </oc>
    <nc r="C3" t="inlineStr">
      <is>
        <t>назначено на 2022 г.</t>
      </is>
    </nc>
    <odxf>
      <numFmt numFmtId="168" formatCode="0.00000"/>
    </odxf>
    <ndxf>
      <numFmt numFmtId="166" formatCode="0.0"/>
    </ndxf>
  </rcc>
  <rcc rId="21816" sId="5" odxf="1" dxf="1">
    <oc r="C56" t="inlineStr">
      <is>
        <t>назначено на 2021 г.</t>
      </is>
    </oc>
    <nc r="C56" t="inlineStr">
      <is>
        <t>назначено на 2022 г.</t>
      </is>
    </nc>
    <odxf>
      <numFmt numFmtId="2" formatCode="0.00"/>
    </odxf>
    <ndxf>
      <numFmt numFmtId="166" formatCode="0.0"/>
    </ndxf>
  </rcc>
  <rcc rId="21817" sId="6">
    <oc r="C57" t="inlineStr">
      <is>
        <t>назначено на 2021 г.</t>
      </is>
    </oc>
    <nc r="C57" t="inlineStr">
      <is>
        <t>назначено на 2022 г.</t>
      </is>
    </nc>
  </rcc>
  <rcc rId="21818" sId="6">
    <oc r="C3" t="inlineStr">
      <is>
        <t>назначено на 2021 г.</t>
      </is>
    </oc>
    <nc r="C3" t="inlineStr">
      <is>
        <t>назначено на 2022 г.</t>
      </is>
    </nc>
  </rcc>
  <rcc rId="21819" sId="7">
    <oc r="C53" t="inlineStr">
      <is>
        <t>назначено на 2021 г.</t>
      </is>
    </oc>
    <nc r="C53" t="inlineStr">
      <is>
        <t>назначено на 2022 г.</t>
      </is>
    </nc>
  </rcc>
  <rcc rId="21820" sId="7">
    <oc r="C3" t="inlineStr">
      <is>
        <t>назначено на 2021 г.</t>
      </is>
    </oc>
    <nc r="C3" t="inlineStr">
      <is>
        <t>назначено на 2022 г.</t>
      </is>
    </nc>
  </rcc>
  <rcc rId="21821" sId="8">
    <oc r="C54" t="inlineStr">
      <is>
        <t>назначено на 2021 г.</t>
      </is>
    </oc>
    <nc r="C54" t="inlineStr">
      <is>
        <t>назначено на 2022 г.</t>
      </is>
    </nc>
  </rcc>
  <rcc rId="21822" sId="8">
    <oc r="C3" t="inlineStr">
      <is>
        <t>назначено на 2021 г.</t>
      </is>
    </oc>
    <nc r="C3" t="inlineStr">
      <is>
        <t>назначено на 2022 г.</t>
      </is>
    </nc>
  </rcc>
  <rcc rId="21823" sId="9">
    <oc r="C55" t="inlineStr">
      <is>
        <t>назначено на 2021 г.</t>
      </is>
    </oc>
    <nc r="C55" t="inlineStr">
      <is>
        <t>назначено на 2022 г.</t>
      </is>
    </nc>
  </rcc>
  <rcc rId="21824" sId="9">
    <oc r="C3" t="inlineStr">
      <is>
        <t>назначено на 2021 г.</t>
      </is>
    </oc>
    <nc r="C3" t="inlineStr">
      <is>
        <t>назначено на 2022 г.</t>
      </is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41.xml><?xml version="1.0" encoding="utf-8"?>
<revisions xmlns="http://schemas.openxmlformats.org/spreadsheetml/2006/main" xmlns:r="http://schemas.openxmlformats.org/officeDocument/2006/relationships">
  <rcc rId="19339" sId="2" numFmtId="4">
    <oc r="CO32">
      <v>0</v>
    </oc>
    <nc r="CO32">
      <v>1370.174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411.xml><?xml version="1.0" encoding="utf-8"?>
<revisions xmlns="http://schemas.openxmlformats.org/spreadsheetml/2006/main" xmlns:r="http://schemas.openxmlformats.org/officeDocument/2006/relationships">
  <rcc rId="19181" sId="2" numFmtId="4">
    <oc r="BZ32">
      <v>61926.50301</v>
    </oc>
    <nc r="BZ32">
      <v>85866.371469999998</v>
    </nc>
  </rcc>
  <rcc rId="19182" sId="2" numFmtId="4">
    <oc r="CA32">
      <v>2638.1585</v>
    </oc>
    <nc r="CA32">
      <v>4449.82078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42.xml><?xml version="1.0" encoding="utf-8"?>
<revisions xmlns="http://schemas.openxmlformats.org/spreadsheetml/2006/main" xmlns:r="http://schemas.openxmlformats.org/officeDocument/2006/relationships">
  <rcc rId="19402" sId="2" numFmtId="4">
    <oc r="CV32">
      <f>-(#REF!-CV31)</f>
    </oc>
    <nc r="CV32">
      <v>-467.79521999999997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5.xml><?xml version="1.0" encoding="utf-8"?>
<revisions xmlns="http://schemas.openxmlformats.org/spreadsheetml/2006/main" xmlns:r="http://schemas.openxmlformats.org/officeDocument/2006/relationships">
  <rcc rId="19670" sId="2" numFmtId="4">
    <oc r="CC32">
      <v>55010.400000000001</v>
    </oc>
    <nc r="CC32">
      <v>53535.4</v>
    </nc>
  </rcc>
  <rcc rId="19671" sId="2" numFmtId="4">
    <oc r="CC19">
      <v>0</v>
    </oc>
    <nc r="CC19">
      <f>SUM(Мос!C41)</f>
    </nc>
  </rcc>
  <rcc rId="19672" sId="2" numFmtId="4">
    <oc r="CD19">
      <v>0</v>
    </oc>
    <nc r="CD19">
      <f>SUM(Мос!D41)</f>
    </nc>
  </rcc>
  <rfmt sheetId="2" sqref="O14:O31">
    <dxf>
      <numFmt numFmtId="4" formatCode="#,##0.00"/>
    </dxf>
  </rfmt>
  <rfmt sheetId="2" sqref="O14:O31">
    <dxf>
      <numFmt numFmtId="187" formatCode="#,##0.000"/>
    </dxf>
  </rfmt>
  <rfmt sheetId="2" sqref="O14:O31">
    <dxf>
      <numFmt numFmtId="186" formatCode="#,##0.0000"/>
    </dxf>
  </rfmt>
  <rcc rId="19673" sId="4" numFmtId="4">
    <oc r="C9">
      <v>1.03</v>
    </oc>
    <nc r="C9">
      <v>1</v>
    </nc>
  </rcc>
  <rfmt sheetId="2" sqref="O14:O31">
    <dxf>
      <numFmt numFmtId="187" formatCode="#,##0.000"/>
    </dxf>
  </rfmt>
  <rfmt sheetId="2" sqref="O14:O31">
    <dxf>
      <numFmt numFmtId="4" formatCode="#,##0.00"/>
    </dxf>
  </rfmt>
  <rfmt sheetId="2" sqref="O14:O31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51.xml><?xml version="1.0" encoding="utf-8"?>
<revisions xmlns="http://schemas.openxmlformats.org/spreadsheetml/2006/main" xmlns:r="http://schemas.openxmlformats.org/officeDocument/2006/relationships">
  <rcc rId="19499" sId="2" numFmtId="4">
    <oc r="DP32">
      <v>559.51700000000005</v>
    </oc>
    <nc r="DP32"/>
  </rcc>
  <rcc rId="19500" sId="2" numFmtId="4">
    <oc r="DS32">
      <v>130</v>
    </oc>
    <nc r="DS32">
      <v>969.97699999999998</v>
    </nc>
  </rcc>
  <rcc rId="19501" sId="2" numFmtId="4">
    <oc r="DV32">
      <v>88.194000000000003</v>
    </oc>
    <nc r="DV32">
      <v>443.07</v>
    </nc>
  </rcc>
  <rcc rId="19502" sId="2" numFmtId="4">
    <oc r="DW32">
      <v>0</v>
    </oc>
    <nc r="DW32">
      <v>140</v>
    </nc>
  </rcc>
  <rcc rId="19503" sId="2" numFmtId="4">
    <oc r="DY32">
      <v>2150.5</v>
    </oc>
    <nc r="DY32">
      <v>2481.1999999999998</v>
    </nc>
  </rcc>
  <rcc rId="19504" sId="2" numFmtId="4">
    <oc r="DZ32">
      <v>51.6</v>
    </oc>
    <nc r="DZ32">
      <v>50</v>
    </nc>
  </rcc>
  <rcc rId="19505" sId="2" numFmtId="4">
    <oc r="EB32">
      <v>244</v>
    </oc>
    <nc r="EB32">
      <v>832</v>
    </nc>
  </rcc>
  <rcc rId="19506" sId="2" numFmtId="4">
    <oc r="EC32">
      <v>5.5</v>
    </oc>
    <nc r="EC32">
      <v>0</v>
    </nc>
  </rcc>
  <rcc rId="19507" sId="2" numFmtId="4">
    <oc r="EE32">
      <v>32596.46515</v>
    </oc>
    <nc r="EE32">
      <v>28237.824000000001</v>
    </nc>
  </rcc>
  <rcc rId="19508" sId="2" numFmtId="4">
    <oc r="EF32">
      <v>263.64665000000002</v>
    </oc>
    <nc r="EF32">
      <v>1.865</v>
    </nc>
  </rcc>
  <rcc rId="19509" sId="2" numFmtId="4">
    <oc r="EH32">
      <v>17948.446400000001</v>
    </oc>
    <nc r="EH32">
      <v>40539.545469999997</v>
    </nc>
  </rcc>
  <rcc rId="19510" sId="2" numFmtId="4">
    <oc r="EI32">
      <v>148.09558999999999</v>
    </oc>
    <nc r="EI32">
      <v>143.39032</v>
    </nc>
  </rcc>
  <rcc rId="19511" sId="2" numFmtId="4">
    <oc r="EK32">
      <v>26537.152999999998</v>
    </oc>
    <nc r="EK32">
      <v>28999.86</v>
    </nc>
  </rcc>
  <rcc rId="19512" sId="2" numFmtId="4">
    <oc r="EL32">
      <v>1909.3119200000001</v>
    </oc>
    <nc r="EL32">
      <v>15.20205</v>
    </nc>
  </rcc>
  <rcc rId="19513" sId="2" numFmtId="4">
    <oc r="EQ32">
      <v>133.024</v>
    </oc>
    <nc r="EQ32">
      <v>517</v>
    </nc>
  </rcc>
  <rcc rId="19514" sId="2" numFmtId="4">
    <oc r="ER32">
      <v>2.25</v>
    </oc>
    <nc r="ER32">
      <v>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511.xml><?xml version="1.0" encoding="utf-8"?>
<revisions xmlns="http://schemas.openxmlformats.org/spreadsheetml/2006/main" xmlns:r="http://schemas.openxmlformats.org/officeDocument/2006/relationships">
  <rcc rId="19433" sId="2" numFmtId="4">
    <oc r="DG32">
      <v>103487.76155</v>
    </oc>
    <nc r="DG32">
      <v>127601.71146999999</v>
    </nc>
  </rcc>
  <rcc rId="19434" sId="2" numFmtId="4">
    <oc r="DH32">
      <v>2974.8039600000002</v>
    </oc>
    <nc r="DH32">
      <v>891.93024000000003</v>
    </nc>
  </rcc>
  <rcc rId="19435" sId="2" numFmtId="4">
    <oc r="DJ32">
      <v>23878.172999999999</v>
    </oc>
    <nc r="DJ32">
      <v>25994.281999999999</v>
    </nc>
  </rcc>
  <rcc rId="19436" sId="2" numFmtId="4">
    <oc r="DK32">
      <v>594.39980000000003</v>
    </oc>
    <nc r="DK32">
      <v>681.47286999999994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6.xml><?xml version="1.0" encoding="utf-8"?>
<revisions xmlns="http://schemas.openxmlformats.org/spreadsheetml/2006/main" xmlns:r="http://schemas.openxmlformats.org/officeDocument/2006/relationships">
  <rcc rId="22234" sId="1" numFmtId="4">
    <oc r="C32">
      <v>83262.89</v>
    </oc>
    <nc r="C32">
      <v>100495.928</v>
    </nc>
  </rcc>
  <rcc rId="22235" sId="1" numFmtId="4">
    <oc r="D32">
      <v>1.865</v>
    </oc>
    <nc r="D32">
      <v>86.815889999999996</v>
    </nc>
  </rcc>
  <rcc rId="22236" sId="1" numFmtId="4">
    <oc r="C33">
      <v>51602.645470000003</v>
    </oc>
    <nc r="C33">
      <v>82260.579519999999</v>
    </nc>
  </rcc>
  <rcc rId="22237" sId="1" numFmtId="4">
    <oc r="D33">
      <v>143.39032</v>
    </oc>
    <nc r="D33">
      <v>364.30860999999999</v>
    </nc>
  </rcc>
  <rcc rId="22238" sId="1" numFmtId="4">
    <oc r="C36">
      <v>47035.228999999999</v>
    </oc>
    <nc r="C36">
      <v>55119.328000000001</v>
    </nc>
  </rcc>
  <rcc rId="22239" sId="1" numFmtId="4">
    <oc r="D36">
      <v>883.20204999999999</v>
    </oc>
    <nc r="D36">
      <v>2925.56</v>
    </nc>
  </rcc>
  <rcc rId="22240" sId="1" numFmtId="4">
    <oc r="C37">
      <v>41628.59936</v>
    </oc>
    <nc r="C37">
      <v>40005.229429999999</v>
    </nc>
  </rcc>
  <rcc rId="22241" sId="1" numFmtId="4">
    <oc r="D37">
      <v>1.2</v>
    </oc>
    <nc r="D37">
      <v>7</v>
    </nc>
  </rcc>
  <rcc rId="22242" sId="1" numFmtId="4">
    <oc r="C38">
      <v>6274.4</v>
    </oc>
    <nc r="C38">
      <v>6903.9120000000003</v>
    </nc>
  </rcc>
  <rcc rId="22243" sId="1" numFmtId="4">
    <oc r="C24">
      <v>678601.33418000001</v>
    </oc>
    <nc r="C24">
      <v>641177.10557000001</v>
    </nc>
  </rcc>
  <rcc rId="22244" sId="1" numFmtId="4">
    <oc r="D24">
      <v>18979.400000000001</v>
    </oc>
    <nc r="D24">
      <v>35949.371679999997</v>
    </nc>
  </rcc>
  <rcc rId="22245" sId="1" numFmtId="4">
    <oc r="J24">
      <v>4668.116</v>
    </oc>
    <nc r="J24">
      <v>199.6</v>
    </nc>
  </rcc>
  <rfmt sheetId="1" sqref="J27">
    <dxf>
      <numFmt numFmtId="2" formatCode="0.00"/>
    </dxf>
  </rfmt>
  <rfmt sheetId="1" sqref="J27">
    <dxf>
      <numFmt numFmtId="183" formatCode="0.000"/>
    </dxf>
  </rfmt>
  <rfmt sheetId="1" sqref="J27">
    <dxf>
      <numFmt numFmtId="174" formatCode="0.0000"/>
    </dxf>
  </rfmt>
  <rfmt sheetId="1" sqref="J27">
    <dxf>
      <numFmt numFmtId="168" formatCode="0.00000"/>
    </dxf>
  </rfmt>
  <rfmt sheetId="1" sqref="J27">
    <dxf>
      <numFmt numFmtId="174" formatCode="0.0000"/>
    </dxf>
  </rfmt>
  <rfmt sheetId="1" sqref="J27">
    <dxf>
      <numFmt numFmtId="183" formatCode="0.000"/>
    </dxf>
  </rfmt>
  <rfmt sheetId="1" sqref="J27">
    <dxf>
      <numFmt numFmtId="2" formatCode="0.00"/>
    </dxf>
  </rfmt>
  <rfmt sheetId="1" sqref="J27">
    <dxf>
      <numFmt numFmtId="166" formatCode="0.0"/>
    </dxf>
  </rfmt>
  <rfmt sheetId="1" sqref="I27">
    <dxf>
      <numFmt numFmtId="2" formatCode="0.00"/>
    </dxf>
  </rfmt>
  <rfmt sheetId="1" sqref="I27">
    <dxf>
      <numFmt numFmtId="183" formatCode="0.000"/>
    </dxf>
  </rfmt>
  <rfmt sheetId="1" sqref="I27">
    <dxf>
      <numFmt numFmtId="174" formatCode="0.0000"/>
    </dxf>
  </rfmt>
  <rfmt sheetId="1" sqref="I27">
    <dxf>
      <numFmt numFmtId="168" formatCode="0.00000"/>
    </dxf>
  </rfmt>
  <rfmt sheetId="1" sqref="I27">
    <dxf>
      <numFmt numFmtId="174" formatCode="0.0000"/>
    </dxf>
  </rfmt>
  <rfmt sheetId="1" sqref="I27">
    <dxf>
      <numFmt numFmtId="183" formatCode="0.000"/>
    </dxf>
  </rfmt>
  <rfmt sheetId="1" sqref="I27">
    <dxf>
      <numFmt numFmtId="2" formatCode="0.00"/>
    </dxf>
  </rfmt>
  <rfmt sheetId="1" sqref="I27">
    <dxf>
      <numFmt numFmtId="166" formatCode="0.0"/>
    </dxf>
  </rfmt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61.xml><?xml version="1.0" encoding="utf-8"?>
<revisions xmlns="http://schemas.openxmlformats.org/spreadsheetml/2006/main" xmlns:r="http://schemas.openxmlformats.org/officeDocument/2006/relationships">
  <rcc rId="15591" sId="14">
    <oc r="A1" t="inlineStr">
      <is>
        <t xml:space="preserve">                     Анализ исполнения бюджета Чуманкасинского сельского поселения на 01.01.2020 г.</t>
      </is>
    </oc>
    <nc r="A1" t="inlineStr">
      <is>
        <t xml:space="preserve">                     Анализ исполнения бюджета Чуманкасинского сельского поселения на 01.02.2020 г.</t>
      </is>
    </nc>
  </rcc>
  <rcc rId="15592" sId="14">
    <oc r="C3" t="inlineStr">
      <is>
        <t>назначено на 2019 г.</t>
      </is>
    </oc>
    <nc r="C3" t="inlineStr">
      <is>
        <t>назначено на 2020 г.</t>
      </is>
    </nc>
  </rcc>
  <rcc rId="15593" sId="14">
    <oc r="D3" t="inlineStr">
      <is>
        <t>исполнен на 01.01.2020 г.</t>
      </is>
    </oc>
    <nc r="D3" t="inlineStr">
      <is>
        <t>исполнен на 01.02.2020 г.</t>
      </is>
    </nc>
  </rcc>
  <rcc rId="15594" sId="14">
    <oc r="C54" t="inlineStr">
      <is>
        <t>назначено на 2019 г.</t>
      </is>
    </oc>
    <nc r="C54" t="inlineStr">
      <is>
        <t>назначено на 2020 г.</t>
      </is>
    </nc>
  </rcc>
  <rcc rId="15595" sId="14">
    <oc r="D54" t="inlineStr">
      <is>
        <t>исполнено на 01.01.2020 г.</t>
      </is>
    </oc>
    <nc r="D54" t="inlineStr">
      <is>
        <t>исполнено на 01.02.2020 г.</t>
      </is>
    </nc>
  </rcc>
  <rcc rId="15596" sId="14" numFmtId="4">
    <oc r="C6">
      <v>106.511</v>
    </oc>
    <nc r="C6">
      <v>106.5</v>
    </nc>
  </rcc>
  <rcc rId="15597" sId="14" numFmtId="4">
    <oc r="D6">
      <v>102.98345</v>
    </oc>
    <nc r="D6">
      <v>2.00969</v>
    </nc>
  </rcc>
  <rcc rId="15598" sId="14" numFmtId="4">
    <oc r="C8">
      <v>118.16</v>
    </oc>
    <nc r="C8">
      <v>137.44999999999999</v>
    </nc>
  </rcc>
  <rcc rId="15599" sId="14" numFmtId="4">
    <oc r="D8">
      <v>175.11639</v>
    </oc>
    <nc r="D8">
      <v>13.95181</v>
    </nc>
  </rcc>
  <rcc rId="15600" sId="14" numFmtId="4">
    <oc r="C9">
      <v>1.2649999999999999</v>
    </oc>
    <nc r="C9">
      <v>1.47</v>
    </nc>
  </rcc>
  <rcc rId="15601" sId="14" numFmtId="4">
    <oc r="D9">
      <v>1.28715</v>
    </oc>
    <nc r="D9">
      <v>9.493E-2</v>
    </nc>
  </rcc>
  <rcc rId="15602" sId="14" numFmtId="4">
    <oc r="C10">
      <v>197.36</v>
    </oc>
    <nc r="C10">
      <v>229.58</v>
    </nc>
  </rcc>
  <rcc rId="15603" sId="14" numFmtId="4">
    <oc r="D10">
      <v>233.95607999999999</v>
    </oc>
    <nc r="D10">
      <v>19.14404</v>
    </nc>
  </rcc>
  <rcc rId="15604" sId="14" numFmtId="4">
    <oc r="D11">
      <v>-25.6433</v>
    </oc>
    <nc r="D11">
      <v>-2.5648599999999999</v>
    </nc>
  </rcc>
  <rcc rId="15605" sId="14" numFmtId="4">
    <oc r="D13">
      <v>69.128699999999995</v>
    </oc>
    <nc r="D13">
      <v>0</v>
    </nc>
  </rcc>
  <rcc rId="15606" sId="14" numFmtId="4">
    <oc r="C15">
      <v>88</v>
    </oc>
    <nc r="C15">
      <v>95</v>
    </nc>
  </rcc>
  <rcc rId="15607" sId="14" numFmtId="4">
    <oc r="D15">
      <v>92.513220000000004</v>
    </oc>
    <nc r="D15">
      <v>0.36249999999999999</v>
    </nc>
  </rcc>
  <rcc rId="15608" sId="14" numFmtId="4">
    <oc r="C16">
      <v>460</v>
    </oc>
    <nc r="C16">
      <v>451</v>
    </nc>
  </rcc>
  <rcc rId="15609" sId="14" numFmtId="4">
    <oc r="D16">
      <v>438.66782000000001</v>
    </oc>
    <nc r="D16">
      <v>7.0626800000000003</v>
    </nc>
  </rcc>
  <rcc rId="15610" sId="14" numFmtId="4">
    <oc r="D18">
      <v>4.8</v>
    </oc>
    <nc r="D18">
      <v>0</v>
    </nc>
  </rcc>
  <rcc rId="15611" sId="14" numFmtId="4">
    <oc r="C27">
      <v>55</v>
    </oc>
    <nc r="C27">
      <v>85.6</v>
    </nc>
  </rcc>
  <rcc rId="15612" sId="14" numFmtId="4">
    <oc r="D27">
      <v>113.7734</v>
    </oc>
    <nc r="D27">
      <v>0</v>
    </nc>
  </rcc>
  <rcc rId="15613" sId="14" numFmtId="4">
    <oc r="C30">
      <v>45</v>
    </oc>
    <nc r="C30">
      <v>0</v>
    </nc>
  </rcc>
  <rcc rId="15614" sId="14" numFmtId="4">
    <oc r="D30">
      <v>63.598880000000001</v>
    </oc>
    <nc r="D30">
      <v>0</v>
    </nc>
  </rcc>
  <rcc rId="15615" sId="14" numFmtId="4">
    <oc r="C42">
      <v>1969.9</v>
    </oc>
    <nc r="C42">
      <v>2064.4</v>
    </nc>
  </rcc>
  <rcc rId="15616" sId="14" numFmtId="4">
    <oc r="C43">
      <v>803</v>
    </oc>
    <nc r="C43">
      <v>0</v>
    </nc>
  </rcc>
  <rcc rId="15617" sId="14" numFmtId="4">
    <oc r="D43">
      <v>803</v>
    </oc>
    <nc r="D43">
      <v>0</v>
    </nc>
  </rcc>
  <rcc rId="15618" sId="14" numFmtId="4">
    <oc r="C44">
      <v>1682.0989999999999</v>
    </oc>
    <nc r="C44">
      <v>825.37699999999995</v>
    </nc>
  </rcc>
  <rcc rId="15619" sId="14" numFmtId="4">
    <oc r="D44">
      <v>1682.0989999999999</v>
    </oc>
    <nc r="D44">
      <v>0</v>
    </nc>
  </rcc>
  <rcc rId="15620" sId="14" numFmtId="4">
    <oc r="D46">
      <v>166.33785</v>
    </oc>
    <nc r="D46">
      <v>0</v>
    </nc>
  </rcc>
  <rcc rId="15621" sId="14" numFmtId="4">
    <oc r="D50">
      <v>553.79373999999996</v>
    </oc>
    <nc r="D50">
      <v>0</v>
    </nc>
  </rcc>
  <rcc rId="15622" sId="14" numFmtId="4">
    <oc r="C45">
      <v>92.710999999999999</v>
    </oc>
    <nc r="C45">
      <v>93.784999999999997</v>
    </nc>
  </rcc>
  <rcc rId="15623" sId="14" numFmtId="4">
    <oc r="D45">
      <v>92.710999999999999</v>
    </oc>
    <nc r="D45">
      <v>7.4667000000000003</v>
    </nc>
  </rcc>
  <rcc rId="15624" sId="14" numFmtId="4">
    <oc r="C46">
      <v>166.33785</v>
    </oc>
    <nc r="C46"/>
  </rcc>
  <rcc rId="15625" sId="14" numFmtId="4">
    <oc r="C50">
      <v>329.44087000000002</v>
    </oc>
    <nc r="C50"/>
  </rcc>
  <rcc rId="15626" sId="14" numFmtId="4">
    <oc r="D42">
      <v>1969.9</v>
    </oc>
    <nc r="D42">
      <v>172.03039999999999</v>
    </nc>
  </rcc>
  <rcc rId="15627" sId="14" numFmtId="34">
    <oc r="C58">
      <v>1316.22189</v>
    </oc>
    <nc r="C58">
      <v>1320.9</v>
    </nc>
  </rcc>
  <rcc rId="15628" sId="14" numFmtId="34">
    <oc r="D58">
      <v>1308.3544999999999</v>
    </oc>
    <nc r="D58">
      <v>23.839120000000001</v>
    </nc>
  </rcc>
  <rcc rId="15629" sId="14" numFmtId="34">
    <oc r="C61">
      <v>0</v>
    </oc>
    <nc r="C61">
      <v>27</v>
    </nc>
  </rcc>
  <rcc rId="15630" sId="14" numFmtId="34">
    <oc r="C63">
      <v>32.298000000000002</v>
    </oc>
    <nc r="C63">
      <v>3.22</v>
    </nc>
  </rcc>
  <rcc rId="15631" sId="14" numFmtId="34">
    <oc r="D63">
      <v>12.298</v>
    </oc>
    <nc r="D63">
      <v>0</v>
    </nc>
  </rcc>
  <rcc rId="15632" sId="14" numFmtId="34">
    <oc r="C65">
      <v>89.945999999999998</v>
    </oc>
    <nc r="C65">
      <v>89.605000000000004</v>
    </nc>
  </rcc>
  <rcc rId="15633" sId="14" numFmtId="34">
    <oc r="D65">
      <v>89.945999999999998</v>
    </oc>
    <nc r="D65">
      <v>2</v>
    </nc>
  </rcc>
  <rcc rId="15634" sId="14" numFmtId="34">
    <oc r="C69">
      <v>2.7031100000000001</v>
    </oc>
    <nc r="C69">
      <v>1.6</v>
    </nc>
  </rcc>
  <rcc rId="15635" sId="14" numFmtId="34">
    <oc r="D69">
      <v>2.7031100000000001</v>
    </oc>
    <nc r="D69">
      <v>0</v>
    </nc>
  </rcc>
  <rcc rId="15636" sId="14" numFmtId="34">
    <oc r="D70">
      <v>2.4</v>
    </oc>
    <nc r="D70">
      <v>0</v>
    </nc>
  </rcc>
  <rcc rId="15637" sId="14" numFmtId="34">
    <oc r="D71">
      <v>2</v>
    </oc>
    <nc r="D71">
      <v>0</v>
    </nc>
  </rcc>
  <rcc rId="15638" sId="14" numFmtId="34">
    <oc r="C73">
      <v>6.7024999999999997</v>
    </oc>
    <nc r="C73">
      <v>10.021000000000001</v>
    </nc>
  </rcc>
  <rcc rId="15639" sId="14" numFmtId="34">
    <oc r="D73">
      <v>6.7024999999999997</v>
    </oc>
    <nc r="D73">
      <v>0</v>
    </nc>
  </rcc>
  <rcc rId="15640" sId="14" numFmtId="34">
    <oc r="C74">
      <v>177.24700000000001</v>
    </oc>
    <nc r="C74">
      <v>50</v>
    </nc>
  </rcc>
  <rcc rId="15641" sId="14" numFmtId="34">
    <oc r="D74">
      <v>162.90852000000001</v>
    </oc>
    <nc r="D74">
      <v>18.47776</v>
    </nc>
  </rcc>
  <rcc rId="15642" sId="14" numFmtId="34">
    <oc r="C75">
      <v>2259.00974</v>
    </oc>
    <nc r="C75">
      <v>1193.877</v>
    </nc>
  </rcc>
  <rcc rId="15643" sId="14" numFmtId="34">
    <oc r="D75">
      <v>2253.00974</v>
    </oc>
    <nc r="D75">
      <v>7.23</v>
    </nc>
  </rcc>
  <rcc rId="15644" sId="14" numFmtId="34">
    <oc r="C76">
      <v>51.07</v>
    </oc>
    <nc r="C76">
      <v>52.9</v>
    </nc>
  </rcc>
  <rcc rId="15645" sId="14" numFmtId="34">
    <oc r="D76">
      <v>42.366999999999997</v>
    </oc>
    <nc r="D76">
      <v>0</v>
    </nc>
  </rcc>
  <rcc rId="15646" sId="14" numFmtId="34">
    <oc r="C80">
      <v>790.38</v>
    </oc>
    <nc r="C80">
      <v>374.23899999999998</v>
    </nc>
  </rcc>
  <rcc rId="15647" sId="14" numFmtId="34">
    <oc r="D80">
      <v>760.27094</v>
    </oc>
    <nc r="D80">
      <v>13.5688</v>
    </nc>
  </rcc>
  <rcc rId="15648" sId="14" numFmtId="34">
    <oc r="C82">
      <v>1613.85</v>
    </oc>
    <nc r="C82">
      <v>1022.4</v>
    </nc>
  </rcc>
  <rcc rId="15649" sId="14" numFmtId="34">
    <oc r="D82">
      <v>1613.8062199999999</v>
    </oc>
    <nc r="D82">
      <v>85.2</v>
    </nc>
  </rcc>
  <rcc rId="15650" sId="14" numFmtId="34">
    <oc r="C89">
      <v>11.04</v>
    </oc>
    <nc r="C89">
      <v>10</v>
    </nc>
  </rcc>
  <rcc rId="15651" sId="14" numFmtId="34">
    <oc r="D89">
      <v>11.04</v>
    </oc>
    <nc r="D89">
      <v>2.25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62.xml><?xml version="1.0" encoding="utf-8"?>
<revisions xmlns="http://schemas.openxmlformats.org/spreadsheetml/2006/main" xmlns:r="http://schemas.openxmlformats.org/officeDocument/2006/relationships">
  <rcc rId="21996" sId="3" numFmtId="4">
    <oc r="C20">
      <v>2400</v>
    </oc>
    <nc r="C20">
      <v>2731.2</v>
    </nc>
  </rcc>
  <rcc rId="21997" sId="3" numFmtId="4">
    <oc r="D20">
      <v>62.655839999999998</v>
    </oc>
    <nc r="D20">
      <v>89.266229999999993</v>
    </nc>
  </rcc>
  <rcc rId="21998" sId="3" numFmtId="4">
    <oc r="C23">
      <v>1900</v>
    </oc>
    <nc r="C23">
      <v>1320</v>
    </nc>
  </rcc>
  <rcc rId="21999" sId="3" numFmtId="4">
    <oc r="D23">
      <v>15.34722</v>
    </oc>
    <nc r="D23">
      <v>0</v>
    </nc>
  </rcc>
  <rcc rId="22000" sId="3" numFmtId="4">
    <oc r="C25">
      <v>2190</v>
    </oc>
    <nc r="C25">
      <v>2700</v>
    </nc>
  </rcc>
  <rcc rId="22001" sId="3" numFmtId="4">
    <oc r="C27">
      <v>810</v>
    </oc>
    <nc r="C27">
      <v>0</v>
    </nc>
  </rcc>
  <rcc rId="22002" sId="3" numFmtId="4">
    <oc r="D25">
      <v>102.13282</v>
    </oc>
    <nc r="D25">
      <v>146.04818</v>
    </nc>
  </rcc>
  <rcc rId="22003" sId="3" numFmtId="4">
    <oc r="C35">
      <v>20</v>
    </oc>
    <nc r="C35">
      <v>10</v>
    </nc>
  </rcc>
  <rcc rId="22004" sId="3" numFmtId="4">
    <oc r="C37">
      <v>8800</v>
    </oc>
    <nc r="C37">
      <v>8300</v>
    </nc>
  </rcc>
  <rcc rId="22005" sId="3" numFmtId="4">
    <oc r="D37">
      <v>355.41689000000002</v>
    </oc>
    <nc r="D37">
      <v>693.60112000000004</v>
    </nc>
  </rcc>
  <rcc rId="22006" sId="3" numFmtId="4">
    <oc r="C38">
      <v>246</v>
    </oc>
    <nc r="C38">
      <v>250</v>
    </nc>
  </rcc>
  <rcc rId="22007" sId="3" numFmtId="4">
    <oc r="D38">
      <v>14.514659999999999</v>
    </oc>
    <nc r="D38">
      <v>15.50605</v>
    </nc>
  </rcc>
  <rcc rId="22008" sId="3" numFmtId="4">
    <oc r="C40">
      <v>10</v>
    </oc>
    <nc r="C40">
      <v>50</v>
    </nc>
  </rcc>
  <rcc rId="22009" sId="3" numFmtId="4">
    <oc r="C42">
      <v>520</v>
    </oc>
    <nc r="C42">
      <v>530</v>
    </nc>
  </rcc>
  <rcc rId="22010" sId="3" numFmtId="4">
    <oc r="D42">
      <v>10.19009</v>
    </oc>
    <nc r="D42">
      <v>26.24811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621.xml><?xml version="1.0" encoding="utf-8"?>
<revisions xmlns="http://schemas.openxmlformats.org/spreadsheetml/2006/main" xmlns:r="http://schemas.openxmlformats.org/officeDocument/2006/relationships">
  <rcc rId="21855" sId="2" numFmtId="4">
    <oc r="C32">
      <v>127601.71146999999</v>
    </oc>
    <nc r="C32">
      <v>158888.24329000001</v>
    </nc>
  </rcc>
  <rcc rId="21856" sId="2" numFmtId="4">
    <oc r="D32">
      <v>6352.9515499999998</v>
    </oc>
    <nc r="D32">
      <v>2704.8304600000001</v>
    </nc>
  </rcc>
  <rcc rId="21857" sId="2" numFmtId="4">
    <oc r="F32">
      <v>41735.339999999997</v>
    </oc>
    <nc r="F32">
      <v>41920</v>
    </nc>
  </rcc>
  <rcc rId="21858" sId="2" numFmtId="4">
    <oc r="G32">
      <v>1903.13077</v>
    </oc>
    <nc r="G32">
      <v>2505.2304600000002</v>
    </nc>
  </rcc>
  <rcc rId="21859" sId="2" numFmtId="4">
    <oc r="I32">
      <v>5950.44</v>
    </oc>
    <nc r="I32">
      <v>6540</v>
    </nc>
  </rcc>
  <rcc rId="21860" sId="2" numFmtId="4">
    <oc r="J32">
      <v>360.32661000000002</v>
    </oc>
    <nc r="J32">
      <v>362.00038999999998</v>
    </nc>
  </rcc>
  <rcc rId="21861" sId="2" numFmtId="4">
    <oc r="L32">
      <v>3364.74</v>
    </oc>
    <nc r="L32">
      <v>3854.9569999999999</v>
    </nc>
  </rcc>
  <rcc rId="21862" sId="2" numFmtId="4">
    <oc r="M32">
      <v>349.82114999999999</v>
    </oc>
    <nc r="M32">
      <v>455.66919999999999</v>
    </nc>
  </rcc>
  <rcc rId="21863" sId="2" numFmtId="4">
    <oc r="O32">
      <v>36.06</v>
    </oc>
    <nc r="O32">
      <v>41.338000000000001</v>
    </nc>
  </rcc>
  <rcc rId="21864" sId="2" numFmtId="4">
    <oc r="P32">
      <v>2.0620500000000002</v>
    </oc>
    <nc r="P32">
      <v>2.6816499999999999</v>
    </nc>
  </rcc>
  <rcc rId="21865" sId="2" numFmtId="4">
    <oc r="R32">
      <v>5619.9</v>
    </oc>
    <nc r="R32">
      <v>6438.7049999999999</v>
    </nc>
  </rcc>
  <rcc rId="21866" sId="2" numFmtId="4">
    <oc r="S32">
      <v>469.37824000000001</v>
    </oc>
    <nc r="S32">
      <v>563.77769999999998</v>
    </nc>
  </rcc>
  <rcc rId="21867" sId="2" numFmtId="4">
    <oc r="V32">
      <v>-59.615900000000003</v>
    </oc>
    <nc r="V32">
      <v>-30.358049999999999</v>
    </nc>
  </rcc>
  <rcc rId="21868" sId="2" numFmtId="4">
    <oc r="X32">
      <v>550</v>
    </oc>
    <nc r="X32">
      <v>465</v>
    </nc>
  </rcc>
  <rcc rId="21869" sId="2" numFmtId="4">
    <oc r="Y32">
      <v>20.127880000000001</v>
    </oc>
    <nc r="Y32">
      <v>2.2404000000000002</v>
    </nc>
  </rcc>
  <rcc rId="21870" sId="2" numFmtId="4">
    <oc r="AA32">
      <v>6050</v>
    </oc>
    <nc r="AA32">
      <v>6780</v>
    </nc>
  </rcc>
  <rcc rId="21871" sId="2" numFmtId="4">
    <oc r="AB32">
      <v>54.868659999999998</v>
    </oc>
    <nc r="AB32">
      <v>188.35717</v>
    </nc>
  </rcc>
  <rcc rId="21872" sId="2" numFmtId="4">
    <oc r="AD32">
      <v>16922</v>
    </oc>
    <nc r="AD32">
      <v>14935</v>
    </nc>
  </rcc>
  <rcc rId="21873" sId="2" numFmtId="4">
    <oc r="AE32">
      <v>462.64346999999998</v>
    </oc>
    <nc r="AE32">
      <v>732.40805</v>
    </nc>
  </rcc>
  <rcc rId="21874" sId="2" numFmtId="4">
    <oc r="AG32">
      <v>118</v>
    </oc>
    <nc r="AG32">
      <v>97</v>
    </nc>
  </rcc>
  <rcc rId="21875" sId="2" numFmtId="4">
    <oc r="AH32">
      <v>3.4</v>
    </oc>
    <nc r="AH32">
      <v>3.9</v>
    </nc>
  </rcc>
  <rcc rId="21876" sId="2" numFmtId="4">
    <oc r="AP32">
      <v>2733.4</v>
    </oc>
    <nc r="AP32">
      <v>2220</v>
    </nc>
  </rcc>
  <rcc rId="21877" sId="2" numFmtId="4">
    <oc r="AQ32">
      <v>195.61660000000001</v>
    </oc>
    <nc r="AQ32">
      <v>168.7208</v>
    </nc>
  </rcc>
  <rcc rId="21878" sId="2" numFmtId="4">
    <oc r="AS32">
      <v>390.8</v>
    </oc>
    <nc r="AS32">
      <v>238</v>
    </nc>
  </rcc>
  <rcc rId="21879" sId="2" numFmtId="4">
    <oc r="AT32">
      <v>18.75216</v>
    </oc>
    <nc r="AT32">
      <v>11.130179999999999</v>
    </nc>
  </rcc>
  <rcc rId="21880" sId="2" numFmtId="4">
    <oc r="AY32">
      <v>0</v>
    </oc>
    <nc r="AY32">
      <v>310</v>
    </nc>
  </rcc>
  <rcc rId="21881" sId="2" numFmtId="4">
    <oc r="AZ32">
      <v>5.3297999999999996</v>
    </oc>
    <nc r="AZ32">
      <v>18.002970000000001</v>
    </nc>
  </rcc>
  <rcc rId="21882" sId="2" numFmtId="4">
    <oc r="BF32">
      <v>21.555</v>
    </oc>
    <nc r="BF32">
      <v>26.7</v>
    </nc>
  </rcc>
  <rcc rId="21883" sId="2" numFmtId="4">
    <oc r="BO32">
      <v>0.1484</v>
    </oc>
    <nc r="BO32">
      <v>0</v>
    </nc>
  </rcc>
  <rcc rId="21884" sId="2" numFmtId="4">
    <oc r="BR32">
      <v>-1.28335</v>
    </oc>
    <nc r="BR32">
      <v>0</v>
    </nc>
  </rcc>
  <rcc rId="21885" sId="2" numFmtId="4">
    <oc r="BZ32">
      <v>85866.371469999998</v>
    </oc>
    <nc r="BZ32">
      <v>116968.24329</v>
    </nc>
  </rcc>
  <rcc rId="21886" sId="2" numFmtId="4">
    <oc r="CA32">
      <v>4449.82078</v>
    </oc>
    <nc r="CA32">
      <v>199.6</v>
    </nc>
  </rcc>
  <rcc rId="21887" sId="2" numFmtId="4">
    <oc r="CC32">
      <v>53535.4</v>
    </oc>
    <nc r="CC32">
      <v>53257.1</v>
    </nc>
  </rcc>
  <rcc rId="21888" sId="2" numFmtId="4">
    <oc r="CD32">
      <v>4461.3159999999998</v>
    </oc>
    <nc r="CD32">
      <v>0</v>
    </nc>
  </rcc>
  <rcc rId="21889" sId="2" numFmtId="4">
    <oc r="CF32">
      <v>1475</v>
    </oc>
    <nc r="CF32">
      <v>0</v>
    </nc>
  </rcc>
  <rcc rId="21890" sId="2" numFmtId="4">
    <oc r="CI32">
      <v>21197.918470000001</v>
    </oc>
    <nc r="CI32">
      <v>44410.28529</v>
    </nc>
  </rcc>
  <rcc rId="21891" sId="2" numFmtId="4">
    <oc r="CL32">
      <v>8287.8790000000008</v>
    </oc>
    <nc r="CL32">
      <v>2450</v>
    </nc>
  </rcc>
  <rcc rId="21892" sId="2" numFmtId="4">
    <oc r="CM32">
      <v>206.8</v>
    </oc>
    <nc r="CM32">
      <v>199.6</v>
    </nc>
  </rcc>
  <rcc rId="21893" sId="2" numFmtId="4">
    <oc r="CO32">
      <v>1370.174</v>
    </oc>
    <nc r="CO32">
      <v>16850.858</v>
    </nc>
  </rcc>
  <rcc rId="21894" sId="2" numFmtId="4">
    <oc r="CS32">
      <v>249.5</v>
    </oc>
    <nc r="CS32">
      <v>0</v>
    </nc>
  </rcc>
  <rcc rId="21895" sId="2" numFmtId="4">
    <oc r="CV32">
      <v>-467.79521999999997</v>
    </oc>
    <nc r="CV32">
      <v>0</v>
    </nc>
  </rcc>
  <rcc rId="21896" sId="2" numFmtId="4">
    <oc r="DG32">
      <v>127601.71146999999</v>
    </oc>
    <nc r="DG32">
      <v>159536.36429</v>
    </nc>
  </rcc>
  <rcc rId="21897" sId="2" numFmtId="4">
    <oc r="DH32">
      <v>891.93024000000003</v>
    </oc>
    <nc r="DH32">
      <v>4080.4691800000001</v>
    </nc>
  </rcc>
  <rcc rId="21898" sId="2" numFmtId="4">
    <oc r="DJ32">
      <v>25994.281999999999</v>
    </oc>
    <nc r="DJ32">
      <v>26082.132000000001</v>
    </nc>
  </rcc>
  <rcc rId="21899" sId="2" numFmtId="4">
    <oc r="DK32">
      <v>681.47286999999994</v>
    </oc>
    <nc r="DK32">
      <v>577.60870999999997</v>
    </nc>
  </rcc>
  <rcc rId="21900" sId="2" numFmtId="4">
    <oc r="DM32">
      <v>24581.235000000001</v>
    </oc>
    <nc r="DM32">
      <v>25834.400000000001</v>
    </nc>
  </rcc>
  <rcc rId="21901" sId="2" numFmtId="4">
    <oc r="DN32">
      <v>541.47286999999994</v>
    </oc>
    <nc r="DN32">
      <v>557.60870999999997</v>
    </nc>
  </rcc>
  <rcc rId="21902" sId="2" numFmtId="4">
    <oc r="DS32">
      <v>1069.9770000000001</v>
    </oc>
    <nc r="DS32">
      <v>145</v>
    </nc>
  </rcc>
  <rcc rId="21903" sId="2" numFmtId="4">
    <oc r="DV32">
      <v>343.07</v>
    </oc>
    <nc r="DV32">
      <v>102.732</v>
    </nc>
  </rcc>
  <rcc rId="21904" sId="2" numFmtId="4">
    <oc r="DW32">
      <v>140</v>
    </oc>
    <nc r="DW32">
      <v>20</v>
    </nc>
  </rcc>
  <rcc rId="21905" sId="2" numFmtId="4">
    <oc r="DY32">
      <v>2481.1999999999998</v>
    </oc>
    <nc r="DY32">
      <v>2395.1999999999998</v>
    </nc>
  </rcc>
  <rcc rId="21906" sId="2" numFmtId="4">
    <oc r="DZ32">
      <v>50</v>
    </oc>
    <nc r="DZ32">
      <v>43.729970000000002</v>
    </nc>
  </rcc>
  <rcc rId="21907" sId="2" numFmtId="4">
    <oc r="EB32">
      <v>832</v>
    </oc>
    <nc r="EB32">
      <v>1008.3</v>
    </nc>
  </rcc>
  <rcc rId="21908" sId="2" numFmtId="4">
    <oc r="EE32">
      <v>28237.824000000001</v>
    </oc>
    <nc r="EE32">
      <v>37958.665000000001</v>
    </nc>
  </rcc>
  <rcc rId="21909" sId="2" numFmtId="4">
    <oc r="EF32">
      <v>1.865</v>
    </oc>
    <nc r="EF32">
      <v>86.815889999999996</v>
    </nc>
  </rcc>
  <rcc rId="21910" sId="2" numFmtId="4">
    <oc r="EH32">
      <v>40539.545469999997</v>
    </oc>
    <nc r="EH32">
      <v>55447.767290000003</v>
    </nc>
  </rcc>
  <rcc rId="21911" sId="2" numFmtId="4">
    <oc r="EI32">
      <v>143.39032</v>
    </oc>
    <nc r="EI32">
      <v>336.30860999999999</v>
    </nc>
  </rcc>
  <rcc rId="21912" sId="2" numFmtId="4">
    <oc r="EK32">
      <v>28999.86</v>
    </oc>
    <nc r="EK32">
      <v>36453.300000000003</v>
    </nc>
  </rcc>
  <rcc rId="21913" sId="2" numFmtId="4">
    <oc r="EL32">
      <v>15.20205</v>
    </oc>
    <nc r="EL32">
      <v>3036.0059999999999</v>
    </nc>
  </rcc>
  <rcc rId="21914" sId="2" numFmtId="4">
    <oc r="EQ32">
      <v>517</v>
    </oc>
    <nc r="EQ32">
      <v>191</v>
    </nc>
  </rcc>
  <rcc rId="21915" sId="2" numFmtId="4">
    <oc r="EW32">
      <v>0</v>
    </oc>
    <nc r="EW32">
      <v>-648.12099999999998</v>
    </nc>
  </rcc>
  <rcc rId="21916" sId="2" numFmtId="4">
    <oc r="EX32">
      <v>5461.0213100000001</v>
    </oc>
    <nc r="EX32">
      <v>-1375.6387199999999</v>
    </nc>
  </rcc>
  <rcc rId="21917" sId="2">
    <oc r="AZ15">
      <f>Сун!D31</f>
    </oc>
    <nc r="AZ15">
      <f>SUM(Сун!D30)</f>
    </nc>
  </rcc>
  <rcc rId="21918" sId="2">
    <oc r="BF18">
      <f>Мор!D33</f>
    </oc>
    <nc r="BF18">
      <f>SUM(Мор!D31)</f>
    </nc>
  </rcc>
  <rcc rId="21919" sId="2">
    <oc r="BF21">
      <f>Сят!D33</f>
    </oc>
    <nc r="BF21">
      <f>SUM(Сят!D31)</f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6211.xml><?xml version="1.0" encoding="utf-8"?>
<revisions xmlns="http://schemas.openxmlformats.org/spreadsheetml/2006/main" xmlns:r="http://schemas.openxmlformats.org/officeDocument/2006/relationships">
  <rcc rId="20330" sId="5" numFmtId="4">
    <oc r="C60">
      <v>1939.6</v>
    </oc>
    <nc r="C60">
      <v>1987.4</v>
    </nc>
  </rcc>
  <rcc rId="20331" sId="5" numFmtId="4">
    <oc r="D60">
      <v>37</v>
    </oc>
    <nc r="D60">
      <v>40.41039</v>
    </nc>
  </rcc>
  <rcc rId="20332" sId="5" numFmtId="4">
    <oc r="C64">
      <v>100</v>
    </oc>
    <nc r="C64">
      <v>10</v>
    </nc>
  </rcc>
  <rcc rId="20333" sId="5" numFmtId="4">
    <oc r="C65">
      <v>5.7389999999999999</v>
    </oc>
    <nc r="C65">
      <v>7.3120000000000003</v>
    </nc>
  </rcc>
  <rcc rId="20334" sId="5" numFmtId="4">
    <oc r="C67">
      <v>206.767</v>
    </oc>
    <nc r="C67">
      <v>217.74600000000001</v>
    </nc>
  </rcc>
  <rcc rId="20335" sId="5" numFmtId="4">
    <oc r="D67">
      <v>4</v>
    </oc>
    <nc r="D67">
      <v>5</v>
    </nc>
  </rcc>
  <rcc rId="20336" sId="5" numFmtId="4">
    <oc r="C71">
      <v>3</v>
    </oc>
    <nc r="C71">
      <v>14</v>
    </nc>
  </rcc>
  <rcc rId="20337" sId="5" numFmtId="4">
    <oc r="C72">
      <v>310</v>
    </oc>
    <nc r="C72">
      <v>7</v>
    </nc>
  </rcc>
  <rcc rId="20338" sId="5" numFmtId="4">
    <oc r="C75">
      <v>8.52</v>
    </oc>
    <nc r="C75">
      <v>22.8</v>
    </nc>
  </rcc>
  <rcc rId="20339" sId="5" numFmtId="4">
    <oc r="C77">
      <v>1910.41</v>
    </oc>
    <nc r="C77">
      <v>2515.21</v>
    </nc>
  </rcc>
  <rcc rId="20340" sId="5" numFmtId="4">
    <oc r="C78">
      <v>200</v>
    </oc>
    <nc r="C78">
      <v>236.38800000000001</v>
    </nc>
  </rcc>
  <rcc rId="20341" sId="5" numFmtId="4">
    <oc r="C81">
      <v>920</v>
    </oc>
    <nc r="C81">
      <v>1000</v>
    </nc>
  </rcc>
  <rcc rId="20342" sId="5" numFmtId="4">
    <nc r="D81">
      <v>56.16</v>
    </nc>
  </rcc>
  <rcc rId="20343" sId="5" numFmtId="4">
    <oc r="D82">
      <v>0</v>
    </oc>
    <nc r="D82">
      <v>34.332560000000001</v>
    </nc>
  </rcc>
  <rcc rId="20344" sId="5" numFmtId="4">
    <oc r="C85">
      <v>3448.2</v>
    </oc>
    <nc r="C85">
      <v>3331.9</v>
    </nc>
  </rcc>
  <rcc rId="20345" sId="5" numFmtId="4">
    <oc r="D85">
      <v>0</v>
    </oc>
    <nc r="D85">
      <v>221</v>
    </nc>
  </rcc>
  <rcc rId="20346" sId="5" numFmtId="4">
    <oc r="C93">
      <v>50</v>
    </oc>
    <nc r="C93">
      <v>10</v>
    </nc>
  </rcc>
  <rcc rId="20347" sId="5" numFmtId="4">
    <oc r="C82">
      <v>4203.2620299999999</v>
    </oc>
    <nc r="C82">
      <v>19670.485290000001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7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71.xml><?xml version="1.0" encoding="utf-8"?>
<revisions xmlns="http://schemas.openxmlformats.org/spreadsheetml/2006/main" xmlns:r="http://schemas.openxmlformats.org/officeDocument/2006/relationships">
  <rcc rId="16561" sId="3" numFmtId="4">
    <oc r="C6">
      <v>113620.3</v>
    </oc>
    <nc r="C6">
      <v>118798.5</v>
    </nc>
  </rcc>
  <rcc rId="16562" sId="3" numFmtId="4">
    <oc r="D6">
      <v>114228.22076</v>
    </oc>
    <nc r="D6">
      <v>6628.9963100000004</v>
    </nc>
  </rcc>
  <rcc rId="16563" sId="3" numFmtId="4">
    <oc r="C8">
      <v>1809.797</v>
    </oc>
    <nc r="C8">
      <v>1814.9069999999999</v>
    </nc>
  </rcc>
  <rcc rId="16564" sId="3" numFmtId="4">
    <oc r="D8">
      <v>2427.8040500000002</v>
    </oc>
    <nc r="D8">
      <v>202.06084000000001</v>
    </nc>
  </rcc>
  <rcc rId="16565" sId="3" numFmtId="4">
    <oc r="D9">
      <v>17.844999999999999</v>
    </oc>
    <nc r="D9">
      <v>1.37479</v>
    </nc>
  </rcc>
  <rcc rId="16566" sId="3" numFmtId="4">
    <oc r="D10">
      <v>3243.55447</v>
    </oc>
    <nc r="D10">
      <v>277.25846999999999</v>
    </nc>
  </rcc>
  <rcc rId="16567" sId="3" numFmtId="4">
    <oc r="D11">
      <v>-355.51742999999999</v>
    </oc>
    <nc r="D11">
      <v>-37.146000000000001</v>
    </nc>
  </rcc>
  <rrc rId="16568" sId="3" ref="A13:XFD13" action="insertRow">
    <undo index="16" exp="area" ref3D="1" dr="$A$134:$XFD$136" dn="Z_B31C8DB7_3E78_4144_A6B5_8DE36DE63F0E_.wvu.Rows" sId="3"/>
    <undo index="14" exp="area" ref3D="1" dr="$A$106:$XFD$106" dn="Z_B31C8DB7_3E78_4144_A6B5_8DE36DE63F0E_.wvu.Rows" sId="3"/>
    <undo index="12" exp="area" ref3D="1" dr="$A$99:$XFD$99" dn="Z_B31C8DB7_3E78_4144_A6B5_8DE36DE63F0E_.wvu.Rows" sId="3"/>
    <undo index="10" exp="area" ref3D="1" dr="$A$82:$XFD$82" dn="Z_B31C8DB7_3E78_4144_A6B5_8DE36DE63F0E_.wvu.Rows" sId="3"/>
    <undo index="8" exp="area" ref3D="1" dr="$A$75:$XFD$75" dn="Z_B31C8DB7_3E78_4144_A6B5_8DE36DE63F0E_.wvu.Rows" sId="3"/>
    <undo index="6" exp="area" ref3D="1" dr="$A$50:$XFD$51" dn="Z_B31C8DB7_3E78_4144_A6B5_8DE36DE63F0E_.wvu.Rows" sId="3"/>
    <undo index="4" exp="area" ref3D="1" dr="$A$28:$XFD$30" dn="Z_B31C8DB7_3E78_4144_A6B5_8DE36DE63F0E_.wvu.Rows" sId="3"/>
    <undo index="2" exp="area" ref3D="1" dr="$A$20:$XFD$20" dn="Z_B31C8DB7_3E78_4144_A6B5_8DE36DE63F0E_.wvu.Rows" sId="3"/>
    <undo index="1" exp="area" ref3D="1" dr="$A$17:$XFD$18" dn="Z_B31C8DB7_3E78_4144_A6B5_8DE36DE63F0E_.wvu.Rows" sId="3"/>
    <undo index="22" exp="area" ref3D="1" dr="$A$139:$XFD$140" dn="Z_B30CE22D_C12F_4E12_8BB9_3AAE0A6991CC_.wvu.Rows" sId="3"/>
    <undo index="20" exp="area" ref3D="1" dr="$A$134:$XFD$136" dn="Z_B30CE22D_C12F_4E12_8BB9_3AAE0A6991CC_.wvu.Rows" sId="3"/>
    <undo index="18" exp="area" ref3D="1" dr="$A$99:$XFD$99" dn="Z_B30CE22D_C12F_4E12_8BB9_3AAE0A6991CC_.wvu.Rows" sId="3"/>
    <undo index="16" exp="area" ref3D="1" dr="$A$82:$XFD$82" dn="Z_B30CE22D_C12F_4E12_8BB9_3AAE0A6991CC_.wvu.Rows" sId="3"/>
    <undo index="14" exp="area" ref3D="1" dr="$A$75:$XFD$75" dn="Z_B30CE22D_C12F_4E12_8BB9_3AAE0A6991CC_.wvu.Rows" sId="3"/>
    <undo index="12" exp="area" ref3D="1" dr="$A$62:$XFD$62" dn="Z_B30CE22D_C12F_4E12_8BB9_3AAE0A6991CC_.wvu.Rows" sId="3"/>
    <undo index="10" exp="area" ref3D="1" dr="$A$50:$XFD$51" dn="Z_B30CE22D_C12F_4E12_8BB9_3AAE0A6991CC_.wvu.Rows" sId="3"/>
    <undo index="8" exp="area" ref3D="1" dr="$A$38:$XFD$38" dn="Z_B30CE22D_C12F_4E12_8BB9_3AAE0A6991CC_.wvu.Rows" sId="3"/>
    <undo index="6" exp="area" ref3D="1" dr="$A$35:$XFD$35" dn="Z_B30CE22D_C12F_4E12_8BB9_3AAE0A6991CC_.wvu.Rows" sId="3"/>
    <undo index="4" exp="area" ref3D="1" dr="$A$27:$XFD$31" dn="Z_B30CE22D_C12F_4E12_8BB9_3AAE0A6991CC_.wvu.Rows" sId="3"/>
    <undo index="2" exp="area" ref3D="1" dr="$A$20:$XFD$20" dn="Z_B30CE22D_C12F_4E12_8BB9_3AAE0A6991CC_.wvu.Rows" sId="3"/>
    <undo index="1" exp="area" ref3D="1" dr="$A$17:$XFD$18" dn="Z_B30CE22D_C12F_4E12_8BB9_3AAE0A6991CC_.wvu.Rows" sId="3"/>
    <undo index="26" exp="area" ref3D="1" dr="$A$139:$XFD$140" dn="Z_A54C432C_6C68_4B53_A75C_446EB3A61B2B_.wvu.Rows" sId="3"/>
    <undo index="24" exp="area" ref3D="1" dr="$A$134:$XFD$136" dn="Z_A54C432C_6C68_4B53_A75C_446EB3A61B2B_.wvu.Rows" sId="3"/>
    <undo index="22" exp="area" ref3D="1" dr="$A$106:$XFD$106" dn="Z_A54C432C_6C68_4B53_A75C_446EB3A61B2B_.wvu.Rows" sId="3"/>
    <undo index="20" exp="area" ref3D="1" dr="$A$99:$XFD$99" dn="Z_A54C432C_6C68_4B53_A75C_446EB3A61B2B_.wvu.Rows" sId="3"/>
    <undo index="18" exp="area" ref3D="1" dr="$A$82:$XFD$82" dn="Z_A54C432C_6C68_4B53_A75C_446EB3A61B2B_.wvu.Rows" sId="3"/>
    <undo index="16" exp="area" ref3D="1" dr="$A$75:$XFD$75" dn="Z_A54C432C_6C68_4B53_A75C_446EB3A61B2B_.wvu.Rows" sId="3"/>
    <undo index="14" exp="area" ref3D="1" dr="$A$62:$XFD$62" dn="Z_A54C432C_6C68_4B53_A75C_446EB3A61B2B_.wvu.Rows" sId="3"/>
    <undo index="12" exp="area" ref3D="1" dr="$A$50:$XFD$51" dn="Z_A54C432C_6C68_4B53_A75C_446EB3A61B2B_.wvu.Rows" sId="3"/>
    <undo index="10" exp="area" ref3D="1" dr="$A$38:$XFD$38" dn="Z_A54C432C_6C68_4B53_A75C_446EB3A61B2B_.wvu.Rows" sId="3"/>
    <undo index="8" exp="area" ref3D="1" dr="$A$35:$XFD$35" dn="Z_A54C432C_6C68_4B53_A75C_446EB3A61B2B_.wvu.Rows" sId="3"/>
    <undo index="6" exp="area" ref3D="1" dr="$A$27:$XFD$31" dn="Z_A54C432C_6C68_4B53_A75C_446EB3A61B2B_.wvu.Rows" sId="3"/>
    <undo index="4" exp="area" ref3D="1" dr="$A$25:$XFD$25" dn="Z_A54C432C_6C68_4B53_A75C_446EB3A61B2B_.wvu.Rows" sId="3"/>
    <undo index="2" exp="area" ref3D="1" dr="$A$20:$XFD$20" dn="Z_A54C432C_6C68_4B53_A75C_446EB3A61B2B_.wvu.Rows" sId="3"/>
    <undo index="1" exp="area" ref3D="1" dr="$A$17:$XFD$18" dn="Z_A54C432C_6C68_4B53_A75C_446EB3A61B2B_.wvu.Rows" sId="3"/>
    <undo index="22" exp="area" ref3D="1" dr="$A$139:$XFD$140" dn="Z_61528DAC_5C4C_48F4_ADE2_8A724B05A086_.wvu.Rows" sId="3"/>
    <undo index="20" exp="area" ref3D="1" dr="$A$134:$XFD$136" dn="Z_61528DAC_5C4C_48F4_ADE2_8A724B05A086_.wvu.Rows" sId="3"/>
    <undo index="18" exp="area" ref3D="1" dr="$A$106:$XFD$106" dn="Z_61528DAC_5C4C_48F4_ADE2_8A724B05A086_.wvu.Rows" sId="3"/>
    <undo index="16" exp="area" ref3D="1" dr="$A$99:$XFD$99" dn="Z_61528DAC_5C4C_48F4_ADE2_8A724B05A086_.wvu.Rows" sId="3"/>
    <undo index="14" exp="area" ref3D="1" dr="$A$62:$XFD$62" dn="Z_61528DAC_5C4C_48F4_ADE2_8A724B05A086_.wvu.Rows" sId="3"/>
    <undo index="12" exp="area" ref3D="1" dr="$A$57:$XFD$57" dn="Z_61528DAC_5C4C_48F4_ADE2_8A724B05A086_.wvu.Rows" sId="3"/>
    <undo index="10" exp="area" ref3D="1" dr="$A$55:$XFD$55" dn="Z_61528DAC_5C4C_48F4_ADE2_8A724B05A086_.wvu.Rows" sId="3"/>
    <undo index="8" exp="area" ref3D="1" dr="$A$50:$XFD$51" dn="Z_61528DAC_5C4C_48F4_ADE2_8A724B05A086_.wvu.Rows" sId="3"/>
    <undo index="6" exp="area" ref3D="1" dr="$A$38:$XFD$38" dn="Z_61528DAC_5C4C_48F4_ADE2_8A724B05A086_.wvu.Rows" sId="3"/>
    <undo index="4" exp="area" ref3D="1" dr="$A$35:$XFD$35" dn="Z_61528DAC_5C4C_48F4_ADE2_8A724B05A086_.wvu.Rows" sId="3"/>
    <undo index="2" exp="area" ref3D="1" dr="$A$27:$XFD$30" dn="Z_61528DAC_5C4C_48F4_ADE2_8A724B05A086_.wvu.Rows" sId="3"/>
    <undo index="1" exp="area" ref3D="1" dr="$A$17:$XFD$17" dn="Z_61528DAC_5C4C_48F4_ADE2_8A724B05A086_.wvu.Rows" sId="3"/>
    <undo index="16" exp="area" ref3D="1" dr="$A$134:$XFD$136" dn="Z_5BFCA170_DEAE_4D2C_98A0_1E68B427AC01_.wvu.Rows" sId="3"/>
    <undo index="14" exp="area" ref3D="1" dr="$A$106:$XFD$106" dn="Z_5BFCA170_DEAE_4D2C_98A0_1E68B427AC01_.wvu.Rows" sId="3"/>
    <undo index="12" exp="area" ref3D="1" dr="$A$99:$XFD$99" dn="Z_5BFCA170_DEAE_4D2C_98A0_1E68B427AC01_.wvu.Rows" sId="3"/>
    <undo index="10" exp="area" ref3D="1" dr="$A$82:$XFD$82" dn="Z_5BFCA170_DEAE_4D2C_98A0_1E68B427AC01_.wvu.Rows" sId="3"/>
    <undo index="8" exp="area" ref3D="1" dr="$A$75:$XFD$75" dn="Z_5BFCA170_DEAE_4D2C_98A0_1E68B427AC01_.wvu.Rows" sId="3"/>
    <undo index="6" exp="area" ref3D="1" dr="$A$50:$XFD$51" dn="Z_5BFCA170_DEAE_4D2C_98A0_1E68B427AC01_.wvu.Rows" sId="3"/>
    <undo index="4" exp="area" ref3D="1" dr="$A$28:$XFD$30" dn="Z_5BFCA170_DEAE_4D2C_98A0_1E68B427AC01_.wvu.Rows" sId="3"/>
    <undo index="2" exp="area" ref3D="1" dr="$A$20:$XFD$20" dn="Z_5BFCA170_DEAE_4D2C_98A0_1E68B427AC01_.wvu.Rows" sId="3"/>
    <undo index="1" exp="area" ref3D="1" dr="$A$17:$XFD$18" dn="Z_5BFCA170_DEAE_4D2C_98A0_1E68B427AC01_.wvu.Rows" sId="3"/>
    <undo index="38" exp="area" ref3D="1" dr="$A$139:$XFD$140" dn="Z_42584DC0_1D41_4C93_9B38_C388E7B8DAC4_.wvu.Rows" sId="3"/>
    <undo index="36" exp="area" ref3D="1" dr="$A$134:$XFD$136" dn="Z_42584DC0_1D41_4C93_9B38_C388E7B8DAC4_.wvu.Rows" sId="3"/>
    <undo index="34" exp="area" ref3D="1" dr="$A$114:$XFD$114" dn="Z_42584DC0_1D41_4C93_9B38_C388E7B8DAC4_.wvu.Rows" sId="3"/>
    <undo index="32" exp="area" ref3D="1" dr="$A$106:$XFD$106" dn="Z_42584DC0_1D41_4C93_9B38_C388E7B8DAC4_.wvu.Rows" sId="3"/>
    <undo index="30" exp="area" ref3D="1" dr="$A$102:$XFD$102" dn="Z_42584DC0_1D41_4C93_9B38_C388E7B8DAC4_.wvu.Rows" sId="3"/>
    <undo index="28" exp="area" ref3D="1" dr="$A$99:$XFD$99" dn="Z_42584DC0_1D41_4C93_9B38_C388E7B8DAC4_.wvu.Rows" sId="3"/>
    <undo index="26" exp="area" ref3D="1" dr="$A$93:$XFD$93" dn="Z_42584DC0_1D41_4C93_9B38_C388E7B8DAC4_.wvu.Rows" sId="3"/>
    <undo index="24" exp="area" ref3D="1" dr="$A$82:$XFD$82" dn="Z_42584DC0_1D41_4C93_9B38_C388E7B8DAC4_.wvu.Rows" sId="3"/>
    <undo index="22" exp="area" ref3D="1" dr="$A$75:$XFD$75" dn="Z_42584DC0_1D41_4C93_9B38_C388E7B8DAC4_.wvu.Rows" sId="3"/>
    <undo index="20" exp="area" ref3D="1" dr="$A$69:$XFD$71" dn="Z_42584DC0_1D41_4C93_9B38_C388E7B8DAC4_.wvu.Rows" sId="3"/>
    <undo index="18" exp="area" ref3D="1" dr="$A$67:$XFD$67" dn="Z_42584DC0_1D41_4C93_9B38_C388E7B8DAC4_.wvu.Rows" sId="3"/>
    <undo index="16" exp="area" ref3D="1" dr="$A$62:$XFD$62" dn="Z_42584DC0_1D41_4C93_9B38_C388E7B8DAC4_.wvu.Rows" sId="3"/>
    <undo index="14" exp="area" ref3D="1" dr="$A$50:$XFD$51" dn="Z_42584DC0_1D41_4C93_9B38_C388E7B8DAC4_.wvu.Rows" sId="3"/>
    <undo index="12" exp="area" ref3D="1" dr="$A$46:$XFD$46" dn="Z_42584DC0_1D41_4C93_9B38_C388E7B8DAC4_.wvu.Rows" sId="3"/>
    <undo index="10" exp="area" ref3D="1" dr="$A$38:$XFD$38" dn="Z_42584DC0_1D41_4C93_9B38_C388E7B8DAC4_.wvu.Rows" sId="3"/>
    <undo index="8" exp="area" ref3D="1" dr="$A$35:$XFD$35" dn="Z_42584DC0_1D41_4C93_9B38_C388E7B8DAC4_.wvu.Rows" sId="3"/>
    <undo index="6" exp="area" ref3D="1" dr="$A$27:$XFD$31" dn="Z_42584DC0_1D41_4C93_9B38_C388E7B8DAC4_.wvu.Rows" sId="3"/>
    <undo index="4" exp="area" ref3D="1" dr="$A$25:$XFD$25" dn="Z_42584DC0_1D41_4C93_9B38_C388E7B8DAC4_.wvu.Rows" sId="3"/>
    <undo index="2" exp="area" ref3D="1" dr="$A$20:$XFD$20" dn="Z_42584DC0_1D41_4C93_9B38_C388E7B8DAC4_.wvu.Rows" sId="3"/>
    <undo index="1" exp="area" ref3D="1" dr="$A$17:$XFD$18" dn="Z_42584DC0_1D41_4C93_9B38_C388E7B8DAC4_.wvu.Rows" sId="3"/>
    <undo index="16" exp="area" ref3D="1" dr="$A$134:$XFD$136" dn="Z_3DCB9AAA_F09C_4EA6_B992_F93E466D374A_.wvu.Rows" sId="3"/>
    <undo index="14" exp="area" ref3D="1" dr="$A$106:$XFD$106" dn="Z_3DCB9AAA_F09C_4EA6_B992_F93E466D374A_.wvu.Rows" sId="3"/>
    <undo index="12" exp="area" ref3D="1" dr="$A$99:$XFD$99" dn="Z_3DCB9AAA_F09C_4EA6_B992_F93E466D374A_.wvu.Rows" sId="3"/>
    <undo index="10" exp="area" ref3D="1" dr="$A$82:$XFD$82" dn="Z_3DCB9AAA_F09C_4EA6_B992_F93E466D374A_.wvu.Rows" sId="3"/>
    <undo index="8" exp="area" ref3D="1" dr="$A$75:$XFD$75" dn="Z_3DCB9AAA_F09C_4EA6_B992_F93E466D374A_.wvu.Rows" sId="3"/>
    <undo index="6" exp="area" ref3D="1" dr="$A$50:$XFD$51" dn="Z_3DCB9AAA_F09C_4EA6_B992_F93E466D374A_.wvu.Rows" sId="3"/>
    <undo index="4" exp="area" ref3D="1" dr="$A$28:$XFD$30" dn="Z_3DCB9AAA_F09C_4EA6_B992_F93E466D374A_.wvu.Rows" sId="3"/>
    <undo index="2" exp="area" ref3D="1" dr="$A$20:$XFD$20" dn="Z_3DCB9AAA_F09C_4EA6_B992_F93E466D374A_.wvu.Rows" sId="3"/>
    <undo index="1" exp="area" ref3D="1" dr="$A$17:$XFD$18" dn="Z_3DCB9AAA_F09C_4EA6_B992_F93E466D374A_.wvu.Rows" sId="3"/>
    <undo index="18" exp="area" ref3D="1" dr="$A$134:$XFD$136" dn="Z_1A52382B_3765_4E8C_903F_6B8919B7242E_.wvu.Rows" sId="3"/>
    <undo index="16" exp="area" ref3D="1" dr="$A$106:$XFD$106" dn="Z_1A52382B_3765_4E8C_903F_6B8919B7242E_.wvu.Rows" sId="3"/>
    <undo index="14" exp="area" ref3D="1" dr="$A$99:$XFD$99" dn="Z_1A52382B_3765_4E8C_903F_6B8919B7242E_.wvu.Rows" sId="3"/>
    <undo index="12" exp="area" ref3D="1" dr="$A$82:$XFD$82" dn="Z_1A52382B_3765_4E8C_903F_6B8919B7242E_.wvu.Rows" sId="3"/>
    <undo index="10" exp="area" ref3D="1" dr="$A$75:$XFD$75" dn="Z_1A52382B_3765_4E8C_903F_6B8919B7242E_.wvu.Rows" sId="3"/>
    <undo index="8" exp="area" ref3D="1" dr="$A$62:$XFD$62" dn="Z_1A52382B_3765_4E8C_903F_6B8919B7242E_.wvu.Rows" sId="3"/>
    <undo index="6" exp="area" ref3D="1" dr="$A$50:$XFD$51" dn="Z_1A52382B_3765_4E8C_903F_6B8919B7242E_.wvu.Rows" sId="3"/>
    <undo index="4" exp="area" ref3D="1" dr="$A$28:$XFD$30" dn="Z_1A52382B_3765_4E8C_903F_6B8919B7242E_.wvu.Rows" sId="3"/>
    <undo index="2" exp="area" ref3D="1" dr="$A$20:$XFD$20" dn="Z_1A52382B_3765_4E8C_903F_6B8919B7242E_.wvu.Rows" sId="3"/>
    <undo index="1" exp="area" ref3D="1" dr="$A$17:$XFD$18" dn="Z_1A52382B_3765_4E8C_903F_6B8919B7242E_.wvu.Rows" sId="3"/>
    <undo index="24" exp="area" ref3D="1" dr="$A$139:$XFD$140" dn="Z_1718F1EE_9F48_4DBE_9531_3B70F9C4A5DD_.wvu.Rows" sId="3"/>
    <undo index="22" exp="area" ref3D="1" dr="$A$134:$XFD$136" dn="Z_1718F1EE_9F48_4DBE_9531_3B70F9C4A5DD_.wvu.Rows" sId="3"/>
    <undo index="20" exp="area" ref3D="1" dr="$A$106:$XFD$106" dn="Z_1718F1EE_9F48_4DBE_9531_3B70F9C4A5DD_.wvu.Rows" sId="3"/>
    <undo index="18" exp="area" ref3D="1" dr="$A$99:$XFD$99" dn="Z_1718F1EE_9F48_4DBE_9531_3B70F9C4A5DD_.wvu.Rows" sId="3"/>
    <undo index="16" exp="area" ref3D="1" dr="$A$82:$XFD$82" dn="Z_1718F1EE_9F48_4DBE_9531_3B70F9C4A5DD_.wvu.Rows" sId="3"/>
    <undo index="14" exp="area" ref3D="1" dr="$A$75:$XFD$75" dn="Z_1718F1EE_9F48_4DBE_9531_3B70F9C4A5DD_.wvu.Rows" sId="3"/>
    <undo index="12" exp="area" ref3D="1" dr="$A$50:$XFD$51" dn="Z_1718F1EE_9F48_4DBE_9531_3B70F9C4A5DD_.wvu.Rows" sId="3"/>
    <undo index="10" exp="area" ref3D="1" dr="$A$38:$XFD$38" dn="Z_1718F1EE_9F48_4DBE_9531_3B70F9C4A5DD_.wvu.Rows" sId="3"/>
    <undo index="8" exp="area" ref3D="1" dr="$A$35:$XFD$35" dn="Z_1718F1EE_9F48_4DBE_9531_3B70F9C4A5DD_.wvu.Rows" sId="3"/>
    <undo index="6" exp="area" ref3D="1" dr="$A$27:$XFD$31" dn="Z_1718F1EE_9F48_4DBE_9531_3B70F9C4A5DD_.wvu.Rows" sId="3"/>
    <undo index="4" exp="area" ref3D="1" dr="$A$25:$XFD$25" dn="Z_1718F1EE_9F48_4DBE_9531_3B70F9C4A5DD_.wvu.Rows" sId="3"/>
    <undo index="2" exp="area" ref3D="1" dr="$A$20:$XFD$20" dn="Z_1718F1EE_9F48_4DBE_9531_3B70F9C4A5DD_.wvu.Rows" sId="3"/>
    <undo index="1" exp="area" ref3D="1" dr="$A$17:$XFD$18" dn="Z_1718F1EE_9F48_4DBE_9531_3B70F9C4A5DD_.wvu.Rows" sId="3"/>
  </rrc>
  <rcc rId="16569" sId="3">
    <nc r="A13">
      <v>1050100000</v>
    </nc>
  </rcc>
  <rfmt sheetId="3" sqref="A13" start="0" length="2147483647">
    <dxf>
      <font>
        <b val="0"/>
      </font>
    </dxf>
  </rfmt>
  <rcc rId="16570" sId="3">
    <nc r="B13" t="inlineStr">
      <is>
        <t>Упрощенная система налогооблажения</t>
      </is>
    </nc>
  </rcc>
  <rfmt sheetId="3" sqref="B13" start="0" length="2147483647">
    <dxf>
      <font>
        <b val="0"/>
      </font>
    </dxf>
  </rfmt>
  <rcc rId="16571" sId="3" numFmtId="4">
    <nc r="C13">
      <v>1273.0999999999999</v>
    </nc>
  </rcc>
  <rfmt sheetId="3" sqref="C13:D13" start="0" length="2147483647">
    <dxf>
      <font>
        <b val="0"/>
      </font>
    </dxf>
  </rfmt>
  <rcc rId="16572" sId="3">
    <nc r="E13">
      <f>SUM(D13/C13*100)</f>
    </nc>
  </rcc>
  <rcc rId="16573" sId="3">
    <nc r="F13">
      <f>SUM(D13-C13)</f>
    </nc>
  </rcc>
  <rfmt sheetId="3" sqref="E13:F13" start="0" length="2147483647">
    <dxf>
      <font>
        <b val="0"/>
      </font>
    </dxf>
  </rfmt>
  <rcc rId="16574" sId="3">
    <oc r="C12">
      <f>SUM(C14:C16)</f>
    </oc>
    <nc r="C12">
      <f>SUM(C13:C16)</f>
    </nc>
  </rcc>
  <rcc rId="16575" sId="3">
    <oc r="D12">
      <f>SUM(D14:D16)</f>
    </oc>
    <nc r="D12">
      <f>SUM(D13:D16)</f>
    </nc>
  </rcc>
  <rcc rId="16576" sId="3" numFmtId="4">
    <oc r="C14">
      <v>10431.5</v>
    </oc>
    <nc r="C14">
      <v>9543</v>
    </nc>
  </rcc>
  <rcc rId="16577" sId="3" numFmtId="4">
    <oc r="D14">
      <v>10748.229160000001</v>
    </oc>
    <nc r="D14">
      <v>1155.6078600000001</v>
    </nc>
  </rcc>
  <rcc rId="16578" sId="3" numFmtId="4">
    <oc r="C15">
      <v>1429.652</v>
    </oc>
    <nc r="C15">
      <v>1248.4000000000001</v>
    </nc>
  </rcc>
  <rcc rId="16579" sId="3" numFmtId="4">
    <oc r="D15">
      <v>1360.8638699999999</v>
    </oc>
    <nc r="D15">
      <v>6.6696</v>
    </nc>
  </rcc>
  <rcc rId="16580" sId="3" numFmtId="4">
    <oc r="C16">
      <v>100</v>
    </oc>
    <nc r="C16">
      <v>200</v>
    </nc>
  </rcc>
  <rcc rId="16581" sId="3" numFmtId="4">
    <oc r="D16">
      <v>89.175340000000006</v>
    </oc>
    <nc r="D16">
      <v>9.5519999999999996</v>
    </nc>
  </rcc>
  <rcc rId="16582" sId="3" numFmtId="4">
    <oc r="C20">
      <v>2150</v>
    </oc>
    <nc r="C20">
      <v>2300</v>
    </nc>
  </rcc>
  <rcc rId="16583" sId="3" numFmtId="4">
    <oc r="D20">
      <v>2487.4724099999999</v>
    </oc>
    <nc r="D20">
      <v>103.65718</v>
    </nc>
  </rcc>
  <rcc rId="16584" sId="3" numFmtId="4">
    <oc r="C23">
      <v>1800</v>
    </oc>
    <nc r="C23">
      <v>1100</v>
    </nc>
  </rcc>
  <rcc rId="16585" sId="3" numFmtId="4">
    <oc r="D23">
      <v>1792.2174399999999</v>
    </oc>
    <nc r="D23">
      <v>151.76920999999999</v>
    </nc>
  </rcc>
  <rcc rId="16586" sId="3" numFmtId="4">
    <oc r="D25">
      <v>2010.6931199999999</v>
    </oc>
    <nc r="D25">
      <v>190.79982999999999</v>
    </nc>
  </rcc>
  <rcc rId="16587" sId="3" numFmtId="4">
    <oc r="D27">
      <v>752.25212999999997</v>
    </oc>
    <nc r="D27">
      <v>41.628749999999997</v>
    </nc>
  </rcc>
  <rcc rId="16588" sId="3" numFmtId="4">
    <oc r="D26">
      <v>11.5</v>
    </oc>
    <nc r="D26">
      <v>0</v>
    </nc>
  </rcc>
  <rfmt sheetId="3" sqref="D24">
    <dxf>
      <numFmt numFmtId="174" formatCode="0.0000"/>
    </dxf>
  </rfmt>
  <rfmt sheetId="3" sqref="D24">
    <dxf>
      <numFmt numFmtId="183" formatCode="0.000"/>
    </dxf>
  </rfmt>
  <rfmt sheetId="3" sqref="D24">
    <dxf>
      <numFmt numFmtId="2" formatCode="0.00"/>
    </dxf>
  </rfmt>
  <rfmt sheetId="3" sqref="D24">
    <dxf>
      <numFmt numFmtId="166" formatCode="0.0"/>
    </dxf>
  </rfmt>
  <rcc rId="16589" sId="3" numFmtId="4">
    <oc r="C35">
      <v>24</v>
    </oc>
    <nc r="C35">
      <v>30</v>
    </nc>
  </rcc>
  <rcc rId="16590" sId="3" numFmtId="4">
    <oc r="D35">
      <v>23.658000000000001</v>
    </oc>
    <nc r="D35">
      <v>0</v>
    </nc>
  </rcc>
  <rcc rId="16591" sId="3" numFmtId="4">
    <oc r="C37">
      <v>8636.6</v>
    </oc>
    <nc r="C37">
      <v>9000</v>
    </nc>
  </rcc>
  <rcc rId="16592" sId="3" numFmtId="4">
    <oc r="D37">
      <v>10077.34743</v>
    </oc>
    <nc r="D37">
      <v>519.65660000000003</v>
    </nc>
  </rcc>
  <rcc rId="16593" sId="3" numFmtId="4">
    <oc r="C38">
      <v>230</v>
    </oc>
    <nc r="C38">
      <v>300</v>
    </nc>
  </rcc>
  <rcc rId="16594" sId="3" numFmtId="4">
    <oc r="D38">
      <v>274.78726999999998</v>
    </oc>
    <nc r="D38">
      <v>15.37557</v>
    </nc>
  </rcc>
  <rcc rId="16595" sId="3" numFmtId="4">
    <oc r="C40">
      <v>26</v>
    </oc>
    <nc r="C40">
      <v>70</v>
    </nc>
  </rcc>
  <rcc rId="16596" sId="3" numFmtId="4">
    <oc r="D40">
      <v>26.303000000000001</v>
    </oc>
    <nc r="D40">
      <v>0</v>
    </nc>
  </rcc>
  <rcc rId="16597" sId="3" numFmtId="4">
    <oc r="D41">
      <v>0.31791000000000003</v>
    </oc>
    <nc r="D41">
      <v>0</v>
    </nc>
  </rcc>
  <rcc rId="16598" sId="3" numFmtId="4">
    <oc r="C42">
      <v>695</v>
    </oc>
    <nc r="C42">
      <v>500</v>
    </nc>
  </rcc>
  <rcc rId="16599" sId="3" numFmtId="4">
    <oc r="D42">
      <v>761.26976999999999</v>
    </oc>
    <nc r="D42">
      <v>29.989170000000001</v>
    </nc>
  </rcc>
  <rcc rId="16600" sId="3" numFmtId="4">
    <oc r="C44">
      <v>450</v>
    </oc>
    <nc r="C44">
      <v>550</v>
    </nc>
  </rcc>
  <rcc rId="16601" sId="3" numFmtId="4">
    <oc r="D44">
      <v>494.53967</v>
    </oc>
    <nc r="D44">
      <v>0.41383999999999999</v>
    </nc>
  </rcc>
  <rcc rId="16602" sId="3" numFmtId="4">
    <oc r="C46">
      <v>1600</v>
    </oc>
    <nc r="C46">
      <v>84</v>
    </nc>
  </rcc>
  <rcc rId="16603" sId="3" numFmtId="4">
    <oc r="D46">
      <v>1640.2382500000001</v>
    </oc>
    <nc r="D46">
      <v>0</v>
    </nc>
  </rcc>
  <rcc rId="16604" sId="3" numFmtId="4">
    <oc r="C49">
      <v>300</v>
    </oc>
    <nc r="C49">
      <v>500</v>
    </nc>
  </rcc>
  <rcc rId="16605" sId="3" numFmtId="4">
    <oc r="D49">
      <v>305.55360000000002</v>
    </oc>
    <nc r="D49">
      <v>0</v>
    </nc>
  </rcc>
  <rcc rId="16606" sId="3" numFmtId="4">
    <oc r="D50">
      <v>3898.4941399999998</v>
    </oc>
    <nc r="D50">
      <v>50.903700000000001</v>
    </nc>
  </rcc>
  <rcc rId="16607" sId="3" numFmtId="4">
    <oc r="C54">
      <v>10</v>
    </oc>
    <nc r="C54">
      <v>0</v>
    </nc>
  </rcc>
  <rcc rId="16608" sId="3">
    <oc r="A55">
      <v>1160303001</v>
    </oc>
    <nc r="A55">
      <v>1160709000</v>
    </nc>
  </rcc>
  <rcc rId="16609" sId="3">
    <oc r="A54">
      <v>1160301001</v>
    </oc>
    <nc r="A54">
      <v>1160701000</v>
    </nc>
  </rcc>
  <rcc rId="16610" sId="3">
    <oc r="B55" t="inlineStr">
      <is>
        <t>Д.в. за административные правонарушения</t>
      </is>
    </oc>
    <nc r="B55" t="inlineStr">
      <is>
        <t>Иные штафы, неустойки, пени, уплаченные в соотв с законом или договорам</t>
      </is>
    </nc>
  </rcc>
  <rcc rId="16611" sId="3">
    <oc r="B54" t="inlineStr">
      <is>
        <t>Ден.взыс. за наруш. закон. о налогах и сборах</t>
      </is>
    </oc>
    <nc r="B54" t="inlineStr">
      <is>
        <t>Штрафы, неустойки,пени, уплаченные в случае просрочки исп поставщиком</t>
      </is>
    </nc>
  </rcc>
  <rcc rId="16612" sId="3" numFmtId="4">
    <oc r="D54">
      <v>7.9829999999999997</v>
    </oc>
    <nc r="D54">
      <v>0</v>
    </nc>
  </rcc>
  <rcc rId="16613" sId="3" numFmtId="4">
    <oc r="D55">
      <v>17.584350000000001</v>
    </oc>
    <nc r="D55">
      <v>15.121729999999999</v>
    </nc>
  </rcc>
  <rcc rId="16614" sId="3">
    <oc r="A56">
      <v>1160600000</v>
    </oc>
    <nc r="A56">
      <v>1161012000</v>
    </nc>
  </rcc>
  <rcc rId="16615" sId="3">
    <oc r="B56" t="inlineStr">
      <is>
        <t>Д. в. за наруш. закон. о применении ККМ</t>
      </is>
    </oc>
    <nc r="B56" t="inlineStr">
      <is>
        <t>Доходы от д.в. (штрафов),поступ в счет погашения задолж., образ до 1 января 2020 года</t>
      </is>
    </nc>
  </rcc>
  <rcc rId="16616" sId="3" numFmtId="4">
    <oc r="D56">
      <v>0</v>
    </oc>
    <nc r="D56">
      <v>97.959320000000005</v>
    </nc>
  </rcc>
  <rrc rId="16617" sId="3" ref="A57:XFD57" action="deleteRow">
    <undo index="5" exp="ref" v="1" dr="C57" r="C53" sId="3"/>
    <undo index="16" exp="area" ref3D="1" dr="$A$135:$XFD$137" dn="Z_B31C8DB7_3E78_4144_A6B5_8DE36DE63F0E_.wvu.Rows" sId="3"/>
    <undo index="14" exp="area" ref3D="1" dr="$A$107:$XFD$107" dn="Z_B31C8DB7_3E78_4144_A6B5_8DE36DE63F0E_.wvu.Rows" sId="3"/>
    <undo index="12" exp="area" ref3D="1" dr="$A$100:$XFD$100" dn="Z_B31C8DB7_3E78_4144_A6B5_8DE36DE63F0E_.wvu.Rows" sId="3"/>
    <undo index="10" exp="area" ref3D="1" dr="$A$83:$XFD$83" dn="Z_B31C8DB7_3E78_4144_A6B5_8DE36DE63F0E_.wvu.Rows" sId="3"/>
    <undo index="8" exp="area" ref3D="1" dr="$A$76:$XFD$76" dn="Z_B31C8DB7_3E78_4144_A6B5_8DE36DE63F0E_.wvu.Rows" sId="3"/>
    <undo index="22" exp="area" ref3D="1" dr="$A$140:$XFD$141" dn="Z_B30CE22D_C12F_4E12_8BB9_3AAE0A6991CC_.wvu.Rows" sId="3"/>
    <undo index="20" exp="area" ref3D="1" dr="$A$135:$XFD$137" dn="Z_B30CE22D_C12F_4E12_8BB9_3AAE0A6991CC_.wvu.Rows" sId="3"/>
    <undo index="18" exp="area" ref3D="1" dr="$A$100:$XFD$100" dn="Z_B30CE22D_C12F_4E12_8BB9_3AAE0A6991CC_.wvu.Rows" sId="3"/>
    <undo index="16" exp="area" ref3D="1" dr="$A$83:$XFD$83" dn="Z_B30CE22D_C12F_4E12_8BB9_3AAE0A6991CC_.wvu.Rows" sId="3"/>
    <undo index="14" exp="area" ref3D="1" dr="$A$76:$XFD$76" dn="Z_B30CE22D_C12F_4E12_8BB9_3AAE0A6991CC_.wvu.Rows" sId="3"/>
    <undo index="12" exp="area" ref3D="1" dr="$A$63:$XFD$63" dn="Z_B30CE22D_C12F_4E12_8BB9_3AAE0A6991CC_.wvu.Rows" sId="3"/>
    <undo index="26" exp="area" ref3D="1" dr="$A$140:$XFD$141" dn="Z_A54C432C_6C68_4B53_A75C_446EB3A61B2B_.wvu.Rows" sId="3"/>
    <undo index="24" exp="area" ref3D="1" dr="$A$135:$XFD$137" dn="Z_A54C432C_6C68_4B53_A75C_446EB3A61B2B_.wvu.Rows" sId="3"/>
    <undo index="22" exp="area" ref3D="1" dr="$A$107:$XFD$107" dn="Z_A54C432C_6C68_4B53_A75C_446EB3A61B2B_.wvu.Rows" sId="3"/>
    <undo index="20" exp="area" ref3D="1" dr="$A$100:$XFD$100" dn="Z_A54C432C_6C68_4B53_A75C_446EB3A61B2B_.wvu.Rows" sId="3"/>
    <undo index="18" exp="area" ref3D="1" dr="$A$83:$XFD$83" dn="Z_A54C432C_6C68_4B53_A75C_446EB3A61B2B_.wvu.Rows" sId="3"/>
    <undo index="16" exp="area" ref3D="1" dr="$A$76:$XFD$76" dn="Z_A54C432C_6C68_4B53_A75C_446EB3A61B2B_.wvu.Rows" sId="3"/>
    <undo index="14" exp="area" ref3D="1" dr="$A$63:$XFD$63" dn="Z_A54C432C_6C68_4B53_A75C_446EB3A61B2B_.wvu.Rows" sId="3"/>
    <undo index="22" exp="area" ref3D="1" dr="$A$140:$XFD$141" dn="Z_61528DAC_5C4C_48F4_ADE2_8A724B05A086_.wvu.Rows" sId="3"/>
    <undo index="20" exp="area" ref3D="1" dr="$A$135:$XFD$137" dn="Z_61528DAC_5C4C_48F4_ADE2_8A724B05A086_.wvu.Rows" sId="3"/>
    <undo index="18" exp="area" ref3D="1" dr="$A$107:$XFD$107" dn="Z_61528DAC_5C4C_48F4_ADE2_8A724B05A086_.wvu.Rows" sId="3"/>
    <undo index="16" exp="area" ref3D="1" dr="$A$100:$XFD$100" dn="Z_61528DAC_5C4C_48F4_ADE2_8A724B05A086_.wvu.Rows" sId="3"/>
    <undo index="14" exp="area" ref3D="1" dr="$A$63:$XFD$63" dn="Z_61528DAC_5C4C_48F4_ADE2_8A724B05A086_.wvu.Rows" sId="3"/>
    <undo index="12" exp="area" ref3D="1" dr="$A$58:$XFD$58" dn="Z_61528DAC_5C4C_48F4_ADE2_8A724B05A086_.wvu.Rows" sId="3"/>
    <undo index="16" exp="area" ref3D="1" dr="$A$135:$XFD$137" dn="Z_5BFCA170_DEAE_4D2C_98A0_1E68B427AC01_.wvu.Rows" sId="3"/>
    <undo index="14" exp="area" ref3D="1" dr="$A$107:$XFD$107" dn="Z_5BFCA170_DEAE_4D2C_98A0_1E68B427AC01_.wvu.Rows" sId="3"/>
    <undo index="12" exp="area" ref3D="1" dr="$A$100:$XFD$100" dn="Z_5BFCA170_DEAE_4D2C_98A0_1E68B427AC01_.wvu.Rows" sId="3"/>
    <undo index="10" exp="area" ref3D="1" dr="$A$83:$XFD$83" dn="Z_5BFCA170_DEAE_4D2C_98A0_1E68B427AC01_.wvu.Rows" sId="3"/>
    <undo index="8" exp="area" ref3D="1" dr="$A$76:$XFD$76" dn="Z_5BFCA170_DEAE_4D2C_98A0_1E68B427AC01_.wvu.Rows" sId="3"/>
    <undo index="38" exp="area" ref3D="1" dr="$A$140:$XFD$141" dn="Z_42584DC0_1D41_4C93_9B38_C388E7B8DAC4_.wvu.Rows" sId="3"/>
    <undo index="36" exp="area" ref3D="1" dr="$A$135:$XFD$137" dn="Z_42584DC0_1D41_4C93_9B38_C388E7B8DAC4_.wvu.Rows" sId="3"/>
    <undo index="34" exp="area" ref3D="1" dr="$A$115:$XFD$115" dn="Z_42584DC0_1D41_4C93_9B38_C388E7B8DAC4_.wvu.Rows" sId="3"/>
    <undo index="32" exp="area" ref3D="1" dr="$A$107:$XFD$107" dn="Z_42584DC0_1D41_4C93_9B38_C388E7B8DAC4_.wvu.Rows" sId="3"/>
    <undo index="30" exp="area" ref3D="1" dr="$A$103:$XFD$103" dn="Z_42584DC0_1D41_4C93_9B38_C388E7B8DAC4_.wvu.Rows" sId="3"/>
    <undo index="28" exp="area" ref3D="1" dr="$A$100:$XFD$100" dn="Z_42584DC0_1D41_4C93_9B38_C388E7B8DAC4_.wvu.Rows" sId="3"/>
    <undo index="26" exp="area" ref3D="1" dr="$A$94:$XFD$94" dn="Z_42584DC0_1D41_4C93_9B38_C388E7B8DAC4_.wvu.Rows" sId="3"/>
    <undo index="24" exp="area" ref3D="1" dr="$A$83:$XFD$83" dn="Z_42584DC0_1D41_4C93_9B38_C388E7B8DAC4_.wvu.Rows" sId="3"/>
    <undo index="22" exp="area" ref3D="1" dr="$A$76:$XFD$76" dn="Z_42584DC0_1D41_4C93_9B38_C388E7B8DAC4_.wvu.Rows" sId="3"/>
    <undo index="20" exp="area" ref3D="1" dr="$A$70:$XFD$72" dn="Z_42584DC0_1D41_4C93_9B38_C388E7B8DAC4_.wvu.Rows" sId="3"/>
    <undo index="18" exp="area" ref3D="1" dr="$A$68:$XFD$68" dn="Z_42584DC0_1D41_4C93_9B38_C388E7B8DAC4_.wvu.Rows" sId="3"/>
    <undo index="16" exp="area" ref3D="1" dr="$A$63:$XFD$63" dn="Z_42584DC0_1D41_4C93_9B38_C388E7B8DAC4_.wvu.Rows" sId="3"/>
    <undo index="16" exp="area" ref3D="1" dr="$A$135:$XFD$137" dn="Z_3DCB9AAA_F09C_4EA6_B992_F93E466D374A_.wvu.Rows" sId="3"/>
    <undo index="14" exp="area" ref3D="1" dr="$A$107:$XFD$107" dn="Z_3DCB9AAA_F09C_4EA6_B992_F93E466D374A_.wvu.Rows" sId="3"/>
    <undo index="12" exp="area" ref3D="1" dr="$A$100:$XFD$100" dn="Z_3DCB9AAA_F09C_4EA6_B992_F93E466D374A_.wvu.Rows" sId="3"/>
    <undo index="10" exp="area" ref3D="1" dr="$A$83:$XFD$83" dn="Z_3DCB9AAA_F09C_4EA6_B992_F93E466D374A_.wvu.Rows" sId="3"/>
    <undo index="8" exp="area" ref3D="1" dr="$A$76:$XFD$76" dn="Z_3DCB9AAA_F09C_4EA6_B992_F93E466D374A_.wvu.Rows" sId="3"/>
    <undo index="18" exp="area" ref3D="1" dr="$A$135:$XFD$137" dn="Z_1A52382B_3765_4E8C_903F_6B8919B7242E_.wvu.Rows" sId="3"/>
    <undo index="16" exp="area" ref3D="1" dr="$A$107:$XFD$107" dn="Z_1A52382B_3765_4E8C_903F_6B8919B7242E_.wvu.Rows" sId="3"/>
    <undo index="14" exp="area" ref3D="1" dr="$A$100:$XFD$100" dn="Z_1A52382B_3765_4E8C_903F_6B8919B7242E_.wvu.Rows" sId="3"/>
    <undo index="12" exp="area" ref3D="1" dr="$A$83:$XFD$83" dn="Z_1A52382B_3765_4E8C_903F_6B8919B7242E_.wvu.Rows" sId="3"/>
    <undo index="10" exp="area" ref3D="1" dr="$A$76:$XFD$76" dn="Z_1A52382B_3765_4E8C_903F_6B8919B7242E_.wvu.Rows" sId="3"/>
    <undo index="8" exp="area" ref3D="1" dr="$A$63:$XFD$63" dn="Z_1A52382B_3765_4E8C_903F_6B8919B7242E_.wvu.Rows" sId="3"/>
    <undo index="24" exp="area" ref3D="1" dr="$A$140:$XFD$141" dn="Z_1718F1EE_9F48_4DBE_9531_3B70F9C4A5DD_.wvu.Rows" sId="3"/>
    <undo index="22" exp="area" ref3D="1" dr="$A$135:$XFD$137" dn="Z_1718F1EE_9F48_4DBE_9531_3B70F9C4A5DD_.wvu.Rows" sId="3"/>
    <undo index="20" exp="area" ref3D="1" dr="$A$107:$XFD$107" dn="Z_1718F1EE_9F48_4DBE_9531_3B70F9C4A5DD_.wvu.Rows" sId="3"/>
    <undo index="18" exp="area" ref3D="1" dr="$A$100:$XFD$100" dn="Z_1718F1EE_9F48_4DBE_9531_3B70F9C4A5DD_.wvu.Rows" sId="3"/>
    <undo index="16" exp="area" ref3D="1" dr="$A$83:$XFD$83" dn="Z_1718F1EE_9F48_4DBE_9531_3B70F9C4A5DD_.wvu.Rows" sId="3"/>
    <undo index="14" exp="area" ref3D="1" dr="$A$76:$XFD$76" dn="Z_1718F1EE_9F48_4DBE_9531_3B70F9C4A5DD_.wvu.Rows" sId="3"/>
    <rfmt sheetId="3" xfDxf="1" s="1" sqref="A57:XFD57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s="1" dxf="1">
      <nc r="A57">
        <v>1160800001</v>
      </nc>
      <ndxf>
        <font>
          <sz val="16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B57" t="inlineStr">
        <is>
          <t>Штрафы за адм. правонаруш. в обл. рег. произ-ва спирта</t>
        </is>
      </nc>
      <ndxf>
        <font>
          <sz val="16"/>
          <color auto="1"/>
          <name val="Times New Roman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C57">
        <v>50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D57">
        <v>30</v>
      </nc>
      <ndxf>
        <font>
          <sz val="16"/>
          <color auto="1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E57">
        <f>SUM(D57/C57*100)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F57">
        <f>SUM(D57-C57)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618" sId="3" ref="A57:XFD57" action="deleteRow">
    <undo index="7" exp="ref" v="1" dr="C57" r="C53" sId="3"/>
    <undo index="16" exp="area" ref3D="1" dr="$A$134:$XFD$136" dn="Z_B31C8DB7_3E78_4144_A6B5_8DE36DE63F0E_.wvu.Rows" sId="3"/>
    <undo index="14" exp="area" ref3D="1" dr="$A$106:$XFD$106" dn="Z_B31C8DB7_3E78_4144_A6B5_8DE36DE63F0E_.wvu.Rows" sId="3"/>
    <undo index="12" exp="area" ref3D="1" dr="$A$99:$XFD$99" dn="Z_B31C8DB7_3E78_4144_A6B5_8DE36DE63F0E_.wvu.Rows" sId="3"/>
    <undo index="10" exp="area" ref3D="1" dr="$A$82:$XFD$82" dn="Z_B31C8DB7_3E78_4144_A6B5_8DE36DE63F0E_.wvu.Rows" sId="3"/>
    <undo index="8" exp="area" ref3D="1" dr="$A$75:$XFD$75" dn="Z_B31C8DB7_3E78_4144_A6B5_8DE36DE63F0E_.wvu.Rows" sId="3"/>
    <undo index="22" exp="area" ref3D="1" dr="$A$139:$XFD$140" dn="Z_B30CE22D_C12F_4E12_8BB9_3AAE0A6991CC_.wvu.Rows" sId="3"/>
    <undo index="20" exp="area" ref3D="1" dr="$A$134:$XFD$136" dn="Z_B30CE22D_C12F_4E12_8BB9_3AAE0A6991CC_.wvu.Rows" sId="3"/>
    <undo index="18" exp="area" ref3D="1" dr="$A$99:$XFD$99" dn="Z_B30CE22D_C12F_4E12_8BB9_3AAE0A6991CC_.wvu.Rows" sId="3"/>
    <undo index="16" exp="area" ref3D="1" dr="$A$82:$XFD$82" dn="Z_B30CE22D_C12F_4E12_8BB9_3AAE0A6991CC_.wvu.Rows" sId="3"/>
    <undo index="14" exp="area" ref3D="1" dr="$A$75:$XFD$75" dn="Z_B30CE22D_C12F_4E12_8BB9_3AAE0A6991CC_.wvu.Rows" sId="3"/>
    <undo index="12" exp="area" ref3D="1" dr="$A$62:$XFD$62" dn="Z_B30CE22D_C12F_4E12_8BB9_3AAE0A6991CC_.wvu.Rows" sId="3"/>
    <undo index="26" exp="area" ref3D="1" dr="$A$139:$XFD$140" dn="Z_A54C432C_6C68_4B53_A75C_446EB3A61B2B_.wvu.Rows" sId="3"/>
    <undo index="24" exp="area" ref3D="1" dr="$A$134:$XFD$136" dn="Z_A54C432C_6C68_4B53_A75C_446EB3A61B2B_.wvu.Rows" sId="3"/>
    <undo index="22" exp="area" ref3D="1" dr="$A$106:$XFD$106" dn="Z_A54C432C_6C68_4B53_A75C_446EB3A61B2B_.wvu.Rows" sId="3"/>
    <undo index="20" exp="area" ref3D="1" dr="$A$99:$XFD$99" dn="Z_A54C432C_6C68_4B53_A75C_446EB3A61B2B_.wvu.Rows" sId="3"/>
    <undo index="18" exp="area" ref3D="1" dr="$A$82:$XFD$82" dn="Z_A54C432C_6C68_4B53_A75C_446EB3A61B2B_.wvu.Rows" sId="3"/>
    <undo index="16" exp="area" ref3D="1" dr="$A$75:$XFD$75" dn="Z_A54C432C_6C68_4B53_A75C_446EB3A61B2B_.wvu.Rows" sId="3"/>
    <undo index="14" exp="area" ref3D="1" dr="$A$62:$XFD$62" dn="Z_A54C432C_6C68_4B53_A75C_446EB3A61B2B_.wvu.Rows" sId="3"/>
    <undo index="22" exp="area" ref3D="1" dr="$A$139:$XFD$140" dn="Z_61528DAC_5C4C_48F4_ADE2_8A724B05A086_.wvu.Rows" sId="3"/>
    <undo index="20" exp="area" ref3D="1" dr="$A$134:$XFD$136" dn="Z_61528DAC_5C4C_48F4_ADE2_8A724B05A086_.wvu.Rows" sId="3"/>
    <undo index="18" exp="area" ref3D="1" dr="$A$106:$XFD$106" dn="Z_61528DAC_5C4C_48F4_ADE2_8A724B05A086_.wvu.Rows" sId="3"/>
    <undo index="16" exp="area" ref3D="1" dr="$A$99:$XFD$99" dn="Z_61528DAC_5C4C_48F4_ADE2_8A724B05A086_.wvu.Rows" sId="3"/>
    <undo index="14" exp="area" ref3D="1" dr="$A$62:$XFD$62" dn="Z_61528DAC_5C4C_48F4_ADE2_8A724B05A086_.wvu.Rows" sId="3"/>
    <undo index="12" exp="area" ref3D="1" dr="$A$57:$XFD$57" dn="Z_61528DAC_5C4C_48F4_ADE2_8A724B05A086_.wvu.Rows" sId="3"/>
    <undo index="16" exp="area" ref3D="1" dr="$A$134:$XFD$136" dn="Z_5BFCA170_DEAE_4D2C_98A0_1E68B427AC01_.wvu.Rows" sId="3"/>
    <undo index="14" exp="area" ref3D="1" dr="$A$106:$XFD$106" dn="Z_5BFCA170_DEAE_4D2C_98A0_1E68B427AC01_.wvu.Rows" sId="3"/>
    <undo index="12" exp="area" ref3D="1" dr="$A$99:$XFD$99" dn="Z_5BFCA170_DEAE_4D2C_98A0_1E68B427AC01_.wvu.Rows" sId="3"/>
    <undo index="10" exp="area" ref3D="1" dr="$A$82:$XFD$82" dn="Z_5BFCA170_DEAE_4D2C_98A0_1E68B427AC01_.wvu.Rows" sId="3"/>
    <undo index="8" exp="area" ref3D="1" dr="$A$75:$XFD$75" dn="Z_5BFCA170_DEAE_4D2C_98A0_1E68B427AC01_.wvu.Rows" sId="3"/>
    <undo index="38" exp="area" ref3D="1" dr="$A$139:$XFD$140" dn="Z_42584DC0_1D41_4C93_9B38_C388E7B8DAC4_.wvu.Rows" sId="3"/>
    <undo index="36" exp="area" ref3D="1" dr="$A$134:$XFD$136" dn="Z_42584DC0_1D41_4C93_9B38_C388E7B8DAC4_.wvu.Rows" sId="3"/>
    <undo index="34" exp="area" ref3D="1" dr="$A$114:$XFD$114" dn="Z_42584DC0_1D41_4C93_9B38_C388E7B8DAC4_.wvu.Rows" sId="3"/>
    <undo index="32" exp="area" ref3D="1" dr="$A$106:$XFD$106" dn="Z_42584DC0_1D41_4C93_9B38_C388E7B8DAC4_.wvu.Rows" sId="3"/>
    <undo index="30" exp="area" ref3D="1" dr="$A$102:$XFD$102" dn="Z_42584DC0_1D41_4C93_9B38_C388E7B8DAC4_.wvu.Rows" sId="3"/>
    <undo index="28" exp="area" ref3D="1" dr="$A$99:$XFD$99" dn="Z_42584DC0_1D41_4C93_9B38_C388E7B8DAC4_.wvu.Rows" sId="3"/>
    <undo index="26" exp="area" ref3D="1" dr="$A$93:$XFD$93" dn="Z_42584DC0_1D41_4C93_9B38_C388E7B8DAC4_.wvu.Rows" sId="3"/>
    <undo index="24" exp="area" ref3D="1" dr="$A$82:$XFD$82" dn="Z_42584DC0_1D41_4C93_9B38_C388E7B8DAC4_.wvu.Rows" sId="3"/>
    <undo index="22" exp="area" ref3D="1" dr="$A$75:$XFD$75" dn="Z_42584DC0_1D41_4C93_9B38_C388E7B8DAC4_.wvu.Rows" sId="3"/>
    <undo index="20" exp="area" ref3D="1" dr="$A$69:$XFD$71" dn="Z_42584DC0_1D41_4C93_9B38_C388E7B8DAC4_.wvu.Rows" sId="3"/>
    <undo index="18" exp="area" ref3D="1" dr="$A$67:$XFD$67" dn="Z_42584DC0_1D41_4C93_9B38_C388E7B8DAC4_.wvu.Rows" sId="3"/>
    <undo index="16" exp="area" ref3D="1" dr="$A$62:$XFD$62" dn="Z_42584DC0_1D41_4C93_9B38_C388E7B8DAC4_.wvu.Rows" sId="3"/>
    <undo index="16" exp="area" ref3D="1" dr="$A$134:$XFD$136" dn="Z_3DCB9AAA_F09C_4EA6_B992_F93E466D374A_.wvu.Rows" sId="3"/>
    <undo index="14" exp="area" ref3D="1" dr="$A$106:$XFD$106" dn="Z_3DCB9AAA_F09C_4EA6_B992_F93E466D374A_.wvu.Rows" sId="3"/>
    <undo index="12" exp="area" ref3D="1" dr="$A$99:$XFD$99" dn="Z_3DCB9AAA_F09C_4EA6_B992_F93E466D374A_.wvu.Rows" sId="3"/>
    <undo index="10" exp="area" ref3D="1" dr="$A$82:$XFD$82" dn="Z_3DCB9AAA_F09C_4EA6_B992_F93E466D374A_.wvu.Rows" sId="3"/>
    <undo index="8" exp="area" ref3D="1" dr="$A$75:$XFD$75" dn="Z_3DCB9AAA_F09C_4EA6_B992_F93E466D374A_.wvu.Rows" sId="3"/>
    <undo index="18" exp="area" ref3D="1" dr="$A$134:$XFD$136" dn="Z_1A52382B_3765_4E8C_903F_6B8919B7242E_.wvu.Rows" sId="3"/>
    <undo index="16" exp="area" ref3D="1" dr="$A$106:$XFD$106" dn="Z_1A52382B_3765_4E8C_903F_6B8919B7242E_.wvu.Rows" sId="3"/>
    <undo index="14" exp="area" ref3D="1" dr="$A$99:$XFD$99" dn="Z_1A52382B_3765_4E8C_903F_6B8919B7242E_.wvu.Rows" sId="3"/>
    <undo index="12" exp="area" ref3D="1" dr="$A$82:$XFD$82" dn="Z_1A52382B_3765_4E8C_903F_6B8919B7242E_.wvu.Rows" sId="3"/>
    <undo index="10" exp="area" ref3D="1" dr="$A$75:$XFD$75" dn="Z_1A52382B_3765_4E8C_903F_6B8919B7242E_.wvu.Rows" sId="3"/>
    <undo index="8" exp="area" ref3D="1" dr="$A$62:$XFD$62" dn="Z_1A52382B_3765_4E8C_903F_6B8919B7242E_.wvu.Rows" sId="3"/>
    <undo index="24" exp="area" ref3D="1" dr="$A$139:$XFD$140" dn="Z_1718F1EE_9F48_4DBE_9531_3B70F9C4A5DD_.wvu.Rows" sId="3"/>
    <undo index="22" exp="area" ref3D="1" dr="$A$134:$XFD$136" dn="Z_1718F1EE_9F48_4DBE_9531_3B70F9C4A5DD_.wvu.Rows" sId="3"/>
    <undo index="20" exp="area" ref3D="1" dr="$A$106:$XFD$106" dn="Z_1718F1EE_9F48_4DBE_9531_3B70F9C4A5DD_.wvu.Rows" sId="3"/>
    <undo index="18" exp="area" ref3D="1" dr="$A$99:$XFD$99" dn="Z_1718F1EE_9F48_4DBE_9531_3B70F9C4A5DD_.wvu.Rows" sId="3"/>
    <undo index="16" exp="area" ref3D="1" dr="$A$82:$XFD$82" dn="Z_1718F1EE_9F48_4DBE_9531_3B70F9C4A5DD_.wvu.Rows" sId="3"/>
    <undo index="14" exp="area" ref3D="1" dr="$A$75:$XFD$75" dn="Z_1718F1EE_9F48_4DBE_9531_3B70F9C4A5DD_.wvu.Rows" sId="3"/>
    <rfmt sheetId="3" xfDxf="1" s="1" sqref="A57:XFD57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s="1" dxf="1">
      <nc r="A57">
        <v>1160802001</v>
      </nc>
      <ndxf>
        <font>
          <sz val="16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B57" t="inlineStr">
        <is>
          <t>Штрафы за нарушение оборота табачной продукции</t>
        </is>
      </nc>
      <ndxf>
        <font>
          <sz val="16"/>
          <color auto="1"/>
          <name val="Times New Roman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C57">
        <v>0</v>
      </nc>
      <ndxf>
        <font>
          <sz val="16"/>
          <color auto="1"/>
          <name val="Times New Roman"/>
          <scheme val="none"/>
        </font>
        <numFmt numFmtId="166" formatCode="0.0"/>
        <fill>
          <patternFill patternType="solid">
            <bgColor theme="0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D57">
        <v>0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E57">
        <f>SUM(D57/C57*100)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F57">
        <f>SUM(D57-C57)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619" sId="3" ref="A57:XFD57" action="deleteRow">
    <undo index="9" exp="ref" v="1" dr="C57" r="C53" sId="3"/>
    <undo index="16" exp="area" ref3D="1" dr="$A$133:$XFD$135" dn="Z_B31C8DB7_3E78_4144_A6B5_8DE36DE63F0E_.wvu.Rows" sId="3"/>
    <undo index="14" exp="area" ref3D="1" dr="$A$105:$XFD$105" dn="Z_B31C8DB7_3E78_4144_A6B5_8DE36DE63F0E_.wvu.Rows" sId="3"/>
    <undo index="12" exp="area" ref3D="1" dr="$A$98:$XFD$98" dn="Z_B31C8DB7_3E78_4144_A6B5_8DE36DE63F0E_.wvu.Rows" sId="3"/>
    <undo index="10" exp="area" ref3D="1" dr="$A$81:$XFD$81" dn="Z_B31C8DB7_3E78_4144_A6B5_8DE36DE63F0E_.wvu.Rows" sId="3"/>
    <undo index="8" exp="area" ref3D="1" dr="$A$74:$XFD$74" dn="Z_B31C8DB7_3E78_4144_A6B5_8DE36DE63F0E_.wvu.Rows" sId="3"/>
    <undo index="22" exp="area" ref3D="1" dr="$A$138:$XFD$139" dn="Z_B30CE22D_C12F_4E12_8BB9_3AAE0A6991CC_.wvu.Rows" sId="3"/>
    <undo index="20" exp="area" ref3D="1" dr="$A$133:$XFD$135" dn="Z_B30CE22D_C12F_4E12_8BB9_3AAE0A6991CC_.wvu.Rows" sId="3"/>
    <undo index="18" exp="area" ref3D="1" dr="$A$98:$XFD$98" dn="Z_B30CE22D_C12F_4E12_8BB9_3AAE0A6991CC_.wvu.Rows" sId="3"/>
    <undo index="16" exp="area" ref3D="1" dr="$A$81:$XFD$81" dn="Z_B30CE22D_C12F_4E12_8BB9_3AAE0A6991CC_.wvu.Rows" sId="3"/>
    <undo index="14" exp="area" ref3D="1" dr="$A$74:$XFD$74" dn="Z_B30CE22D_C12F_4E12_8BB9_3AAE0A6991CC_.wvu.Rows" sId="3"/>
    <undo index="12" exp="area" ref3D="1" dr="$A$61:$XFD$61" dn="Z_B30CE22D_C12F_4E12_8BB9_3AAE0A6991CC_.wvu.Rows" sId="3"/>
    <undo index="26" exp="area" ref3D="1" dr="$A$138:$XFD$139" dn="Z_A54C432C_6C68_4B53_A75C_446EB3A61B2B_.wvu.Rows" sId="3"/>
    <undo index="24" exp="area" ref3D="1" dr="$A$133:$XFD$135" dn="Z_A54C432C_6C68_4B53_A75C_446EB3A61B2B_.wvu.Rows" sId="3"/>
    <undo index="22" exp="area" ref3D="1" dr="$A$105:$XFD$105" dn="Z_A54C432C_6C68_4B53_A75C_446EB3A61B2B_.wvu.Rows" sId="3"/>
    <undo index="20" exp="area" ref3D="1" dr="$A$98:$XFD$98" dn="Z_A54C432C_6C68_4B53_A75C_446EB3A61B2B_.wvu.Rows" sId="3"/>
    <undo index="18" exp="area" ref3D="1" dr="$A$81:$XFD$81" dn="Z_A54C432C_6C68_4B53_A75C_446EB3A61B2B_.wvu.Rows" sId="3"/>
    <undo index="16" exp="area" ref3D="1" dr="$A$74:$XFD$74" dn="Z_A54C432C_6C68_4B53_A75C_446EB3A61B2B_.wvu.Rows" sId="3"/>
    <undo index="14" exp="area" ref3D="1" dr="$A$61:$XFD$61" dn="Z_A54C432C_6C68_4B53_A75C_446EB3A61B2B_.wvu.Rows" sId="3"/>
    <undo index="22" exp="area" ref3D="1" dr="$A$138:$XFD$139" dn="Z_61528DAC_5C4C_48F4_ADE2_8A724B05A086_.wvu.Rows" sId="3"/>
    <undo index="20" exp="area" ref3D="1" dr="$A$133:$XFD$135" dn="Z_61528DAC_5C4C_48F4_ADE2_8A724B05A086_.wvu.Rows" sId="3"/>
    <undo index="18" exp="area" ref3D="1" dr="$A$105:$XFD$105" dn="Z_61528DAC_5C4C_48F4_ADE2_8A724B05A086_.wvu.Rows" sId="3"/>
    <undo index="16" exp="area" ref3D="1" dr="$A$98:$XFD$98" dn="Z_61528DAC_5C4C_48F4_ADE2_8A724B05A086_.wvu.Rows" sId="3"/>
    <undo index="14" exp="area" ref3D="1" dr="$A$61:$XFD$61" dn="Z_61528DAC_5C4C_48F4_ADE2_8A724B05A086_.wvu.Rows" sId="3"/>
    <undo index="16" exp="area" ref3D="1" dr="$A$133:$XFD$135" dn="Z_5BFCA170_DEAE_4D2C_98A0_1E68B427AC01_.wvu.Rows" sId="3"/>
    <undo index="14" exp="area" ref3D="1" dr="$A$105:$XFD$105" dn="Z_5BFCA170_DEAE_4D2C_98A0_1E68B427AC01_.wvu.Rows" sId="3"/>
    <undo index="12" exp="area" ref3D="1" dr="$A$98:$XFD$98" dn="Z_5BFCA170_DEAE_4D2C_98A0_1E68B427AC01_.wvu.Rows" sId="3"/>
    <undo index="10" exp="area" ref3D="1" dr="$A$81:$XFD$81" dn="Z_5BFCA170_DEAE_4D2C_98A0_1E68B427AC01_.wvu.Rows" sId="3"/>
    <undo index="8" exp="area" ref3D="1" dr="$A$74:$XFD$74" dn="Z_5BFCA170_DEAE_4D2C_98A0_1E68B427AC01_.wvu.Rows" sId="3"/>
    <undo index="38" exp="area" ref3D="1" dr="$A$138:$XFD$139" dn="Z_42584DC0_1D41_4C93_9B38_C388E7B8DAC4_.wvu.Rows" sId="3"/>
    <undo index="36" exp="area" ref3D="1" dr="$A$133:$XFD$135" dn="Z_42584DC0_1D41_4C93_9B38_C388E7B8DAC4_.wvu.Rows" sId="3"/>
    <undo index="34" exp="area" ref3D="1" dr="$A$113:$XFD$113" dn="Z_42584DC0_1D41_4C93_9B38_C388E7B8DAC4_.wvu.Rows" sId="3"/>
    <undo index="32" exp="area" ref3D="1" dr="$A$105:$XFD$105" dn="Z_42584DC0_1D41_4C93_9B38_C388E7B8DAC4_.wvu.Rows" sId="3"/>
    <undo index="30" exp="area" ref3D="1" dr="$A$101:$XFD$101" dn="Z_42584DC0_1D41_4C93_9B38_C388E7B8DAC4_.wvu.Rows" sId="3"/>
    <undo index="28" exp="area" ref3D="1" dr="$A$98:$XFD$98" dn="Z_42584DC0_1D41_4C93_9B38_C388E7B8DAC4_.wvu.Rows" sId="3"/>
    <undo index="26" exp="area" ref3D="1" dr="$A$92:$XFD$92" dn="Z_42584DC0_1D41_4C93_9B38_C388E7B8DAC4_.wvu.Rows" sId="3"/>
    <undo index="24" exp="area" ref3D="1" dr="$A$81:$XFD$81" dn="Z_42584DC0_1D41_4C93_9B38_C388E7B8DAC4_.wvu.Rows" sId="3"/>
    <undo index="22" exp="area" ref3D="1" dr="$A$74:$XFD$74" dn="Z_42584DC0_1D41_4C93_9B38_C388E7B8DAC4_.wvu.Rows" sId="3"/>
    <undo index="20" exp="area" ref3D="1" dr="$A$68:$XFD$70" dn="Z_42584DC0_1D41_4C93_9B38_C388E7B8DAC4_.wvu.Rows" sId="3"/>
    <undo index="18" exp="area" ref3D="1" dr="$A$66:$XFD$66" dn="Z_42584DC0_1D41_4C93_9B38_C388E7B8DAC4_.wvu.Rows" sId="3"/>
    <undo index="16" exp="area" ref3D="1" dr="$A$61:$XFD$61" dn="Z_42584DC0_1D41_4C93_9B38_C388E7B8DAC4_.wvu.Rows" sId="3"/>
    <undo index="16" exp="area" ref3D="1" dr="$A$133:$XFD$135" dn="Z_3DCB9AAA_F09C_4EA6_B992_F93E466D374A_.wvu.Rows" sId="3"/>
    <undo index="14" exp="area" ref3D="1" dr="$A$105:$XFD$105" dn="Z_3DCB9AAA_F09C_4EA6_B992_F93E466D374A_.wvu.Rows" sId="3"/>
    <undo index="12" exp="area" ref3D="1" dr="$A$98:$XFD$98" dn="Z_3DCB9AAA_F09C_4EA6_B992_F93E466D374A_.wvu.Rows" sId="3"/>
    <undo index="10" exp="area" ref3D="1" dr="$A$81:$XFD$81" dn="Z_3DCB9AAA_F09C_4EA6_B992_F93E466D374A_.wvu.Rows" sId="3"/>
    <undo index="8" exp="area" ref3D="1" dr="$A$74:$XFD$74" dn="Z_3DCB9AAA_F09C_4EA6_B992_F93E466D374A_.wvu.Rows" sId="3"/>
    <undo index="18" exp="area" ref3D="1" dr="$A$133:$XFD$135" dn="Z_1A52382B_3765_4E8C_903F_6B8919B7242E_.wvu.Rows" sId="3"/>
    <undo index="16" exp="area" ref3D="1" dr="$A$105:$XFD$105" dn="Z_1A52382B_3765_4E8C_903F_6B8919B7242E_.wvu.Rows" sId="3"/>
    <undo index="14" exp="area" ref3D="1" dr="$A$98:$XFD$98" dn="Z_1A52382B_3765_4E8C_903F_6B8919B7242E_.wvu.Rows" sId="3"/>
    <undo index="12" exp="area" ref3D="1" dr="$A$81:$XFD$81" dn="Z_1A52382B_3765_4E8C_903F_6B8919B7242E_.wvu.Rows" sId="3"/>
    <undo index="10" exp="area" ref3D="1" dr="$A$74:$XFD$74" dn="Z_1A52382B_3765_4E8C_903F_6B8919B7242E_.wvu.Rows" sId="3"/>
    <undo index="8" exp="area" ref3D="1" dr="$A$61:$XFD$61" dn="Z_1A52382B_3765_4E8C_903F_6B8919B7242E_.wvu.Rows" sId="3"/>
    <undo index="24" exp="area" ref3D="1" dr="$A$138:$XFD$139" dn="Z_1718F1EE_9F48_4DBE_9531_3B70F9C4A5DD_.wvu.Rows" sId="3"/>
    <undo index="22" exp="area" ref3D="1" dr="$A$133:$XFD$135" dn="Z_1718F1EE_9F48_4DBE_9531_3B70F9C4A5DD_.wvu.Rows" sId="3"/>
    <undo index="20" exp="area" ref3D="1" dr="$A$105:$XFD$105" dn="Z_1718F1EE_9F48_4DBE_9531_3B70F9C4A5DD_.wvu.Rows" sId="3"/>
    <undo index="18" exp="area" ref3D="1" dr="$A$98:$XFD$98" dn="Z_1718F1EE_9F48_4DBE_9531_3B70F9C4A5DD_.wvu.Rows" sId="3"/>
    <undo index="16" exp="area" ref3D="1" dr="$A$81:$XFD$81" dn="Z_1718F1EE_9F48_4DBE_9531_3B70F9C4A5DD_.wvu.Rows" sId="3"/>
    <undo index="14" exp="area" ref3D="1" dr="$A$74:$XFD$74" dn="Z_1718F1EE_9F48_4DBE_9531_3B70F9C4A5DD_.wvu.Rows" sId="3"/>
    <rfmt sheetId="3" xfDxf="1" s="1" sqref="A57:XFD57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s="1" dxf="1">
      <nc r="A57">
        <v>1162105005</v>
      </nc>
      <ndxf>
        <font>
          <sz val="16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B57" t="inlineStr">
        <is>
          <t xml:space="preserve">Д. в. за соверш. преступл, и возмещение ущерба имущ. </t>
        </is>
      </nc>
      <ndxf>
        <font>
          <sz val="16"/>
          <color auto="1"/>
          <name val="Times New Roman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C57">
        <v>530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D57">
        <v>462.26582999999999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E57">
        <f>SUM(D57/C57*100)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F57">
        <f>SUM(D57-C57)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620" sId="3" ref="A57:XFD57" action="deleteRow">
    <undo index="11" exp="ref" v="1" dr="C57" r="C53" sId="3"/>
    <undo index="16" exp="area" ref3D="1" dr="$A$132:$XFD$134" dn="Z_B31C8DB7_3E78_4144_A6B5_8DE36DE63F0E_.wvu.Rows" sId="3"/>
    <undo index="14" exp="area" ref3D="1" dr="$A$104:$XFD$104" dn="Z_B31C8DB7_3E78_4144_A6B5_8DE36DE63F0E_.wvu.Rows" sId="3"/>
    <undo index="12" exp="area" ref3D="1" dr="$A$97:$XFD$97" dn="Z_B31C8DB7_3E78_4144_A6B5_8DE36DE63F0E_.wvu.Rows" sId="3"/>
    <undo index="10" exp="area" ref3D="1" dr="$A$80:$XFD$80" dn="Z_B31C8DB7_3E78_4144_A6B5_8DE36DE63F0E_.wvu.Rows" sId="3"/>
    <undo index="8" exp="area" ref3D="1" dr="$A$73:$XFD$73" dn="Z_B31C8DB7_3E78_4144_A6B5_8DE36DE63F0E_.wvu.Rows" sId="3"/>
    <undo index="22" exp="area" ref3D="1" dr="$A$137:$XFD$138" dn="Z_B30CE22D_C12F_4E12_8BB9_3AAE0A6991CC_.wvu.Rows" sId="3"/>
    <undo index="20" exp="area" ref3D="1" dr="$A$132:$XFD$134" dn="Z_B30CE22D_C12F_4E12_8BB9_3AAE0A6991CC_.wvu.Rows" sId="3"/>
    <undo index="18" exp="area" ref3D="1" dr="$A$97:$XFD$97" dn="Z_B30CE22D_C12F_4E12_8BB9_3AAE0A6991CC_.wvu.Rows" sId="3"/>
    <undo index="16" exp="area" ref3D="1" dr="$A$80:$XFD$80" dn="Z_B30CE22D_C12F_4E12_8BB9_3AAE0A6991CC_.wvu.Rows" sId="3"/>
    <undo index="14" exp="area" ref3D="1" dr="$A$73:$XFD$73" dn="Z_B30CE22D_C12F_4E12_8BB9_3AAE0A6991CC_.wvu.Rows" sId="3"/>
    <undo index="12" exp="area" ref3D="1" dr="$A$60:$XFD$60" dn="Z_B30CE22D_C12F_4E12_8BB9_3AAE0A6991CC_.wvu.Rows" sId="3"/>
    <undo index="26" exp="area" ref3D="1" dr="$A$137:$XFD$138" dn="Z_A54C432C_6C68_4B53_A75C_446EB3A61B2B_.wvu.Rows" sId="3"/>
    <undo index="24" exp="area" ref3D="1" dr="$A$132:$XFD$134" dn="Z_A54C432C_6C68_4B53_A75C_446EB3A61B2B_.wvu.Rows" sId="3"/>
    <undo index="22" exp="area" ref3D="1" dr="$A$104:$XFD$104" dn="Z_A54C432C_6C68_4B53_A75C_446EB3A61B2B_.wvu.Rows" sId="3"/>
    <undo index="20" exp="area" ref3D="1" dr="$A$97:$XFD$97" dn="Z_A54C432C_6C68_4B53_A75C_446EB3A61B2B_.wvu.Rows" sId="3"/>
    <undo index="18" exp="area" ref3D="1" dr="$A$80:$XFD$80" dn="Z_A54C432C_6C68_4B53_A75C_446EB3A61B2B_.wvu.Rows" sId="3"/>
    <undo index="16" exp="area" ref3D="1" dr="$A$73:$XFD$73" dn="Z_A54C432C_6C68_4B53_A75C_446EB3A61B2B_.wvu.Rows" sId="3"/>
    <undo index="14" exp="area" ref3D="1" dr="$A$60:$XFD$60" dn="Z_A54C432C_6C68_4B53_A75C_446EB3A61B2B_.wvu.Rows" sId="3"/>
    <undo index="22" exp="area" ref3D="1" dr="$A$137:$XFD$138" dn="Z_61528DAC_5C4C_48F4_ADE2_8A724B05A086_.wvu.Rows" sId="3"/>
    <undo index="20" exp="area" ref3D="1" dr="$A$132:$XFD$134" dn="Z_61528DAC_5C4C_48F4_ADE2_8A724B05A086_.wvu.Rows" sId="3"/>
    <undo index="18" exp="area" ref3D="1" dr="$A$104:$XFD$104" dn="Z_61528DAC_5C4C_48F4_ADE2_8A724B05A086_.wvu.Rows" sId="3"/>
    <undo index="16" exp="area" ref3D="1" dr="$A$97:$XFD$97" dn="Z_61528DAC_5C4C_48F4_ADE2_8A724B05A086_.wvu.Rows" sId="3"/>
    <undo index="14" exp="area" ref3D="1" dr="$A$60:$XFD$60" dn="Z_61528DAC_5C4C_48F4_ADE2_8A724B05A086_.wvu.Rows" sId="3"/>
    <undo index="16" exp="area" ref3D="1" dr="$A$132:$XFD$134" dn="Z_5BFCA170_DEAE_4D2C_98A0_1E68B427AC01_.wvu.Rows" sId="3"/>
    <undo index="14" exp="area" ref3D="1" dr="$A$104:$XFD$104" dn="Z_5BFCA170_DEAE_4D2C_98A0_1E68B427AC01_.wvu.Rows" sId="3"/>
    <undo index="12" exp="area" ref3D="1" dr="$A$97:$XFD$97" dn="Z_5BFCA170_DEAE_4D2C_98A0_1E68B427AC01_.wvu.Rows" sId="3"/>
    <undo index="10" exp="area" ref3D="1" dr="$A$80:$XFD$80" dn="Z_5BFCA170_DEAE_4D2C_98A0_1E68B427AC01_.wvu.Rows" sId="3"/>
    <undo index="8" exp="area" ref3D="1" dr="$A$73:$XFD$73" dn="Z_5BFCA170_DEAE_4D2C_98A0_1E68B427AC01_.wvu.Rows" sId="3"/>
    <undo index="38" exp="area" ref3D="1" dr="$A$137:$XFD$138" dn="Z_42584DC0_1D41_4C93_9B38_C388E7B8DAC4_.wvu.Rows" sId="3"/>
    <undo index="36" exp="area" ref3D="1" dr="$A$132:$XFD$134" dn="Z_42584DC0_1D41_4C93_9B38_C388E7B8DAC4_.wvu.Rows" sId="3"/>
    <undo index="34" exp="area" ref3D="1" dr="$A$112:$XFD$112" dn="Z_42584DC0_1D41_4C93_9B38_C388E7B8DAC4_.wvu.Rows" sId="3"/>
    <undo index="32" exp="area" ref3D="1" dr="$A$104:$XFD$104" dn="Z_42584DC0_1D41_4C93_9B38_C388E7B8DAC4_.wvu.Rows" sId="3"/>
    <undo index="30" exp="area" ref3D="1" dr="$A$100:$XFD$100" dn="Z_42584DC0_1D41_4C93_9B38_C388E7B8DAC4_.wvu.Rows" sId="3"/>
    <undo index="28" exp="area" ref3D="1" dr="$A$97:$XFD$97" dn="Z_42584DC0_1D41_4C93_9B38_C388E7B8DAC4_.wvu.Rows" sId="3"/>
    <undo index="26" exp="area" ref3D="1" dr="$A$91:$XFD$91" dn="Z_42584DC0_1D41_4C93_9B38_C388E7B8DAC4_.wvu.Rows" sId="3"/>
    <undo index="24" exp="area" ref3D="1" dr="$A$80:$XFD$80" dn="Z_42584DC0_1D41_4C93_9B38_C388E7B8DAC4_.wvu.Rows" sId="3"/>
    <undo index="22" exp="area" ref3D="1" dr="$A$73:$XFD$73" dn="Z_42584DC0_1D41_4C93_9B38_C388E7B8DAC4_.wvu.Rows" sId="3"/>
    <undo index="20" exp="area" ref3D="1" dr="$A$67:$XFD$69" dn="Z_42584DC0_1D41_4C93_9B38_C388E7B8DAC4_.wvu.Rows" sId="3"/>
    <undo index="18" exp="area" ref3D="1" dr="$A$65:$XFD$65" dn="Z_42584DC0_1D41_4C93_9B38_C388E7B8DAC4_.wvu.Rows" sId="3"/>
    <undo index="16" exp="area" ref3D="1" dr="$A$60:$XFD$60" dn="Z_42584DC0_1D41_4C93_9B38_C388E7B8DAC4_.wvu.Rows" sId="3"/>
    <undo index="16" exp="area" ref3D="1" dr="$A$132:$XFD$134" dn="Z_3DCB9AAA_F09C_4EA6_B992_F93E466D374A_.wvu.Rows" sId="3"/>
    <undo index="14" exp="area" ref3D="1" dr="$A$104:$XFD$104" dn="Z_3DCB9AAA_F09C_4EA6_B992_F93E466D374A_.wvu.Rows" sId="3"/>
    <undo index="12" exp="area" ref3D="1" dr="$A$97:$XFD$97" dn="Z_3DCB9AAA_F09C_4EA6_B992_F93E466D374A_.wvu.Rows" sId="3"/>
    <undo index="10" exp="area" ref3D="1" dr="$A$80:$XFD$80" dn="Z_3DCB9AAA_F09C_4EA6_B992_F93E466D374A_.wvu.Rows" sId="3"/>
    <undo index="8" exp="area" ref3D="1" dr="$A$73:$XFD$73" dn="Z_3DCB9AAA_F09C_4EA6_B992_F93E466D374A_.wvu.Rows" sId="3"/>
    <undo index="18" exp="area" ref3D="1" dr="$A$132:$XFD$134" dn="Z_1A52382B_3765_4E8C_903F_6B8919B7242E_.wvu.Rows" sId="3"/>
    <undo index="16" exp="area" ref3D="1" dr="$A$104:$XFD$104" dn="Z_1A52382B_3765_4E8C_903F_6B8919B7242E_.wvu.Rows" sId="3"/>
    <undo index="14" exp="area" ref3D="1" dr="$A$97:$XFD$97" dn="Z_1A52382B_3765_4E8C_903F_6B8919B7242E_.wvu.Rows" sId="3"/>
    <undo index="12" exp="area" ref3D="1" dr="$A$80:$XFD$80" dn="Z_1A52382B_3765_4E8C_903F_6B8919B7242E_.wvu.Rows" sId="3"/>
    <undo index="10" exp="area" ref3D="1" dr="$A$73:$XFD$73" dn="Z_1A52382B_3765_4E8C_903F_6B8919B7242E_.wvu.Rows" sId="3"/>
    <undo index="8" exp="area" ref3D="1" dr="$A$60:$XFD$60" dn="Z_1A52382B_3765_4E8C_903F_6B8919B7242E_.wvu.Rows" sId="3"/>
    <undo index="24" exp="area" ref3D="1" dr="$A$137:$XFD$138" dn="Z_1718F1EE_9F48_4DBE_9531_3B70F9C4A5DD_.wvu.Rows" sId="3"/>
    <undo index="22" exp="area" ref3D="1" dr="$A$132:$XFD$134" dn="Z_1718F1EE_9F48_4DBE_9531_3B70F9C4A5DD_.wvu.Rows" sId="3"/>
    <undo index="20" exp="area" ref3D="1" dr="$A$104:$XFD$104" dn="Z_1718F1EE_9F48_4DBE_9531_3B70F9C4A5DD_.wvu.Rows" sId="3"/>
    <undo index="18" exp="area" ref3D="1" dr="$A$97:$XFD$97" dn="Z_1718F1EE_9F48_4DBE_9531_3B70F9C4A5DD_.wvu.Rows" sId="3"/>
    <undo index="16" exp="area" ref3D="1" dr="$A$80:$XFD$80" dn="Z_1718F1EE_9F48_4DBE_9531_3B70F9C4A5DD_.wvu.Rows" sId="3"/>
    <undo index="14" exp="area" ref3D="1" dr="$A$73:$XFD$73" dn="Z_1718F1EE_9F48_4DBE_9531_3B70F9C4A5DD_.wvu.Rows" sId="3"/>
    <rfmt sheetId="3" xfDxf="1" s="1" sqref="A57:XFD57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s="1" dxf="1">
      <nc r="A57">
        <v>1162503001</v>
      </nc>
      <ndxf>
        <font>
          <sz val="16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B57" t="inlineStr">
        <is>
          <t>Д. в. за наруш. закон. Об охране животного мира</t>
        </is>
      </nc>
      <ndxf>
        <font>
          <sz val="16"/>
          <color auto="1"/>
          <name val="Times New Roman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C57">
        <v>50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D57">
        <v>50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E57">
        <f>SUM(D57/C57*100)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F57">
        <f>SUM(D57-C57)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621" sId="3" ref="A57:XFD57" action="deleteRow">
    <undo index="13" exp="ref" v="1" dr="C57" r="C53" sId="3"/>
    <undo index="16" exp="area" ref3D="1" dr="$A$131:$XFD$133" dn="Z_B31C8DB7_3E78_4144_A6B5_8DE36DE63F0E_.wvu.Rows" sId="3"/>
    <undo index="14" exp="area" ref3D="1" dr="$A$103:$XFD$103" dn="Z_B31C8DB7_3E78_4144_A6B5_8DE36DE63F0E_.wvu.Rows" sId="3"/>
    <undo index="12" exp="area" ref3D="1" dr="$A$96:$XFD$96" dn="Z_B31C8DB7_3E78_4144_A6B5_8DE36DE63F0E_.wvu.Rows" sId="3"/>
    <undo index="10" exp="area" ref3D="1" dr="$A$79:$XFD$79" dn="Z_B31C8DB7_3E78_4144_A6B5_8DE36DE63F0E_.wvu.Rows" sId="3"/>
    <undo index="8" exp="area" ref3D="1" dr="$A$72:$XFD$72" dn="Z_B31C8DB7_3E78_4144_A6B5_8DE36DE63F0E_.wvu.Rows" sId="3"/>
    <undo index="22" exp="area" ref3D="1" dr="$A$136:$XFD$137" dn="Z_B30CE22D_C12F_4E12_8BB9_3AAE0A6991CC_.wvu.Rows" sId="3"/>
    <undo index="20" exp="area" ref3D="1" dr="$A$131:$XFD$133" dn="Z_B30CE22D_C12F_4E12_8BB9_3AAE0A6991CC_.wvu.Rows" sId="3"/>
    <undo index="18" exp="area" ref3D="1" dr="$A$96:$XFD$96" dn="Z_B30CE22D_C12F_4E12_8BB9_3AAE0A6991CC_.wvu.Rows" sId="3"/>
    <undo index="16" exp="area" ref3D="1" dr="$A$79:$XFD$79" dn="Z_B30CE22D_C12F_4E12_8BB9_3AAE0A6991CC_.wvu.Rows" sId="3"/>
    <undo index="14" exp="area" ref3D="1" dr="$A$72:$XFD$72" dn="Z_B30CE22D_C12F_4E12_8BB9_3AAE0A6991CC_.wvu.Rows" sId="3"/>
    <undo index="12" exp="area" ref3D="1" dr="$A$59:$XFD$59" dn="Z_B30CE22D_C12F_4E12_8BB9_3AAE0A6991CC_.wvu.Rows" sId="3"/>
    <undo index="26" exp="area" ref3D="1" dr="$A$136:$XFD$137" dn="Z_A54C432C_6C68_4B53_A75C_446EB3A61B2B_.wvu.Rows" sId="3"/>
    <undo index="24" exp="area" ref3D="1" dr="$A$131:$XFD$133" dn="Z_A54C432C_6C68_4B53_A75C_446EB3A61B2B_.wvu.Rows" sId="3"/>
    <undo index="22" exp="area" ref3D="1" dr="$A$103:$XFD$103" dn="Z_A54C432C_6C68_4B53_A75C_446EB3A61B2B_.wvu.Rows" sId="3"/>
    <undo index="20" exp="area" ref3D="1" dr="$A$96:$XFD$96" dn="Z_A54C432C_6C68_4B53_A75C_446EB3A61B2B_.wvu.Rows" sId="3"/>
    <undo index="18" exp="area" ref3D="1" dr="$A$79:$XFD$79" dn="Z_A54C432C_6C68_4B53_A75C_446EB3A61B2B_.wvu.Rows" sId="3"/>
    <undo index="16" exp="area" ref3D="1" dr="$A$72:$XFD$72" dn="Z_A54C432C_6C68_4B53_A75C_446EB3A61B2B_.wvu.Rows" sId="3"/>
    <undo index="14" exp="area" ref3D="1" dr="$A$59:$XFD$59" dn="Z_A54C432C_6C68_4B53_A75C_446EB3A61B2B_.wvu.Rows" sId="3"/>
    <undo index="22" exp="area" ref3D="1" dr="$A$136:$XFD$137" dn="Z_61528DAC_5C4C_48F4_ADE2_8A724B05A086_.wvu.Rows" sId="3"/>
    <undo index="20" exp="area" ref3D="1" dr="$A$131:$XFD$133" dn="Z_61528DAC_5C4C_48F4_ADE2_8A724B05A086_.wvu.Rows" sId="3"/>
    <undo index="18" exp="area" ref3D="1" dr="$A$103:$XFD$103" dn="Z_61528DAC_5C4C_48F4_ADE2_8A724B05A086_.wvu.Rows" sId="3"/>
    <undo index="16" exp="area" ref3D="1" dr="$A$96:$XFD$96" dn="Z_61528DAC_5C4C_48F4_ADE2_8A724B05A086_.wvu.Rows" sId="3"/>
    <undo index="14" exp="area" ref3D="1" dr="$A$59:$XFD$59" dn="Z_61528DAC_5C4C_48F4_ADE2_8A724B05A086_.wvu.Rows" sId="3"/>
    <undo index="16" exp="area" ref3D="1" dr="$A$131:$XFD$133" dn="Z_5BFCA170_DEAE_4D2C_98A0_1E68B427AC01_.wvu.Rows" sId="3"/>
    <undo index="14" exp="area" ref3D="1" dr="$A$103:$XFD$103" dn="Z_5BFCA170_DEAE_4D2C_98A0_1E68B427AC01_.wvu.Rows" sId="3"/>
    <undo index="12" exp="area" ref3D="1" dr="$A$96:$XFD$96" dn="Z_5BFCA170_DEAE_4D2C_98A0_1E68B427AC01_.wvu.Rows" sId="3"/>
    <undo index="10" exp="area" ref3D="1" dr="$A$79:$XFD$79" dn="Z_5BFCA170_DEAE_4D2C_98A0_1E68B427AC01_.wvu.Rows" sId="3"/>
    <undo index="8" exp="area" ref3D="1" dr="$A$72:$XFD$72" dn="Z_5BFCA170_DEAE_4D2C_98A0_1E68B427AC01_.wvu.Rows" sId="3"/>
    <undo index="38" exp="area" ref3D="1" dr="$A$136:$XFD$137" dn="Z_42584DC0_1D41_4C93_9B38_C388E7B8DAC4_.wvu.Rows" sId="3"/>
    <undo index="36" exp="area" ref3D="1" dr="$A$131:$XFD$133" dn="Z_42584DC0_1D41_4C93_9B38_C388E7B8DAC4_.wvu.Rows" sId="3"/>
    <undo index="34" exp="area" ref3D="1" dr="$A$111:$XFD$111" dn="Z_42584DC0_1D41_4C93_9B38_C388E7B8DAC4_.wvu.Rows" sId="3"/>
    <undo index="32" exp="area" ref3D="1" dr="$A$103:$XFD$103" dn="Z_42584DC0_1D41_4C93_9B38_C388E7B8DAC4_.wvu.Rows" sId="3"/>
    <undo index="30" exp="area" ref3D="1" dr="$A$99:$XFD$99" dn="Z_42584DC0_1D41_4C93_9B38_C388E7B8DAC4_.wvu.Rows" sId="3"/>
    <undo index="28" exp="area" ref3D="1" dr="$A$96:$XFD$96" dn="Z_42584DC0_1D41_4C93_9B38_C388E7B8DAC4_.wvu.Rows" sId="3"/>
    <undo index="26" exp="area" ref3D="1" dr="$A$90:$XFD$90" dn="Z_42584DC0_1D41_4C93_9B38_C388E7B8DAC4_.wvu.Rows" sId="3"/>
    <undo index="24" exp="area" ref3D="1" dr="$A$79:$XFD$79" dn="Z_42584DC0_1D41_4C93_9B38_C388E7B8DAC4_.wvu.Rows" sId="3"/>
    <undo index="22" exp="area" ref3D="1" dr="$A$72:$XFD$72" dn="Z_42584DC0_1D41_4C93_9B38_C388E7B8DAC4_.wvu.Rows" sId="3"/>
    <undo index="20" exp="area" ref3D="1" dr="$A$66:$XFD$68" dn="Z_42584DC0_1D41_4C93_9B38_C388E7B8DAC4_.wvu.Rows" sId="3"/>
    <undo index="18" exp="area" ref3D="1" dr="$A$64:$XFD$64" dn="Z_42584DC0_1D41_4C93_9B38_C388E7B8DAC4_.wvu.Rows" sId="3"/>
    <undo index="16" exp="area" ref3D="1" dr="$A$59:$XFD$59" dn="Z_42584DC0_1D41_4C93_9B38_C388E7B8DAC4_.wvu.Rows" sId="3"/>
    <undo index="16" exp="area" ref3D="1" dr="$A$131:$XFD$133" dn="Z_3DCB9AAA_F09C_4EA6_B992_F93E466D374A_.wvu.Rows" sId="3"/>
    <undo index="14" exp="area" ref3D="1" dr="$A$103:$XFD$103" dn="Z_3DCB9AAA_F09C_4EA6_B992_F93E466D374A_.wvu.Rows" sId="3"/>
    <undo index="12" exp="area" ref3D="1" dr="$A$96:$XFD$96" dn="Z_3DCB9AAA_F09C_4EA6_B992_F93E466D374A_.wvu.Rows" sId="3"/>
    <undo index="10" exp="area" ref3D="1" dr="$A$79:$XFD$79" dn="Z_3DCB9AAA_F09C_4EA6_B992_F93E466D374A_.wvu.Rows" sId="3"/>
    <undo index="8" exp="area" ref3D="1" dr="$A$72:$XFD$72" dn="Z_3DCB9AAA_F09C_4EA6_B992_F93E466D374A_.wvu.Rows" sId="3"/>
    <undo index="18" exp="area" ref3D="1" dr="$A$131:$XFD$133" dn="Z_1A52382B_3765_4E8C_903F_6B8919B7242E_.wvu.Rows" sId="3"/>
    <undo index="16" exp="area" ref3D="1" dr="$A$103:$XFD$103" dn="Z_1A52382B_3765_4E8C_903F_6B8919B7242E_.wvu.Rows" sId="3"/>
    <undo index="14" exp="area" ref3D="1" dr="$A$96:$XFD$96" dn="Z_1A52382B_3765_4E8C_903F_6B8919B7242E_.wvu.Rows" sId="3"/>
    <undo index="12" exp="area" ref3D="1" dr="$A$79:$XFD$79" dn="Z_1A52382B_3765_4E8C_903F_6B8919B7242E_.wvu.Rows" sId="3"/>
    <undo index="10" exp="area" ref3D="1" dr="$A$72:$XFD$72" dn="Z_1A52382B_3765_4E8C_903F_6B8919B7242E_.wvu.Rows" sId="3"/>
    <undo index="8" exp="area" ref3D="1" dr="$A$59:$XFD$59" dn="Z_1A52382B_3765_4E8C_903F_6B8919B7242E_.wvu.Rows" sId="3"/>
    <undo index="24" exp="area" ref3D="1" dr="$A$136:$XFD$137" dn="Z_1718F1EE_9F48_4DBE_9531_3B70F9C4A5DD_.wvu.Rows" sId="3"/>
    <undo index="22" exp="area" ref3D="1" dr="$A$131:$XFD$133" dn="Z_1718F1EE_9F48_4DBE_9531_3B70F9C4A5DD_.wvu.Rows" sId="3"/>
    <undo index="20" exp="area" ref3D="1" dr="$A$103:$XFD$103" dn="Z_1718F1EE_9F48_4DBE_9531_3B70F9C4A5DD_.wvu.Rows" sId="3"/>
    <undo index="18" exp="area" ref3D="1" dr="$A$96:$XFD$96" dn="Z_1718F1EE_9F48_4DBE_9531_3B70F9C4A5DD_.wvu.Rows" sId="3"/>
    <undo index="16" exp="area" ref3D="1" dr="$A$79:$XFD$79" dn="Z_1718F1EE_9F48_4DBE_9531_3B70F9C4A5DD_.wvu.Rows" sId="3"/>
    <undo index="14" exp="area" ref3D="1" dr="$A$72:$XFD$72" dn="Z_1718F1EE_9F48_4DBE_9531_3B70F9C4A5DD_.wvu.Rows" sId="3"/>
    <rfmt sheetId="3" xfDxf="1" s="1" sqref="A57:XFD57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s="1" dxf="1">
      <nc r="A57">
        <v>1162505001</v>
      </nc>
      <ndxf>
        <font>
          <sz val="16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B57" t="inlineStr">
        <is>
          <t xml:space="preserve">Д. в. за наруш.  Земельн закон. </t>
        </is>
      </nc>
      <ndxf>
        <font>
          <sz val="16"/>
          <color auto="1"/>
          <name val="Times New Roman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C57">
        <v>20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D57">
        <v>20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E57">
        <f>SUM(D57/C57*100)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F57">
        <f>SUM(D57-C57)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622" sId="3" ref="A57:XFD57" action="deleteRow">
    <undo index="15" exp="ref" v="1" dr="C57" r="C53" sId="3"/>
    <undo index="16" exp="area" ref3D="1" dr="$A$130:$XFD$132" dn="Z_B31C8DB7_3E78_4144_A6B5_8DE36DE63F0E_.wvu.Rows" sId="3"/>
    <undo index="14" exp="area" ref3D="1" dr="$A$102:$XFD$102" dn="Z_B31C8DB7_3E78_4144_A6B5_8DE36DE63F0E_.wvu.Rows" sId="3"/>
    <undo index="12" exp="area" ref3D="1" dr="$A$95:$XFD$95" dn="Z_B31C8DB7_3E78_4144_A6B5_8DE36DE63F0E_.wvu.Rows" sId="3"/>
    <undo index="10" exp="area" ref3D="1" dr="$A$78:$XFD$78" dn="Z_B31C8DB7_3E78_4144_A6B5_8DE36DE63F0E_.wvu.Rows" sId="3"/>
    <undo index="8" exp="area" ref3D="1" dr="$A$71:$XFD$71" dn="Z_B31C8DB7_3E78_4144_A6B5_8DE36DE63F0E_.wvu.Rows" sId="3"/>
    <undo index="22" exp="area" ref3D="1" dr="$A$135:$XFD$136" dn="Z_B30CE22D_C12F_4E12_8BB9_3AAE0A6991CC_.wvu.Rows" sId="3"/>
    <undo index="20" exp="area" ref3D="1" dr="$A$130:$XFD$132" dn="Z_B30CE22D_C12F_4E12_8BB9_3AAE0A6991CC_.wvu.Rows" sId="3"/>
    <undo index="18" exp="area" ref3D="1" dr="$A$95:$XFD$95" dn="Z_B30CE22D_C12F_4E12_8BB9_3AAE0A6991CC_.wvu.Rows" sId="3"/>
    <undo index="16" exp="area" ref3D="1" dr="$A$78:$XFD$78" dn="Z_B30CE22D_C12F_4E12_8BB9_3AAE0A6991CC_.wvu.Rows" sId="3"/>
    <undo index="14" exp="area" ref3D="1" dr="$A$71:$XFD$71" dn="Z_B30CE22D_C12F_4E12_8BB9_3AAE0A6991CC_.wvu.Rows" sId="3"/>
    <undo index="12" exp="area" ref3D="1" dr="$A$58:$XFD$58" dn="Z_B30CE22D_C12F_4E12_8BB9_3AAE0A6991CC_.wvu.Rows" sId="3"/>
    <undo index="26" exp="area" ref3D="1" dr="$A$135:$XFD$136" dn="Z_A54C432C_6C68_4B53_A75C_446EB3A61B2B_.wvu.Rows" sId="3"/>
    <undo index="24" exp="area" ref3D="1" dr="$A$130:$XFD$132" dn="Z_A54C432C_6C68_4B53_A75C_446EB3A61B2B_.wvu.Rows" sId="3"/>
    <undo index="22" exp="area" ref3D="1" dr="$A$102:$XFD$102" dn="Z_A54C432C_6C68_4B53_A75C_446EB3A61B2B_.wvu.Rows" sId="3"/>
    <undo index="20" exp="area" ref3D="1" dr="$A$95:$XFD$95" dn="Z_A54C432C_6C68_4B53_A75C_446EB3A61B2B_.wvu.Rows" sId="3"/>
    <undo index="18" exp="area" ref3D="1" dr="$A$78:$XFD$78" dn="Z_A54C432C_6C68_4B53_A75C_446EB3A61B2B_.wvu.Rows" sId="3"/>
    <undo index="16" exp="area" ref3D="1" dr="$A$71:$XFD$71" dn="Z_A54C432C_6C68_4B53_A75C_446EB3A61B2B_.wvu.Rows" sId="3"/>
    <undo index="14" exp="area" ref3D="1" dr="$A$58:$XFD$58" dn="Z_A54C432C_6C68_4B53_A75C_446EB3A61B2B_.wvu.Rows" sId="3"/>
    <undo index="22" exp="area" ref3D="1" dr="$A$135:$XFD$136" dn="Z_61528DAC_5C4C_48F4_ADE2_8A724B05A086_.wvu.Rows" sId="3"/>
    <undo index="20" exp="area" ref3D="1" dr="$A$130:$XFD$132" dn="Z_61528DAC_5C4C_48F4_ADE2_8A724B05A086_.wvu.Rows" sId="3"/>
    <undo index="18" exp="area" ref3D="1" dr="$A$102:$XFD$102" dn="Z_61528DAC_5C4C_48F4_ADE2_8A724B05A086_.wvu.Rows" sId="3"/>
    <undo index="16" exp="area" ref3D="1" dr="$A$95:$XFD$95" dn="Z_61528DAC_5C4C_48F4_ADE2_8A724B05A086_.wvu.Rows" sId="3"/>
    <undo index="14" exp="area" ref3D="1" dr="$A$58:$XFD$58" dn="Z_61528DAC_5C4C_48F4_ADE2_8A724B05A086_.wvu.Rows" sId="3"/>
    <undo index="16" exp="area" ref3D="1" dr="$A$130:$XFD$132" dn="Z_5BFCA170_DEAE_4D2C_98A0_1E68B427AC01_.wvu.Rows" sId="3"/>
    <undo index="14" exp="area" ref3D="1" dr="$A$102:$XFD$102" dn="Z_5BFCA170_DEAE_4D2C_98A0_1E68B427AC01_.wvu.Rows" sId="3"/>
    <undo index="12" exp="area" ref3D="1" dr="$A$95:$XFD$95" dn="Z_5BFCA170_DEAE_4D2C_98A0_1E68B427AC01_.wvu.Rows" sId="3"/>
    <undo index="10" exp="area" ref3D="1" dr="$A$78:$XFD$78" dn="Z_5BFCA170_DEAE_4D2C_98A0_1E68B427AC01_.wvu.Rows" sId="3"/>
    <undo index="8" exp="area" ref3D="1" dr="$A$71:$XFD$71" dn="Z_5BFCA170_DEAE_4D2C_98A0_1E68B427AC01_.wvu.Rows" sId="3"/>
    <undo index="38" exp="area" ref3D="1" dr="$A$135:$XFD$136" dn="Z_42584DC0_1D41_4C93_9B38_C388E7B8DAC4_.wvu.Rows" sId="3"/>
    <undo index="36" exp="area" ref3D="1" dr="$A$130:$XFD$132" dn="Z_42584DC0_1D41_4C93_9B38_C388E7B8DAC4_.wvu.Rows" sId="3"/>
    <undo index="34" exp="area" ref3D="1" dr="$A$110:$XFD$110" dn="Z_42584DC0_1D41_4C93_9B38_C388E7B8DAC4_.wvu.Rows" sId="3"/>
    <undo index="32" exp="area" ref3D="1" dr="$A$102:$XFD$102" dn="Z_42584DC0_1D41_4C93_9B38_C388E7B8DAC4_.wvu.Rows" sId="3"/>
    <undo index="30" exp="area" ref3D="1" dr="$A$98:$XFD$98" dn="Z_42584DC0_1D41_4C93_9B38_C388E7B8DAC4_.wvu.Rows" sId="3"/>
    <undo index="28" exp="area" ref3D="1" dr="$A$95:$XFD$95" dn="Z_42584DC0_1D41_4C93_9B38_C388E7B8DAC4_.wvu.Rows" sId="3"/>
    <undo index="26" exp="area" ref3D="1" dr="$A$89:$XFD$89" dn="Z_42584DC0_1D41_4C93_9B38_C388E7B8DAC4_.wvu.Rows" sId="3"/>
    <undo index="24" exp="area" ref3D="1" dr="$A$78:$XFD$78" dn="Z_42584DC0_1D41_4C93_9B38_C388E7B8DAC4_.wvu.Rows" sId="3"/>
    <undo index="22" exp="area" ref3D="1" dr="$A$71:$XFD$71" dn="Z_42584DC0_1D41_4C93_9B38_C388E7B8DAC4_.wvu.Rows" sId="3"/>
    <undo index="20" exp="area" ref3D="1" dr="$A$65:$XFD$67" dn="Z_42584DC0_1D41_4C93_9B38_C388E7B8DAC4_.wvu.Rows" sId="3"/>
    <undo index="18" exp="area" ref3D="1" dr="$A$63:$XFD$63" dn="Z_42584DC0_1D41_4C93_9B38_C388E7B8DAC4_.wvu.Rows" sId="3"/>
    <undo index="16" exp="area" ref3D="1" dr="$A$58:$XFD$58" dn="Z_42584DC0_1D41_4C93_9B38_C388E7B8DAC4_.wvu.Rows" sId="3"/>
    <undo index="16" exp="area" ref3D="1" dr="$A$130:$XFD$132" dn="Z_3DCB9AAA_F09C_4EA6_B992_F93E466D374A_.wvu.Rows" sId="3"/>
    <undo index="14" exp="area" ref3D="1" dr="$A$102:$XFD$102" dn="Z_3DCB9AAA_F09C_4EA6_B992_F93E466D374A_.wvu.Rows" sId="3"/>
    <undo index="12" exp="area" ref3D="1" dr="$A$95:$XFD$95" dn="Z_3DCB9AAA_F09C_4EA6_B992_F93E466D374A_.wvu.Rows" sId="3"/>
    <undo index="10" exp="area" ref3D="1" dr="$A$78:$XFD$78" dn="Z_3DCB9AAA_F09C_4EA6_B992_F93E466D374A_.wvu.Rows" sId="3"/>
    <undo index="8" exp="area" ref3D="1" dr="$A$71:$XFD$71" dn="Z_3DCB9AAA_F09C_4EA6_B992_F93E466D374A_.wvu.Rows" sId="3"/>
    <undo index="18" exp="area" ref3D="1" dr="$A$130:$XFD$132" dn="Z_1A52382B_3765_4E8C_903F_6B8919B7242E_.wvu.Rows" sId="3"/>
    <undo index="16" exp="area" ref3D="1" dr="$A$102:$XFD$102" dn="Z_1A52382B_3765_4E8C_903F_6B8919B7242E_.wvu.Rows" sId="3"/>
    <undo index="14" exp="area" ref3D="1" dr="$A$95:$XFD$95" dn="Z_1A52382B_3765_4E8C_903F_6B8919B7242E_.wvu.Rows" sId="3"/>
    <undo index="12" exp="area" ref3D="1" dr="$A$78:$XFD$78" dn="Z_1A52382B_3765_4E8C_903F_6B8919B7242E_.wvu.Rows" sId="3"/>
    <undo index="10" exp="area" ref3D="1" dr="$A$71:$XFD$71" dn="Z_1A52382B_3765_4E8C_903F_6B8919B7242E_.wvu.Rows" sId="3"/>
    <undo index="8" exp="area" ref3D="1" dr="$A$58:$XFD$58" dn="Z_1A52382B_3765_4E8C_903F_6B8919B7242E_.wvu.Rows" sId="3"/>
    <undo index="24" exp="area" ref3D="1" dr="$A$135:$XFD$136" dn="Z_1718F1EE_9F48_4DBE_9531_3B70F9C4A5DD_.wvu.Rows" sId="3"/>
    <undo index="22" exp="area" ref3D="1" dr="$A$130:$XFD$132" dn="Z_1718F1EE_9F48_4DBE_9531_3B70F9C4A5DD_.wvu.Rows" sId="3"/>
    <undo index="20" exp="area" ref3D="1" dr="$A$102:$XFD$102" dn="Z_1718F1EE_9F48_4DBE_9531_3B70F9C4A5DD_.wvu.Rows" sId="3"/>
    <undo index="18" exp="area" ref3D="1" dr="$A$95:$XFD$95" dn="Z_1718F1EE_9F48_4DBE_9531_3B70F9C4A5DD_.wvu.Rows" sId="3"/>
    <undo index="16" exp="area" ref3D="1" dr="$A$78:$XFD$78" dn="Z_1718F1EE_9F48_4DBE_9531_3B70F9C4A5DD_.wvu.Rows" sId="3"/>
    <undo index="14" exp="area" ref3D="1" dr="$A$71:$XFD$71" dn="Z_1718F1EE_9F48_4DBE_9531_3B70F9C4A5DD_.wvu.Rows" sId="3"/>
    <rfmt sheetId="3" xfDxf="1" s="1" sqref="A57:XFD57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s="1" dxf="1">
      <nc r="A57">
        <v>1162506001</v>
      </nc>
      <ndxf>
        <font>
          <sz val="16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B57" t="inlineStr">
        <is>
          <t>Д. в. за наруш. Земельного законодательства</t>
        </is>
      </nc>
      <ndxf>
        <font>
          <sz val="16"/>
          <color auto="1"/>
          <name val="Times New Roman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C57">
        <v>170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D57">
        <v>166.81963999999999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E57">
        <f>SUM(D57/C57*100)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F57">
        <f>SUM(D57-C57)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623" sId="3" ref="A57:XFD57" action="deleteRow">
    <undo index="17" exp="ref" v="1" dr="C57" r="C53" sId="3"/>
    <undo index="16" exp="area" ref3D="1" dr="$A$129:$XFD$131" dn="Z_B31C8DB7_3E78_4144_A6B5_8DE36DE63F0E_.wvu.Rows" sId="3"/>
    <undo index="14" exp="area" ref3D="1" dr="$A$101:$XFD$101" dn="Z_B31C8DB7_3E78_4144_A6B5_8DE36DE63F0E_.wvu.Rows" sId="3"/>
    <undo index="12" exp="area" ref3D="1" dr="$A$94:$XFD$94" dn="Z_B31C8DB7_3E78_4144_A6B5_8DE36DE63F0E_.wvu.Rows" sId="3"/>
    <undo index="10" exp="area" ref3D="1" dr="$A$77:$XFD$77" dn="Z_B31C8DB7_3E78_4144_A6B5_8DE36DE63F0E_.wvu.Rows" sId="3"/>
    <undo index="8" exp="area" ref3D="1" dr="$A$70:$XFD$70" dn="Z_B31C8DB7_3E78_4144_A6B5_8DE36DE63F0E_.wvu.Rows" sId="3"/>
    <undo index="22" exp="area" ref3D="1" dr="$A$134:$XFD$135" dn="Z_B30CE22D_C12F_4E12_8BB9_3AAE0A6991CC_.wvu.Rows" sId="3"/>
    <undo index="20" exp="area" ref3D="1" dr="$A$129:$XFD$131" dn="Z_B30CE22D_C12F_4E12_8BB9_3AAE0A6991CC_.wvu.Rows" sId="3"/>
    <undo index="18" exp="area" ref3D="1" dr="$A$94:$XFD$94" dn="Z_B30CE22D_C12F_4E12_8BB9_3AAE0A6991CC_.wvu.Rows" sId="3"/>
    <undo index="16" exp="area" ref3D="1" dr="$A$77:$XFD$77" dn="Z_B30CE22D_C12F_4E12_8BB9_3AAE0A6991CC_.wvu.Rows" sId="3"/>
    <undo index="14" exp="area" ref3D="1" dr="$A$70:$XFD$70" dn="Z_B30CE22D_C12F_4E12_8BB9_3AAE0A6991CC_.wvu.Rows" sId="3"/>
    <undo index="12" exp="area" ref3D="1" dr="$A$57:$XFD$57" dn="Z_B30CE22D_C12F_4E12_8BB9_3AAE0A6991CC_.wvu.Rows" sId="3"/>
    <undo index="26" exp="area" ref3D="1" dr="$A$134:$XFD$135" dn="Z_A54C432C_6C68_4B53_A75C_446EB3A61B2B_.wvu.Rows" sId="3"/>
    <undo index="24" exp="area" ref3D="1" dr="$A$129:$XFD$131" dn="Z_A54C432C_6C68_4B53_A75C_446EB3A61B2B_.wvu.Rows" sId="3"/>
    <undo index="22" exp="area" ref3D="1" dr="$A$101:$XFD$101" dn="Z_A54C432C_6C68_4B53_A75C_446EB3A61B2B_.wvu.Rows" sId="3"/>
    <undo index="20" exp="area" ref3D="1" dr="$A$94:$XFD$94" dn="Z_A54C432C_6C68_4B53_A75C_446EB3A61B2B_.wvu.Rows" sId="3"/>
    <undo index="18" exp="area" ref3D="1" dr="$A$77:$XFD$77" dn="Z_A54C432C_6C68_4B53_A75C_446EB3A61B2B_.wvu.Rows" sId="3"/>
    <undo index="16" exp="area" ref3D="1" dr="$A$70:$XFD$70" dn="Z_A54C432C_6C68_4B53_A75C_446EB3A61B2B_.wvu.Rows" sId="3"/>
    <undo index="14" exp="area" ref3D="1" dr="$A$57:$XFD$57" dn="Z_A54C432C_6C68_4B53_A75C_446EB3A61B2B_.wvu.Rows" sId="3"/>
    <undo index="22" exp="area" ref3D="1" dr="$A$134:$XFD$135" dn="Z_61528DAC_5C4C_48F4_ADE2_8A724B05A086_.wvu.Rows" sId="3"/>
    <undo index="20" exp="area" ref3D="1" dr="$A$129:$XFD$131" dn="Z_61528DAC_5C4C_48F4_ADE2_8A724B05A086_.wvu.Rows" sId="3"/>
    <undo index="18" exp="area" ref3D="1" dr="$A$101:$XFD$101" dn="Z_61528DAC_5C4C_48F4_ADE2_8A724B05A086_.wvu.Rows" sId="3"/>
    <undo index="16" exp="area" ref3D="1" dr="$A$94:$XFD$94" dn="Z_61528DAC_5C4C_48F4_ADE2_8A724B05A086_.wvu.Rows" sId="3"/>
    <undo index="14" exp="area" ref3D="1" dr="$A$57:$XFD$57" dn="Z_61528DAC_5C4C_48F4_ADE2_8A724B05A086_.wvu.Rows" sId="3"/>
    <undo index="16" exp="area" ref3D="1" dr="$A$129:$XFD$131" dn="Z_5BFCA170_DEAE_4D2C_98A0_1E68B427AC01_.wvu.Rows" sId="3"/>
    <undo index="14" exp="area" ref3D="1" dr="$A$101:$XFD$101" dn="Z_5BFCA170_DEAE_4D2C_98A0_1E68B427AC01_.wvu.Rows" sId="3"/>
    <undo index="12" exp="area" ref3D="1" dr="$A$94:$XFD$94" dn="Z_5BFCA170_DEAE_4D2C_98A0_1E68B427AC01_.wvu.Rows" sId="3"/>
    <undo index="10" exp="area" ref3D="1" dr="$A$77:$XFD$77" dn="Z_5BFCA170_DEAE_4D2C_98A0_1E68B427AC01_.wvu.Rows" sId="3"/>
    <undo index="8" exp="area" ref3D="1" dr="$A$70:$XFD$70" dn="Z_5BFCA170_DEAE_4D2C_98A0_1E68B427AC01_.wvu.Rows" sId="3"/>
    <undo index="38" exp="area" ref3D="1" dr="$A$134:$XFD$135" dn="Z_42584DC0_1D41_4C93_9B38_C388E7B8DAC4_.wvu.Rows" sId="3"/>
    <undo index="36" exp="area" ref3D="1" dr="$A$129:$XFD$131" dn="Z_42584DC0_1D41_4C93_9B38_C388E7B8DAC4_.wvu.Rows" sId="3"/>
    <undo index="34" exp="area" ref3D="1" dr="$A$109:$XFD$109" dn="Z_42584DC0_1D41_4C93_9B38_C388E7B8DAC4_.wvu.Rows" sId="3"/>
    <undo index="32" exp="area" ref3D="1" dr="$A$101:$XFD$101" dn="Z_42584DC0_1D41_4C93_9B38_C388E7B8DAC4_.wvu.Rows" sId="3"/>
    <undo index="30" exp="area" ref3D="1" dr="$A$97:$XFD$97" dn="Z_42584DC0_1D41_4C93_9B38_C388E7B8DAC4_.wvu.Rows" sId="3"/>
    <undo index="28" exp="area" ref3D="1" dr="$A$94:$XFD$94" dn="Z_42584DC0_1D41_4C93_9B38_C388E7B8DAC4_.wvu.Rows" sId="3"/>
    <undo index="26" exp="area" ref3D="1" dr="$A$88:$XFD$88" dn="Z_42584DC0_1D41_4C93_9B38_C388E7B8DAC4_.wvu.Rows" sId="3"/>
    <undo index="24" exp="area" ref3D="1" dr="$A$77:$XFD$77" dn="Z_42584DC0_1D41_4C93_9B38_C388E7B8DAC4_.wvu.Rows" sId="3"/>
    <undo index="22" exp="area" ref3D="1" dr="$A$70:$XFD$70" dn="Z_42584DC0_1D41_4C93_9B38_C388E7B8DAC4_.wvu.Rows" sId="3"/>
    <undo index="20" exp="area" ref3D="1" dr="$A$64:$XFD$66" dn="Z_42584DC0_1D41_4C93_9B38_C388E7B8DAC4_.wvu.Rows" sId="3"/>
    <undo index="18" exp="area" ref3D="1" dr="$A$62:$XFD$62" dn="Z_42584DC0_1D41_4C93_9B38_C388E7B8DAC4_.wvu.Rows" sId="3"/>
    <undo index="16" exp="area" ref3D="1" dr="$A$57:$XFD$57" dn="Z_42584DC0_1D41_4C93_9B38_C388E7B8DAC4_.wvu.Rows" sId="3"/>
    <undo index="16" exp="area" ref3D="1" dr="$A$129:$XFD$131" dn="Z_3DCB9AAA_F09C_4EA6_B992_F93E466D374A_.wvu.Rows" sId="3"/>
    <undo index="14" exp="area" ref3D="1" dr="$A$101:$XFD$101" dn="Z_3DCB9AAA_F09C_4EA6_B992_F93E466D374A_.wvu.Rows" sId="3"/>
    <undo index="12" exp="area" ref3D="1" dr="$A$94:$XFD$94" dn="Z_3DCB9AAA_F09C_4EA6_B992_F93E466D374A_.wvu.Rows" sId="3"/>
    <undo index="10" exp="area" ref3D="1" dr="$A$77:$XFD$77" dn="Z_3DCB9AAA_F09C_4EA6_B992_F93E466D374A_.wvu.Rows" sId="3"/>
    <undo index="8" exp="area" ref3D="1" dr="$A$70:$XFD$70" dn="Z_3DCB9AAA_F09C_4EA6_B992_F93E466D374A_.wvu.Rows" sId="3"/>
    <undo index="18" exp="area" ref3D="1" dr="$A$129:$XFD$131" dn="Z_1A52382B_3765_4E8C_903F_6B8919B7242E_.wvu.Rows" sId="3"/>
    <undo index="16" exp="area" ref3D="1" dr="$A$101:$XFD$101" dn="Z_1A52382B_3765_4E8C_903F_6B8919B7242E_.wvu.Rows" sId="3"/>
    <undo index="14" exp="area" ref3D="1" dr="$A$94:$XFD$94" dn="Z_1A52382B_3765_4E8C_903F_6B8919B7242E_.wvu.Rows" sId="3"/>
    <undo index="12" exp="area" ref3D="1" dr="$A$77:$XFD$77" dn="Z_1A52382B_3765_4E8C_903F_6B8919B7242E_.wvu.Rows" sId="3"/>
    <undo index="10" exp="area" ref3D="1" dr="$A$70:$XFD$70" dn="Z_1A52382B_3765_4E8C_903F_6B8919B7242E_.wvu.Rows" sId="3"/>
    <undo index="8" exp="area" ref3D="1" dr="$A$57:$XFD$57" dn="Z_1A52382B_3765_4E8C_903F_6B8919B7242E_.wvu.Rows" sId="3"/>
    <undo index="24" exp="area" ref3D="1" dr="$A$134:$XFD$135" dn="Z_1718F1EE_9F48_4DBE_9531_3B70F9C4A5DD_.wvu.Rows" sId="3"/>
    <undo index="22" exp="area" ref3D="1" dr="$A$129:$XFD$131" dn="Z_1718F1EE_9F48_4DBE_9531_3B70F9C4A5DD_.wvu.Rows" sId="3"/>
    <undo index="20" exp="area" ref3D="1" dr="$A$101:$XFD$101" dn="Z_1718F1EE_9F48_4DBE_9531_3B70F9C4A5DD_.wvu.Rows" sId="3"/>
    <undo index="18" exp="area" ref3D="1" dr="$A$94:$XFD$94" dn="Z_1718F1EE_9F48_4DBE_9531_3B70F9C4A5DD_.wvu.Rows" sId="3"/>
    <undo index="16" exp="area" ref3D="1" dr="$A$77:$XFD$77" dn="Z_1718F1EE_9F48_4DBE_9531_3B70F9C4A5DD_.wvu.Rows" sId="3"/>
    <undo index="14" exp="area" ref3D="1" dr="$A$70:$XFD$70" dn="Z_1718F1EE_9F48_4DBE_9531_3B70F9C4A5DD_.wvu.Rows" sId="3"/>
    <rfmt sheetId="3" xfDxf="1" s="1" sqref="A57:XFD57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s="1" dxf="1">
      <nc r="A57">
        <v>1162700001</v>
      </nc>
      <ndxf>
        <font>
          <sz val="16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B57" t="inlineStr">
        <is>
          <t>Д. в. за наруш. ФЗ "О пожарной безопасности"</t>
        </is>
      </nc>
      <ndxf>
        <font>
          <sz val="16"/>
          <color auto="1"/>
          <name val="Times New Roman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C57">
        <v>0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D57">
        <v>0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E57">
        <f>SUM(D57/C57*100)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F57">
        <f>SUM(D57-C57)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624" sId="3" ref="A57:XFD57" action="deleteRow">
    <undo index="19" exp="ref" v="1" dr="C57" r="C53" sId="3"/>
    <undo index="16" exp="area" ref3D="1" dr="$A$128:$XFD$130" dn="Z_B31C8DB7_3E78_4144_A6B5_8DE36DE63F0E_.wvu.Rows" sId="3"/>
    <undo index="14" exp="area" ref3D="1" dr="$A$100:$XFD$100" dn="Z_B31C8DB7_3E78_4144_A6B5_8DE36DE63F0E_.wvu.Rows" sId="3"/>
    <undo index="12" exp="area" ref3D="1" dr="$A$93:$XFD$93" dn="Z_B31C8DB7_3E78_4144_A6B5_8DE36DE63F0E_.wvu.Rows" sId="3"/>
    <undo index="10" exp="area" ref3D="1" dr="$A$76:$XFD$76" dn="Z_B31C8DB7_3E78_4144_A6B5_8DE36DE63F0E_.wvu.Rows" sId="3"/>
    <undo index="8" exp="area" ref3D="1" dr="$A$69:$XFD$69" dn="Z_B31C8DB7_3E78_4144_A6B5_8DE36DE63F0E_.wvu.Rows" sId="3"/>
    <undo index="22" exp="area" ref3D="1" dr="$A$133:$XFD$134" dn="Z_B30CE22D_C12F_4E12_8BB9_3AAE0A6991CC_.wvu.Rows" sId="3"/>
    <undo index="20" exp="area" ref3D="1" dr="$A$128:$XFD$130" dn="Z_B30CE22D_C12F_4E12_8BB9_3AAE0A6991CC_.wvu.Rows" sId="3"/>
    <undo index="18" exp="area" ref3D="1" dr="$A$93:$XFD$93" dn="Z_B30CE22D_C12F_4E12_8BB9_3AAE0A6991CC_.wvu.Rows" sId="3"/>
    <undo index="16" exp="area" ref3D="1" dr="$A$76:$XFD$76" dn="Z_B30CE22D_C12F_4E12_8BB9_3AAE0A6991CC_.wvu.Rows" sId="3"/>
    <undo index="14" exp="area" ref3D="1" dr="$A$69:$XFD$69" dn="Z_B30CE22D_C12F_4E12_8BB9_3AAE0A6991CC_.wvu.Rows" sId="3"/>
    <undo index="26" exp="area" ref3D="1" dr="$A$133:$XFD$134" dn="Z_A54C432C_6C68_4B53_A75C_446EB3A61B2B_.wvu.Rows" sId="3"/>
    <undo index="24" exp="area" ref3D="1" dr="$A$128:$XFD$130" dn="Z_A54C432C_6C68_4B53_A75C_446EB3A61B2B_.wvu.Rows" sId="3"/>
    <undo index="22" exp="area" ref3D="1" dr="$A$100:$XFD$100" dn="Z_A54C432C_6C68_4B53_A75C_446EB3A61B2B_.wvu.Rows" sId="3"/>
    <undo index="20" exp="area" ref3D="1" dr="$A$93:$XFD$93" dn="Z_A54C432C_6C68_4B53_A75C_446EB3A61B2B_.wvu.Rows" sId="3"/>
    <undo index="18" exp="area" ref3D="1" dr="$A$76:$XFD$76" dn="Z_A54C432C_6C68_4B53_A75C_446EB3A61B2B_.wvu.Rows" sId="3"/>
    <undo index="16" exp="area" ref3D="1" dr="$A$69:$XFD$69" dn="Z_A54C432C_6C68_4B53_A75C_446EB3A61B2B_.wvu.Rows" sId="3"/>
    <undo index="22" exp="area" ref3D="1" dr="$A$133:$XFD$134" dn="Z_61528DAC_5C4C_48F4_ADE2_8A724B05A086_.wvu.Rows" sId="3"/>
    <undo index="20" exp="area" ref3D="1" dr="$A$128:$XFD$130" dn="Z_61528DAC_5C4C_48F4_ADE2_8A724B05A086_.wvu.Rows" sId="3"/>
    <undo index="18" exp="area" ref3D="1" dr="$A$100:$XFD$100" dn="Z_61528DAC_5C4C_48F4_ADE2_8A724B05A086_.wvu.Rows" sId="3"/>
    <undo index="16" exp="area" ref3D="1" dr="$A$93:$XFD$93" dn="Z_61528DAC_5C4C_48F4_ADE2_8A724B05A086_.wvu.Rows" sId="3"/>
    <undo index="16" exp="area" ref3D="1" dr="$A$128:$XFD$130" dn="Z_5BFCA170_DEAE_4D2C_98A0_1E68B427AC01_.wvu.Rows" sId="3"/>
    <undo index="14" exp="area" ref3D="1" dr="$A$100:$XFD$100" dn="Z_5BFCA170_DEAE_4D2C_98A0_1E68B427AC01_.wvu.Rows" sId="3"/>
    <undo index="12" exp="area" ref3D="1" dr="$A$93:$XFD$93" dn="Z_5BFCA170_DEAE_4D2C_98A0_1E68B427AC01_.wvu.Rows" sId="3"/>
    <undo index="10" exp="area" ref3D="1" dr="$A$76:$XFD$76" dn="Z_5BFCA170_DEAE_4D2C_98A0_1E68B427AC01_.wvu.Rows" sId="3"/>
    <undo index="8" exp="area" ref3D="1" dr="$A$69:$XFD$69" dn="Z_5BFCA170_DEAE_4D2C_98A0_1E68B427AC01_.wvu.Rows" sId="3"/>
    <undo index="38" exp="area" ref3D="1" dr="$A$133:$XFD$134" dn="Z_42584DC0_1D41_4C93_9B38_C388E7B8DAC4_.wvu.Rows" sId="3"/>
    <undo index="36" exp="area" ref3D="1" dr="$A$128:$XFD$130" dn="Z_42584DC0_1D41_4C93_9B38_C388E7B8DAC4_.wvu.Rows" sId="3"/>
    <undo index="34" exp="area" ref3D="1" dr="$A$108:$XFD$108" dn="Z_42584DC0_1D41_4C93_9B38_C388E7B8DAC4_.wvu.Rows" sId="3"/>
    <undo index="32" exp="area" ref3D="1" dr="$A$100:$XFD$100" dn="Z_42584DC0_1D41_4C93_9B38_C388E7B8DAC4_.wvu.Rows" sId="3"/>
    <undo index="30" exp="area" ref3D="1" dr="$A$96:$XFD$96" dn="Z_42584DC0_1D41_4C93_9B38_C388E7B8DAC4_.wvu.Rows" sId="3"/>
    <undo index="28" exp="area" ref3D="1" dr="$A$93:$XFD$93" dn="Z_42584DC0_1D41_4C93_9B38_C388E7B8DAC4_.wvu.Rows" sId="3"/>
    <undo index="26" exp="area" ref3D="1" dr="$A$87:$XFD$87" dn="Z_42584DC0_1D41_4C93_9B38_C388E7B8DAC4_.wvu.Rows" sId="3"/>
    <undo index="24" exp="area" ref3D="1" dr="$A$76:$XFD$76" dn="Z_42584DC0_1D41_4C93_9B38_C388E7B8DAC4_.wvu.Rows" sId="3"/>
    <undo index="22" exp="area" ref3D="1" dr="$A$69:$XFD$69" dn="Z_42584DC0_1D41_4C93_9B38_C388E7B8DAC4_.wvu.Rows" sId="3"/>
    <undo index="20" exp="area" ref3D="1" dr="$A$63:$XFD$65" dn="Z_42584DC0_1D41_4C93_9B38_C388E7B8DAC4_.wvu.Rows" sId="3"/>
    <undo index="18" exp="area" ref3D="1" dr="$A$61:$XFD$61" dn="Z_42584DC0_1D41_4C93_9B38_C388E7B8DAC4_.wvu.Rows" sId="3"/>
    <undo index="16" exp="area" ref3D="1" dr="$A$128:$XFD$130" dn="Z_3DCB9AAA_F09C_4EA6_B992_F93E466D374A_.wvu.Rows" sId="3"/>
    <undo index="14" exp="area" ref3D="1" dr="$A$100:$XFD$100" dn="Z_3DCB9AAA_F09C_4EA6_B992_F93E466D374A_.wvu.Rows" sId="3"/>
    <undo index="12" exp="area" ref3D="1" dr="$A$93:$XFD$93" dn="Z_3DCB9AAA_F09C_4EA6_B992_F93E466D374A_.wvu.Rows" sId="3"/>
    <undo index="10" exp="area" ref3D="1" dr="$A$76:$XFD$76" dn="Z_3DCB9AAA_F09C_4EA6_B992_F93E466D374A_.wvu.Rows" sId="3"/>
    <undo index="8" exp="area" ref3D="1" dr="$A$69:$XFD$69" dn="Z_3DCB9AAA_F09C_4EA6_B992_F93E466D374A_.wvu.Rows" sId="3"/>
    <undo index="18" exp="area" ref3D="1" dr="$A$128:$XFD$130" dn="Z_1A52382B_3765_4E8C_903F_6B8919B7242E_.wvu.Rows" sId="3"/>
    <undo index="16" exp="area" ref3D="1" dr="$A$100:$XFD$100" dn="Z_1A52382B_3765_4E8C_903F_6B8919B7242E_.wvu.Rows" sId="3"/>
    <undo index="14" exp="area" ref3D="1" dr="$A$93:$XFD$93" dn="Z_1A52382B_3765_4E8C_903F_6B8919B7242E_.wvu.Rows" sId="3"/>
    <undo index="12" exp="area" ref3D="1" dr="$A$76:$XFD$76" dn="Z_1A52382B_3765_4E8C_903F_6B8919B7242E_.wvu.Rows" sId="3"/>
    <undo index="10" exp="area" ref3D="1" dr="$A$69:$XFD$69" dn="Z_1A52382B_3765_4E8C_903F_6B8919B7242E_.wvu.Rows" sId="3"/>
    <undo index="24" exp="area" ref3D="1" dr="$A$133:$XFD$134" dn="Z_1718F1EE_9F48_4DBE_9531_3B70F9C4A5DD_.wvu.Rows" sId="3"/>
    <undo index="22" exp="area" ref3D="1" dr="$A$128:$XFD$130" dn="Z_1718F1EE_9F48_4DBE_9531_3B70F9C4A5DD_.wvu.Rows" sId="3"/>
    <undo index="20" exp="area" ref3D="1" dr="$A$100:$XFD$100" dn="Z_1718F1EE_9F48_4DBE_9531_3B70F9C4A5DD_.wvu.Rows" sId="3"/>
    <undo index="18" exp="area" ref3D="1" dr="$A$93:$XFD$93" dn="Z_1718F1EE_9F48_4DBE_9531_3B70F9C4A5DD_.wvu.Rows" sId="3"/>
    <undo index="16" exp="area" ref3D="1" dr="$A$76:$XFD$76" dn="Z_1718F1EE_9F48_4DBE_9531_3B70F9C4A5DD_.wvu.Rows" sId="3"/>
    <undo index="14" exp="area" ref3D="1" dr="$A$69:$XFD$69" dn="Z_1718F1EE_9F48_4DBE_9531_3B70F9C4A5DD_.wvu.Rows" sId="3"/>
    <rfmt sheetId="3" xfDxf="1" s="1" sqref="A57:XFD57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s="1" dxf="1">
      <nc r="A57">
        <v>1162800001</v>
      </nc>
      <ndxf>
        <font>
          <sz val="16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B57" t="inlineStr">
        <is>
          <t>Д. в. за наруш. Зак.в области сан.эпидем.благоп.</t>
        </is>
      </nc>
      <ndxf>
        <font>
          <sz val="16"/>
          <color auto="1"/>
          <name val="Times New Roman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C57">
        <v>450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D57">
        <v>459.36588999999998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E57">
        <f>SUM(D57/C57*100)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F57">
        <f>SUM(D57-C57)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625" sId="3" ref="A57:XFD57" action="deleteRow">
    <undo index="21" exp="ref" v="1" dr="C57" r="C53" sId="3"/>
    <undo index="16" exp="area" ref3D="1" dr="$A$127:$XFD$129" dn="Z_B31C8DB7_3E78_4144_A6B5_8DE36DE63F0E_.wvu.Rows" sId="3"/>
    <undo index="14" exp="area" ref3D="1" dr="$A$99:$XFD$99" dn="Z_B31C8DB7_3E78_4144_A6B5_8DE36DE63F0E_.wvu.Rows" sId="3"/>
    <undo index="12" exp="area" ref3D="1" dr="$A$92:$XFD$92" dn="Z_B31C8DB7_3E78_4144_A6B5_8DE36DE63F0E_.wvu.Rows" sId="3"/>
    <undo index="10" exp="area" ref3D="1" dr="$A$75:$XFD$75" dn="Z_B31C8DB7_3E78_4144_A6B5_8DE36DE63F0E_.wvu.Rows" sId="3"/>
    <undo index="8" exp="area" ref3D="1" dr="$A$68:$XFD$68" dn="Z_B31C8DB7_3E78_4144_A6B5_8DE36DE63F0E_.wvu.Rows" sId="3"/>
    <undo index="22" exp="area" ref3D="1" dr="$A$132:$XFD$133" dn="Z_B30CE22D_C12F_4E12_8BB9_3AAE0A6991CC_.wvu.Rows" sId="3"/>
    <undo index="20" exp="area" ref3D="1" dr="$A$127:$XFD$129" dn="Z_B30CE22D_C12F_4E12_8BB9_3AAE0A6991CC_.wvu.Rows" sId="3"/>
    <undo index="18" exp="area" ref3D="1" dr="$A$92:$XFD$92" dn="Z_B30CE22D_C12F_4E12_8BB9_3AAE0A6991CC_.wvu.Rows" sId="3"/>
    <undo index="16" exp="area" ref3D="1" dr="$A$75:$XFD$75" dn="Z_B30CE22D_C12F_4E12_8BB9_3AAE0A6991CC_.wvu.Rows" sId="3"/>
    <undo index="14" exp="area" ref3D="1" dr="$A$68:$XFD$68" dn="Z_B30CE22D_C12F_4E12_8BB9_3AAE0A6991CC_.wvu.Rows" sId="3"/>
    <undo index="26" exp="area" ref3D="1" dr="$A$132:$XFD$133" dn="Z_A54C432C_6C68_4B53_A75C_446EB3A61B2B_.wvu.Rows" sId="3"/>
    <undo index="24" exp="area" ref3D="1" dr="$A$127:$XFD$129" dn="Z_A54C432C_6C68_4B53_A75C_446EB3A61B2B_.wvu.Rows" sId="3"/>
    <undo index="22" exp="area" ref3D="1" dr="$A$99:$XFD$99" dn="Z_A54C432C_6C68_4B53_A75C_446EB3A61B2B_.wvu.Rows" sId="3"/>
    <undo index="20" exp="area" ref3D="1" dr="$A$92:$XFD$92" dn="Z_A54C432C_6C68_4B53_A75C_446EB3A61B2B_.wvu.Rows" sId="3"/>
    <undo index="18" exp="area" ref3D="1" dr="$A$75:$XFD$75" dn="Z_A54C432C_6C68_4B53_A75C_446EB3A61B2B_.wvu.Rows" sId="3"/>
    <undo index="16" exp="area" ref3D="1" dr="$A$68:$XFD$68" dn="Z_A54C432C_6C68_4B53_A75C_446EB3A61B2B_.wvu.Rows" sId="3"/>
    <undo index="22" exp="area" ref3D="1" dr="$A$132:$XFD$133" dn="Z_61528DAC_5C4C_48F4_ADE2_8A724B05A086_.wvu.Rows" sId="3"/>
    <undo index="20" exp="area" ref3D="1" dr="$A$127:$XFD$129" dn="Z_61528DAC_5C4C_48F4_ADE2_8A724B05A086_.wvu.Rows" sId="3"/>
    <undo index="18" exp="area" ref3D="1" dr="$A$99:$XFD$99" dn="Z_61528DAC_5C4C_48F4_ADE2_8A724B05A086_.wvu.Rows" sId="3"/>
    <undo index="16" exp="area" ref3D="1" dr="$A$92:$XFD$92" dn="Z_61528DAC_5C4C_48F4_ADE2_8A724B05A086_.wvu.Rows" sId="3"/>
    <undo index="16" exp="area" ref3D="1" dr="$A$127:$XFD$129" dn="Z_5BFCA170_DEAE_4D2C_98A0_1E68B427AC01_.wvu.Rows" sId="3"/>
    <undo index="14" exp="area" ref3D="1" dr="$A$99:$XFD$99" dn="Z_5BFCA170_DEAE_4D2C_98A0_1E68B427AC01_.wvu.Rows" sId="3"/>
    <undo index="12" exp="area" ref3D="1" dr="$A$92:$XFD$92" dn="Z_5BFCA170_DEAE_4D2C_98A0_1E68B427AC01_.wvu.Rows" sId="3"/>
    <undo index="10" exp="area" ref3D="1" dr="$A$75:$XFD$75" dn="Z_5BFCA170_DEAE_4D2C_98A0_1E68B427AC01_.wvu.Rows" sId="3"/>
    <undo index="8" exp="area" ref3D="1" dr="$A$68:$XFD$68" dn="Z_5BFCA170_DEAE_4D2C_98A0_1E68B427AC01_.wvu.Rows" sId="3"/>
    <undo index="38" exp="area" ref3D="1" dr="$A$132:$XFD$133" dn="Z_42584DC0_1D41_4C93_9B38_C388E7B8DAC4_.wvu.Rows" sId="3"/>
    <undo index="36" exp="area" ref3D="1" dr="$A$127:$XFD$129" dn="Z_42584DC0_1D41_4C93_9B38_C388E7B8DAC4_.wvu.Rows" sId="3"/>
    <undo index="34" exp="area" ref3D="1" dr="$A$107:$XFD$107" dn="Z_42584DC0_1D41_4C93_9B38_C388E7B8DAC4_.wvu.Rows" sId="3"/>
    <undo index="32" exp="area" ref3D="1" dr="$A$99:$XFD$99" dn="Z_42584DC0_1D41_4C93_9B38_C388E7B8DAC4_.wvu.Rows" sId="3"/>
    <undo index="30" exp="area" ref3D="1" dr="$A$95:$XFD$95" dn="Z_42584DC0_1D41_4C93_9B38_C388E7B8DAC4_.wvu.Rows" sId="3"/>
    <undo index="28" exp="area" ref3D="1" dr="$A$92:$XFD$92" dn="Z_42584DC0_1D41_4C93_9B38_C388E7B8DAC4_.wvu.Rows" sId="3"/>
    <undo index="26" exp="area" ref3D="1" dr="$A$86:$XFD$86" dn="Z_42584DC0_1D41_4C93_9B38_C388E7B8DAC4_.wvu.Rows" sId="3"/>
    <undo index="24" exp="area" ref3D="1" dr="$A$75:$XFD$75" dn="Z_42584DC0_1D41_4C93_9B38_C388E7B8DAC4_.wvu.Rows" sId="3"/>
    <undo index="22" exp="area" ref3D="1" dr="$A$68:$XFD$68" dn="Z_42584DC0_1D41_4C93_9B38_C388E7B8DAC4_.wvu.Rows" sId="3"/>
    <undo index="20" exp="area" ref3D="1" dr="$A$62:$XFD$64" dn="Z_42584DC0_1D41_4C93_9B38_C388E7B8DAC4_.wvu.Rows" sId="3"/>
    <undo index="18" exp="area" ref3D="1" dr="$A$60:$XFD$60" dn="Z_42584DC0_1D41_4C93_9B38_C388E7B8DAC4_.wvu.Rows" sId="3"/>
    <undo index="16" exp="area" ref3D="1" dr="$A$127:$XFD$129" dn="Z_3DCB9AAA_F09C_4EA6_B992_F93E466D374A_.wvu.Rows" sId="3"/>
    <undo index="14" exp="area" ref3D="1" dr="$A$99:$XFD$99" dn="Z_3DCB9AAA_F09C_4EA6_B992_F93E466D374A_.wvu.Rows" sId="3"/>
    <undo index="12" exp="area" ref3D="1" dr="$A$92:$XFD$92" dn="Z_3DCB9AAA_F09C_4EA6_B992_F93E466D374A_.wvu.Rows" sId="3"/>
    <undo index="10" exp="area" ref3D="1" dr="$A$75:$XFD$75" dn="Z_3DCB9AAA_F09C_4EA6_B992_F93E466D374A_.wvu.Rows" sId="3"/>
    <undo index="8" exp="area" ref3D="1" dr="$A$68:$XFD$68" dn="Z_3DCB9AAA_F09C_4EA6_B992_F93E466D374A_.wvu.Rows" sId="3"/>
    <undo index="18" exp="area" ref3D="1" dr="$A$127:$XFD$129" dn="Z_1A52382B_3765_4E8C_903F_6B8919B7242E_.wvu.Rows" sId="3"/>
    <undo index="16" exp="area" ref3D="1" dr="$A$99:$XFD$99" dn="Z_1A52382B_3765_4E8C_903F_6B8919B7242E_.wvu.Rows" sId="3"/>
    <undo index="14" exp="area" ref3D="1" dr="$A$92:$XFD$92" dn="Z_1A52382B_3765_4E8C_903F_6B8919B7242E_.wvu.Rows" sId="3"/>
    <undo index="12" exp="area" ref3D="1" dr="$A$75:$XFD$75" dn="Z_1A52382B_3765_4E8C_903F_6B8919B7242E_.wvu.Rows" sId="3"/>
    <undo index="10" exp="area" ref3D="1" dr="$A$68:$XFD$68" dn="Z_1A52382B_3765_4E8C_903F_6B8919B7242E_.wvu.Rows" sId="3"/>
    <undo index="24" exp="area" ref3D="1" dr="$A$132:$XFD$133" dn="Z_1718F1EE_9F48_4DBE_9531_3B70F9C4A5DD_.wvu.Rows" sId="3"/>
    <undo index="22" exp="area" ref3D="1" dr="$A$127:$XFD$129" dn="Z_1718F1EE_9F48_4DBE_9531_3B70F9C4A5DD_.wvu.Rows" sId="3"/>
    <undo index="20" exp="area" ref3D="1" dr="$A$99:$XFD$99" dn="Z_1718F1EE_9F48_4DBE_9531_3B70F9C4A5DD_.wvu.Rows" sId="3"/>
    <undo index="18" exp="area" ref3D="1" dr="$A$92:$XFD$92" dn="Z_1718F1EE_9F48_4DBE_9531_3B70F9C4A5DD_.wvu.Rows" sId="3"/>
    <undo index="16" exp="area" ref3D="1" dr="$A$75:$XFD$75" dn="Z_1718F1EE_9F48_4DBE_9531_3B70F9C4A5DD_.wvu.Rows" sId="3"/>
    <undo index="14" exp="area" ref3D="1" dr="$A$68:$XFD$68" dn="Z_1718F1EE_9F48_4DBE_9531_3B70F9C4A5DD_.wvu.Rows" sId="3"/>
    <rfmt sheetId="3" xfDxf="1" s="1" sqref="A57:XFD57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s="1" dxf="1">
      <nc r="A57">
        <v>1163003001</v>
      </nc>
      <ndxf>
        <font>
          <sz val="16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B57" t="inlineStr">
        <is>
          <t>Д. в. за правонаруш. В области дорожного движения</t>
        </is>
      </nc>
      <ndxf>
        <font>
          <sz val="16"/>
          <color auto="1"/>
          <name val="Times New Roman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C57">
        <v>500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D57">
        <v>441.5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E57">
        <f>SUM(D57/C57*100)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F57">
        <f>SUM(D57-C57)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626" sId="3" ref="A57:XFD57" action="deleteRow">
    <undo index="23" exp="ref" v="1" dr="C57" r="C53" sId="3"/>
    <undo index="16" exp="area" ref3D="1" dr="$A$126:$XFD$128" dn="Z_B31C8DB7_3E78_4144_A6B5_8DE36DE63F0E_.wvu.Rows" sId="3"/>
    <undo index="14" exp="area" ref3D="1" dr="$A$98:$XFD$98" dn="Z_B31C8DB7_3E78_4144_A6B5_8DE36DE63F0E_.wvu.Rows" sId="3"/>
    <undo index="12" exp="area" ref3D="1" dr="$A$91:$XFD$91" dn="Z_B31C8DB7_3E78_4144_A6B5_8DE36DE63F0E_.wvu.Rows" sId="3"/>
    <undo index="10" exp="area" ref3D="1" dr="$A$74:$XFD$74" dn="Z_B31C8DB7_3E78_4144_A6B5_8DE36DE63F0E_.wvu.Rows" sId="3"/>
    <undo index="8" exp="area" ref3D="1" dr="$A$67:$XFD$67" dn="Z_B31C8DB7_3E78_4144_A6B5_8DE36DE63F0E_.wvu.Rows" sId="3"/>
    <undo index="22" exp="area" ref3D="1" dr="$A$131:$XFD$132" dn="Z_B30CE22D_C12F_4E12_8BB9_3AAE0A6991CC_.wvu.Rows" sId="3"/>
    <undo index="20" exp="area" ref3D="1" dr="$A$126:$XFD$128" dn="Z_B30CE22D_C12F_4E12_8BB9_3AAE0A6991CC_.wvu.Rows" sId="3"/>
    <undo index="18" exp="area" ref3D="1" dr="$A$91:$XFD$91" dn="Z_B30CE22D_C12F_4E12_8BB9_3AAE0A6991CC_.wvu.Rows" sId="3"/>
    <undo index="16" exp="area" ref3D="1" dr="$A$74:$XFD$74" dn="Z_B30CE22D_C12F_4E12_8BB9_3AAE0A6991CC_.wvu.Rows" sId="3"/>
    <undo index="14" exp="area" ref3D="1" dr="$A$67:$XFD$67" dn="Z_B30CE22D_C12F_4E12_8BB9_3AAE0A6991CC_.wvu.Rows" sId="3"/>
    <undo index="26" exp="area" ref3D="1" dr="$A$131:$XFD$132" dn="Z_A54C432C_6C68_4B53_A75C_446EB3A61B2B_.wvu.Rows" sId="3"/>
    <undo index="24" exp="area" ref3D="1" dr="$A$126:$XFD$128" dn="Z_A54C432C_6C68_4B53_A75C_446EB3A61B2B_.wvu.Rows" sId="3"/>
    <undo index="22" exp="area" ref3D="1" dr="$A$98:$XFD$98" dn="Z_A54C432C_6C68_4B53_A75C_446EB3A61B2B_.wvu.Rows" sId="3"/>
    <undo index="20" exp="area" ref3D="1" dr="$A$91:$XFD$91" dn="Z_A54C432C_6C68_4B53_A75C_446EB3A61B2B_.wvu.Rows" sId="3"/>
    <undo index="18" exp="area" ref3D="1" dr="$A$74:$XFD$74" dn="Z_A54C432C_6C68_4B53_A75C_446EB3A61B2B_.wvu.Rows" sId="3"/>
    <undo index="16" exp="area" ref3D="1" dr="$A$67:$XFD$67" dn="Z_A54C432C_6C68_4B53_A75C_446EB3A61B2B_.wvu.Rows" sId="3"/>
    <undo index="22" exp="area" ref3D="1" dr="$A$131:$XFD$132" dn="Z_61528DAC_5C4C_48F4_ADE2_8A724B05A086_.wvu.Rows" sId="3"/>
    <undo index="20" exp="area" ref3D="1" dr="$A$126:$XFD$128" dn="Z_61528DAC_5C4C_48F4_ADE2_8A724B05A086_.wvu.Rows" sId="3"/>
    <undo index="18" exp="area" ref3D="1" dr="$A$98:$XFD$98" dn="Z_61528DAC_5C4C_48F4_ADE2_8A724B05A086_.wvu.Rows" sId="3"/>
    <undo index="16" exp="area" ref3D="1" dr="$A$91:$XFD$91" dn="Z_61528DAC_5C4C_48F4_ADE2_8A724B05A086_.wvu.Rows" sId="3"/>
    <undo index="16" exp="area" ref3D="1" dr="$A$126:$XFD$128" dn="Z_5BFCA170_DEAE_4D2C_98A0_1E68B427AC01_.wvu.Rows" sId="3"/>
    <undo index="14" exp="area" ref3D="1" dr="$A$98:$XFD$98" dn="Z_5BFCA170_DEAE_4D2C_98A0_1E68B427AC01_.wvu.Rows" sId="3"/>
    <undo index="12" exp="area" ref3D="1" dr="$A$91:$XFD$91" dn="Z_5BFCA170_DEAE_4D2C_98A0_1E68B427AC01_.wvu.Rows" sId="3"/>
    <undo index="10" exp="area" ref3D="1" dr="$A$74:$XFD$74" dn="Z_5BFCA170_DEAE_4D2C_98A0_1E68B427AC01_.wvu.Rows" sId="3"/>
    <undo index="8" exp="area" ref3D="1" dr="$A$67:$XFD$67" dn="Z_5BFCA170_DEAE_4D2C_98A0_1E68B427AC01_.wvu.Rows" sId="3"/>
    <undo index="38" exp="area" ref3D="1" dr="$A$131:$XFD$132" dn="Z_42584DC0_1D41_4C93_9B38_C388E7B8DAC4_.wvu.Rows" sId="3"/>
    <undo index="36" exp="area" ref3D="1" dr="$A$126:$XFD$128" dn="Z_42584DC0_1D41_4C93_9B38_C388E7B8DAC4_.wvu.Rows" sId="3"/>
    <undo index="34" exp="area" ref3D="1" dr="$A$106:$XFD$106" dn="Z_42584DC0_1D41_4C93_9B38_C388E7B8DAC4_.wvu.Rows" sId="3"/>
    <undo index="32" exp="area" ref3D="1" dr="$A$98:$XFD$98" dn="Z_42584DC0_1D41_4C93_9B38_C388E7B8DAC4_.wvu.Rows" sId="3"/>
    <undo index="30" exp="area" ref3D="1" dr="$A$94:$XFD$94" dn="Z_42584DC0_1D41_4C93_9B38_C388E7B8DAC4_.wvu.Rows" sId="3"/>
    <undo index="28" exp="area" ref3D="1" dr="$A$91:$XFD$91" dn="Z_42584DC0_1D41_4C93_9B38_C388E7B8DAC4_.wvu.Rows" sId="3"/>
    <undo index="26" exp="area" ref3D="1" dr="$A$85:$XFD$85" dn="Z_42584DC0_1D41_4C93_9B38_C388E7B8DAC4_.wvu.Rows" sId="3"/>
    <undo index="24" exp="area" ref3D="1" dr="$A$74:$XFD$74" dn="Z_42584DC0_1D41_4C93_9B38_C388E7B8DAC4_.wvu.Rows" sId="3"/>
    <undo index="22" exp="area" ref3D="1" dr="$A$67:$XFD$67" dn="Z_42584DC0_1D41_4C93_9B38_C388E7B8DAC4_.wvu.Rows" sId="3"/>
    <undo index="20" exp="area" ref3D="1" dr="$A$61:$XFD$63" dn="Z_42584DC0_1D41_4C93_9B38_C388E7B8DAC4_.wvu.Rows" sId="3"/>
    <undo index="18" exp="area" ref3D="1" dr="$A$59:$XFD$59" dn="Z_42584DC0_1D41_4C93_9B38_C388E7B8DAC4_.wvu.Rows" sId="3"/>
    <undo index="16" exp="area" ref3D="1" dr="$A$126:$XFD$128" dn="Z_3DCB9AAA_F09C_4EA6_B992_F93E466D374A_.wvu.Rows" sId="3"/>
    <undo index="14" exp="area" ref3D="1" dr="$A$98:$XFD$98" dn="Z_3DCB9AAA_F09C_4EA6_B992_F93E466D374A_.wvu.Rows" sId="3"/>
    <undo index="12" exp="area" ref3D="1" dr="$A$91:$XFD$91" dn="Z_3DCB9AAA_F09C_4EA6_B992_F93E466D374A_.wvu.Rows" sId="3"/>
    <undo index="10" exp="area" ref3D="1" dr="$A$74:$XFD$74" dn="Z_3DCB9AAA_F09C_4EA6_B992_F93E466D374A_.wvu.Rows" sId="3"/>
    <undo index="8" exp="area" ref3D="1" dr="$A$67:$XFD$67" dn="Z_3DCB9AAA_F09C_4EA6_B992_F93E466D374A_.wvu.Rows" sId="3"/>
    <undo index="18" exp="area" ref3D="1" dr="$A$126:$XFD$128" dn="Z_1A52382B_3765_4E8C_903F_6B8919B7242E_.wvu.Rows" sId="3"/>
    <undo index="16" exp="area" ref3D="1" dr="$A$98:$XFD$98" dn="Z_1A52382B_3765_4E8C_903F_6B8919B7242E_.wvu.Rows" sId="3"/>
    <undo index="14" exp="area" ref3D="1" dr="$A$91:$XFD$91" dn="Z_1A52382B_3765_4E8C_903F_6B8919B7242E_.wvu.Rows" sId="3"/>
    <undo index="12" exp="area" ref3D="1" dr="$A$74:$XFD$74" dn="Z_1A52382B_3765_4E8C_903F_6B8919B7242E_.wvu.Rows" sId="3"/>
    <undo index="10" exp="area" ref3D="1" dr="$A$67:$XFD$67" dn="Z_1A52382B_3765_4E8C_903F_6B8919B7242E_.wvu.Rows" sId="3"/>
    <undo index="24" exp="area" ref3D="1" dr="$A$131:$XFD$132" dn="Z_1718F1EE_9F48_4DBE_9531_3B70F9C4A5DD_.wvu.Rows" sId="3"/>
    <undo index="22" exp="area" ref3D="1" dr="$A$126:$XFD$128" dn="Z_1718F1EE_9F48_4DBE_9531_3B70F9C4A5DD_.wvu.Rows" sId="3"/>
    <undo index="20" exp="area" ref3D="1" dr="$A$98:$XFD$98" dn="Z_1718F1EE_9F48_4DBE_9531_3B70F9C4A5DD_.wvu.Rows" sId="3"/>
    <undo index="18" exp="area" ref3D="1" dr="$A$91:$XFD$91" dn="Z_1718F1EE_9F48_4DBE_9531_3B70F9C4A5DD_.wvu.Rows" sId="3"/>
    <undo index="16" exp="area" ref3D="1" dr="$A$74:$XFD$74" dn="Z_1718F1EE_9F48_4DBE_9531_3B70F9C4A5DD_.wvu.Rows" sId="3"/>
    <undo index="14" exp="area" ref3D="1" dr="$A$67:$XFD$67" dn="Z_1718F1EE_9F48_4DBE_9531_3B70F9C4A5DD_.wvu.Rows" sId="3"/>
    <rfmt sheetId="3" xfDxf="1" s="1" sqref="A57:XFD57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s="1" dxf="1">
      <nc r="A57">
        <v>1164300001</v>
      </nc>
      <ndxf>
        <font>
          <sz val="16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B57" t="inlineStr">
        <is>
          <t>Д. в. за взыскания  (штрафы) за нарушения законодательства РФ о об адм. Правонар., предусмотренные ст. 20.25 КоАП</t>
        </is>
      </nc>
      <ndxf>
        <font>
          <sz val="16"/>
          <color auto="1"/>
          <name val="Times New Roman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C57">
        <v>735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D57">
        <v>702.86089000000004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E57">
        <f>SUM(D57/C57*100)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F57">
        <f>SUM(D57-C57)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627" sId="3" ref="A57:XFD57" action="deleteRow">
    <undo index="25" exp="ref" v="1" dr="C57" r="C53" sId="3"/>
    <undo index="16" exp="area" ref3D="1" dr="$A$125:$XFD$127" dn="Z_B31C8DB7_3E78_4144_A6B5_8DE36DE63F0E_.wvu.Rows" sId="3"/>
    <undo index="14" exp="area" ref3D="1" dr="$A$97:$XFD$97" dn="Z_B31C8DB7_3E78_4144_A6B5_8DE36DE63F0E_.wvu.Rows" sId="3"/>
    <undo index="12" exp="area" ref3D="1" dr="$A$90:$XFD$90" dn="Z_B31C8DB7_3E78_4144_A6B5_8DE36DE63F0E_.wvu.Rows" sId="3"/>
    <undo index="10" exp="area" ref3D="1" dr="$A$73:$XFD$73" dn="Z_B31C8DB7_3E78_4144_A6B5_8DE36DE63F0E_.wvu.Rows" sId="3"/>
    <undo index="8" exp="area" ref3D="1" dr="$A$66:$XFD$66" dn="Z_B31C8DB7_3E78_4144_A6B5_8DE36DE63F0E_.wvu.Rows" sId="3"/>
    <undo index="22" exp="area" ref3D="1" dr="$A$130:$XFD$131" dn="Z_B30CE22D_C12F_4E12_8BB9_3AAE0A6991CC_.wvu.Rows" sId="3"/>
    <undo index="20" exp="area" ref3D="1" dr="$A$125:$XFD$127" dn="Z_B30CE22D_C12F_4E12_8BB9_3AAE0A6991CC_.wvu.Rows" sId="3"/>
    <undo index="18" exp="area" ref3D="1" dr="$A$90:$XFD$90" dn="Z_B30CE22D_C12F_4E12_8BB9_3AAE0A6991CC_.wvu.Rows" sId="3"/>
    <undo index="16" exp="area" ref3D="1" dr="$A$73:$XFD$73" dn="Z_B30CE22D_C12F_4E12_8BB9_3AAE0A6991CC_.wvu.Rows" sId="3"/>
    <undo index="14" exp="area" ref3D="1" dr="$A$66:$XFD$66" dn="Z_B30CE22D_C12F_4E12_8BB9_3AAE0A6991CC_.wvu.Rows" sId="3"/>
    <undo index="26" exp="area" ref3D="1" dr="$A$130:$XFD$131" dn="Z_A54C432C_6C68_4B53_A75C_446EB3A61B2B_.wvu.Rows" sId="3"/>
    <undo index="24" exp="area" ref3D="1" dr="$A$125:$XFD$127" dn="Z_A54C432C_6C68_4B53_A75C_446EB3A61B2B_.wvu.Rows" sId="3"/>
    <undo index="22" exp="area" ref3D="1" dr="$A$97:$XFD$97" dn="Z_A54C432C_6C68_4B53_A75C_446EB3A61B2B_.wvu.Rows" sId="3"/>
    <undo index="20" exp="area" ref3D="1" dr="$A$90:$XFD$90" dn="Z_A54C432C_6C68_4B53_A75C_446EB3A61B2B_.wvu.Rows" sId="3"/>
    <undo index="18" exp="area" ref3D="1" dr="$A$73:$XFD$73" dn="Z_A54C432C_6C68_4B53_A75C_446EB3A61B2B_.wvu.Rows" sId="3"/>
    <undo index="16" exp="area" ref3D="1" dr="$A$66:$XFD$66" dn="Z_A54C432C_6C68_4B53_A75C_446EB3A61B2B_.wvu.Rows" sId="3"/>
    <undo index="22" exp="area" ref3D="1" dr="$A$130:$XFD$131" dn="Z_61528DAC_5C4C_48F4_ADE2_8A724B05A086_.wvu.Rows" sId="3"/>
    <undo index="20" exp="area" ref3D="1" dr="$A$125:$XFD$127" dn="Z_61528DAC_5C4C_48F4_ADE2_8A724B05A086_.wvu.Rows" sId="3"/>
    <undo index="18" exp="area" ref3D="1" dr="$A$97:$XFD$97" dn="Z_61528DAC_5C4C_48F4_ADE2_8A724B05A086_.wvu.Rows" sId="3"/>
    <undo index="16" exp="area" ref3D="1" dr="$A$90:$XFD$90" dn="Z_61528DAC_5C4C_48F4_ADE2_8A724B05A086_.wvu.Rows" sId="3"/>
    <undo index="16" exp="area" ref3D="1" dr="$A$125:$XFD$127" dn="Z_5BFCA170_DEAE_4D2C_98A0_1E68B427AC01_.wvu.Rows" sId="3"/>
    <undo index="14" exp="area" ref3D="1" dr="$A$97:$XFD$97" dn="Z_5BFCA170_DEAE_4D2C_98A0_1E68B427AC01_.wvu.Rows" sId="3"/>
    <undo index="12" exp="area" ref3D="1" dr="$A$90:$XFD$90" dn="Z_5BFCA170_DEAE_4D2C_98A0_1E68B427AC01_.wvu.Rows" sId="3"/>
    <undo index="10" exp="area" ref3D="1" dr="$A$73:$XFD$73" dn="Z_5BFCA170_DEAE_4D2C_98A0_1E68B427AC01_.wvu.Rows" sId="3"/>
    <undo index="8" exp="area" ref3D="1" dr="$A$66:$XFD$66" dn="Z_5BFCA170_DEAE_4D2C_98A0_1E68B427AC01_.wvu.Rows" sId="3"/>
    <undo index="38" exp="area" ref3D="1" dr="$A$130:$XFD$131" dn="Z_42584DC0_1D41_4C93_9B38_C388E7B8DAC4_.wvu.Rows" sId="3"/>
    <undo index="36" exp="area" ref3D="1" dr="$A$125:$XFD$127" dn="Z_42584DC0_1D41_4C93_9B38_C388E7B8DAC4_.wvu.Rows" sId="3"/>
    <undo index="34" exp="area" ref3D="1" dr="$A$105:$XFD$105" dn="Z_42584DC0_1D41_4C93_9B38_C388E7B8DAC4_.wvu.Rows" sId="3"/>
    <undo index="32" exp="area" ref3D="1" dr="$A$97:$XFD$97" dn="Z_42584DC0_1D41_4C93_9B38_C388E7B8DAC4_.wvu.Rows" sId="3"/>
    <undo index="30" exp="area" ref3D="1" dr="$A$93:$XFD$93" dn="Z_42584DC0_1D41_4C93_9B38_C388E7B8DAC4_.wvu.Rows" sId="3"/>
    <undo index="28" exp="area" ref3D="1" dr="$A$90:$XFD$90" dn="Z_42584DC0_1D41_4C93_9B38_C388E7B8DAC4_.wvu.Rows" sId="3"/>
    <undo index="26" exp="area" ref3D="1" dr="$A$84:$XFD$84" dn="Z_42584DC0_1D41_4C93_9B38_C388E7B8DAC4_.wvu.Rows" sId="3"/>
    <undo index="24" exp="area" ref3D="1" dr="$A$73:$XFD$73" dn="Z_42584DC0_1D41_4C93_9B38_C388E7B8DAC4_.wvu.Rows" sId="3"/>
    <undo index="22" exp="area" ref3D="1" dr="$A$66:$XFD$66" dn="Z_42584DC0_1D41_4C93_9B38_C388E7B8DAC4_.wvu.Rows" sId="3"/>
    <undo index="20" exp="area" ref3D="1" dr="$A$60:$XFD$62" dn="Z_42584DC0_1D41_4C93_9B38_C388E7B8DAC4_.wvu.Rows" sId="3"/>
    <undo index="18" exp="area" ref3D="1" dr="$A$58:$XFD$58" dn="Z_42584DC0_1D41_4C93_9B38_C388E7B8DAC4_.wvu.Rows" sId="3"/>
    <undo index="16" exp="area" ref3D="1" dr="$A$125:$XFD$127" dn="Z_3DCB9AAA_F09C_4EA6_B992_F93E466D374A_.wvu.Rows" sId="3"/>
    <undo index="14" exp="area" ref3D="1" dr="$A$97:$XFD$97" dn="Z_3DCB9AAA_F09C_4EA6_B992_F93E466D374A_.wvu.Rows" sId="3"/>
    <undo index="12" exp="area" ref3D="1" dr="$A$90:$XFD$90" dn="Z_3DCB9AAA_F09C_4EA6_B992_F93E466D374A_.wvu.Rows" sId="3"/>
    <undo index="10" exp="area" ref3D="1" dr="$A$73:$XFD$73" dn="Z_3DCB9AAA_F09C_4EA6_B992_F93E466D374A_.wvu.Rows" sId="3"/>
    <undo index="8" exp="area" ref3D="1" dr="$A$66:$XFD$66" dn="Z_3DCB9AAA_F09C_4EA6_B992_F93E466D374A_.wvu.Rows" sId="3"/>
    <undo index="18" exp="area" ref3D="1" dr="$A$125:$XFD$127" dn="Z_1A52382B_3765_4E8C_903F_6B8919B7242E_.wvu.Rows" sId="3"/>
    <undo index="16" exp="area" ref3D="1" dr="$A$97:$XFD$97" dn="Z_1A52382B_3765_4E8C_903F_6B8919B7242E_.wvu.Rows" sId="3"/>
    <undo index="14" exp="area" ref3D="1" dr="$A$90:$XFD$90" dn="Z_1A52382B_3765_4E8C_903F_6B8919B7242E_.wvu.Rows" sId="3"/>
    <undo index="12" exp="area" ref3D="1" dr="$A$73:$XFD$73" dn="Z_1A52382B_3765_4E8C_903F_6B8919B7242E_.wvu.Rows" sId="3"/>
    <undo index="10" exp="area" ref3D="1" dr="$A$66:$XFD$66" dn="Z_1A52382B_3765_4E8C_903F_6B8919B7242E_.wvu.Rows" sId="3"/>
    <undo index="24" exp="area" ref3D="1" dr="$A$130:$XFD$131" dn="Z_1718F1EE_9F48_4DBE_9531_3B70F9C4A5DD_.wvu.Rows" sId="3"/>
    <undo index="22" exp="area" ref3D="1" dr="$A$125:$XFD$127" dn="Z_1718F1EE_9F48_4DBE_9531_3B70F9C4A5DD_.wvu.Rows" sId="3"/>
    <undo index="20" exp="area" ref3D="1" dr="$A$97:$XFD$97" dn="Z_1718F1EE_9F48_4DBE_9531_3B70F9C4A5DD_.wvu.Rows" sId="3"/>
    <undo index="18" exp="area" ref3D="1" dr="$A$90:$XFD$90" dn="Z_1718F1EE_9F48_4DBE_9531_3B70F9C4A5DD_.wvu.Rows" sId="3"/>
    <undo index="16" exp="area" ref3D="1" dr="$A$73:$XFD$73" dn="Z_1718F1EE_9F48_4DBE_9531_3B70F9C4A5DD_.wvu.Rows" sId="3"/>
    <undo index="14" exp="area" ref3D="1" dr="$A$66:$XFD$66" dn="Z_1718F1EE_9F48_4DBE_9531_3B70F9C4A5DD_.wvu.Rows" sId="3"/>
    <rfmt sheetId="3" xfDxf="1" s="1" sqref="A57:XFD57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s="1" dxf="1">
      <nc r="A57">
        <v>1163305005</v>
      </nc>
      <ndxf>
        <font>
          <sz val="16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B57" t="inlineStr">
        <is>
          <t>Денежные взыскания  (штрафы) за нарушения законодательства РФ о размещении заказов на поставки товаров, выполнение работ, оказание услуг</t>
        </is>
      </nc>
      <ndxf>
        <font>
          <sz val="16"/>
          <color auto="1"/>
          <name val="Times New Roman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C57">
        <v>145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D57">
        <v>104.11462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E57">
        <f>SUM(D57/C57*100)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F57">
        <f>SUM(D57-C57)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628" sId="3" ref="A57:XFD57" action="deleteRow">
    <undo index="27" exp="ref" v="1" dr="C57" r="C53" sId="3"/>
    <undo index="16" exp="area" ref3D="1" dr="$A$124:$XFD$126" dn="Z_B31C8DB7_3E78_4144_A6B5_8DE36DE63F0E_.wvu.Rows" sId="3"/>
    <undo index="14" exp="area" ref3D="1" dr="$A$96:$XFD$96" dn="Z_B31C8DB7_3E78_4144_A6B5_8DE36DE63F0E_.wvu.Rows" sId="3"/>
    <undo index="12" exp="area" ref3D="1" dr="$A$89:$XFD$89" dn="Z_B31C8DB7_3E78_4144_A6B5_8DE36DE63F0E_.wvu.Rows" sId="3"/>
    <undo index="10" exp="area" ref3D="1" dr="$A$72:$XFD$72" dn="Z_B31C8DB7_3E78_4144_A6B5_8DE36DE63F0E_.wvu.Rows" sId="3"/>
    <undo index="8" exp="area" ref3D="1" dr="$A$65:$XFD$65" dn="Z_B31C8DB7_3E78_4144_A6B5_8DE36DE63F0E_.wvu.Rows" sId="3"/>
    <undo index="22" exp="area" ref3D="1" dr="$A$129:$XFD$130" dn="Z_B30CE22D_C12F_4E12_8BB9_3AAE0A6991CC_.wvu.Rows" sId="3"/>
    <undo index="20" exp="area" ref3D="1" dr="$A$124:$XFD$126" dn="Z_B30CE22D_C12F_4E12_8BB9_3AAE0A6991CC_.wvu.Rows" sId="3"/>
    <undo index="18" exp="area" ref3D="1" dr="$A$89:$XFD$89" dn="Z_B30CE22D_C12F_4E12_8BB9_3AAE0A6991CC_.wvu.Rows" sId="3"/>
    <undo index="16" exp="area" ref3D="1" dr="$A$72:$XFD$72" dn="Z_B30CE22D_C12F_4E12_8BB9_3AAE0A6991CC_.wvu.Rows" sId="3"/>
    <undo index="14" exp="area" ref3D="1" dr="$A$65:$XFD$65" dn="Z_B30CE22D_C12F_4E12_8BB9_3AAE0A6991CC_.wvu.Rows" sId="3"/>
    <undo index="26" exp="area" ref3D="1" dr="$A$129:$XFD$130" dn="Z_A54C432C_6C68_4B53_A75C_446EB3A61B2B_.wvu.Rows" sId="3"/>
    <undo index="24" exp="area" ref3D="1" dr="$A$124:$XFD$126" dn="Z_A54C432C_6C68_4B53_A75C_446EB3A61B2B_.wvu.Rows" sId="3"/>
    <undo index="22" exp="area" ref3D="1" dr="$A$96:$XFD$96" dn="Z_A54C432C_6C68_4B53_A75C_446EB3A61B2B_.wvu.Rows" sId="3"/>
    <undo index="20" exp="area" ref3D="1" dr="$A$89:$XFD$89" dn="Z_A54C432C_6C68_4B53_A75C_446EB3A61B2B_.wvu.Rows" sId="3"/>
    <undo index="18" exp="area" ref3D="1" dr="$A$72:$XFD$72" dn="Z_A54C432C_6C68_4B53_A75C_446EB3A61B2B_.wvu.Rows" sId="3"/>
    <undo index="16" exp="area" ref3D="1" dr="$A$65:$XFD$65" dn="Z_A54C432C_6C68_4B53_A75C_446EB3A61B2B_.wvu.Rows" sId="3"/>
    <undo index="22" exp="area" ref3D="1" dr="$A$129:$XFD$130" dn="Z_61528DAC_5C4C_48F4_ADE2_8A724B05A086_.wvu.Rows" sId="3"/>
    <undo index="20" exp="area" ref3D="1" dr="$A$124:$XFD$126" dn="Z_61528DAC_5C4C_48F4_ADE2_8A724B05A086_.wvu.Rows" sId="3"/>
    <undo index="18" exp="area" ref3D="1" dr="$A$96:$XFD$96" dn="Z_61528DAC_5C4C_48F4_ADE2_8A724B05A086_.wvu.Rows" sId="3"/>
    <undo index="16" exp="area" ref3D="1" dr="$A$89:$XFD$89" dn="Z_61528DAC_5C4C_48F4_ADE2_8A724B05A086_.wvu.Rows" sId="3"/>
    <undo index="16" exp="area" ref3D="1" dr="$A$124:$XFD$126" dn="Z_5BFCA170_DEAE_4D2C_98A0_1E68B427AC01_.wvu.Rows" sId="3"/>
    <undo index="14" exp="area" ref3D="1" dr="$A$96:$XFD$96" dn="Z_5BFCA170_DEAE_4D2C_98A0_1E68B427AC01_.wvu.Rows" sId="3"/>
    <undo index="12" exp="area" ref3D="1" dr="$A$89:$XFD$89" dn="Z_5BFCA170_DEAE_4D2C_98A0_1E68B427AC01_.wvu.Rows" sId="3"/>
    <undo index="10" exp="area" ref3D="1" dr="$A$72:$XFD$72" dn="Z_5BFCA170_DEAE_4D2C_98A0_1E68B427AC01_.wvu.Rows" sId="3"/>
    <undo index="8" exp="area" ref3D="1" dr="$A$65:$XFD$65" dn="Z_5BFCA170_DEAE_4D2C_98A0_1E68B427AC01_.wvu.Rows" sId="3"/>
    <undo index="38" exp="area" ref3D="1" dr="$A$129:$XFD$130" dn="Z_42584DC0_1D41_4C93_9B38_C388E7B8DAC4_.wvu.Rows" sId="3"/>
    <undo index="36" exp="area" ref3D="1" dr="$A$124:$XFD$126" dn="Z_42584DC0_1D41_4C93_9B38_C388E7B8DAC4_.wvu.Rows" sId="3"/>
    <undo index="34" exp="area" ref3D="1" dr="$A$104:$XFD$104" dn="Z_42584DC0_1D41_4C93_9B38_C388E7B8DAC4_.wvu.Rows" sId="3"/>
    <undo index="32" exp="area" ref3D="1" dr="$A$96:$XFD$96" dn="Z_42584DC0_1D41_4C93_9B38_C388E7B8DAC4_.wvu.Rows" sId="3"/>
    <undo index="30" exp="area" ref3D="1" dr="$A$92:$XFD$92" dn="Z_42584DC0_1D41_4C93_9B38_C388E7B8DAC4_.wvu.Rows" sId="3"/>
    <undo index="28" exp="area" ref3D="1" dr="$A$89:$XFD$89" dn="Z_42584DC0_1D41_4C93_9B38_C388E7B8DAC4_.wvu.Rows" sId="3"/>
    <undo index="26" exp="area" ref3D="1" dr="$A$83:$XFD$83" dn="Z_42584DC0_1D41_4C93_9B38_C388E7B8DAC4_.wvu.Rows" sId="3"/>
    <undo index="24" exp="area" ref3D="1" dr="$A$72:$XFD$72" dn="Z_42584DC0_1D41_4C93_9B38_C388E7B8DAC4_.wvu.Rows" sId="3"/>
    <undo index="22" exp="area" ref3D="1" dr="$A$65:$XFD$65" dn="Z_42584DC0_1D41_4C93_9B38_C388E7B8DAC4_.wvu.Rows" sId="3"/>
    <undo index="20" exp="area" ref3D="1" dr="$A$59:$XFD$61" dn="Z_42584DC0_1D41_4C93_9B38_C388E7B8DAC4_.wvu.Rows" sId="3"/>
    <undo index="18" exp="area" ref3D="1" dr="$A$57:$XFD$57" dn="Z_42584DC0_1D41_4C93_9B38_C388E7B8DAC4_.wvu.Rows" sId="3"/>
    <undo index="16" exp="area" ref3D="1" dr="$A$124:$XFD$126" dn="Z_3DCB9AAA_F09C_4EA6_B992_F93E466D374A_.wvu.Rows" sId="3"/>
    <undo index="14" exp="area" ref3D="1" dr="$A$96:$XFD$96" dn="Z_3DCB9AAA_F09C_4EA6_B992_F93E466D374A_.wvu.Rows" sId="3"/>
    <undo index="12" exp="area" ref3D="1" dr="$A$89:$XFD$89" dn="Z_3DCB9AAA_F09C_4EA6_B992_F93E466D374A_.wvu.Rows" sId="3"/>
    <undo index="10" exp="area" ref3D="1" dr="$A$72:$XFD$72" dn="Z_3DCB9AAA_F09C_4EA6_B992_F93E466D374A_.wvu.Rows" sId="3"/>
    <undo index="8" exp="area" ref3D="1" dr="$A$65:$XFD$65" dn="Z_3DCB9AAA_F09C_4EA6_B992_F93E466D374A_.wvu.Rows" sId="3"/>
    <undo index="18" exp="area" ref3D="1" dr="$A$124:$XFD$126" dn="Z_1A52382B_3765_4E8C_903F_6B8919B7242E_.wvu.Rows" sId="3"/>
    <undo index="16" exp="area" ref3D="1" dr="$A$96:$XFD$96" dn="Z_1A52382B_3765_4E8C_903F_6B8919B7242E_.wvu.Rows" sId="3"/>
    <undo index="14" exp="area" ref3D="1" dr="$A$89:$XFD$89" dn="Z_1A52382B_3765_4E8C_903F_6B8919B7242E_.wvu.Rows" sId="3"/>
    <undo index="12" exp="area" ref3D="1" dr="$A$72:$XFD$72" dn="Z_1A52382B_3765_4E8C_903F_6B8919B7242E_.wvu.Rows" sId="3"/>
    <undo index="10" exp="area" ref3D="1" dr="$A$65:$XFD$65" dn="Z_1A52382B_3765_4E8C_903F_6B8919B7242E_.wvu.Rows" sId="3"/>
    <undo index="24" exp="area" ref3D="1" dr="$A$129:$XFD$130" dn="Z_1718F1EE_9F48_4DBE_9531_3B70F9C4A5DD_.wvu.Rows" sId="3"/>
    <undo index="22" exp="area" ref3D="1" dr="$A$124:$XFD$126" dn="Z_1718F1EE_9F48_4DBE_9531_3B70F9C4A5DD_.wvu.Rows" sId="3"/>
    <undo index="20" exp="area" ref3D="1" dr="$A$96:$XFD$96" dn="Z_1718F1EE_9F48_4DBE_9531_3B70F9C4A5DD_.wvu.Rows" sId="3"/>
    <undo index="18" exp="area" ref3D="1" dr="$A$89:$XFD$89" dn="Z_1718F1EE_9F48_4DBE_9531_3B70F9C4A5DD_.wvu.Rows" sId="3"/>
    <undo index="16" exp="area" ref3D="1" dr="$A$72:$XFD$72" dn="Z_1718F1EE_9F48_4DBE_9531_3B70F9C4A5DD_.wvu.Rows" sId="3"/>
    <undo index="14" exp="area" ref3D="1" dr="$A$65:$XFD$65" dn="Z_1718F1EE_9F48_4DBE_9531_3B70F9C4A5DD_.wvu.Rows" sId="3"/>
    <rfmt sheetId="3" xfDxf="1" s="1" sqref="A57:XFD57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s="1" dxf="1">
      <nc r="A57">
        <v>1163500000</v>
      </nc>
      <ndxf>
        <font>
          <sz val="16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B57" t="inlineStr">
        <is>
          <t>Сумма по искам о возмещении вреда</t>
        </is>
      </nc>
      <ndxf>
        <font>
          <sz val="16"/>
          <color auto="1"/>
          <name val="Times New Roman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C57">
        <v>0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D57">
        <v>1.3480300000000001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E57">
        <f>SUM(D57/C57*100)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F57">
        <f>SUM(D57-C57)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629" sId="3" ref="A57:XFD57" action="deleteRow">
    <undo index="0" exp="area" dr="D54:D57" r="D53" sId="3"/>
    <undo index="29" exp="ref" v="1" dr="C57" r="C53" sId="3"/>
    <undo index="16" exp="area" ref3D="1" dr="$A$123:$XFD$125" dn="Z_B31C8DB7_3E78_4144_A6B5_8DE36DE63F0E_.wvu.Rows" sId="3"/>
    <undo index="14" exp="area" ref3D="1" dr="$A$95:$XFD$95" dn="Z_B31C8DB7_3E78_4144_A6B5_8DE36DE63F0E_.wvu.Rows" sId="3"/>
    <undo index="12" exp="area" ref3D="1" dr="$A$88:$XFD$88" dn="Z_B31C8DB7_3E78_4144_A6B5_8DE36DE63F0E_.wvu.Rows" sId="3"/>
    <undo index="10" exp="area" ref3D="1" dr="$A$71:$XFD$71" dn="Z_B31C8DB7_3E78_4144_A6B5_8DE36DE63F0E_.wvu.Rows" sId="3"/>
    <undo index="8" exp="area" ref3D="1" dr="$A$64:$XFD$64" dn="Z_B31C8DB7_3E78_4144_A6B5_8DE36DE63F0E_.wvu.Rows" sId="3"/>
    <undo index="22" exp="area" ref3D="1" dr="$A$128:$XFD$129" dn="Z_B30CE22D_C12F_4E12_8BB9_3AAE0A6991CC_.wvu.Rows" sId="3"/>
    <undo index="20" exp="area" ref3D="1" dr="$A$123:$XFD$125" dn="Z_B30CE22D_C12F_4E12_8BB9_3AAE0A6991CC_.wvu.Rows" sId="3"/>
    <undo index="18" exp="area" ref3D="1" dr="$A$88:$XFD$88" dn="Z_B30CE22D_C12F_4E12_8BB9_3AAE0A6991CC_.wvu.Rows" sId="3"/>
    <undo index="16" exp="area" ref3D="1" dr="$A$71:$XFD$71" dn="Z_B30CE22D_C12F_4E12_8BB9_3AAE0A6991CC_.wvu.Rows" sId="3"/>
    <undo index="14" exp="area" ref3D="1" dr="$A$64:$XFD$64" dn="Z_B30CE22D_C12F_4E12_8BB9_3AAE0A6991CC_.wvu.Rows" sId="3"/>
    <undo index="26" exp="area" ref3D="1" dr="$A$128:$XFD$129" dn="Z_A54C432C_6C68_4B53_A75C_446EB3A61B2B_.wvu.Rows" sId="3"/>
    <undo index="24" exp="area" ref3D="1" dr="$A$123:$XFD$125" dn="Z_A54C432C_6C68_4B53_A75C_446EB3A61B2B_.wvu.Rows" sId="3"/>
    <undo index="22" exp="area" ref3D="1" dr="$A$95:$XFD$95" dn="Z_A54C432C_6C68_4B53_A75C_446EB3A61B2B_.wvu.Rows" sId="3"/>
    <undo index="20" exp="area" ref3D="1" dr="$A$88:$XFD$88" dn="Z_A54C432C_6C68_4B53_A75C_446EB3A61B2B_.wvu.Rows" sId="3"/>
    <undo index="18" exp="area" ref3D="1" dr="$A$71:$XFD$71" dn="Z_A54C432C_6C68_4B53_A75C_446EB3A61B2B_.wvu.Rows" sId="3"/>
    <undo index="16" exp="area" ref3D="1" dr="$A$64:$XFD$64" dn="Z_A54C432C_6C68_4B53_A75C_446EB3A61B2B_.wvu.Rows" sId="3"/>
    <undo index="22" exp="area" ref3D="1" dr="$A$128:$XFD$129" dn="Z_61528DAC_5C4C_48F4_ADE2_8A724B05A086_.wvu.Rows" sId="3"/>
    <undo index="20" exp="area" ref3D="1" dr="$A$123:$XFD$125" dn="Z_61528DAC_5C4C_48F4_ADE2_8A724B05A086_.wvu.Rows" sId="3"/>
    <undo index="18" exp="area" ref3D="1" dr="$A$95:$XFD$95" dn="Z_61528DAC_5C4C_48F4_ADE2_8A724B05A086_.wvu.Rows" sId="3"/>
    <undo index="16" exp="area" ref3D="1" dr="$A$88:$XFD$88" dn="Z_61528DAC_5C4C_48F4_ADE2_8A724B05A086_.wvu.Rows" sId="3"/>
    <undo index="16" exp="area" ref3D="1" dr="$A$123:$XFD$125" dn="Z_5BFCA170_DEAE_4D2C_98A0_1E68B427AC01_.wvu.Rows" sId="3"/>
    <undo index="14" exp="area" ref3D="1" dr="$A$95:$XFD$95" dn="Z_5BFCA170_DEAE_4D2C_98A0_1E68B427AC01_.wvu.Rows" sId="3"/>
    <undo index="12" exp="area" ref3D="1" dr="$A$88:$XFD$88" dn="Z_5BFCA170_DEAE_4D2C_98A0_1E68B427AC01_.wvu.Rows" sId="3"/>
    <undo index="10" exp="area" ref3D="1" dr="$A$71:$XFD$71" dn="Z_5BFCA170_DEAE_4D2C_98A0_1E68B427AC01_.wvu.Rows" sId="3"/>
    <undo index="8" exp="area" ref3D="1" dr="$A$64:$XFD$64" dn="Z_5BFCA170_DEAE_4D2C_98A0_1E68B427AC01_.wvu.Rows" sId="3"/>
    <undo index="38" exp="area" ref3D="1" dr="$A$128:$XFD$129" dn="Z_42584DC0_1D41_4C93_9B38_C388E7B8DAC4_.wvu.Rows" sId="3"/>
    <undo index="36" exp="area" ref3D="1" dr="$A$123:$XFD$125" dn="Z_42584DC0_1D41_4C93_9B38_C388E7B8DAC4_.wvu.Rows" sId="3"/>
    <undo index="34" exp="area" ref3D="1" dr="$A$103:$XFD$103" dn="Z_42584DC0_1D41_4C93_9B38_C388E7B8DAC4_.wvu.Rows" sId="3"/>
    <undo index="32" exp="area" ref3D="1" dr="$A$95:$XFD$95" dn="Z_42584DC0_1D41_4C93_9B38_C388E7B8DAC4_.wvu.Rows" sId="3"/>
    <undo index="30" exp="area" ref3D="1" dr="$A$91:$XFD$91" dn="Z_42584DC0_1D41_4C93_9B38_C388E7B8DAC4_.wvu.Rows" sId="3"/>
    <undo index="28" exp="area" ref3D="1" dr="$A$88:$XFD$88" dn="Z_42584DC0_1D41_4C93_9B38_C388E7B8DAC4_.wvu.Rows" sId="3"/>
    <undo index="26" exp="area" ref3D="1" dr="$A$82:$XFD$82" dn="Z_42584DC0_1D41_4C93_9B38_C388E7B8DAC4_.wvu.Rows" sId="3"/>
    <undo index="24" exp="area" ref3D="1" dr="$A$71:$XFD$71" dn="Z_42584DC0_1D41_4C93_9B38_C388E7B8DAC4_.wvu.Rows" sId="3"/>
    <undo index="22" exp="area" ref3D="1" dr="$A$64:$XFD$64" dn="Z_42584DC0_1D41_4C93_9B38_C388E7B8DAC4_.wvu.Rows" sId="3"/>
    <undo index="20" exp="area" ref3D="1" dr="$A$58:$XFD$60" dn="Z_42584DC0_1D41_4C93_9B38_C388E7B8DAC4_.wvu.Rows" sId="3"/>
    <undo index="16" exp="area" ref3D="1" dr="$A$123:$XFD$125" dn="Z_3DCB9AAA_F09C_4EA6_B992_F93E466D374A_.wvu.Rows" sId="3"/>
    <undo index="14" exp="area" ref3D="1" dr="$A$95:$XFD$95" dn="Z_3DCB9AAA_F09C_4EA6_B992_F93E466D374A_.wvu.Rows" sId="3"/>
    <undo index="12" exp="area" ref3D="1" dr="$A$88:$XFD$88" dn="Z_3DCB9AAA_F09C_4EA6_B992_F93E466D374A_.wvu.Rows" sId="3"/>
    <undo index="10" exp="area" ref3D="1" dr="$A$71:$XFD$71" dn="Z_3DCB9AAA_F09C_4EA6_B992_F93E466D374A_.wvu.Rows" sId="3"/>
    <undo index="8" exp="area" ref3D="1" dr="$A$64:$XFD$64" dn="Z_3DCB9AAA_F09C_4EA6_B992_F93E466D374A_.wvu.Rows" sId="3"/>
    <undo index="18" exp="area" ref3D="1" dr="$A$123:$XFD$125" dn="Z_1A52382B_3765_4E8C_903F_6B8919B7242E_.wvu.Rows" sId="3"/>
    <undo index="16" exp="area" ref3D="1" dr="$A$95:$XFD$95" dn="Z_1A52382B_3765_4E8C_903F_6B8919B7242E_.wvu.Rows" sId="3"/>
    <undo index="14" exp="area" ref3D="1" dr="$A$88:$XFD$88" dn="Z_1A52382B_3765_4E8C_903F_6B8919B7242E_.wvu.Rows" sId="3"/>
    <undo index="12" exp="area" ref3D="1" dr="$A$71:$XFD$71" dn="Z_1A52382B_3765_4E8C_903F_6B8919B7242E_.wvu.Rows" sId="3"/>
    <undo index="10" exp="area" ref3D="1" dr="$A$64:$XFD$64" dn="Z_1A52382B_3765_4E8C_903F_6B8919B7242E_.wvu.Rows" sId="3"/>
    <undo index="24" exp="area" ref3D="1" dr="$A$128:$XFD$129" dn="Z_1718F1EE_9F48_4DBE_9531_3B70F9C4A5DD_.wvu.Rows" sId="3"/>
    <undo index="22" exp="area" ref3D="1" dr="$A$123:$XFD$125" dn="Z_1718F1EE_9F48_4DBE_9531_3B70F9C4A5DD_.wvu.Rows" sId="3"/>
    <undo index="20" exp="area" ref3D="1" dr="$A$95:$XFD$95" dn="Z_1718F1EE_9F48_4DBE_9531_3B70F9C4A5DD_.wvu.Rows" sId="3"/>
    <undo index="18" exp="area" ref3D="1" dr="$A$88:$XFD$88" dn="Z_1718F1EE_9F48_4DBE_9531_3B70F9C4A5DD_.wvu.Rows" sId="3"/>
    <undo index="16" exp="area" ref3D="1" dr="$A$71:$XFD$71" dn="Z_1718F1EE_9F48_4DBE_9531_3B70F9C4A5DD_.wvu.Rows" sId="3"/>
    <undo index="14" exp="area" ref3D="1" dr="$A$64:$XFD$64" dn="Z_1718F1EE_9F48_4DBE_9531_3B70F9C4A5DD_.wvu.Rows" sId="3"/>
    <rfmt sheetId="3" xfDxf="1" s="1" sqref="A57:XFD57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s="1" dxf="1">
      <nc r="A57">
        <v>1169000000</v>
      </nc>
      <ndxf>
        <font>
          <sz val="16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B57" t="inlineStr">
        <is>
          <t>Прочие поступления от денежных взысканий и иных сумм от возмещение ущерба</t>
        </is>
      </nc>
      <ndxf>
        <font>
          <sz val="16"/>
          <color auto="1"/>
          <name val="Times New Roman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C57">
        <v>2533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D57">
        <v>2651.6229499999999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E57">
        <f>SUM(D57/C57*100)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F57">
        <f>SUM(D57-C57)</f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6630" sId="3">
    <oc r="C53">
      <f>C54+C55+C56+#REF!+#REF!+#REF!+#REF!+#REF!+#REF!+#REF!+#REF!+#REF!+#REF!+#REF!+#REF!+#REF!</f>
    </oc>
    <nc r="C53">
      <f>SUM(C54:C56)</f>
    </nc>
  </rcc>
  <rcc rId="16631" sId="3" odxf="1" dxf="1">
    <oc r="D53">
      <f>SUM(D54:D56)</f>
    </oc>
    <nc r="D53">
      <f>SUM(D54:D56)</f>
    </nc>
    <odxf>
      <numFmt numFmtId="168" formatCode="0.00000"/>
    </odxf>
    <ndxf>
      <numFmt numFmtId="166" formatCode="0.0"/>
    </ndxf>
  </rcc>
  <rcc rId="16632" sId="3" numFmtId="4">
    <oc r="C62">
      <v>27513.7</v>
    </oc>
    <nc r="C62">
      <v>0</v>
    </nc>
  </rcc>
  <rcc rId="16633" sId="3" numFmtId="4">
    <oc r="D62">
      <v>27513.7</v>
    </oc>
    <nc r="D62">
      <v>0</v>
    </nc>
  </rcc>
  <rcc rId="16634" sId="3" numFmtId="4">
    <oc r="C64">
      <v>10103.5</v>
    </oc>
    <nc r="C64">
      <v>10026.9</v>
    </nc>
  </rcc>
  <rcc rId="16635" sId="3" numFmtId="4">
    <oc r="D64">
      <v>10103.5</v>
    </oc>
    <nc r="D64">
      <v>835.6</v>
    </nc>
  </rcc>
  <rcc rId="16636" sId="3" numFmtId="4">
    <oc r="C65">
      <v>249768.08588999999</v>
    </oc>
    <nc r="C65">
      <v>227331.5624</v>
    </nc>
  </rcc>
  <rcc rId="16637" sId="3" numFmtId="4">
    <oc r="D65">
      <v>244324.37763</v>
    </oc>
    <nc r="D65">
      <v>0</v>
    </nc>
  </rcc>
  <rcc rId="16638" sId="3" numFmtId="4">
    <oc r="C66">
      <v>347994.19494000002</v>
    </oc>
    <nc r="C66">
      <v>363023.84</v>
    </nc>
  </rcc>
  <rcc rId="16639" sId="3" numFmtId="4">
    <oc r="D66">
      <v>347903.06880000001</v>
    </oc>
    <nc r="D66">
      <v>29346.145</v>
    </nc>
  </rcc>
  <rcc rId="16640" sId="3" numFmtId="4">
    <oc r="D67">
      <v>87504.450400000002</v>
    </oc>
    <nc r="D67">
      <v>1896.125</v>
    </nc>
  </rcc>
  <rcc rId="16641" sId="3" numFmtId="4">
    <oc r="C69">
      <v>-29040.5</v>
    </oc>
    <nc r="C69">
      <v>0</v>
    </nc>
  </rcc>
  <rcc rId="16642" sId="3" numFmtId="4">
    <oc r="C55">
      <v>14</v>
    </oc>
    <nc r="C55">
      <v>5600</v>
    </nc>
  </rcc>
  <rcc rId="16643" sId="3" numFmtId="4">
    <nc r="D13">
      <v>55.125419999999998</v>
    </nc>
  </rcc>
  <rcc rId="16644" sId="3" numFmtId="4">
    <oc r="C67">
      <v>88015.866399999999</v>
    </oc>
    <nc r="C67">
      <v>29907</v>
    </nc>
  </rcc>
  <rcc rId="16645" sId="3" numFmtId="4">
    <oc r="D69">
      <v>-29130.881000000001</v>
    </oc>
    <nc r="D69">
      <v>-52617.294300000001</v>
    </nc>
  </rcc>
  <rcv guid="{B31C8DB7-3E78-4144-A6B5-8DE36DE63F0E}" action="delete"/>
  <rdn rId="0" localSheetId="1" customView="1" name="Z_B31C8DB7_3E78_4144_A6B5_8DE36DE63F0E_.wvu.PrintArea" hidden="1" oldHidden="1">
    <formula>Консол!$A$1:$K$50</formula>
    <oldFormula>Консол!$A$1:$K$50</oldFormula>
  </rdn>
  <rdn rId="0" localSheetId="1" customView="1" name="Z_B31C8DB7_3E78_4144_A6B5_8DE36DE63F0E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B31C8DB7_3E78_4144_A6B5_8DE36DE63F0E_.wvu.PrintArea" hidden="1" oldHidden="1">
    <formula>Справка!$A$1:$EY$31</formula>
    <oldFormula>Справка!$A$1:$EY$31</oldFormula>
  </rdn>
  <rdn rId="0" localSheetId="2" customView="1" name="Z_B31C8DB7_3E78_4144_A6B5_8DE36DE63F0E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B31C8DB7_3E78_4144_A6B5_8DE36DE63F0E_.wvu.Rows" hidden="1" oldHidden="1">
    <formula>район!$18:$19,район!$21:$21,район!$29:$31,район!$51:$52,район!$63:$63,район!$70:$70,район!$87:$87,район!$94:$94,район!$122:$124</formula>
    <oldFormula>район!$18:$19,район!$21:$21,район!$29:$31,район!$51:$52,район!$63:$63,район!$70:$70,район!$87:$87,район!$94:$94,район!$122:$124</oldFormula>
  </rdn>
  <rdn rId="0" localSheetId="4" customView="1" name="Z_B31C8DB7_3E78_4144_A6B5_8DE36DE63F0E_.wvu.Rows" hidden="1" oldHidden="1">
    <formula>Але!$19:$24,Але!$46:$46,Але!$53:$53,Але!$55:$56,Але!$63:$64,Але!$74:$75,Але!$79:$83,Але!$87:$89</formula>
    <oldFormula>Але!$19:$24,Але!$46:$46,Але!$53:$53,Але!$55:$56,Але!$63:$64,Але!$74:$75,Але!$79:$83,Але!$87:$89</oldFormula>
  </rdn>
  <rdn rId="0" localSheetId="5" customView="1" name="Z_B31C8DB7_3E78_4144_A6B5_8DE36DE63F0E_.wvu.Rows" hidden="1" oldHidden="1">
    <formula>Сун!$19:$24,Сун!$49:$51,Сун!$58:$58,Сун!$60:$61,Сун!$68:$69,Сун!$79:$80,Сун!$82:$82,Сун!$88:$89,Сун!$93:$97</formula>
    <oldFormula>Сун!$19:$24,Сун!$49:$51,Сун!$58:$58,Сун!$60:$61,Сун!$68:$69,Сун!$79:$80,Сун!$82:$82,Сун!$88:$89,Сун!$93:$97</oldFormula>
  </rdn>
  <rdn rId="0" localSheetId="6" customView="1" name="Z_B31C8DB7_3E78_4144_A6B5_8DE36DE63F0E_.wvu.PrintArea" hidden="1" oldHidden="1">
    <formula>Иль!$A$1:$F$105</formula>
    <oldFormula>Иль!$A$1:$F$105</oldFormula>
  </rdn>
  <rdn rId="0" localSheetId="6" customView="1" name="Z_B31C8DB7_3E78_4144_A6B5_8DE36DE63F0E_.wvu.Rows" hidden="1" oldHidden="1">
    <formula>Иль!$19:$24,Иль!$33:$33,Иль!$46:$46,Иль!$51:$51,Иль!$61:$62,Иль!$69:$70,Иль!$79:$80,Иль!$82:$82,Иль!$94:$98</formula>
    <oldFormula>Иль!$19:$24,Иль!$33:$33,Иль!$46:$46,Иль!$51:$51,Иль!$61:$62,Иль!$69:$70,Иль!$79:$80,Иль!$82:$82,Иль!$94:$98</oldFormula>
  </rdn>
  <rdn rId="0" localSheetId="7" customView="1" name="Z_B31C8DB7_3E78_4144_A6B5_8DE36DE63F0E_.wvu.Rows" hidden="1" oldHidden="1">
    <formula>Кад!$19:$24,Кад!$44:$44,Кад!$56:$56,Кад!$58:$59,Кад!$66:$67,Кад!$83:$85,Кад!$89:$92,Кад!$94:$96</formula>
    <oldFormula>Кад!$19:$24,Кад!$44:$44,Кад!$56:$56,Кад!$58:$59,Кад!$66:$67,Кад!$83:$85,Кад!$89:$92,Кад!$94:$96</oldFormula>
  </rdn>
  <rdn rId="0" localSheetId="8" customView="1" name="Z_B31C8DB7_3E78_4144_A6B5_8DE36DE63F0E_.wvu.PrintArea" hidden="1" oldHidden="1">
    <formula>Мор!$A$1:$F$101</formula>
    <oldFormula>Мор!$A$1:$F$101</oldFormula>
  </rdn>
  <rdn rId="0" localSheetId="8" customView="1" name="Z_B31C8DB7_3E78_4144_A6B5_8DE36DE63F0E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B31C8DB7_3E78_4144_A6B5_8DE36DE63F0E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B31C8DB7_3E78_4144_A6B5_8DE36DE63F0E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B31C8DB7_3E78_4144_A6B5_8DE36DE63F0E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B31C8DB7_3E78_4144_A6B5_8DE36DE63F0E_.wvu.PrintArea" hidden="1" oldHidden="1">
    <formula>Тор!$A$1:$F$101</formula>
    <oldFormula>Тор!$A$1:$F$101</oldFormula>
  </rdn>
  <rdn rId="0" localSheetId="12" customView="1" name="Z_B31C8DB7_3E78_4144_A6B5_8DE36DE63F0E_.wvu.Rows" hidden="1" oldHidden="1">
    <formula>Тор!$19:$19,Тор!$50:$50,Тор!$57:$57,Тор!$59:$60,Тор!$67:$68,Тор!$75:$75,Тор!$79:$80,Тор!$84:$95</formula>
    <oldFormula>Тор!$19:$19,Тор!$50:$50,Тор!$57:$57,Тор!$59:$60,Тор!$67:$68,Тор!$75:$75,Тор!$79:$80,Тор!$84:$95</oldFormula>
  </rdn>
  <rdn rId="0" localSheetId="13" customView="1" name="Z_B31C8DB7_3E78_4144_A6B5_8DE36DE63F0E_.wvu.Rows" hidden="1" oldHidden="1">
    <formula>Хор!$19:$24,Хор!$32:$32,Хор!$40:$40,Хор!$55:$55,Хор!$57:$58,Хор!$65:$66,Хор!$81:$85,Хор!$88:$95</formula>
    <oldFormula>Хор!$19:$24,Хор!$32:$32,Хор!$40:$40,Хор!$55:$55,Хор!$57:$58,Хор!$65:$66,Хор!$81:$85,Хор!$88:$95</oldFormula>
  </rdn>
  <rdn rId="0" localSheetId="14" customView="1" name="Z_B31C8DB7_3E78_4144_A6B5_8DE36DE63F0E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B31C8DB7_3E78_4144_A6B5_8DE36DE63F0E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B31C8DB7_3E78_4144_A6B5_8DE36DE63F0E_.wvu.PrintArea" hidden="1" oldHidden="1">
    <formula>Юнг!$A$1:$F$100</formula>
    <oldFormula>Юнг!$A$1:$F$100</oldFormula>
  </rdn>
  <rdn rId="0" localSheetId="16" customView="1" name="Z_B31C8DB7_3E78_4144_A6B5_8DE36DE63F0E_.wvu.Rows" hidden="1" oldHidden="1">
    <formula>Юнг!$19:$24,Юнг!$32:$32,Юнг!$56:$56,Юнг!$58:$59,Юнг!$66:$67,Юнг!$82:$86,Юнг!$89:$96</formula>
    <oldFormula>Юнг!$19:$24,Юнг!$32:$32,Юнг!$56:$56,Юнг!$58:$59,Юнг!$66:$67,Юнг!$82:$86,Юнг!$89:$96</oldFormula>
  </rdn>
  <rdn rId="0" localSheetId="17" customView="1" name="Z_B31C8DB7_3E78_4144_A6B5_8DE36DE63F0E_.wvu.Rows" hidden="1" oldHidden="1">
    <formula>Юсь!$20:$24,Юсь!$40:$40,Юсь!$44:$49,Юсь!$68:$69,Юсь!$84:$88,Юсь!$91:$98</formula>
    <oldFormula>Юсь!$20:$24,Юсь!$40:$40,Юсь!$44:$49,Юсь!$68:$69,Юсь!$84:$88,Юсь!$91:$98</oldFormula>
  </rdn>
  <rdn rId="0" localSheetId="18" customView="1" name="Z_B31C8DB7_3E78_4144_A6B5_8DE36DE63F0E_.wvu.PrintArea" hidden="1" oldHidden="1">
    <formula>Яра!$A$1:$F$102</formula>
    <oldFormula>Яра!$A$1:$F$102</oldFormula>
  </rdn>
  <rdn rId="0" localSheetId="18" customView="1" name="Z_B31C8DB7_3E78_4144_A6B5_8DE36DE63F0E_.wvu.Rows" hidden="1" oldHidden="1">
    <formula>Яра!$19:$24,Яра!$46:$46,Яра!$48:$50,Яра!$58:$58,Яра!$60:$61,Яра!$68:$69,Яра!$79:$79,Яра!$84:$88,Яра!$91:$98</formula>
    <oldFormula>Яра!$19:$24,Яра!$46:$46,Яра!$48:$50,Яра!$58:$58,Яра!$60:$61,Яра!$68:$69,Яра!$79:$79,Яра!$84:$88,Яра!$91:$98</oldFormula>
  </rdn>
  <rdn rId="0" localSheetId="19" customView="1" name="Z_B31C8DB7_3E78_4144_A6B5_8DE36DE63F0E_.wvu.Rows" hidden="1" oldHidden="1">
    <formula>Яро!$19:$24,Яро!$54:$54,Яро!$56:$57,Яро!$64:$65,Яро!$75:$76,Яро!$80:$85,Яро!$87:$94</formula>
    <oldFormula>Яро!$19:$24,Яро!$54:$54,Яро!$56:$57,Яро!$64:$65,Яро!$75:$76,Яро!$80:$85,Яро!$87:$94</oldFormula>
  </rdn>
  <rdn rId="0" localSheetId="20" customView="1" name="Z_B31C8DB7_3E78_4144_A6B5_8DE36DE63F0E_.wvu.Rows" hidden="1" oldHidden="1">
    <formula>Лист1!$82:$84</formula>
    <oldFormula>Лист1!$82:$84</oldFormula>
  </rdn>
  <rcv guid="{B31C8DB7-3E78-4144-A6B5-8DE36DE63F0E}" action="add"/>
</revisions>
</file>

<file path=xl/revisions/revisionLog12711.xml><?xml version="1.0" encoding="utf-8"?>
<revisions xmlns="http://schemas.openxmlformats.org/spreadsheetml/2006/main" xmlns:r="http://schemas.openxmlformats.org/officeDocument/2006/relationships">
  <rcc rId="15339" sId="11">
    <oc r="A1" t="inlineStr">
      <is>
        <t xml:space="preserve">                     Анализ исполнения бюджета Сятракасинского сельского поселения на 01.01.2020 г.</t>
      </is>
    </oc>
    <nc r="A1" t="inlineStr">
      <is>
        <t xml:space="preserve">                     Анализ исполнения бюджета Сятракасинского сельского поселения на 01.02.2020 г.</t>
      </is>
    </nc>
  </rcc>
  <rcc rId="15340" sId="11">
    <oc r="C3" t="inlineStr">
      <is>
        <t>назначено на 2019 г.</t>
      </is>
    </oc>
    <nc r="C3" t="inlineStr">
      <is>
        <t>назначено на 2020 г.</t>
      </is>
    </nc>
  </rcc>
  <rcc rId="15341" sId="11">
    <oc r="D3" t="inlineStr">
      <is>
        <t>исполнен на 01.01.2020 г.</t>
      </is>
    </oc>
    <nc r="D3" t="inlineStr">
      <is>
        <t>исполнен на 01.02.2020 г.</t>
      </is>
    </nc>
  </rcc>
  <rcc rId="15342" sId="11">
    <oc r="C54" t="inlineStr">
      <is>
        <t>назначено на 2019 г.</t>
      </is>
    </oc>
    <nc r="C54" t="inlineStr">
      <is>
        <t>назначено на 2020 г.</t>
      </is>
    </nc>
  </rcc>
  <rcc rId="15343" sId="11">
    <oc r="D54" t="inlineStr">
      <is>
        <t>исполнено на 01.01.2020 г.</t>
      </is>
    </oc>
    <nc r="D54" t="inlineStr">
      <is>
        <t>исполнено на 01.02.2020 г.</t>
      </is>
    </nc>
  </rcc>
  <rcc rId="15344" sId="11" numFmtId="4">
    <oc r="C6">
      <v>120.54300000000001</v>
    </oc>
    <nc r="C6">
      <v>137.6</v>
    </nc>
  </rcc>
  <rcc rId="15345" sId="11" numFmtId="4">
    <oc r="D6">
      <v>127.34598</v>
    </oc>
    <nc r="D6">
      <v>7.2460800000000001</v>
    </nc>
  </rcc>
  <rcc rId="15346" sId="11" numFmtId="4">
    <oc r="C8">
      <v>195.33</v>
    </oc>
    <nc r="C8">
      <v>227.51</v>
    </nc>
  </rcc>
  <rcc rId="15347" sId="11" numFmtId="4">
    <oc r="D8">
      <v>289.47811000000002</v>
    </oc>
    <nc r="D8">
      <v>23.092639999999999</v>
    </nc>
  </rcc>
  <rcc rId="15348" sId="11" numFmtId="4">
    <oc r="C9">
      <v>2.0950000000000002</v>
    </oc>
    <nc r="C9">
      <v>2.44</v>
    </nc>
  </rcc>
  <rcc rId="15349" sId="11" numFmtId="4">
    <oc r="D9">
      <v>2.1277499999999998</v>
    </oc>
    <nc r="D9">
      <v>0.15712999999999999</v>
    </nc>
  </rcc>
  <rcc rId="15350" sId="11" numFmtId="4">
    <oc r="C10">
      <v>326.24</v>
    </oc>
    <nc r="C10">
      <v>379.99</v>
    </nc>
  </rcc>
  <rcc rId="15351" sId="11" numFmtId="4">
    <oc r="D10">
      <v>386.74373000000003</v>
    </oc>
    <nc r="D10">
      <v>31.686679999999999</v>
    </nc>
  </rcc>
  <rcc rId="15352" sId="11" numFmtId="4">
    <oc r="D11">
      <v>-42.389969999999998</v>
    </oc>
    <nc r="D11">
      <v>-4.2452399999999999</v>
    </nc>
  </rcc>
  <rcc rId="15353" sId="11" numFmtId="4">
    <oc r="C13">
      <v>95</v>
    </oc>
    <nc r="C13">
      <v>50</v>
    </nc>
  </rcc>
  <rcc rId="15354" sId="11" numFmtId="4">
    <oc r="D13">
      <v>98.753339999999994</v>
    </oc>
    <nc r="D13">
      <v>0</v>
    </nc>
  </rcc>
  <rcc rId="15355" sId="11" numFmtId="4">
    <oc r="C15">
      <v>138</v>
    </oc>
    <nc r="C15">
      <v>150</v>
    </nc>
  </rcc>
  <rcc rId="15356" sId="11" numFmtId="4">
    <oc r="D15">
      <v>152.69067999999999</v>
    </oc>
    <nc r="D15">
      <v>1.8404700000000001</v>
    </nc>
  </rcc>
  <rcc rId="15357" sId="11" numFmtId="4">
    <oc r="C16">
      <v>1000</v>
    </oc>
    <nc r="C16">
      <v>905</v>
    </nc>
  </rcc>
  <rcc rId="15358" sId="11" numFmtId="4">
    <oc r="D16">
      <v>926.33088999999995</v>
    </oc>
    <nc r="D16">
      <v>14.608919999999999</v>
    </nc>
  </rcc>
  <rcc rId="15359" sId="11" numFmtId="4">
    <oc r="C18">
      <v>10</v>
    </oc>
    <nc r="C18">
      <v>4</v>
    </nc>
  </rcc>
  <rcc rId="15360" sId="11" numFmtId="4">
    <oc r="D18">
      <v>3.5</v>
    </oc>
    <nc r="D18">
      <v>0</v>
    </nc>
  </rcc>
  <rcc rId="15361" sId="11" numFmtId="4">
    <oc r="C27">
      <v>83</v>
    </oc>
    <nc r="C27">
      <v>146.69999999999999</v>
    </nc>
  </rcc>
  <rcc rId="15362" sId="11" numFmtId="4">
    <oc r="D27">
      <v>87.11</v>
    </oc>
    <nc r="D27">
      <v>0</v>
    </nc>
  </rcc>
  <rcc rId="15363" sId="11" numFmtId="4">
    <oc r="C28">
      <v>6</v>
    </oc>
    <nc r="C28">
      <v>6.7</v>
    </nc>
  </rcc>
  <rcc rId="15364" sId="11" numFmtId="4">
    <oc r="D28">
      <v>6.7737600000000002</v>
    </oc>
    <nc r="D28">
      <v>0.56447999999999998</v>
    </nc>
  </rcc>
  <rcc rId="15365" sId="11" numFmtId="4">
    <oc r="D30">
      <v>8.2261100000000003</v>
    </oc>
    <nc r="D30">
      <v>0</v>
    </nc>
  </rcc>
  <rcc rId="15366" sId="11" numFmtId="4">
    <oc r="C35">
      <v>1</v>
    </oc>
    <nc r="C35">
      <v>0</v>
    </nc>
  </rcc>
  <rcc rId="15367" sId="11" numFmtId="4">
    <oc r="D35">
      <v>1.8294999999999999</v>
    </oc>
    <nc r="D35">
      <v>0</v>
    </nc>
  </rcc>
  <rcc rId="15368" sId="11" numFmtId="4">
    <oc r="C41">
      <v>2862</v>
    </oc>
    <nc r="C41">
      <v>3036.7</v>
    </nc>
  </rcc>
  <rcc rId="15369" sId="11" numFmtId="4">
    <oc r="D41">
      <v>2862</v>
    </oc>
    <nc r="D41">
      <v>253.054</v>
    </nc>
  </rcc>
  <rcc rId="15370" sId="11" numFmtId="4">
    <oc r="C43">
      <v>2013.269</v>
    </oc>
    <nc r="C43">
      <v>1072.838</v>
    </nc>
  </rcc>
  <rcc rId="15371" sId="11" numFmtId="4">
    <oc r="D43">
      <v>2013.2270000000001</v>
    </oc>
    <nc r="D43">
      <v>0</v>
    </nc>
  </rcc>
  <rcc rId="15372" sId="11" numFmtId="4">
    <oc r="D48">
      <v>286.053</v>
    </oc>
    <nc r="D48"/>
  </rcc>
  <rcc rId="15373" sId="11" numFmtId="4">
    <oc r="D49">
      <v>254.70627999999999</v>
    </oc>
    <nc r="D49"/>
  </rcc>
  <rcc rId="15374" sId="11" numFmtId="4">
    <oc r="C48">
      <v>286.053</v>
    </oc>
    <nc r="C48"/>
  </rcc>
  <rcc rId="15375" sId="11" numFmtId="4">
    <oc r="C49">
      <v>224.82400000000001</v>
    </oc>
    <nc r="C49"/>
  </rcc>
  <rcc rId="15376" sId="11" numFmtId="4">
    <oc r="C44">
      <v>182.04300000000001</v>
    </oc>
    <nc r="C44">
      <v>182.18799999999999</v>
    </nc>
  </rcc>
  <rcc rId="15377" sId="11" numFmtId="4">
    <oc r="D44">
      <v>182.04300000000001</v>
    </oc>
    <nc r="D44">
      <v>14.933299999999999</v>
    </nc>
  </rcc>
  <rcc rId="15378" sId="11" numFmtId="34">
    <oc r="C58">
      <v>1367.0530000000001</v>
    </oc>
    <nc r="C58">
      <v>1396.2</v>
    </nc>
  </rcc>
  <rcc rId="15379" sId="11" numFmtId="34">
    <oc r="D58">
      <v>1339.8450800000001</v>
    </oc>
    <nc r="D58">
      <v>20.3</v>
    </nc>
  </rcc>
  <rcc rId="15380" sId="11" numFmtId="34">
    <oc r="C61">
      <v>0</v>
    </oc>
    <nc r="C61">
      <v>42</v>
    </nc>
  </rcc>
  <rcc rId="15381" sId="11" numFmtId="34">
    <oc r="C63">
      <v>138.108</v>
    </oc>
    <nc r="C63">
      <v>4.4509999999999996</v>
    </nc>
  </rcc>
  <rcc rId="15382" sId="11" numFmtId="34">
    <oc r="D63">
      <v>117.7075</v>
    </oc>
    <nc r="D63">
      <v>0</v>
    </nc>
  </rcc>
  <rcc rId="15383" sId="11" numFmtId="34">
    <oc r="C65">
      <v>179.892</v>
    </oc>
    <nc r="C65">
      <v>179.208</v>
    </nc>
  </rcc>
  <rcc rId="15384" sId="11" numFmtId="34">
    <oc r="D65">
      <v>179.892</v>
    </oc>
    <nc r="D65">
      <v>4.8</v>
    </nc>
  </rcc>
  <rcc rId="15385" sId="11" numFmtId="34">
    <oc r="C69">
      <v>2.7040000000000002</v>
    </oc>
    <nc r="C69">
      <v>2</v>
    </nc>
  </rcc>
  <rcc rId="15386" sId="11" numFmtId="34">
    <oc r="D69">
      <v>2.7031100000000001</v>
    </oc>
    <nc r="D69">
      <v>0</v>
    </nc>
  </rcc>
  <rcc rId="15387" sId="11" numFmtId="34">
    <oc r="D70">
      <v>0.65</v>
    </oc>
    <nc r="D70">
      <v>0</v>
    </nc>
  </rcc>
  <rcc rId="15388" sId="11" numFmtId="34">
    <oc r="D71">
      <v>2</v>
    </oc>
    <nc r="D71">
      <v>0</v>
    </nc>
  </rcc>
  <rcc rId="15389" sId="11" numFmtId="34">
    <oc r="C73">
      <v>5.3620000000000001</v>
    </oc>
    <nc r="C73">
      <v>7.1580000000000004</v>
    </nc>
  </rcc>
  <rcc rId="15390" sId="11" numFmtId="34">
    <oc r="D73">
      <v>5.3620000000000001</v>
    </oc>
    <nc r="D73">
      <v>0</v>
    </nc>
  </rcc>
  <rcc rId="15391" sId="11" numFmtId="34">
    <oc r="C74">
      <v>63.433</v>
    </oc>
    <nc r="C74">
      <v>50</v>
    </nc>
  </rcc>
  <rcc rId="15392" sId="11" numFmtId="34">
    <oc r="D74">
      <v>63.432980000000001</v>
    </oc>
    <nc r="D74">
      <v>47.1</v>
    </nc>
  </rcc>
  <rcc rId="15393" sId="11" numFmtId="34">
    <oc r="C75">
      <v>2891.7818499999998</v>
    </oc>
    <nc r="C75">
      <v>1787.778</v>
    </nc>
  </rcc>
  <rcc rId="15394" sId="11" numFmtId="34">
    <oc r="D75">
      <v>2850.0437400000001</v>
    </oc>
    <nc r="D75">
      <v>0</v>
    </nc>
  </rcc>
  <rcc rId="15395" sId="11" numFmtId="34">
    <oc r="C76">
      <v>226.71899999999999</v>
    </oc>
    <nc r="C76">
      <v>139.571</v>
    </nc>
  </rcc>
  <rcc rId="15396" sId="11" numFmtId="34">
    <oc r="D76">
      <v>149.46</v>
    </oc>
    <nc r="D76">
      <v>0</v>
    </nc>
  </rcc>
  <rcc rId="15397" sId="11" numFmtId="34">
    <oc r="C80">
      <v>898.41099999999994</v>
    </oc>
    <nc r="C80">
      <v>653</v>
    </nc>
  </rcc>
  <rcc rId="15398" sId="11" numFmtId="34">
    <oc r="D80">
      <v>656.32662000000005</v>
    </oc>
    <nc r="D80">
      <v>0</v>
    </nc>
  </rcc>
  <rcc rId="15399" sId="11" numFmtId="34">
    <oc r="C82">
      <v>2026.9880000000001</v>
    </oc>
    <nc r="C82">
      <v>2134.3000000000002</v>
    </nc>
  </rcc>
  <rcc rId="15400" sId="11" numFmtId="34">
    <oc r="D82">
      <v>1991.85</v>
    </oc>
    <nc r="D82">
      <v>158.78299999999999</v>
    </nc>
  </rcc>
  <rcc rId="15401" sId="11" numFmtId="34">
    <oc r="C89">
      <v>24.469000000000001</v>
    </oc>
    <nc r="C89">
      <v>2</v>
    </nc>
  </rcc>
  <rcc rId="15402" sId="11" numFmtId="34">
    <oc r="D89">
      <v>24.469000000000001</v>
    </oc>
    <nc r="D89">
      <v>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7111.xml><?xml version="1.0" encoding="utf-8"?>
<revisions xmlns="http://schemas.openxmlformats.org/spreadsheetml/2006/main" xmlns:r="http://schemas.openxmlformats.org/officeDocument/2006/relationships">
  <rcc rId="14655" sId="5">
    <oc r="C55" t="inlineStr">
      <is>
        <t>назначено на 2019 г.</t>
      </is>
    </oc>
    <nc r="C55" t="inlineStr">
      <is>
        <t>назначено на 2020 г.</t>
      </is>
    </nc>
  </rcc>
  <rcc rId="14656" sId="5">
    <oc r="D55" t="inlineStr">
      <is>
        <t>исполнено на 01.01.2020 г</t>
      </is>
    </oc>
    <nc r="D55" t="inlineStr">
      <is>
        <t>исполнено на 01.02.2020 г</t>
      </is>
    </nc>
  </rcc>
  <rcc rId="14657" sId="5">
    <oc r="A1" t="inlineStr">
      <is>
        <t xml:space="preserve">                     Анализ исполнения бюджета Большесундырского сельского поселения на 01.01.2020 г.</t>
      </is>
    </oc>
    <nc r="A1" t="inlineStr">
      <is>
        <t xml:space="preserve">                     Анализ исполнения бюджета Большесундырского сельского поселения на 01.02.2020 г.</t>
      </is>
    </nc>
  </rcc>
  <rcc rId="14658" sId="5">
    <oc r="C3" t="inlineStr">
      <is>
        <t>назначено на 2019 г.</t>
      </is>
    </oc>
    <nc r="C3" t="inlineStr">
      <is>
        <t>назначено на 2020 г.</t>
      </is>
    </nc>
  </rcc>
  <rcc rId="14659" sId="5">
    <oc r="D3" t="inlineStr">
      <is>
        <t>исполнен на 01.01.2020 г.</t>
      </is>
    </oc>
    <nc r="D3" t="inlineStr">
      <is>
        <t>исполнен на 01.02.2020 г.</t>
      </is>
    </nc>
  </rcc>
  <rcc rId="14660" sId="5" numFmtId="4">
    <oc r="C6">
      <v>418.71499999999997</v>
    </oc>
    <nc r="C6">
      <v>403.6</v>
    </nc>
  </rcc>
  <rcc rId="14661" sId="5" numFmtId="4">
    <oc r="D6">
      <v>367.56914</v>
    </oc>
    <nc r="D6">
      <v>13.70337</v>
    </nc>
  </rcc>
  <rcc rId="14662" sId="5" numFmtId="4">
    <oc r="C8">
      <v>237.12</v>
    </oc>
    <nc r="C8">
      <v>275.86</v>
    </nc>
  </rcc>
  <rcc rId="14663" sId="5" numFmtId="4">
    <oc r="D8">
      <v>351.42403999999999</v>
    </oc>
    <nc r="D8">
      <v>27.999839999999999</v>
    </nc>
  </rcc>
  <rcc rId="14664" sId="5" numFmtId="4">
    <oc r="C9">
      <v>2.5049999999999999</v>
    </oc>
    <nc r="C9">
      <v>2.95</v>
    </nc>
  </rcc>
  <rcc rId="14665" sId="5" numFmtId="4">
    <oc r="D9">
      <v>2.5830600000000001</v>
    </oc>
    <nc r="D9">
      <v>0.19053</v>
    </nc>
  </rcc>
  <rcc rId="14666" sId="5" numFmtId="4">
    <oc r="C10">
      <v>396.1</v>
    </oc>
    <nc r="C10">
      <v>460.75</v>
    </nc>
  </rcc>
  <rcc rId="14667" sId="5" numFmtId="4">
    <oc r="D10">
      <v>469.50373000000002</v>
    </oc>
    <nc r="D10">
      <v>38.420090000000002</v>
    </nc>
  </rcc>
  <rcc rId="14668" sId="5" numFmtId="4">
    <oc r="D11">
      <v>-51.461069999999999</v>
    </oc>
    <nc r="D11">
      <v>-5.1473699999999996</v>
    </nc>
  </rcc>
  <rcc rId="14669" sId="5" numFmtId="4">
    <oc r="D13">
      <v>38.458449999999999</v>
    </oc>
    <nc r="D13">
      <v>0</v>
    </nc>
  </rcc>
  <rcc rId="14670" sId="5" numFmtId="4">
    <oc r="C15">
      <v>1098</v>
    </oc>
    <nc r="C15">
      <v>1120</v>
    </nc>
  </rcc>
  <rcc rId="14671" sId="5" numFmtId="4">
    <oc r="D15">
      <v>1058.6190300000001</v>
    </oc>
    <nc r="D15">
      <v>6.2659700000000003</v>
    </nc>
  </rcc>
  <rcc rId="14672" sId="5" numFmtId="4">
    <oc r="C16">
      <v>1285</v>
    </oc>
    <nc r="C16">
      <v>1241</v>
    </nc>
  </rcc>
  <rcc rId="14673" sId="5" numFmtId="4">
    <oc r="D16">
      <v>1237.2877000000001</v>
    </oc>
    <nc r="D16">
      <v>64.251040000000003</v>
    </nc>
  </rcc>
  <rcc rId="14674" sId="5" numFmtId="4">
    <oc r="C18">
      <v>13</v>
    </oc>
    <nc r="C18">
      <v>10</v>
    </nc>
  </rcc>
  <rcc rId="14675" sId="5" numFmtId="4">
    <oc r="D18">
      <v>16.75</v>
    </oc>
    <nc r="D18">
      <v>0.4</v>
    </nc>
  </rcc>
  <rcc rId="14676" sId="5" numFmtId="4">
    <oc r="C28">
      <v>200</v>
    </oc>
    <nc r="C28">
      <v>193.9</v>
    </nc>
  </rcc>
  <rcc rId="14677" sId="5" numFmtId="4">
    <oc r="D28">
      <v>27.2</v>
    </oc>
    <nc r="D28">
      <v>0</v>
    </nc>
  </rcc>
  <rcc rId="14678" sId="5" numFmtId="4">
    <oc r="C29">
      <v>45</v>
    </oc>
    <nc r="C29">
      <v>50</v>
    </nc>
  </rcc>
  <rcc rId="14679" sId="5" numFmtId="4">
    <oc r="D29">
      <v>214.934</v>
    </oc>
    <nc r="D29">
      <v>4.1669999999999998</v>
    </nc>
  </rcc>
  <rcc rId="14680" sId="5" numFmtId="4">
    <oc r="C31">
      <v>200</v>
    </oc>
    <nc r="C31">
      <v>0</v>
    </nc>
  </rcc>
  <rcc rId="14681" sId="5" numFmtId="4">
    <oc r="D31">
      <v>221.96512000000001</v>
    </oc>
    <nc r="D31">
      <v>2.52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Иль!$19:$23,Иль!$34:$34,Иль!$40:$40,Иль!$59:$59,Иль!$61:$63,Иль!$69:$70,Иль!$79:$80,Иль!$82:$82,Иль!$87:$91,Иль!$94:$101,Иль!$144:$144</formula>
    <oldFormula>Иль!$19:$23,Иль!$34:$34,Иль!$40:$40,Иль!$59:$59,Иль!$61:$63,Иль!$69:$70,Иль!$79:$80,Иль!$82:$82,Иль!$87:$91,Иль!$94:$101,Иль!$144:$144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8.xml><?xml version="1.0" encoding="utf-8"?>
<revisions xmlns="http://schemas.openxmlformats.org/spreadsheetml/2006/main" xmlns:r="http://schemas.openxmlformats.org/officeDocument/2006/relationships">
  <rfmt sheetId="1" sqref="A1:K1" start="0" length="2147483647">
    <dxf>
      <font>
        <sz val="16"/>
      </font>
    </dxf>
  </rfmt>
  <rfmt sheetId="1" sqref="C2:E2" start="0" length="2147483647">
    <dxf>
      <font>
        <b/>
      </font>
    </dxf>
  </rfmt>
  <rfmt sheetId="1" sqref="F2:H2" start="0" length="2147483647">
    <dxf>
      <font>
        <b/>
      </font>
    </dxf>
  </rfmt>
  <rfmt sheetId="1" sqref="I2:K2" start="0" length="2147483647">
    <dxf>
      <font>
        <b/>
      </font>
    </dxf>
  </rfmt>
  <rfmt sheetId="1" sqref="C2:E2" start="0" length="2147483647">
    <dxf>
      <font>
        <sz val="12"/>
      </font>
    </dxf>
  </rfmt>
  <rfmt sheetId="1" sqref="F2:H2" start="0" length="2147483647">
    <dxf>
      <font>
        <sz val="12"/>
      </font>
    </dxf>
  </rfmt>
  <rfmt sheetId="1" sqref="I2:K2" start="0" length="2147483647">
    <dxf>
      <font>
        <sz val="12"/>
      </font>
    </dxf>
  </rfmt>
  <rfmt sheetId="2" sqref="B4:Z4">
    <dxf>
      <alignment wrapText="0" readingOrder="0"/>
    </dxf>
  </rfmt>
  <rfmt sheetId="2" sqref="CH14:CH29">
    <dxf>
      <numFmt numFmtId="187" formatCode="#,##0.000"/>
    </dxf>
  </rfmt>
  <rfmt sheetId="2" sqref="CH14:CH29">
    <dxf>
      <numFmt numFmtId="4" formatCode="#,##0.00"/>
    </dxf>
  </rfmt>
  <rfmt sheetId="2" sqref="CH14:CH29">
    <dxf>
      <numFmt numFmtId="167" formatCode="#,##0.0"/>
    </dxf>
  </rfmt>
  <rfmt sheetId="2" sqref="CF14:CF31">
    <dxf>
      <numFmt numFmtId="187" formatCode="#,##0.000"/>
    </dxf>
  </rfmt>
  <rfmt sheetId="2" sqref="CF14:CF31">
    <dxf>
      <numFmt numFmtId="4" formatCode="#,##0.00"/>
    </dxf>
  </rfmt>
  <rfmt sheetId="2" sqref="CF14:CF31">
    <dxf>
      <numFmt numFmtId="167" formatCode="#,##0.0"/>
    </dxf>
  </rfmt>
  <rfmt sheetId="2" sqref="CD14:CD29">
    <dxf>
      <numFmt numFmtId="186" formatCode="#,##0.0000"/>
    </dxf>
  </rfmt>
  <rfmt sheetId="2" sqref="CD14:CD29">
    <dxf>
      <numFmt numFmtId="187" formatCode="#,##0.000"/>
    </dxf>
  </rfmt>
  <rfmt sheetId="2" sqref="CD14:CD29">
    <dxf>
      <numFmt numFmtId="4" formatCode="#,##0.00"/>
    </dxf>
  </rfmt>
  <rfmt sheetId="2" sqref="CD14:CD29">
    <dxf>
      <numFmt numFmtId="167" formatCode="#,##0.0"/>
    </dxf>
  </rfmt>
  <rfmt sheetId="2" sqref="CD14:CD29">
    <dxf>
      <numFmt numFmtId="3" formatCode="#,##0"/>
    </dxf>
  </rfmt>
  <rfmt sheetId="2" sqref="CD14:CD29">
    <dxf>
      <numFmt numFmtId="167" formatCode="#,##0.0"/>
    </dxf>
  </rfmt>
  <rfmt sheetId="2" sqref="CA14:CA31">
    <dxf>
      <numFmt numFmtId="172" formatCode="#,##0.00000"/>
    </dxf>
  </rfmt>
  <rfmt sheetId="2" sqref="CA14:CA31">
    <dxf>
      <numFmt numFmtId="186" formatCode="#,##0.0000"/>
    </dxf>
  </rfmt>
  <rfmt sheetId="2" sqref="CA14:CA31">
    <dxf>
      <numFmt numFmtId="187" formatCode="#,##0.000"/>
    </dxf>
  </rfmt>
  <rfmt sheetId="2" sqref="CA14:CA31">
    <dxf>
      <numFmt numFmtId="4" formatCode="#,##0.00"/>
    </dxf>
  </rfmt>
  <rfmt sheetId="2" sqref="CA14:CA31">
    <dxf>
      <numFmt numFmtId="167" formatCode="#,##0.0"/>
    </dxf>
  </rfmt>
  <rfmt sheetId="2" sqref="BO15:BO29">
    <dxf>
      <numFmt numFmtId="186" formatCode="#,##0.0000"/>
    </dxf>
  </rfmt>
  <rfmt sheetId="2" sqref="BO15:BO29">
    <dxf>
      <numFmt numFmtId="187" formatCode="#,##0.000"/>
    </dxf>
  </rfmt>
  <rfmt sheetId="2" sqref="BO15:BO29">
    <dxf>
      <numFmt numFmtId="4" formatCode="#,##0.00"/>
    </dxf>
  </rfmt>
  <rfmt sheetId="2" sqref="BO15:BO29">
    <dxf>
      <numFmt numFmtId="167" formatCode="#,##0.0"/>
    </dxf>
  </rfmt>
  <rfmt sheetId="2" sqref="CI19">
    <dxf>
      <numFmt numFmtId="186" formatCode="#,##0.0000"/>
    </dxf>
  </rfmt>
  <rfmt sheetId="2" sqref="CI19">
    <dxf>
      <numFmt numFmtId="187" formatCode="#,##0.000"/>
    </dxf>
  </rfmt>
  <rfmt sheetId="2" sqref="CI19">
    <dxf>
      <numFmt numFmtId="4" formatCode="#,##0.00"/>
    </dxf>
  </rfmt>
  <rfmt sheetId="2" sqref="CI19">
    <dxf>
      <numFmt numFmtId="167" formatCode="#,##0.0"/>
    </dxf>
  </rfmt>
  <rfmt sheetId="2" sqref="DN14:DN31">
    <dxf>
      <numFmt numFmtId="186" formatCode="#,##0.0000"/>
    </dxf>
  </rfmt>
  <rfmt sheetId="2" sqref="DN14:DN31">
    <dxf>
      <numFmt numFmtId="187" formatCode="#,##0.000"/>
    </dxf>
  </rfmt>
  <rfmt sheetId="2" sqref="DN14:DN31">
    <dxf>
      <numFmt numFmtId="4" formatCode="#,##0.00"/>
    </dxf>
  </rfmt>
  <rfmt sheetId="2" sqref="DN14:DN31">
    <dxf>
      <numFmt numFmtId="167" formatCode="#,##0.0"/>
    </dxf>
  </rfmt>
  <rfmt sheetId="2" sqref="EC14:EC31">
    <dxf>
      <numFmt numFmtId="172" formatCode="#,##0.00000"/>
    </dxf>
  </rfmt>
  <rfmt sheetId="2" sqref="EC14:EC31">
    <dxf>
      <numFmt numFmtId="186" formatCode="#,##0.0000"/>
    </dxf>
  </rfmt>
  <rfmt sheetId="2" sqref="EC14:EC31">
    <dxf>
      <numFmt numFmtId="187" formatCode="#,##0.000"/>
    </dxf>
  </rfmt>
  <rfmt sheetId="2" sqref="EC14:EC31">
    <dxf>
      <numFmt numFmtId="4" formatCode="#,##0.00"/>
    </dxf>
  </rfmt>
  <rfmt sheetId="2" sqref="EC14:EC31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81.xml><?xml version="1.0" encoding="utf-8"?>
<revisions xmlns="http://schemas.openxmlformats.org/spreadsheetml/2006/main" xmlns:r="http://schemas.openxmlformats.org/officeDocument/2006/relationships">
  <rcc rId="15878" sId="17">
    <oc r="C55" t="inlineStr">
      <is>
        <t>назначено на 2019 г.</t>
      </is>
    </oc>
    <nc r="C55" t="inlineStr">
      <is>
        <t>назначено на 2020 г.</t>
      </is>
    </nc>
  </rcc>
  <rcc rId="15879" sId="17">
    <oc r="D55" t="inlineStr">
      <is>
        <t>исполнено на 01.01.2020г.</t>
      </is>
    </oc>
    <nc r="D55" t="inlineStr">
      <is>
        <t>исполнено на 01.02.2020г.</t>
      </is>
    </nc>
  </rcc>
  <rcc rId="15880" sId="17">
    <oc r="C3" t="inlineStr">
      <is>
        <t>назначено на 2019 г.</t>
      </is>
    </oc>
    <nc r="C3" t="inlineStr">
      <is>
        <t>назначено на 2020 г.</t>
      </is>
    </nc>
  </rcc>
  <rcc rId="15881" sId="17">
    <oc r="D3" t="inlineStr">
      <is>
        <t>исполнен на 01.01.2020 г.</t>
      </is>
    </oc>
    <nc r="D3" t="inlineStr">
      <is>
        <t>исполнен на 01.02.2020 г.</t>
      </is>
    </nc>
  </rcc>
  <rcc rId="15882" sId="17">
    <oc r="A1" t="inlineStr">
      <is>
        <t xml:space="preserve">                     Анализ исполнения бюджета Юськасинского сельского поселения на 01.01.2020 г.</t>
      </is>
    </oc>
    <nc r="A1" t="inlineStr">
      <is>
        <t xml:space="preserve">                     Анализ исполнения бюджета Юськасинского сельского поселения на 01.02.2020 г.</t>
      </is>
    </nc>
  </rcc>
  <rcc rId="15883" sId="17" numFmtId="4">
    <oc r="C6">
      <v>140.44399999999999</v>
    </oc>
    <nc r="C6">
      <v>146.4</v>
    </nc>
  </rcc>
  <rcc rId="15884" sId="17" numFmtId="4">
    <oc r="D6">
      <v>145.02241000000001</v>
    </oc>
    <nc r="D6">
      <v>3.9199899999999999</v>
    </nc>
  </rcc>
  <rcc rId="15885" sId="17" numFmtId="4">
    <oc r="C8">
      <v>250.79</v>
    </oc>
    <nc r="C8">
      <v>206.65</v>
    </nc>
  </rcc>
  <rcc rId="15886" sId="17" numFmtId="4">
    <oc r="D8">
      <v>371.67561000000001</v>
    </oc>
    <nc r="D8">
      <v>20.975840000000002</v>
    </nc>
  </rcc>
  <rcc rId="15887" sId="17" numFmtId="4">
    <oc r="C9">
      <v>2.69</v>
    </oc>
    <nc r="C9">
      <v>2.2200000000000002</v>
    </nc>
  </rcc>
  <rcc rId="15888" sId="17" numFmtId="4">
    <oc r="D9">
      <v>2.7319100000000001</v>
    </oc>
    <nc r="D9">
      <v>0.14274000000000001</v>
    </nc>
  </rcc>
  <rcc rId="15889" sId="17" numFmtId="4">
    <oc r="C10">
      <v>418.88</v>
    </oc>
    <nc r="C10">
      <v>345.16</v>
    </nc>
  </rcc>
  <rcc rId="15890" sId="17" numFmtId="4">
    <oc r="D10">
      <v>496.55986000000001</v>
    </oc>
    <nc r="D10">
      <v>28.782060000000001</v>
    </nc>
  </rcc>
  <rcc rId="15891" sId="17" numFmtId="4">
    <oc r="D11">
      <v>-54.42662</v>
    </oc>
    <nc r="D11">
      <v>-3.8561200000000002</v>
    </nc>
  </rcc>
  <rcc rId="15892" sId="17" numFmtId="4">
    <oc r="C13">
      <v>2</v>
    </oc>
    <nc r="C13">
      <v>5</v>
    </nc>
  </rcc>
  <rcc rId="15893" sId="17" numFmtId="4">
    <oc r="D13">
      <v>0.31428</v>
    </oc>
    <nc r="D13">
      <v>0</v>
    </nc>
  </rcc>
  <rcc rId="15894" sId="17" numFmtId="4">
    <oc r="C15">
      <v>128</v>
    </oc>
    <nc r="C15">
      <v>120</v>
    </nc>
  </rcc>
  <rcc rId="15895" sId="17" numFmtId="4">
    <oc r="D15">
      <v>114.76043</v>
    </oc>
    <nc r="D15">
      <v>0.77456000000000003</v>
    </nc>
  </rcc>
  <rcc rId="15896" sId="17" numFmtId="4">
    <oc r="C16">
      <v>325</v>
    </oc>
    <nc r="C16">
      <v>312</v>
    </nc>
  </rcc>
  <rcc rId="15897" sId="17" numFmtId="4">
    <oc r="D16">
      <v>318.33240999999998</v>
    </oc>
    <nc r="D16">
      <v>1.6183799999999999</v>
    </nc>
  </rcc>
  <rcc rId="15898" sId="17" numFmtId="4">
    <oc r="C18">
      <v>5</v>
    </oc>
    <nc r="C18">
      <v>10</v>
    </nc>
  </rcc>
  <rcc rId="15899" sId="17" numFmtId="4">
    <oc r="D18">
      <v>11.25</v>
    </oc>
    <nc r="D18">
      <v>0</v>
    </nc>
  </rcc>
  <rcc rId="15900" sId="17" numFmtId="4">
    <oc r="C28">
      <v>60</v>
    </oc>
    <nc r="C28">
      <v>55</v>
    </nc>
  </rcc>
  <rcc rId="15901" sId="17" numFmtId="4">
    <oc r="D28">
      <v>66</v>
    </oc>
    <nc r="D28">
      <v>4.5</v>
    </nc>
  </rcc>
  <rcc rId="15902" sId="17" numFmtId="4">
    <oc r="C30">
      <v>360</v>
    </oc>
    <nc r="C30">
      <v>0</v>
    </nc>
  </rcc>
  <rcc rId="15903" sId="17" numFmtId="4">
    <oc r="D30">
      <v>341.51458000000002</v>
    </oc>
    <nc r="D30">
      <v>26.302569999999999</v>
    </nc>
  </rcc>
  <rcc rId="15904" sId="17" numFmtId="4">
    <oc r="C32">
      <v>4</v>
    </oc>
    <nc r="C32">
      <v>0</v>
    </nc>
  </rcc>
  <rcc rId="15905" sId="17" numFmtId="4">
    <oc r="D32">
      <v>4.1580000000000004</v>
    </oc>
    <nc r="D32">
      <v>0</v>
    </nc>
  </rcc>
  <rcc rId="15906" sId="17" numFmtId="4">
    <oc r="C39">
      <v>3029</v>
    </oc>
    <nc r="C39">
      <v>3421</v>
    </nc>
  </rcc>
  <rcc rId="15907" sId="17" numFmtId="4">
    <oc r="D39">
      <v>3029</v>
    </oc>
    <nc r="D39">
      <v>285.07799999999997</v>
    </nc>
  </rcc>
  <rcc rId="15908" sId="17" numFmtId="4">
    <oc r="C41">
      <v>830.5</v>
    </oc>
    <nc r="C41">
      <v>0</v>
    </nc>
  </rcc>
  <rcc rId="15909" sId="17" numFmtId="4">
    <oc r="D41">
      <v>830.5</v>
    </oc>
    <nc r="D41">
      <v>0</v>
    </nc>
  </rcc>
  <rcc rId="15910" sId="17" numFmtId="4">
    <oc r="C42">
      <v>1262.047</v>
    </oc>
    <nc r="C42">
      <v>834.51</v>
    </nc>
  </rcc>
  <rcc rId="15911" sId="17" numFmtId="4">
    <oc r="D42">
      <v>1262.047</v>
    </oc>
    <nc r="D42">
      <v>0</v>
    </nc>
  </rcc>
  <rcc rId="15912" sId="17" numFmtId="4">
    <oc r="C43">
      <v>182.65700000000001</v>
    </oc>
    <nc r="C43">
      <v>183.38800000000001</v>
    </nc>
  </rcc>
  <rcc rId="15913" sId="17" numFmtId="4">
    <oc r="D43">
      <v>182.65700000000001</v>
    </oc>
    <nc r="D43">
      <v>14.933299999999999</v>
    </nc>
  </rcc>
  <rcc rId="15914" sId="17" numFmtId="4">
    <oc r="D51">
      <v>190</v>
    </oc>
    <nc r="D51">
      <v>0</v>
    </nc>
  </rcc>
  <rfmt sheetId="17" sqref="C38">
    <dxf>
      <numFmt numFmtId="2" formatCode="0.00"/>
    </dxf>
  </rfmt>
  <rfmt sheetId="17" sqref="C38">
    <dxf>
      <numFmt numFmtId="183" formatCode="0.000"/>
    </dxf>
  </rfmt>
  <rfmt sheetId="17" sqref="C38">
    <dxf>
      <numFmt numFmtId="174" formatCode="0.0000"/>
    </dxf>
  </rfmt>
  <rfmt sheetId="17" sqref="C38">
    <dxf>
      <numFmt numFmtId="168" formatCode="0.00000"/>
    </dxf>
  </rfmt>
  <rcc rId="15915" sId="17" numFmtId="4">
    <oc r="C50">
      <v>240.46700000000001</v>
    </oc>
    <nc r="C50"/>
  </rcc>
  <rcc rId="15916" sId="17" numFmtId="4">
    <oc r="D50">
      <v>240.46700000000001</v>
    </oc>
    <nc r="D50"/>
  </rcc>
  <rcc rId="15917" sId="17" numFmtId="34">
    <oc r="C59">
      <v>1352.0419999999999</v>
    </oc>
    <nc r="C59">
      <v>1339.662</v>
    </nc>
  </rcc>
  <rcc rId="15918" sId="17" numFmtId="34">
    <oc r="D59">
      <v>1328.1765</v>
    </oc>
    <nc r="D59">
      <v>31.869700000000002</v>
    </nc>
  </rcc>
  <rcc rId="15919" sId="17" numFmtId="34">
    <oc r="C62">
      <v>0</v>
    </oc>
    <nc r="C62">
      <v>34</v>
    </nc>
  </rcc>
  <rcc rId="15920" sId="17" numFmtId="34">
    <oc r="C64">
      <v>58.408000000000001</v>
    </oc>
    <nc r="C64">
      <v>4.2</v>
    </nc>
  </rcc>
  <rcc rId="15921" sId="17" numFmtId="34">
    <oc r="D64">
      <v>58.408000000000001</v>
    </oc>
    <nc r="D64">
      <v>0</v>
    </nc>
  </rcc>
  <rcc rId="15922" sId="17" numFmtId="34">
    <oc r="C66">
      <v>179.892</v>
    </oc>
    <nc r="C66">
      <v>179.208</v>
    </nc>
  </rcc>
  <rcc rId="15923" sId="17" numFmtId="34">
    <oc r="D66">
      <v>179.892</v>
    </oc>
    <nc r="D66">
      <v>4</v>
    </nc>
  </rcc>
  <rcc rId="15924" sId="17" numFmtId="34">
    <oc r="C70">
      <v>2.7031100000000001</v>
    </oc>
    <nc r="C70">
      <v>2</v>
    </nc>
  </rcc>
  <rcc rId="15925" sId="17" numFmtId="34">
    <oc r="D70">
      <v>2.7031100000000001</v>
    </oc>
    <nc r="D70">
      <v>0</v>
    </nc>
  </rcc>
  <rcc rId="15926" sId="17" numFmtId="34">
    <oc r="C71">
      <v>14</v>
    </oc>
    <nc r="C71">
      <v>8</v>
    </nc>
  </rcc>
  <rcc rId="15927" sId="17" numFmtId="34">
    <oc r="D71">
      <v>10.25493</v>
    </oc>
    <nc r="D71">
      <v>1.5</v>
    </nc>
  </rcc>
  <rcc rId="15928" sId="17" numFmtId="34">
    <oc r="D72">
      <v>2</v>
    </oc>
    <nc r="D72">
      <v>0</v>
    </nc>
  </rcc>
  <rcc rId="15929" sId="17" numFmtId="34">
    <oc r="C74">
      <v>6.7024999999999997</v>
    </oc>
    <nc r="C74">
      <v>10.021000000000001</v>
    </nc>
  </rcc>
  <rcc rId="15930" sId="17" numFmtId="34">
    <oc r="D74">
      <v>6.7024999999999997</v>
    </oc>
    <nc r="D74">
      <v>0</v>
    </nc>
  </rcc>
  <rcc rId="15931" sId="17" numFmtId="34">
    <oc r="C75">
      <v>433.6</v>
    </oc>
    <nc r="C75">
      <v>100</v>
    </nc>
  </rcc>
  <rcc rId="15932" sId="17" numFmtId="34">
    <oc r="D75">
      <v>361.36799999999999</v>
    </oc>
    <nc r="D75">
      <v>0</v>
    </nc>
  </rcc>
  <rcc rId="15933" sId="17" numFmtId="34">
    <oc r="C76">
      <v>1977.3460500000001</v>
    </oc>
    <nc r="C76">
      <v>1388.54</v>
    </nc>
  </rcc>
  <rcc rId="15934" sId="17" numFmtId="34">
    <oc r="D76">
      <v>1977.3460500000001</v>
    </oc>
    <nc r="D76">
      <v>0</v>
    </nc>
  </rcc>
  <rcc rId="15935" sId="17" numFmtId="34">
    <oc r="C77">
      <v>66</v>
    </oc>
    <nc r="C77">
      <v>0</v>
    </nc>
  </rcc>
  <rcc rId="15936" sId="17" numFmtId="34">
    <oc r="D77">
      <v>66</v>
    </oc>
    <nc r="D77">
      <v>0</v>
    </nc>
  </rcc>
  <rcc rId="15937" sId="17" numFmtId="34">
    <oc r="C81">
      <v>633.26700000000005</v>
    </oc>
    <nc r="C81">
      <v>464.697</v>
    </nc>
  </rcc>
  <rcc rId="15938" sId="17" numFmtId="34">
    <oc r="D81">
      <v>633.1</v>
    </oc>
    <nc r="D81">
      <v>0</v>
    </nc>
  </rcc>
  <rcc rId="15939" sId="17" numFmtId="34">
    <oc r="C83">
      <v>2744.0838899999999</v>
    </oc>
    <nc r="C83">
      <v>2102</v>
    </nc>
  </rcc>
  <rcc rId="15940" sId="17" numFmtId="34">
    <oc r="D83">
      <v>2728.1692400000002</v>
    </oc>
    <nc r="D83">
      <v>113.18692</v>
    </nc>
  </rcc>
  <rcc rId="15941" sId="17" numFmtId="34">
    <oc r="C90">
      <v>27</v>
    </oc>
    <nc r="C90">
      <v>2</v>
    </nc>
  </rcc>
  <rcc rId="15942" sId="17" numFmtId="34">
    <oc r="D90">
      <v>27</v>
    </oc>
    <nc r="D90">
      <v>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811.xml><?xml version="1.0" encoding="utf-8"?>
<revisions xmlns="http://schemas.openxmlformats.org/spreadsheetml/2006/main" xmlns:r="http://schemas.openxmlformats.org/officeDocument/2006/relationships">
  <rfmt sheetId="8" sqref="C40">
    <dxf>
      <numFmt numFmtId="1" formatCode="0"/>
    </dxf>
  </rfmt>
  <rfmt sheetId="8" sqref="C40">
    <dxf>
      <numFmt numFmtId="166" formatCode="0.0"/>
    </dxf>
  </rfmt>
  <rfmt sheetId="8" sqref="C40">
    <dxf>
      <numFmt numFmtId="2" formatCode="0.00"/>
    </dxf>
  </rfmt>
  <rfmt sheetId="8" sqref="C40">
    <dxf>
      <numFmt numFmtId="183" formatCode="0.000"/>
    </dxf>
  </rfmt>
  <rfmt sheetId="8" sqref="C40">
    <dxf>
      <numFmt numFmtId="174" formatCode="0.0000"/>
    </dxf>
  </rfmt>
  <rfmt sheetId="8" sqref="C40">
    <dxf>
      <numFmt numFmtId="168" formatCode="0.00000"/>
    </dxf>
  </rfmt>
  <rfmt sheetId="8" sqref="C40">
    <dxf>
      <numFmt numFmtId="173" formatCode="0.000000"/>
    </dxf>
  </rfmt>
  <rfmt sheetId="8" sqref="C40">
    <dxf>
      <numFmt numFmtId="177" formatCode="0.0000000"/>
    </dxf>
  </rfmt>
  <rfmt sheetId="8" sqref="C40">
    <dxf>
      <numFmt numFmtId="173" formatCode="0.000000"/>
    </dxf>
  </rfmt>
  <rfmt sheetId="8" sqref="C40">
    <dxf>
      <numFmt numFmtId="168" formatCode="0.00000"/>
    </dxf>
  </rfmt>
  <rcc rId="15059" sId="8" numFmtId="4">
    <oc r="C46">
      <v>79.134</v>
    </oc>
    <nc r="C46">
      <v>0</v>
    </nc>
  </rcc>
  <rcc rId="15060" sId="8" numFmtId="4">
    <oc r="D46">
      <v>88.924000000000007</v>
    </oc>
    <nc r="D46">
      <v>0</v>
    </nc>
  </rcc>
  <rfmt sheetId="8" sqref="D40">
    <dxf>
      <numFmt numFmtId="2" formatCode="0.00"/>
    </dxf>
  </rfmt>
  <rfmt sheetId="8" sqref="D40">
    <dxf>
      <numFmt numFmtId="183" formatCode="0.000"/>
    </dxf>
  </rfmt>
  <rfmt sheetId="8" sqref="D40">
    <dxf>
      <numFmt numFmtId="174" formatCode="0.0000"/>
    </dxf>
  </rfmt>
  <rfmt sheetId="8" sqref="D51">
    <dxf>
      <numFmt numFmtId="172" formatCode="#,##0.00000"/>
    </dxf>
  </rfmt>
  <rfmt sheetId="8" sqref="D51">
    <dxf>
      <numFmt numFmtId="179" formatCode="#,##0.000000"/>
    </dxf>
  </rfmt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9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91.xml><?xml version="1.0" encoding="utf-8"?>
<revisions xmlns="http://schemas.openxmlformats.org/spreadsheetml/2006/main" xmlns:r="http://schemas.openxmlformats.org/officeDocument/2006/relationships">
  <rcc rId="16369" sId="2" numFmtId="4">
    <oc r="C32">
      <v>182691.54818000001</v>
    </oc>
    <nc r="C32">
      <v>102837.50301</v>
    </nc>
  </rcc>
  <rcc rId="16370" sId="2" numFmtId="4">
    <oc r="D32">
      <v>147056.26668</v>
    </oc>
    <nc r="D32">
      <v>4589.99809</v>
    </nc>
  </rcc>
  <rfmt sheetId="2" sqref="CD14:CD29">
    <dxf>
      <numFmt numFmtId="4" formatCode="#,##0.00"/>
    </dxf>
  </rfmt>
  <rfmt sheetId="2" sqref="CD14:CD29">
    <dxf>
      <numFmt numFmtId="187" formatCode="#,##0.000"/>
    </dxf>
  </rfmt>
  <rfmt sheetId="2" sqref="CD14:CD29">
    <dxf>
      <numFmt numFmtId="186" formatCode="#,##0.0000"/>
    </dxf>
  </rfmt>
  <rfmt sheetId="2" sqref="CD14:CD29">
    <dxf>
      <numFmt numFmtId="172" formatCode="#,##0.00000"/>
    </dxf>
  </rfmt>
  <rcc rId="16371" sId="16" numFmtId="4">
    <oc r="D41">
      <v>34.616</v>
    </oc>
    <nc r="D41">
      <v>34.616100000000003</v>
    </nc>
  </rcc>
  <rcv guid="{B31C8DB7-3E78-4144-A6B5-8DE36DE63F0E}" action="delete"/>
  <rdn rId="0" localSheetId="1" customView="1" name="Z_B31C8DB7_3E78_4144_A6B5_8DE36DE63F0E_.wvu.PrintArea" hidden="1" oldHidden="1">
    <formula>Консол!$A$1:$K$50</formula>
    <oldFormula>Консол!$A$1:$K$50</oldFormula>
  </rdn>
  <rdn rId="0" localSheetId="1" customView="1" name="Z_B31C8DB7_3E78_4144_A6B5_8DE36DE63F0E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B31C8DB7_3E78_4144_A6B5_8DE36DE63F0E_.wvu.PrintArea" hidden="1" oldHidden="1">
    <formula>Справка!$A$1:$EY$31</formula>
    <oldFormula>Справка!$A$1:$EY$31</oldFormula>
  </rdn>
  <rdn rId="0" localSheetId="2" customView="1" name="Z_B31C8DB7_3E78_4144_A6B5_8DE36DE63F0E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B31C8DB7_3E78_4144_A6B5_8DE36DE63F0E_.wvu.Rows" hidden="1" oldHidden="1">
    <formula>район!$17:$18,район!$20:$20,район!$28:$30,район!$50:$51,район!$75:$75,район!$82:$82,район!$99:$99,район!$106:$106,район!$134:$136</formula>
    <oldFormula>район!$17:$18,район!$20:$20,район!$28:$30,район!$50:$51,район!$75:$75,район!$82:$82,район!$99:$99,район!$106:$106,район!$134:$136</oldFormula>
  </rdn>
  <rdn rId="0" localSheetId="4" customView="1" name="Z_B31C8DB7_3E78_4144_A6B5_8DE36DE63F0E_.wvu.Rows" hidden="1" oldHidden="1">
    <formula>Але!$19:$24,Але!$46:$46,Але!$53:$53,Але!$55:$56,Але!$63:$64,Але!$74:$75,Але!$79:$83,Але!$87:$89</formula>
    <oldFormula>Але!$19:$24,Але!$46:$46,Але!$53:$53,Але!$55:$56,Але!$63:$64,Але!$74:$75,Але!$79:$83,Але!$87:$89</oldFormula>
  </rdn>
  <rdn rId="0" localSheetId="5" customView="1" name="Z_B31C8DB7_3E78_4144_A6B5_8DE36DE63F0E_.wvu.Rows" hidden="1" oldHidden="1">
    <formula>Сун!$19:$24,Сун!$49:$51,Сун!$58:$58,Сун!$60:$61,Сун!$68:$69,Сун!$79:$80,Сун!$82:$82,Сун!$88:$89,Сун!$93:$97</formula>
    <oldFormula>Сун!$19:$24,Сун!$49:$51,Сун!$58:$58,Сун!$60:$61,Сун!$68:$69,Сун!$79:$80,Сун!$82:$82,Сун!$88:$89,Сун!$93:$97</oldFormula>
  </rdn>
  <rdn rId="0" localSheetId="6" customView="1" name="Z_B31C8DB7_3E78_4144_A6B5_8DE36DE63F0E_.wvu.PrintArea" hidden="1" oldHidden="1">
    <formula>Иль!$A$1:$F$105</formula>
    <oldFormula>Иль!$A$1:$F$105</oldFormula>
  </rdn>
  <rdn rId="0" localSheetId="6" customView="1" name="Z_B31C8DB7_3E78_4144_A6B5_8DE36DE63F0E_.wvu.Rows" hidden="1" oldHidden="1">
    <formula>Иль!$19:$24,Иль!$33:$33,Иль!$46:$46,Иль!$51:$51,Иль!$61:$62,Иль!$69:$70,Иль!$79:$80,Иль!$82:$82,Иль!$94:$98</formula>
    <oldFormula>Иль!$19:$24,Иль!$33:$33,Иль!$46:$46,Иль!$51:$51,Иль!$61:$62,Иль!$69:$70,Иль!$79:$80,Иль!$82:$82,Иль!$94:$98</oldFormula>
  </rdn>
  <rdn rId="0" localSheetId="7" customView="1" name="Z_B31C8DB7_3E78_4144_A6B5_8DE36DE63F0E_.wvu.Rows" hidden="1" oldHidden="1">
    <formula>Кад!$19:$24,Кад!$44:$44,Кад!$56:$56,Кад!$58:$59,Кад!$66:$67,Кад!$83:$85,Кад!$89:$92,Кад!$94:$96</formula>
    <oldFormula>Кад!$19:$24,Кад!$44:$44,Кад!$56:$56,Кад!$58:$59,Кад!$66:$67,Кад!$83:$85,Кад!$89:$92,Кад!$94:$96</oldFormula>
  </rdn>
  <rdn rId="0" localSheetId="8" customView="1" name="Z_B31C8DB7_3E78_4144_A6B5_8DE36DE63F0E_.wvu.PrintArea" hidden="1" oldHidden="1">
    <formula>Мор!$A$1:$F$101</formula>
    <oldFormula>Мор!$A$1:$F$101</oldFormula>
  </rdn>
  <rdn rId="0" localSheetId="8" customView="1" name="Z_B31C8DB7_3E78_4144_A6B5_8DE36DE63F0E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B31C8DB7_3E78_4144_A6B5_8DE36DE63F0E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B31C8DB7_3E78_4144_A6B5_8DE36DE63F0E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B31C8DB7_3E78_4144_A6B5_8DE36DE63F0E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B31C8DB7_3E78_4144_A6B5_8DE36DE63F0E_.wvu.PrintArea" hidden="1" oldHidden="1">
    <formula>Тор!$A$1:$F$101</formula>
    <oldFormula>Тор!$A$1:$F$101</oldFormula>
  </rdn>
  <rdn rId="0" localSheetId="12" customView="1" name="Z_B31C8DB7_3E78_4144_A6B5_8DE36DE63F0E_.wvu.Rows" hidden="1" oldHidden="1">
    <formula>Тор!$19:$19,Тор!$50:$50,Тор!$57:$57,Тор!$59:$60,Тор!$67:$68,Тор!$75:$75,Тор!$79:$80,Тор!$84:$95</formula>
    <oldFormula>Тор!$19:$19,Тор!$50:$50,Тор!$57:$57,Тор!$59:$60,Тор!$67:$68,Тор!$75:$75,Тор!$79:$80,Тор!$84:$95</oldFormula>
  </rdn>
  <rdn rId="0" localSheetId="13" customView="1" name="Z_B31C8DB7_3E78_4144_A6B5_8DE36DE63F0E_.wvu.Rows" hidden="1" oldHidden="1">
    <formula>Хор!$19:$24,Хор!$32:$32,Хор!$40:$40,Хор!$55:$55,Хор!$57:$58,Хор!$65:$66,Хор!$81:$85,Хор!$88:$95</formula>
    <oldFormula>Хор!$19:$24,Хор!$32:$32,Хор!$40:$40,Хор!$55:$55,Хор!$57:$58,Хор!$65:$66,Хор!$81:$85,Хор!$88:$95</oldFormula>
  </rdn>
  <rdn rId="0" localSheetId="14" customView="1" name="Z_B31C8DB7_3E78_4144_A6B5_8DE36DE63F0E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B31C8DB7_3E78_4144_A6B5_8DE36DE63F0E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B31C8DB7_3E78_4144_A6B5_8DE36DE63F0E_.wvu.PrintArea" hidden="1" oldHidden="1">
    <formula>Юнг!$A$1:$F$100</formula>
    <oldFormula>Юнг!$A$1:$F$100</oldFormula>
  </rdn>
  <rdn rId="0" localSheetId="16" customView="1" name="Z_B31C8DB7_3E78_4144_A6B5_8DE36DE63F0E_.wvu.Rows" hidden="1" oldHidden="1">
    <formula>Юнг!$19:$24,Юнг!$32:$32,Юнг!$56:$56,Юнг!$58:$59,Юнг!$66:$67,Юнг!$82:$86,Юнг!$89:$96</formula>
    <oldFormula>Юнг!$19:$24,Юнг!$32:$32,Юнг!$56:$56,Юнг!$58:$59,Юнг!$66:$67,Юнг!$82:$86,Юнг!$89:$96</oldFormula>
  </rdn>
  <rdn rId="0" localSheetId="17" customView="1" name="Z_B31C8DB7_3E78_4144_A6B5_8DE36DE63F0E_.wvu.Rows" hidden="1" oldHidden="1">
    <formula>Юсь!$20:$24,Юсь!$40:$40,Юсь!$44:$49,Юсь!$68:$69,Юсь!$84:$88,Юсь!$91:$98</formula>
    <oldFormula>Юсь!$20:$24,Юсь!$40:$40,Юсь!$44:$49,Юсь!$68:$69,Юсь!$84:$88,Юсь!$91:$98</oldFormula>
  </rdn>
  <rdn rId="0" localSheetId="18" customView="1" name="Z_B31C8DB7_3E78_4144_A6B5_8DE36DE63F0E_.wvu.PrintArea" hidden="1" oldHidden="1">
    <formula>Яра!$A$1:$F$102</formula>
    <oldFormula>Яра!$A$1:$F$102</oldFormula>
  </rdn>
  <rdn rId="0" localSheetId="18" customView="1" name="Z_B31C8DB7_3E78_4144_A6B5_8DE36DE63F0E_.wvu.Rows" hidden="1" oldHidden="1">
    <formula>Яра!$19:$24,Яра!$46:$46,Яра!$48:$50,Яра!$58:$58,Яра!$60:$61,Яра!$68:$69,Яра!$79:$79,Яра!$84:$88,Яра!$91:$98</formula>
    <oldFormula>Яра!$19:$24,Яра!$46:$46,Яра!$48:$50,Яра!$58:$58,Яра!$60:$61,Яра!$68:$69,Яра!$79:$79,Яра!$84:$88,Яра!$91:$98</oldFormula>
  </rdn>
  <rdn rId="0" localSheetId="19" customView="1" name="Z_B31C8DB7_3E78_4144_A6B5_8DE36DE63F0E_.wvu.Rows" hidden="1" oldHidden="1">
    <formula>Яро!$19:$24,Яро!$54:$54,Яро!$56:$57,Яро!$64:$65,Яро!$75:$76,Яро!$80:$85,Яро!$87:$94</formula>
    <oldFormula>Яро!$19:$24,Яро!$54:$54,Яро!$56:$57,Яро!$64:$65,Яро!$75:$76,Яро!$80:$85,Яро!$87:$94</oldFormula>
  </rdn>
  <rdn rId="0" localSheetId="20" customView="1" name="Z_B31C8DB7_3E78_4144_A6B5_8DE36DE63F0E_.wvu.Rows" hidden="1" oldHidden="1">
    <formula>Лист1!$82:$84</formula>
    <oldFormula>Лист1!$82:$84</oldFormula>
  </rdn>
  <rcv guid="{B31C8DB7-3E78-4144-A6B5-8DE36DE63F0E}" action="add"/>
</revisions>
</file>

<file path=xl/revisions/revisionLog129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9111.xml><?xml version="1.0" encoding="utf-8"?>
<revisions xmlns="http://schemas.openxmlformats.org/spreadsheetml/2006/main" xmlns:r="http://schemas.openxmlformats.org/officeDocument/2006/relationships">
  <rcc rId="15973" sId="18">
    <oc r="A1" t="inlineStr">
      <is>
        <t xml:space="preserve">                     Анализ исполнения бюджета Ярабайкасинского сельского поселения на 01.01.2020 г.</t>
      </is>
    </oc>
    <nc r="A1" t="inlineStr">
      <is>
        <t xml:space="preserve">                     Анализ исполнения бюджета Ярабайкасинского сельского поселения на 01.02.2020 г.</t>
      </is>
    </nc>
  </rcc>
  <rcc rId="15974" sId="18">
    <oc r="C3" t="inlineStr">
      <is>
        <t>назначено на 2019 г.</t>
      </is>
    </oc>
    <nc r="C3" t="inlineStr">
      <is>
        <t>назначено на 2020 г.</t>
      </is>
    </nc>
  </rcc>
  <rcc rId="15975" sId="18">
    <oc r="D3" t="inlineStr">
      <is>
        <t>исполнен на 01.01.2020 г.</t>
      </is>
    </oc>
    <nc r="D3" t="inlineStr">
      <is>
        <t>исполнен на 01.02.2020 г.</t>
      </is>
    </nc>
  </rcc>
  <rcc rId="15976" sId="18">
    <oc r="C55" t="inlineStr">
      <is>
        <t>назначено на 2019 г.</t>
      </is>
    </oc>
    <nc r="C55" t="inlineStr">
      <is>
        <t>назначено на 2020 г.</t>
      </is>
    </nc>
  </rcc>
  <rcc rId="15977" sId="18">
    <oc r="D55" t="inlineStr">
      <is>
        <t>исполнено на 01.01.2020 г.</t>
      </is>
    </oc>
    <nc r="D55" t="inlineStr">
      <is>
        <t>исполнено на 01.02.2020 г.</t>
      </is>
    </nc>
  </rcc>
  <rcc rId="15978" sId="18" numFmtId="4">
    <oc r="C6">
      <v>112.337</v>
    </oc>
    <nc r="C6">
      <v>114.5</v>
    </nc>
  </rcc>
  <rcc rId="15979" sId="18" numFmtId="4">
    <oc r="D6">
      <v>111.28225</v>
    </oc>
    <nc r="D6">
      <v>18.425709999999999</v>
    </nc>
  </rcc>
  <rcc rId="15980" sId="18" numFmtId="4">
    <oc r="C8">
      <v>274.90499999999997</v>
    </oc>
    <nc r="C8">
      <v>319.45999999999998</v>
    </nc>
  </rcc>
  <rcc rId="15981" sId="18" numFmtId="4">
    <oc r="D8">
      <v>407.41361999999998</v>
    </oc>
    <nc r="D8">
      <v>32.425939999999997</v>
    </nc>
  </rcc>
  <rcc rId="15982" sId="18" numFmtId="4">
    <oc r="C9">
      <v>2.948</v>
    </oc>
    <nc r="C9">
      <v>3.43</v>
    </nc>
  </rcc>
  <rcc rId="15983" sId="18" numFmtId="4">
    <oc r="D9">
      <v>2.9945900000000001</v>
    </oc>
    <nc r="D9">
      <v>0.22064</v>
    </nc>
  </rcc>
  <rcc rId="15984" sId="18" numFmtId="4">
    <oc r="C10">
      <v>459.15699999999998</v>
    </oc>
    <nc r="C10">
      <v>533.57000000000005</v>
    </nc>
  </rcc>
  <rcc rId="15985" sId="18" numFmtId="4">
    <oc r="D10">
      <v>544.30601000000001</v>
    </oc>
    <nc r="D10">
      <v>44.493380000000002</v>
    </nc>
  </rcc>
  <rcc rId="15986" sId="18" numFmtId="4">
    <oc r="D11">
      <v>-59.659959999999998</v>
    </oc>
    <nc r="D11">
      <v>-5.9610399999999997</v>
    </nc>
  </rcc>
  <rcc rId="15987" sId="18" numFmtId="4">
    <oc r="C13">
      <v>21</v>
    </oc>
    <nc r="C13">
      <v>20</v>
    </nc>
  </rcc>
  <rcc rId="15988" sId="18" numFmtId="4">
    <oc r="D13">
      <v>18.882000000000001</v>
    </oc>
    <nc r="D13">
      <v>2.8584000000000001</v>
    </nc>
  </rcc>
  <rcc rId="15989" sId="18" numFmtId="4">
    <oc r="C15">
      <v>201</v>
    </oc>
    <nc r="C15">
      <v>245</v>
    </nc>
  </rcc>
  <rcc rId="15990" sId="18" numFmtId="4">
    <oc r="D15">
      <v>192.3245</v>
    </oc>
    <nc r="D15">
      <v>10.518549999999999</v>
    </nc>
  </rcc>
  <rcc rId="15991" sId="18" numFmtId="4">
    <oc r="C16">
      <v>1394.3772899999999</v>
    </oc>
    <nc r="C16">
      <v>1250</v>
    </nc>
  </rcc>
  <rcc rId="15992" sId="18" numFmtId="4">
    <oc r="D16">
      <v>1209.8086000000001</v>
    </oc>
    <nc r="D16">
      <v>36.364559999999997</v>
    </nc>
  </rcc>
  <rcc rId="15993" sId="18" numFmtId="4">
    <oc r="C18">
      <v>20</v>
    </oc>
    <nc r="C18">
      <v>15</v>
    </nc>
  </rcc>
  <rcc rId="15994" sId="18" numFmtId="4">
    <oc r="D18">
      <v>20.484999999999999</v>
    </oc>
    <nc r="D18">
      <v>0</v>
    </nc>
  </rcc>
  <rcc rId="15995" sId="18" numFmtId="4">
    <oc r="C27">
      <v>10</v>
    </oc>
    <nc r="C27">
      <v>30</v>
    </nc>
  </rcc>
  <rcc rId="15996" sId="18" numFmtId="4">
    <oc r="D27">
      <v>44.884520000000002</v>
    </oc>
    <nc r="D27">
      <v>0.13100000000000001</v>
    </nc>
  </rcc>
  <rcc rId="15997" sId="18" numFmtId="4">
    <oc r="C31">
      <v>78</v>
    </oc>
    <nc r="C31">
      <v>0</v>
    </nc>
  </rcc>
  <rcc rId="15998" sId="18" numFmtId="4">
    <oc r="D31">
      <v>100.89727999999999</v>
    </oc>
    <nc r="D31">
      <v>0</v>
    </nc>
  </rcc>
  <rcc rId="15999" sId="18" numFmtId="4">
    <oc r="C36">
      <v>120</v>
    </oc>
    <nc r="C36">
      <v>0</v>
    </nc>
  </rcc>
  <rcc rId="16000" sId="18" numFmtId="4">
    <oc r="D36">
      <v>143.00686999999999</v>
    </oc>
    <nc r="D36">
      <v>0</v>
    </nc>
  </rcc>
  <rcc rId="16001" sId="18" numFmtId="4">
    <oc r="C43">
      <v>1174</v>
    </oc>
    <nc r="C43">
      <v>414</v>
    </nc>
  </rcc>
  <rcc rId="16002" sId="18" numFmtId="4">
    <oc r="D43">
      <v>1174</v>
    </oc>
    <nc r="D43">
      <v>0</v>
    </nc>
  </rcc>
  <rcc rId="16003" sId="18" numFmtId="4">
    <oc r="C42">
      <v>1852.8</v>
    </oc>
    <nc r="C42">
      <v>2004.7</v>
    </nc>
  </rcc>
  <rcc rId="16004" sId="18" numFmtId="4">
    <oc r="D42">
      <v>1852.8</v>
    </oc>
    <nc r="D42">
      <v>167.05500000000001</v>
    </nc>
  </rcc>
  <rcc rId="16005" sId="18" numFmtId="4">
    <oc r="D44">
      <v>3523.9738299999999</v>
    </oc>
    <nc r="D44">
      <v>0</v>
    </nc>
  </rcc>
  <rcc rId="16006" sId="18" numFmtId="4">
    <oc r="C45">
      <v>182.04300000000001</v>
    </oc>
    <nc r="C45">
      <v>183.387</v>
    </nc>
  </rcc>
  <rcc rId="16007" sId="18" numFmtId="4">
    <oc r="D45">
      <v>182.04300000000001</v>
    </oc>
    <nc r="D45">
      <v>14.933299999999999</v>
    </nc>
  </rcc>
  <rcc rId="16008" sId="18" numFmtId="4">
    <oc r="D51">
      <v>175.58207999999999</v>
    </oc>
    <nc r="D51">
      <v>0</v>
    </nc>
  </rcc>
  <rcc rId="16009" sId="18" numFmtId="4">
    <oc r="C47">
      <v>2984.2269999999999</v>
    </oc>
    <nc r="C47"/>
  </rcc>
  <rcc rId="16010" sId="18" numFmtId="4">
    <oc r="D47">
      <v>2934.4300699999999</v>
    </oc>
    <nc r="D47"/>
  </rcc>
  <rcc rId="16011" sId="18" numFmtId="4">
    <oc r="C44">
      <v>4591.6011500000004</v>
    </oc>
    <nc r="C44">
      <v>1320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21702" sId="18" numFmtId="34">
    <oc r="C59">
      <v>1601.2</v>
    </oc>
    <nc r="C59">
      <v>1648.8</v>
    </nc>
  </rcc>
  <rcc rId="21703" sId="18" numFmtId="34">
    <oc r="D59">
      <v>30.4</v>
    </oc>
    <nc r="D59">
      <v>38.191980000000001</v>
    </nc>
  </rcc>
  <rcc rId="21704" sId="18" numFmtId="34">
    <oc r="C64">
      <v>19.077000000000002</v>
    </oc>
    <nc r="C64">
      <v>5.0060000000000002</v>
    </nc>
  </rcc>
  <rcc rId="21705" sId="18" numFmtId="34">
    <oc r="C66">
      <v>206.767</v>
    </oc>
    <nc r="C66">
      <v>217.745</v>
    </nc>
  </rcc>
  <rcc rId="21706" sId="18" numFmtId="34">
    <oc r="D66">
      <v>4.8</v>
    </oc>
    <nc r="D66">
      <v>5.5</v>
    </nc>
  </rcc>
  <rcc rId="21707" sId="18" numFmtId="34">
    <oc r="C71">
      <v>110</v>
    </oc>
    <nc r="C71">
      <v>20</v>
    </nc>
  </rcc>
  <rcc rId="21708" sId="18" numFmtId="34">
    <oc r="C74">
      <v>4.26</v>
    </oc>
    <nc r="C74">
      <v>0</v>
    </nc>
  </rcc>
  <rcc rId="21709" sId="18" numFmtId="34">
    <oc r="C76">
      <v>2145.2600000000002</v>
    </oc>
    <nc r="C76">
      <v>3104.95</v>
    </nc>
  </rcc>
  <rcc rId="21710" sId="18" numFmtId="34">
    <oc r="C77">
      <v>420</v>
    </oc>
    <nc r="C77">
      <v>180</v>
    </nc>
  </rcc>
  <rcc rId="21711" sId="18" numFmtId="34">
    <oc r="C80">
      <v>10</v>
    </oc>
    <nc r="C80">
      <v>3057.5</v>
    </nc>
  </rcc>
  <rcc rId="21712" sId="18" numFmtId="34">
    <oc r="C81">
      <v>1985.9</v>
    </oc>
    <nc r="C81">
      <v>894.99400000000003</v>
    </nc>
  </rcc>
  <rcc rId="21713" sId="18" numFmtId="34">
    <oc r="C83">
      <v>1950.8230000000001</v>
    </oc>
    <nc r="C83">
      <v>1970.6</v>
    </nc>
  </rcc>
  <rcc rId="21714" sId="18" numFmtId="34">
    <nc r="D83">
      <v>150.875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0.xml><?xml version="1.0" encoding="utf-8"?>
<revisions xmlns="http://schemas.openxmlformats.org/spreadsheetml/2006/main" xmlns:r="http://schemas.openxmlformats.org/officeDocument/2006/relationships">
  <rcc rId="20378" sId="6">
    <oc r="A1" t="inlineStr">
      <is>
        <t xml:space="preserve">                     Анализ исполнения бюджета Ильинского сельского поселения на 01.02.2021 г.</t>
      </is>
    </oc>
    <nc r="A1" t="inlineStr">
      <is>
        <t xml:space="preserve">                     Анализ исполнения бюджета Ильинского сельского поселения на 01.02.2022 г.</t>
      </is>
    </nc>
  </rcc>
  <rcc rId="20379" sId="6">
    <oc r="D3" t="inlineStr">
      <is>
        <t>исполнено на 01.02.2021 г.</t>
      </is>
    </oc>
    <nc r="D3" t="inlineStr">
      <is>
        <t>исполнено на 01.02.2022 г.</t>
      </is>
    </nc>
  </rcc>
  <rcc rId="20380" sId="6">
    <oc r="D56" t="inlineStr">
      <is>
        <t>исполнено на 01.02.2021 г.</t>
      </is>
    </oc>
    <nc r="D56" t="inlineStr">
      <is>
        <t>исполнено на 01.02.2022 г.</t>
      </is>
    </nc>
  </rcc>
  <rcc rId="20381" sId="7">
    <oc r="D53" t="inlineStr">
      <is>
        <t>исполнен на 01.02.2021 г.</t>
      </is>
    </oc>
    <nc r="D53" t="inlineStr">
      <is>
        <t>исполнено на 01.02.2022 г.</t>
      </is>
    </nc>
  </rcc>
  <rcc rId="20382" sId="7">
    <oc r="D3" t="inlineStr">
      <is>
        <t>исполнен на 01.02.2021 г.</t>
      </is>
    </oc>
    <nc r="D3" t="inlineStr">
      <is>
        <t>исполнено на 01.02.2022 г.</t>
      </is>
    </nc>
  </rcc>
  <rcc rId="20383" sId="8">
    <oc r="D54" t="inlineStr">
      <is>
        <t>исполнен на 01.02.2021 г.</t>
      </is>
    </oc>
    <nc r="D54" t="inlineStr">
      <is>
        <t>исполнено на 01.02.2022 г.</t>
      </is>
    </nc>
  </rcc>
  <rcc rId="20384" sId="8">
    <oc r="D3" t="inlineStr">
      <is>
        <t>исполнен на 01.02.2021 г.</t>
      </is>
    </oc>
    <nc r="D3" t="inlineStr">
      <is>
        <t>исполнено на 01.02.2022 г.</t>
      </is>
    </nc>
  </rcc>
  <rcc rId="20385" sId="9">
    <oc r="D55" t="inlineStr">
      <is>
        <t>исполнен на 01.02.2021 г.</t>
      </is>
    </oc>
    <nc r="D55" t="inlineStr">
      <is>
        <t>исполнено на 01.02.2022 г.</t>
      </is>
    </nc>
  </rcc>
  <rcc rId="20386" sId="9">
    <oc r="D3" t="inlineStr">
      <is>
        <t>исполнен на 01.02.2021 г.</t>
      </is>
    </oc>
    <nc r="D3" t="inlineStr">
      <is>
        <t>исполнено на 01.02.2022 г.</t>
      </is>
    </nc>
  </rcc>
  <rcc rId="20387" sId="10">
    <oc r="D54" t="inlineStr">
      <is>
        <t>исполнен на 01.02.2021 г.</t>
      </is>
    </oc>
    <nc r="D54" t="inlineStr">
      <is>
        <t>исполнено на 01.02.2022 г.</t>
      </is>
    </nc>
  </rcc>
  <rcc rId="20388" sId="10">
    <oc r="D3" t="inlineStr">
      <is>
        <t>исполнен на 01.02.2021 г.</t>
      </is>
    </oc>
    <nc r="D3" t="inlineStr">
      <is>
        <t>исполнено на 01.02.2022 г.</t>
      </is>
    </nc>
  </rcc>
  <rcc rId="20389" sId="11">
    <oc r="D54" t="inlineStr">
      <is>
        <t>исполнен на 01.02.2021 г.</t>
      </is>
    </oc>
    <nc r="D54" t="inlineStr">
      <is>
        <t>исполнено на 01.02.2022 г.</t>
      </is>
    </nc>
  </rcc>
  <rcc rId="20390" sId="11">
    <oc r="D3" t="inlineStr">
      <is>
        <t>исполнен на 01.02.2021 г.</t>
      </is>
    </oc>
    <nc r="D3" t="inlineStr">
      <is>
        <t>исполнено на 01.02.2022 г.</t>
      </is>
    </nc>
  </rcc>
  <rcc rId="20391" sId="12">
    <oc r="D54" t="inlineStr">
      <is>
        <t>исполнен на 01.02.2021 г.</t>
      </is>
    </oc>
    <nc r="D54" t="inlineStr">
      <is>
        <t>исполнено на 01.02.2022 г.</t>
      </is>
    </nc>
  </rcc>
  <rcc rId="20392" sId="12">
    <oc r="D3" t="inlineStr">
      <is>
        <t>исполнен на 01.02.2021 г.</t>
      </is>
    </oc>
    <nc r="D3" t="inlineStr">
      <is>
        <t>исполнено на 01.02.2022 г.</t>
      </is>
    </nc>
  </rcc>
  <rcc rId="20393" sId="13">
    <oc r="D52" t="inlineStr">
      <is>
        <t>исполнен на 01.02.2021 г.</t>
      </is>
    </oc>
    <nc r="D52" t="inlineStr">
      <is>
        <t>исполнено на 01.02.2022 г.</t>
      </is>
    </nc>
  </rcc>
  <rcc rId="20394" sId="13">
    <oc r="D3" t="inlineStr">
      <is>
        <t>исполнен на 01.02.2021 г.</t>
      </is>
    </oc>
    <nc r="D3" t="inlineStr">
      <is>
        <t>исполнено на 01.02.2022 г.</t>
      </is>
    </nc>
  </rcc>
  <rcc rId="20395" sId="14">
    <oc r="D54" t="inlineStr">
      <is>
        <t>исполнен на 01.02.2021 г.</t>
      </is>
    </oc>
    <nc r="D54" t="inlineStr">
      <is>
        <t>исполнено на 01.02.2022 г.</t>
      </is>
    </nc>
  </rcc>
  <rcc rId="20396" sId="14">
    <oc r="D3" t="inlineStr">
      <is>
        <t>исполнен на 01.02.2021 г.</t>
      </is>
    </oc>
    <nc r="D3" t="inlineStr">
      <is>
        <t>исполнено на 01.02.2022 г.</t>
      </is>
    </nc>
  </rcc>
  <rcc rId="20397" sId="15">
    <oc r="D54" t="inlineStr">
      <is>
        <t>исполнен на 01.02.2021 г.</t>
      </is>
    </oc>
    <nc r="D54" t="inlineStr">
      <is>
        <t>исполнено на 01.02.2022 г.</t>
      </is>
    </nc>
  </rcc>
  <rcc rId="20398" sId="15">
    <oc r="D3" t="inlineStr">
      <is>
        <t>исполнен на 01.02.2021 г.</t>
      </is>
    </oc>
    <nc r="D3" t="inlineStr">
      <is>
        <t>исполнено на 01.02.2022 г.</t>
      </is>
    </nc>
  </rcc>
  <rcc rId="20399" sId="16">
    <oc r="D53" t="inlineStr">
      <is>
        <t>исполнен на 01.02.2021 г.</t>
      </is>
    </oc>
    <nc r="D53" t="inlineStr">
      <is>
        <t>исполнено на 01.02.2022 г.</t>
      </is>
    </nc>
  </rcc>
  <rcc rId="20400" sId="16">
    <oc r="D3" t="inlineStr">
      <is>
        <t>исполнен на 01.02.2021 г.</t>
      </is>
    </oc>
    <nc r="D3" t="inlineStr">
      <is>
        <t>исполнено на 01.02.2022 г.</t>
      </is>
    </nc>
  </rcc>
  <rcc rId="20401" sId="17">
    <oc r="D54" t="inlineStr">
      <is>
        <t>исполнен на 01.02.2021 г.</t>
      </is>
    </oc>
    <nc r="D54" t="inlineStr">
      <is>
        <t>исполнено на 01.02.2022 г.</t>
      </is>
    </nc>
  </rcc>
  <rcc rId="20402" sId="17">
    <oc r="D3" t="inlineStr">
      <is>
        <t>исполнен на 01.02.2021 г.</t>
      </is>
    </oc>
    <nc r="D3" t="inlineStr">
      <is>
        <t>исполнено на 01.02.2022 г.</t>
      </is>
    </nc>
  </rcc>
  <rcc rId="20403" sId="18">
    <oc r="D55" t="inlineStr">
      <is>
        <t>исполнен на 01.02.2021 г.</t>
      </is>
    </oc>
    <nc r="D55" t="inlineStr">
      <is>
        <t>исполнено на 01.02.2022 г.</t>
      </is>
    </nc>
  </rcc>
  <rcc rId="20404" sId="18">
    <oc r="D3" t="inlineStr">
      <is>
        <t>исполнен на 01.02.2021 г.</t>
      </is>
    </oc>
    <nc r="D3" t="inlineStr">
      <is>
        <t>исполнено на 01.02.2022 г.</t>
      </is>
    </nc>
  </rcc>
  <rcc rId="20405" sId="19">
    <oc r="D51" t="inlineStr">
      <is>
        <t>исполнен на 01.02.2021 г.</t>
      </is>
    </oc>
    <nc r="D51" t="inlineStr">
      <is>
        <t>исполнено на 01.02.2022 г.</t>
      </is>
    </nc>
  </rcc>
  <rcc rId="20406" sId="19">
    <oc r="D3" t="inlineStr">
      <is>
        <t>исполнен на 01.02.2021 г.</t>
      </is>
    </oc>
    <nc r="D3" t="inlineStr">
      <is>
        <t>исполнено на 01.02.2022 г.</t>
      </is>
    </nc>
  </rcc>
  <rcc rId="20407" sId="6" numFmtId="4">
    <oc r="C6">
      <v>70.650000000000006</v>
    </oc>
    <nc r="C6">
      <v>120</v>
    </nc>
  </rcc>
  <rcc rId="20408" sId="6" numFmtId="4">
    <oc r="D6">
      <v>3.2137500000000001</v>
    </oc>
    <nc r="D6">
      <v>1.1575200000000001</v>
    </nc>
  </rcc>
  <rcc rId="20409" sId="6" numFmtId="4">
    <oc r="C8">
      <v>252.72</v>
    </oc>
    <nc r="C8">
      <v>290.18299999999999</v>
    </nc>
  </rcc>
  <rcc rId="20410" sId="6" numFmtId="4">
    <oc r="D8">
      <v>26.27495</v>
    </oc>
    <nc r="D8">
      <v>34.300379999999997</v>
    </nc>
  </rcc>
  <rcc rId="20411" sId="6" numFmtId="4">
    <oc r="C9">
      <v>2.71</v>
    </oc>
    <nc r="C9">
      <v>3.1120000000000001</v>
    </nc>
  </rcc>
  <rcc rId="20412" sId="6" numFmtId="4">
    <oc r="D9">
      <v>0.15489</v>
    </oc>
    <nc r="D9">
      <v>0.20186000000000001</v>
    </nc>
  </rcc>
  <rcc rId="20413" sId="6" numFmtId="4">
    <oc r="C10">
      <v>422.11</v>
    </oc>
    <nc r="C10">
      <v>484.67500000000001</v>
    </nc>
  </rcc>
  <rcc rId="20414" sId="6" numFmtId="4">
    <oc r="D10">
      <v>35.254840000000002</v>
    </oc>
    <nc r="D10">
      <v>42.438200000000002</v>
    </nc>
  </rcc>
  <rcc rId="20415" sId="6" numFmtId="4">
    <oc r="D11">
      <v>-4.4777399999999998</v>
    </oc>
    <nc r="D11">
      <v>-2.2851900000000001</v>
    </nc>
  </rcc>
  <rcc rId="20416" sId="6" numFmtId="4">
    <oc r="C15">
      <v>334</v>
    </oc>
    <nc r="C15">
      <v>406</v>
    </nc>
  </rcc>
  <rcc rId="20417" sId="6" numFmtId="4">
    <oc r="D15">
      <v>2.6290900000000001</v>
    </oc>
    <nc r="D15">
      <v>3.3661300000000001</v>
    </nc>
  </rcc>
  <rcc rId="20418" sId="6" numFmtId="4">
    <oc r="C16">
      <v>750</v>
    </oc>
    <nc r="C16">
      <v>890</v>
    </nc>
  </rcc>
  <rcc rId="20419" sId="6" numFmtId="4">
    <oc r="D16">
      <v>12.684799999999999</v>
    </oc>
    <nc r="D16">
      <v>16.423570000000002</v>
    </nc>
  </rcc>
  <rcc rId="20420" sId="6" numFmtId="4">
    <oc r="C28">
      <v>354</v>
    </oc>
    <nc r="C28">
      <v>250</v>
    </nc>
  </rcc>
  <rcc rId="20421" sId="6" numFmtId="4">
    <oc r="D28">
      <v>3.05</v>
    </oc>
    <nc r="D28">
      <v>22.321000000000002</v>
    </nc>
  </rcc>
  <rcc rId="20422" sId="6" numFmtId="4">
    <oc r="C29">
      <v>30.6</v>
    </oc>
    <nc r="C29">
      <v>20</v>
    </nc>
  </rcc>
  <rcc rId="20423" sId="6" numFmtId="4">
    <oc r="C31">
      <v>0</v>
    </oc>
    <nc r="C31">
      <v>30</v>
    </nc>
  </rcc>
  <rrc rId="20424" sId="6" ref="A32:XFD32" action="insertRow">
    <undo index="20" exp="area" ref3D="1" dr="$A$144:$XFD$144" dn="Z_61528DAC_5C4C_48F4_ADE2_8A724B05A086_.wvu.Rows" sId="6"/>
    <undo index="18" exp="area" ref3D="1" dr="$A$94:$XFD$101" dn="Z_61528DAC_5C4C_48F4_ADE2_8A724B05A086_.wvu.Rows" sId="6"/>
    <undo index="16" exp="area" ref3D="1" dr="$A$87:$XFD$91" dn="Z_61528DAC_5C4C_48F4_ADE2_8A724B05A086_.wvu.Rows" sId="6"/>
    <undo index="14" exp="area" ref3D="1" dr="$A$82:$XFD$82" dn="Z_61528DAC_5C4C_48F4_ADE2_8A724B05A086_.wvu.Rows" sId="6"/>
    <undo index="12" exp="area" ref3D="1" dr="$A$79:$XFD$80" dn="Z_61528DAC_5C4C_48F4_ADE2_8A724B05A086_.wvu.Rows" sId="6"/>
    <undo index="10" exp="area" ref3D="1" dr="$A$69:$XFD$70" dn="Z_61528DAC_5C4C_48F4_ADE2_8A724B05A086_.wvu.Rows" sId="6"/>
    <undo index="8" exp="area" ref3D="1" dr="$A$61:$XFD$62" dn="Z_61528DAC_5C4C_48F4_ADE2_8A724B05A086_.wvu.Rows" sId="6"/>
    <undo index="6" exp="area" ref3D="1" dr="$A$59:$XFD$59" dn="Z_61528DAC_5C4C_48F4_ADE2_8A724B05A086_.wvu.Rows" sId="6"/>
    <undo index="4" exp="area" ref3D="1" dr="$A$40:$XFD$40" dn="Z_61528DAC_5C4C_48F4_ADE2_8A724B05A086_.wvu.Rows" sId="6"/>
    <undo index="2" exp="area" ref3D="1" dr="$A$34:$XFD$34" dn="Z_61528DAC_5C4C_48F4_ADE2_8A724B05A086_.wvu.Rows" sId="6"/>
    <undo index="16" exp="area" ref3D="1" dr="$A$94:$XFD$98" dn="Z_B31C8DB7_3E78_4144_A6B5_8DE36DE63F0E_.wvu.Rows" sId="6"/>
    <undo index="14" exp="area" ref3D="1" dr="$A$82:$XFD$82" dn="Z_B31C8DB7_3E78_4144_A6B5_8DE36DE63F0E_.wvu.Rows" sId="6"/>
    <undo index="12" exp="area" ref3D="1" dr="$A$79:$XFD$80" dn="Z_B31C8DB7_3E78_4144_A6B5_8DE36DE63F0E_.wvu.Rows" sId="6"/>
    <undo index="10" exp="area" ref3D="1" dr="$A$69:$XFD$70" dn="Z_B31C8DB7_3E78_4144_A6B5_8DE36DE63F0E_.wvu.Rows" sId="6"/>
    <undo index="8" exp="area" ref3D="1" dr="$A$61:$XFD$62" dn="Z_B31C8DB7_3E78_4144_A6B5_8DE36DE63F0E_.wvu.Rows" sId="6"/>
    <undo index="6" exp="area" ref3D="1" dr="$A$51:$XFD$51" dn="Z_B31C8DB7_3E78_4144_A6B5_8DE36DE63F0E_.wvu.Rows" sId="6"/>
    <undo index="4" exp="area" ref3D="1" dr="$A$46:$XFD$46" dn="Z_B31C8DB7_3E78_4144_A6B5_8DE36DE63F0E_.wvu.Rows" sId="6"/>
    <undo index="2" exp="area" ref3D="1" dr="$A$33:$XFD$33" dn="Z_B31C8DB7_3E78_4144_A6B5_8DE36DE63F0E_.wvu.Rows" sId="6"/>
    <undo index="22" exp="area" ref3D="1" dr="$A$144:$XFD$144" dn="Z_B30CE22D_C12F_4E12_8BB9_3AAE0A6991CC_.wvu.Rows" sId="6"/>
    <undo index="20" exp="area" ref3D="1" dr="$A$94:$XFD$101" dn="Z_B30CE22D_C12F_4E12_8BB9_3AAE0A6991CC_.wvu.Rows" sId="6"/>
    <undo index="18" exp="area" ref3D="1" dr="$A$87:$XFD$91" dn="Z_B30CE22D_C12F_4E12_8BB9_3AAE0A6991CC_.wvu.Rows" sId="6"/>
    <undo index="16" exp="area" ref3D="1" dr="$A$82:$XFD$82" dn="Z_B30CE22D_C12F_4E12_8BB9_3AAE0A6991CC_.wvu.Rows" sId="6"/>
    <undo index="14" exp="area" ref3D="1" dr="$A$79:$XFD$80" dn="Z_B30CE22D_C12F_4E12_8BB9_3AAE0A6991CC_.wvu.Rows" sId="6"/>
    <undo index="12" exp="area" ref3D="1" dr="$A$69:$XFD$70" dn="Z_B30CE22D_C12F_4E12_8BB9_3AAE0A6991CC_.wvu.Rows" sId="6"/>
    <undo index="10" exp="area" ref3D="1" dr="$A$61:$XFD$63" dn="Z_B30CE22D_C12F_4E12_8BB9_3AAE0A6991CC_.wvu.Rows" sId="6"/>
    <undo index="8" exp="area" ref3D="1" dr="$A$59:$XFD$59" dn="Z_B30CE22D_C12F_4E12_8BB9_3AAE0A6991CC_.wvu.Rows" sId="6"/>
    <undo index="6" exp="area" ref3D="1" dr="$A$49:$XFD$51" dn="Z_B30CE22D_C12F_4E12_8BB9_3AAE0A6991CC_.wvu.Rows" sId="6"/>
    <undo index="4" exp="area" ref3D="1" dr="$A$39:$XFD$40" dn="Z_B30CE22D_C12F_4E12_8BB9_3AAE0A6991CC_.wvu.Rows" sId="6"/>
    <undo index="2" exp="area" ref3D="1" dr="$A$34:$XFD$34" dn="Z_B30CE22D_C12F_4E12_8BB9_3AAE0A6991CC_.wvu.Rows" sId="6"/>
    <undo index="22" exp="area" ref3D="1" dr="$A$144:$XFD$144" dn="Z_A54C432C_6C68_4B53_A75C_446EB3A61B2B_.wvu.Rows" sId="6"/>
    <undo index="20" exp="area" ref3D="1" dr="$A$94:$XFD$101" dn="Z_A54C432C_6C68_4B53_A75C_446EB3A61B2B_.wvu.Rows" sId="6"/>
    <undo index="18" exp="area" ref3D="1" dr="$A$87:$XFD$91" dn="Z_A54C432C_6C68_4B53_A75C_446EB3A61B2B_.wvu.Rows" sId="6"/>
    <undo index="16" exp="area" ref3D="1" dr="$A$82:$XFD$82" dn="Z_A54C432C_6C68_4B53_A75C_446EB3A61B2B_.wvu.Rows" sId="6"/>
    <undo index="14" exp="area" ref3D="1" dr="$A$79:$XFD$80" dn="Z_A54C432C_6C68_4B53_A75C_446EB3A61B2B_.wvu.Rows" sId="6"/>
    <undo index="12" exp="area" ref3D="1" dr="$A$69:$XFD$70" dn="Z_A54C432C_6C68_4B53_A75C_446EB3A61B2B_.wvu.Rows" sId="6"/>
    <undo index="10" exp="area" ref3D="1" dr="$A$61:$XFD$63" dn="Z_A54C432C_6C68_4B53_A75C_446EB3A61B2B_.wvu.Rows" sId="6"/>
    <undo index="8" exp="area" ref3D="1" dr="$A$59:$XFD$59" dn="Z_A54C432C_6C68_4B53_A75C_446EB3A61B2B_.wvu.Rows" sId="6"/>
    <undo index="6" exp="area" ref3D="1" dr="$A$48:$XFD$51" dn="Z_A54C432C_6C68_4B53_A75C_446EB3A61B2B_.wvu.Rows" sId="6"/>
    <undo index="4" exp="area" ref3D="1" dr="$A$46:$XFD$46" dn="Z_A54C432C_6C68_4B53_A75C_446EB3A61B2B_.wvu.Rows" sId="6"/>
    <undo index="2" exp="area" ref3D="1" dr="$A$30:$XFD$40" dn="Z_A54C432C_6C68_4B53_A75C_446EB3A61B2B_.wvu.Rows" sId="6"/>
    <undo index="18" exp="area" ref3D="1" dr="$A$94:$XFD$98" dn="Z_5BFCA170_DEAE_4D2C_98A0_1E68B427AC01_.wvu.Rows" sId="6"/>
    <undo index="16" exp="area" ref3D="1" dr="$A$82:$XFD$82" dn="Z_5BFCA170_DEAE_4D2C_98A0_1E68B427AC01_.wvu.Rows" sId="6"/>
    <undo index="14" exp="area" ref3D="1" dr="$A$79:$XFD$80" dn="Z_5BFCA170_DEAE_4D2C_98A0_1E68B427AC01_.wvu.Rows" sId="6"/>
    <undo index="12" exp="area" ref3D="1" dr="$A$69:$XFD$70" dn="Z_5BFCA170_DEAE_4D2C_98A0_1E68B427AC01_.wvu.Rows" sId="6"/>
    <undo index="10" exp="area" ref3D="1" dr="$A$61:$XFD$62" dn="Z_5BFCA170_DEAE_4D2C_98A0_1E68B427AC01_.wvu.Rows" sId="6"/>
    <undo index="8" exp="area" ref3D="1" dr="$A$51:$XFD$51" dn="Z_5BFCA170_DEAE_4D2C_98A0_1E68B427AC01_.wvu.Rows" sId="6"/>
    <undo index="6" exp="area" ref3D="1" dr="$A$46:$XFD$46" dn="Z_5BFCA170_DEAE_4D2C_98A0_1E68B427AC01_.wvu.Rows" sId="6"/>
    <undo index="4" exp="area" ref3D="1" dr="$A$33:$XFD$33" dn="Z_5BFCA170_DEAE_4D2C_98A0_1E68B427AC01_.wvu.Rows" sId="6"/>
    <undo index="20" exp="area" ref3D="1" dr="$A$94:$XFD$101" dn="Z_42584DC0_1D41_4C93_9B38_C388E7B8DAC4_.wvu.Rows" sId="6"/>
    <undo index="18" exp="area" ref3D="1" dr="$A$87:$XFD$91" dn="Z_42584DC0_1D41_4C93_9B38_C388E7B8DAC4_.wvu.Rows" sId="6"/>
    <undo index="16" exp="area" ref3D="1" dr="$A$82:$XFD$82" dn="Z_42584DC0_1D41_4C93_9B38_C388E7B8DAC4_.wvu.Rows" sId="6"/>
    <undo index="14" exp="area" ref3D="1" dr="$A$79:$XFD$80" dn="Z_42584DC0_1D41_4C93_9B38_C388E7B8DAC4_.wvu.Rows" sId="6"/>
    <undo index="12" exp="area" ref3D="1" dr="$A$69:$XFD$70" dn="Z_42584DC0_1D41_4C93_9B38_C388E7B8DAC4_.wvu.Rows" sId="6"/>
    <undo index="10" exp="area" ref3D="1" dr="$A$61:$XFD$63" dn="Z_42584DC0_1D41_4C93_9B38_C388E7B8DAC4_.wvu.Rows" sId="6"/>
    <undo index="8" exp="area" ref3D="1" dr="$A$59:$XFD$59" dn="Z_42584DC0_1D41_4C93_9B38_C388E7B8DAC4_.wvu.Rows" sId="6"/>
    <undo index="6" exp="area" ref3D="1" dr="$A$48:$XFD$51" dn="Z_42584DC0_1D41_4C93_9B38_C388E7B8DAC4_.wvu.Rows" sId="6"/>
    <undo index="4" exp="area" ref3D="1" dr="$A$46:$XFD$46" dn="Z_42584DC0_1D41_4C93_9B38_C388E7B8DAC4_.wvu.Rows" sId="6"/>
    <undo index="2" exp="area" ref3D="1" dr="$A$30:$XFD$40" dn="Z_42584DC0_1D41_4C93_9B38_C388E7B8DAC4_.wvu.Rows" sId="6"/>
    <undo index="20" exp="area" ref3D="1" dr="$A$94:$XFD$98" dn="Z_3DCB9AAA_F09C_4EA6_B992_F93E466D374A_.wvu.Rows" sId="6"/>
    <undo index="18" exp="area" ref3D="1" dr="$A$84:$XFD$91" dn="Z_3DCB9AAA_F09C_4EA6_B992_F93E466D374A_.wvu.Rows" sId="6"/>
    <undo index="16" exp="area" ref3D="1" dr="$A$82:$XFD$82" dn="Z_3DCB9AAA_F09C_4EA6_B992_F93E466D374A_.wvu.Rows" sId="6"/>
    <undo index="14" exp="area" ref3D="1" dr="$A$79:$XFD$80" dn="Z_3DCB9AAA_F09C_4EA6_B992_F93E466D374A_.wvu.Rows" sId="6"/>
    <undo index="12" exp="area" ref3D="1" dr="$A$69:$XFD$70" dn="Z_3DCB9AAA_F09C_4EA6_B992_F93E466D374A_.wvu.Rows" sId="6"/>
    <undo index="10" exp="area" ref3D="1" dr="$A$61:$XFD$62" dn="Z_3DCB9AAA_F09C_4EA6_B992_F93E466D374A_.wvu.Rows" sId="6"/>
    <undo index="8" exp="area" ref3D="1" dr="$A$51:$XFD$51" dn="Z_3DCB9AAA_F09C_4EA6_B992_F93E466D374A_.wvu.Rows" sId="6"/>
    <undo index="6" exp="area" ref3D="1" dr="$A$46:$XFD$46" dn="Z_3DCB9AAA_F09C_4EA6_B992_F93E466D374A_.wvu.Rows" sId="6"/>
    <undo index="4" exp="area" ref3D="1" dr="$A$33:$XFD$33" dn="Z_3DCB9AAA_F09C_4EA6_B992_F93E466D374A_.wvu.Rows" sId="6"/>
    <undo index="18" exp="area" ref3D="1" dr="$A$94:$XFD$98" dn="Z_1A52382B_3765_4E8C_903F_6B8919B7242E_.wvu.Rows" sId="6"/>
    <undo index="16" exp="area" ref3D="1" dr="$A$82:$XFD$82" dn="Z_1A52382B_3765_4E8C_903F_6B8919B7242E_.wvu.Rows" sId="6"/>
    <undo index="14" exp="area" ref3D="1" dr="$A$79:$XFD$80" dn="Z_1A52382B_3765_4E8C_903F_6B8919B7242E_.wvu.Rows" sId="6"/>
    <undo index="12" exp="area" ref3D="1" dr="$A$69:$XFD$70" dn="Z_1A52382B_3765_4E8C_903F_6B8919B7242E_.wvu.Rows" sId="6"/>
    <undo index="10" exp="area" ref3D="1" dr="$A$61:$XFD$62" dn="Z_1A52382B_3765_4E8C_903F_6B8919B7242E_.wvu.Rows" sId="6"/>
    <undo index="8" exp="area" ref3D="1" dr="$A$51:$XFD$51" dn="Z_1A52382B_3765_4E8C_903F_6B8919B7242E_.wvu.Rows" sId="6"/>
    <undo index="6" exp="area" ref3D="1" dr="$A$46:$XFD$46" dn="Z_1A52382B_3765_4E8C_903F_6B8919B7242E_.wvu.Rows" sId="6"/>
    <undo index="4" exp="area" ref3D="1" dr="$A$33:$XFD$33" dn="Z_1A52382B_3765_4E8C_903F_6B8919B7242E_.wvu.Rows" sId="6"/>
    <undo index="22" exp="area" ref3D="1" dr="$A$144:$XFD$144" dn="Z_1718F1EE_9F48_4DBE_9531_3B70F9C4A5DD_.wvu.Rows" sId="6"/>
    <undo index="20" exp="area" ref3D="1" dr="$A$94:$XFD$101" dn="Z_1718F1EE_9F48_4DBE_9531_3B70F9C4A5DD_.wvu.Rows" sId="6"/>
    <undo index="18" exp="area" ref3D="1" dr="$A$87:$XFD$91" dn="Z_1718F1EE_9F48_4DBE_9531_3B70F9C4A5DD_.wvu.Rows" sId="6"/>
    <undo index="16" exp="area" ref3D="1" dr="$A$82:$XFD$82" dn="Z_1718F1EE_9F48_4DBE_9531_3B70F9C4A5DD_.wvu.Rows" sId="6"/>
    <undo index="14" exp="area" ref3D="1" dr="$A$79:$XFD$80" dn="Z_1718F1EE_9F48_4DBE_9531_3B70F9C4A5DD_.wvu.Rows" sId="6"/>
    <undo index="12" exp="area" ref3D="1" dr="$A$69:$XFD$70" dn="Z_1718F1EE_9F48_4DBE_9531_3B70F9C4A5DD_.wvu.Rows" sId="6"/>
    <undo index="10" exp="area" ref3D="1" dr="$A$61:$XFD$63" dn="Z_1718F1EE_9F48_4DBE_9531_3B70F9C4A5DD_.wvu.Rows" sId="6"/>
    <undo index="8" exp="area" ref3D="1" dr="$A$59:$XFD$59" dn="Z_1718F1EE_9F48_4DBE_9531_3B70F9C4A5DD_.wvu.Rows" sId="6"/>
    <undo index="6" exp="area" ref3D="1" dr="$A$48:$XFD$51" dn="Z_1718F1EE_9F48_4DBE_9531_3B70F9C4A5DD_.wvu.Rows" sId="6"/>
    <undo index="4" exp="area" ref3D="1" dr="$A$46:$XFD$46" dn="Z_1718F1EE_9F48_4DBE_9531_3B70F9C4A5DD_.wvu.Rows" sId="6"/>
    <undo index="2" exp="area" ref3D="1" dr="$A$30:$XFD$40" dn="Z_1718F1EE_9F48_4DBE_9531_3B70F9C4A5DD_.wvu.Rows" sId="6"/>
  </rrc>
  <rcc rId="20425" sId="6">
    <nc r="A32">
      <v>1130299000</v>
    </nc>
  </rcc>
  <rcc rId="20426" sId="6">
    <nc r="B32" t="inlineStr">
      <is>
        <t>Прочие доходы от компенсации затрат государства</t>
      </is>
    </nc>
  </rcc>
  <rcc rId="20427" sId="6" numFmtId="4">
    <nc r="C32">
      <v>0</v>
    </nc>
  </rcc>
  <rcc rId="20428" sId="6" numFmtId="4">
    <nc r="D32">
      <v>0.72</v>
    </nc>
  </rcc>
  <rcc rId="20429" sId="6">
    <nc r="E32">
      <f>SUM(D32/C32*100)</f>
    </nc>
  </rcc>
  <rcc rId="20430" sId="6">
    <nc r="F32">
      <f>SUM(D32-C32)</f>
    </nc>
  </rcc>
  <rcc rId="20431" sId="6">
    <oc r="D30">
      <f>D31</f>
    </oc>
    <nc r="D30">
      <f>D31+D32</f>
    </nc>
  </rcc>
  <rcc rId="20432" sId="6">
    <oc r="B31" t="inlineStr">
      <is>
        <t xml:space="preserve">  Доходы от оказания платных услуг</t>
      </is>
    </oc>
    <nc r="B31" t="inlineStr">
      <is>
        <t xml:space="preserve">Доходы, поступившие в порядке возмещения расходов, понесенных в связи с эксплуат.имущества с/п </t>
      </is>
    </nc>
  </rcc>
  <rcc rId="20433" sId="6" numFmtId="4">
    <oc r="D34">
      <v>21.555</v>
    </oc>
    <nc r="D34">
      <v>0</v>
    </nc>
  </rcc>
  <rcc rId="20434" sId="6" numFmtId="4">
    <oc r="D37">
      <v>0.1484</v>
    </oc>
    <nc r="D37">
      <v>0</v>
    </nc>
  </rcc>
  <rcc rId="20435" sId="6" numFmtId="4">
    <oc r="C44">
      <v>3002.3</v>
    </oc>
    <nc r="C44">
      <v>2693</v>
    </nc>
  </rcc>
  <rcc rId="20436" sId="6" numFmtId="4">
    <oc r="D44">
      <v>250.19399999999999</v>
    </oc>
    <nc r="D44">
      <v>0</v>
    </nc>
  </rcc>
  <rcc rId="20437" sId="6" numFmtId="4">
    <oc r="C46">
      <v>1093.03</v>
    </oc>
    <nc r="C46">
      <v>1687.6</v>
    </nc>
  </rcc>
  <rcc rId="20438" sId="6" numFmtId="4">
    <oc r="C48">
      <v>211.02699999999999</v>
    </oc>
    <nc r="C48">
      <v>108.873</v>
    </nc>
  </rcc>
  <rcc rId="20439" sId="6" numFmtId="4">
    <oc r="D48">
      <v>17.2334</v>
    </oc>
    <nc r="D48">
      <v>9.0730000000000004</v>
    </nc>
  </rcc>
  <rcc rId="20440" sId="6" numFmtId="4">
    <oc r="C49">
      <v>50</v>
    </oc>
    <nc r="C49">
      <v>2058.241</v>
    </nc>
  </rcc>
  <rcc rId="20441" sId="6" numFmtId="4">
    <oc r="C61">
      <v>1523.7</v>
    </oc>
    <nc r="C61">
      <v>1592.6</v>
    </nc>
  </rcc>
  <rcc rId="20442" sId="6" numFmtId="4">
    <oc r="D61">
      <v>51.25712</v>
    </oc>
    <nc r="D61">
      <v>28.344650000000001</v>
    </nc>
  </rcc>
  <rcc rId="20443" sId="6" numFmtId="4">
    <oc r="C65">
      <v>17</v>
    </oc>
    <nc r="C65">
      <v>10</v>
    </nc>
  </rcc>
  <rcc rId="20444" sId="6" numFmtId="4">
    <oc r="C66">
      <v>3.6070000000000002</v>
    </oc>
    <nc r="C66">
      <v>4.4279999999999999</v>
    </nc>
  </rcc>
  <rcc rId="20445" sId="6" numFmtId="4">
    <oc r="C68">
      <v>206.767</v>
    </oc>
    <nc r="C68">
      <v>108.873</v>
    </nc>
  </rcc>
  <rcc rId="20446" sId="6" numFmtId="4">
    <oc r="D68">
      <v>4</v>
    </oc>
    <nc r="D68">
      <v>2</v>
    </nc>
  </rcc>
  <rcc rId="20447" sId="6" numFmtId="4">
    <oc r="C73">
      <v>10</v>
    </oc>
    <nc r="C73">
      <v>33.5</v>
    </nc>
  </rcc>
  <rcc rId="20448" sId="6" numFmtId="4">
    <oc r="C76">
      <v>4.26</v>
    </oc>
    <nc r="C76">
      <v>0</v>
    </nc>
  </rcc>
  <rcc rId="20449" sId="6" numFmtId="4">
    <oc r="C78">
      <v>1947.57</v>
    </oc>
    <nc r="C78">
      <v>4845.1109999999999</v>
    </nc>
  </rcc>
  <rcc rId="20450" sId="6" numFmtId="4">
    <oc r="D78">
      <v>0</v>
    </oc>
    <nc r="D78">
      <v>10.144</v>
    </nc>
  </rcc>
  <rcc rId="20451" sId="6" numFmtId="4">
    <oc r="C79">
      <v>245.15</v>
    </oc>
    <nc r="C79">
      <v>180</v>
    </nc>
  </rcc>
  <rcc rId="20452" sId="6" numFmtId="4">
    <oc r="C84">
      <v>397.49299999999999</v>
    </oc>
    <nc r="C84">
      <v>200</v>
    </nc>
  </rcc>
  <rcc rId="20453" sId="6" numFmtId="4">
    <oc r="C85">
      <v>417.5</v>
    </oc>
    <nc r="C85">
      <v>470.97199999999998</v>
    </nc>
  </rcc>
  <rcc rId="20454" sId="6" numFmtId="4">
    <oc r="C87">
      <v>1799.1</v>
    </oc>
    <nc r="C87">
      <v>1666.5</v>
    </nc>
  </rcc>
  <rcc rId="20455" sId="6" numFmtId="4">
    <oc r="D87">
      <v>15.20205</v>
    </oc>
    <nc r="D87">
      <v>125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01.xml><?xml version="1.0" encoding="utf-8"?>
<revisions xmlns="http://schemas.openxmlformats.org/spreadsheetml/2006/main" xmlns:r="http://schemas.openxmlformats.org/officeDocument/2006/relationships">
  <rcv guid="{B31C8DB7-3E78-4144-A6B5-8DE36DE63F0E}" action="delete"/>
  <rdn rId="0" localSheetId="1" customView="1" name="Z_B31C8DB7_3E78_4144_A6B5_8DE36DE63F0E_.wvu.PrintArea" hidden="1" oldHidden="1">
    <formula>Консол!$A$1:$K$50</formula>
    <oldFormula>Консол!$A$1:$K$50</oldFormula>
  </rdn>
  <rdn rId="0" localSheetId="1" customView="1" name="Z_B31C8DB7_3E78_4144_A6B5_8DE36DE63F0E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B31C8DB7_3E78_4144_A6B5_8DE36DE63F0E_.wvu.PrintArea" hidden="1" oldHidden="1">
    <formula>Справка!$A$1:$EY$31</formula>
    <oldFormula>Справка!$A$1:$EY$31</oldFormula>
  </rdn>
  <rdn rId="0" localSheetId="2" customView="1" name="Z_B31C8DB7_3E78_4144_A6B5_8DE36DE63F0E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B31C8DB7_3E78_4144_A6B5_8DE36DE63F0E_.wvu.Rows" hidden="1" oldHidden="1">
    <formula>район!$18:$19,район!$21:$21,район!$29:$31,район!$51:$52,район!$63:$63,район!$70:$70,район!$87:$87,район!$94:$94,район!$122:$124</formula>
    <oldFormula>район!$18:$19,район!$21:$21,район!$29:$31,район!$51:$52,район!$63:$63,район!$70:$70,район!$87:$87,район!$94:$94,район!$122:$124</oldFormula>
  </rdn>
  <rdn rId="0" localSheetId="4" customView="1" name="Z_B31C8DB7_3E78_4144_A6B5_8DE36DE63F0E_.wvu.Rows" hidden="1" oldHidden="1">
    <formula>Але!$19:$24,Але!$46:$46,Але!$53:$53,Але!$55:$56,Але!$63:$64,Але!$74:$75,Але!$79:$83,Але!$87:$89</formula>
    <oldFormula>Але!$19:$24,Але!$46:$46,Але!$53:$53,Але!$55:$56,Але!$63:$64,Але!$74:$75,Але!$79:$83,Але!$87:$89</oldFormula>
  </rdn>
  <rdn rId="0" localSheetId="5" customView="1" name="Z_B31C8DB7_3E78_4144_A6B5_8DE36DE63F0E_.wvu.Rows" hidden="1" oldHidden="1">
    <formula>Сун!$19:$24,Сун!$49:$51,Сун!$58:$58,Сун!$60:$61,Сун!$68:$69,Сун!$79:$80,Сун!$82:$82,Сун!$88:$89,Сун!$93:$97</formula>
    <oldFormula>Сун!$19:$24,Сун!$49:$51,Сун!$58:$58,Сун!$60:$61,Сун!$68:$69,Сун!$79:$80,Сун!$82:$82,Сун!$88:$89,Сун!$93:$97</oldFormula>
  </rdn>
  <rdn rId="0" localSheetId="6" customView="1" name="Z_B31C8DB7_3E78_4144_A6B5_8DE36DE63F0E_.wvu.PrintArea" hidden="1" oldHidden="1">
    <formula>Иль!$A$1:$F$105</formula>
    <oldFormula>Иль!$A$1:$F$105</oldFormula>
  </rdn>
  <rdn rId="0" localSheetId="6" customView="1" name="Z_B31C8DB7_3E78_4144_A6B5_8DE36DE63F0E_.wvu.Rows" hidden="1" oldHidden="1">
    <formula>Иль!$19:$24,Иль!$33:$33,Иль!$46:$46,Иль!$51:$51,Иль!$61:$62,Иль!$69:$70,Иль!$79:$80,Иль!$82:$82,Иль!$94:$98</formula>
    <oldFormula>Иль!$19:$24,Иль!$33:$33,Иль!$46:$46,Иль!$51:$51,Иль!$61:$62,Иль!$69:$70,Иль!$79:$80,Иль!$82:$82,Иль!$94:$98</oldFormula>
  </rdn>
  <rdn rId="0" localSheetId="7" customView="1" name="Z_B31C8DB7_3E78_4144_A6B5_8DE36DE63F0E_.wvu.Rows" hidden="1" oldHidden="1">
    <formula>Кад!$19:$24,Кад!$44:$44,Кад!$56:$56,Кад!$58:$59,Кад!$66:$67,Кад!$83:$85,Кад!$89:$92,Кад!$94:$96</formula>
    <oldFormula>Кад!$19:$24,Кад!$44:$44,Кад!$56:$56,Кад!$58:$59,Кад!$66:$67,Кад!$83:$85,Кад!$89:$92,Кад!$94:$96</oldFormula>
  </rdn>
  <rdn rId="0" localSheetId="8" customView="1" name="Z_B31C8DB7_3E78_4144_A6B5_8DE36DE63F0E_.wvu.PrintArea" hidden="1" oldHidden="1">
    <formula>Мор!$A$1:$F$101</formula>
    <oldFormula>Мор!$A$1:$F$101</oldFormula>
  </rdn>
  <rdn rId="0" localSheetId="8" customView="1" name="Z_B31C8DB7_3E78_4144_A6B5_8DE36DE63F0E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B31C8DB7_3E78_4144_A6B5_8DE36DE63F0E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B31C8DB7_3E78_4144_A6B5_8DE36DE63F0E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B31C8DB7_3E78_4144_A6B5_8DE36DE63F0E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B31C8DB7_3E78_4144_A6B5_8DE36DE63F0E_.wvu.PrintArea" hidden="1" oldHidden="1">
    <formula>Тор!$A$1:$F$101</formula>
    <oldFormula>Тор!$A$1:$F$101</oldFormula>
  </rdn>
  <rdn rId="0" localSheetId="12" customView="1" name="Z_B31C8DB7_3E78_4144_A6B5_8DE36DE63F0E_.wvu.Rows" hidden="1" oldHidden="1">
    <formula>Тор!$19:$19,Тор!$50:$50,Тор!$57:$57,Тор!$59:$60,Тор!$67:$68,Тор!$75:$75,Тор!$79:$80,Тор!$84:$95</formula>
    <oldFormula>Тор!$19:$19,Тор!$50:$50,Тор!$57:$57,Тор!$59:$60,Тор!$67:$68,Тор!$75:$75,Тор!$79:$80,Тор!$84:$95</oldFormula>
  </rdn>
  <rdn rId="0" localSheetId="13" customView="1" name="Z_B31C8DB7_3E78_4144_A6B5_8DE36DE63F0E_.wvu.Rows" hidden="1" oldHidden="1">
    <formula>Хор!$19:$24,Хор!$32:$32,Хор!$40:$40,Хор!$55:$55,Хор!$57:$58,Хор!$65:$66,Хор!$81:$85,Хор!$88:$95</formula>
    <oldFormula>Хор!$19:$24,Хор!$32:$32,Хор!$40:$40,Хор!$55:$55,Хор!$57:$58,Хор!$65:$66,Хор!$81:$85,Хор!$88:$95</oldFormula>
  </rdn>
  <rdn rId="0" localSheetId="14" customView="1" name="Z_B31C8DB7_3E78_4144_A6B5_8DE36DE63F0E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B31C8DB7_3E78_4144_A6B5_8DE36DE63F0E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B31C8DB7_3E78_4144_A6B5_8DE36DE63F0E_.wvu.PrintArea" hidden="1" oldHidden="1">
    <formula>Юнг!$A$1:$F$100</formula>
    <oldFormula>Юнг!$A$1:$F$100</oldFormula>
  </rdn>
  <rdn rId="0" localSheetId="16" customView="1" name="Z_B31C8DB7_3E78_4144_A6B5_8DE36DE63F0E_.wvu.Rows" hidden="1" oldHidden="1">
    <formula>Юнг!$19:$24,Юнг!$32:$32,Юнг!$56:$56,Юнг!$58:$59,Юнг!$66:$67,Юнг!$82:$86,Юнг!$89:$96</formula>
    <oldFormula>Юнг!$19:$24,Юнг!$32:$32,Юнг!$56:$56,Юнг!$58:$59,Юнг!$66:$67,Юнг!$82:$86,Юнг!$89:$96</oldFormula>
  </rdn>
  <rdn rId="0" localSheetId="17" customView="1" name="Z_B31C8DB7_3E78_4144_A6B5_8DE36DE63F0E_.wvu.Rows" hidden="1" oldHidden="1">
    <formula>Юсь!$20:$24,Юсь!$40:$40,Юсь!$44:$49,Юсь!$68:$69,Юсь!$84:$88,Юсь!$91:$98</formula>
    <oldFormula>Юсь!$20:$24,Юсь!$40:$40,Юсь!$44:$49,Юсь!$68:$69,Юсь!$84:$88,Юсь!$91:$98</oldFormula>
  </rdn>
  <rdn rId="0" localSheetId="18" customView="1" name="Z_B31C8DB7_3E78_4144_A6B5_8DE36DE63F0E_.wvu.PrintArea" hidden="1" oldHidden="1">
    <formula>Яра!$A$1:$F$102</formula>
    <oldFormula>Яра!$A$1:$F$102</oldFormula>
  </rdn>
  <rdn rId="0" localSheetId="18" customView="1" name="Z_B31C8DB7_3E78_4144_A6B5_8DE36DE63F0E_.wvu.Rows" hidden="1" oldHidden="1">
    <formula>Яра!$19:$24,Яра!$46:$46,Яра!$48:$50,Яра!$58:$58,Яра!$60:$61,Яра!$68:$69,Яра!$79:$79,Яра!$84:$88,Яра!$91:$98</formula>
    <oldFormula>Яра!$19:$24,Яра!$46:$46,Яра!$48:$50,Яра!$58:$58,Яра!$60:$61,Яра!$68:$69,Яра!$79:$79,Яра!$84:$88,Яра!$91:$98</oldFormula>
  </rdn>
  <rdn rId="0" localSheetId="19" customView="1" name="Z_B31C8DB7_3E78_4144_A6B5_8DE36DE63F0E_.wvu.Rows" hidden="1" oldHidden="1">
    <formula>Яро!$19:$24,Яро!$54:$54,Яро!$56:$57,Яро!$64:$65,Яро!$75:$76,Яро!$80:$85,Яро!$87:$94</formula>
    <oldFormula>Яро!$19:$24,Яро!$54:$54,Яро!$56:$57,Яро!$64:$65,Яро!$75:$76,Яро!$80:$85,Яро!$87:$94</oldFormula>
  </rdn>
  <rdn rId="0" localSheetId="20" customView="1" name="Z_B31C8DB7_3E78_4144_A6B5_8DE36DE63F0E_.wvu.Rows" hidden="1" oldHidden="1">
    <formula>Лист1!$82:$84</formula>
    <oldFormula>Лист1!$82:$84</oldFormula>
  </rdn>
  <rcv guid="{B31C8DB7-3E78-4144-A6B5-8DE36DE63F0E}" action="add"/>
</revisions>
</file>

<file path=xl/revisions/revisionLog13011.xml><?xml version="1.0" encoding="utf-8"?>
<revisions xmlns="http://schemas.openxmlformats.org/spreadsheetml/2006/main" xmlns:r="http://schemas.openxmlformats.org/officeDocument/2006/relationships">
  <rcc rId="16481" sId="2" numFmtId="4">
    <oc r="DG32">
      <v>190266.42004999999</v>
    </oc>
    <nc r="DG32">
      <v>103487.76155</v>
    </nc>
  </rcc>
  <rcc rId="16482" sId="2" numFmtId="4">
    <oc r="DH32">
      <v>146774.31732999999</v>
    </oc>
    <nc r="DH32">
      <v>2974.8039600000002</v>
    </nc>
  </rcc>
  <rcc rId="16483" sId="2" numFmtId="4">
    <oc r="DJ32">
      <v>23916.403389999999</v>
    </oc>
    <nc r="DJ32">
      <v>23878.172999999999</v>
    </nc>
  </rcc>
  <rcc rId="16484" sId="2" numFmtId="4">
    <oc r="DK32">
      <v>23642.26468</v>
    </oc>
    <nc r="DK32">
      <v>594.39980000000003</v>
    </nc>
  </rcc>
  <rcc rId="16485" sId="2" numFmtId="4">
    <oc r="DM32">
      <v>23230.061890000001</v>
    </oc>
    <nc r="DM32">
      <v>23100.462</v>
    </nc>
  </rcc>
  <rcc rId="16486" sId="2" numFmtId="4">
    <oc r="DN32">
      <v>23076.361110000002</v>
    </oc>
    <nc r="DN32">
      <v>594.39980000000003</v>
    </nc>
  </rcc>
  <rcc rId="16487" sId="2" numFmtId="4">
    <oc r="DP32">
      <v>20.13</v>
    </oc>
    <nc r="DP32">
      <v>559.51700000000005</v>
    </nc>
  </rcc>
  <rcc rId="16488" sId="2" numFmtId="4">
    <oc r="DQ32">
      <v>20.13</v>
    </oc>
    <nc r="DQ32">
      <v>0</v>
    </nc>
  </rcc>
  <rcc rId="16489" sId="2" numFmtId="4">
    <oc r="DS32">
      <v>68</v>
    </oc>
    <nc r="DS32">
      <v>130</v>
    </nc>
  </rcc>
  <rcc rId="16490" sId="2" numFmtId="4">
    <oc r="DV32">
      <v>598.2115</v>
    </oc>
    <nc r="DV32">
      <v>88.194000000000003</v>
    </nc>
  </rcc>
  <rcc rId="16491" sId="2" numFmtId="4">
    <oc r="DW32">
      <v>545.77356999999995</v>
    </oc>
    <nc r="DW32">
      <v>0</v>
    </nc>
  </rcc>
  <rcc rId="16492" sId="2" numFmtId="4">
    <oc r="DY32">
      <v>2158.6999999999998</v>
    </oc>
    <nc r="DY32">
      <v>2150.5</v>
    </nc>
  </rcc>
  <rcc rId="16493" sId="2" numFmtId="4">
    <oc r="DZ32">
      <v>2158.6999999999998</v>
    </oc>
    <nc r="DZ32">
      <v>51.6</v>
    </nc>
  </rcc>
  <rcc rId="16494" sId="2" numFmtId="4">
    <oc r="EB32">
      <v>419.12914000000001</v>
    </oc>
    <nc r="EB32">
      <v>244</v>
    </nc>
  </rcc>
  <rcc rId="16495" sId="2" numFmtId="4">
    <oc r="EC32">
      <v>411.16521999999998</v>
    </oc>
    <nc r="EC32">
      <v>5.5</v>
    </nc>
  </rcc>
  <rcc rId="16496" sId="2" numFmtId="4">
    <oc r="EE32">
      <v>60794.13927</v>
    </oc>
    <nc r="EE32">
      <v>32596.46515</v>
    </nc>
  </rcc>
  <rcc rId="16497" sId="2" numFmtId="4">
    <oc r="EF32">
      <v>56602.017570000004</v>
    </oc>
    <nc r="EF32">
      <v>263.64665000000002</v>
    </nc>
  </rcc>
  <rcc rId="16498" sId="2" numFmtId="4">
    <oc r="EH32">
      <v>62016.402779999997</v>
    </oc>
    <nc r="EH32">
      <v>17948.446400000001</v>
    </nc>
  </rcc>
  <rcc rId="16499" sId="2" numFmtId="4">
    <oc r="EI32">
      <v>23985.332340000001</v>
    </oc>
    <nc r="EI32">
      <v>148.09558999999999</v>
    </nc>
  </rcc>
  <rcc rId="16500" sId="2" numFmtId="4">
    <oc r="EK32">
      <v>40705.522539999998</v>
    </oc>
    <nc r="EK32">
      <v>26537.152999999998</v>
    </nc>
  </rcc>
  <rcc rId="16501" sId="2" numFmtId="4">
    <oc r="EL32">
      <v>39740.402520000003</v>
    </oc>
    <nc r="EL32">
      <v>1909.3119200000001</v>
    </nc>
  </rcc>
  <rcc rId="16502" sId="2" numFmtId="4">
    <oc r="EQ32">
      <v>256.12293</v>
    </oc>
    <nc r="EQ32">
      <v>133.024</v>
    </nc>
  </rcc>
  <rcc rId="16503" sId="2" numFmtId="4">
    <oc r="ER32">
      <v>234.435</v>
    </oc>
    <nc r="ER32">
      <v>2.25</v>
    </nc>
  </rcc>
  <rcc rId="16504" sId="2" numFmtId="4">
    <oc r="EX32">
      <v>281.94934999999998</v>
    </oc>
    <nc r="EX32">
      <v>1615.1941300000001</v>
    </nc>
  </rcc>
  <rcc rId="16505" sId="12" numFmtId="34">
    <oc r="C58">
      <v>1182.0170000000001</v>
    </oc>
    <nc r="C58">
      <v>1145.7</v>
    </nc>
  </rcc>
  <rcc rId="16506" sId="2" numFmtId="4">
    <oc r="EW32">
      <v>-7574.8718699999999</v>
    </oc>
    <nc r="EW32">
      <v>-650.25854000000004</v>
    </nc>
  </rcc>
  <rcv guid="{B31C8DB7-3E78-4144-A6B5-8DE36DE63F0E}" action="delete"/>
  <rdn rId="0" localSheetId="1" customView="1" name="Z_B31C8DB7_3E78_4144_A6B5_8DE36DE63F0E_.wvu.PrintArea" hidden="1" oldHidden="1">
    <formula>Консол!$A$1:$K$50</formula>
    <oldFormula>Консол!$A$1:$K$50</oldFormula>
  </rdn>
  <rdn rId="0" localSheetId="1" customView="1" name="Z_B31C8DB7_3E78_4144_A6B5_8DE36DE63F0E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B31C8DB7_3E78_4144_A6B5_8DE36DE63F0E_.wvu.PrintArea" hidden="1" oldHidden="1">
    <formula>Справка!$A$1:$EY$31</formula>
    <oldFormula>Справка!$A$1:$EY$31</oldFormula>
  </rdn>
  <rdn rId="0" localSheetId="2" customView="1" name="Z_B31C8DB7_3E78_4144_A6B5_8DE36DE63F0E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B31C8DB7_3E78_4144_A6B5_8DE36DE63F0E_.wvu.Rows" hidden="1" oldHidden="1">
    <formula>район!$17:$18,район!$20:$20,район!$28:$30,район!$50:$51,район!$75:$75,район!$82:$82,район!$99:$99,район!$106:$106,район!$134:$136</formula>
    <oldFormula>район!$17:$18,район!$20:$20,район!$28:$30,район!$50:$51,район!$75:$75,район!$82:$82,район!$99:$99,район!$106:$106,район!$134:$136</oldFormula>
  </rdn>
  <rdn rId="0" localSheetId="4" customView="1" name="Z_B31C8DB7_3E78_4144_A6B5_8DE36DE63F0E_.wvu.Rows" hidden="1" oldHidden="1">
    <formula>Але!$19:$24,Але!$46:$46,Але!$53:$53,Але!$55:$56,Але!$63:$64,Але!$74:$75,Але!$79:$83,Але!$87:$89</formula>
    <oldFormula>Але!$19:$24,Але!$46:$46,Але!$53:$53,Але!$55:$56,Але!$63:$64,Але!$74:$75,Але!$79:$83,Але!$87:$89</oldFormula>
  </rdn>
  <rdn rId="0" localSheetId="5" customView="1" name="Z_B31C8DB7_3E78_4144_A6B5_8DE36DE63F0E_.wvu.Rows" hidden="1" oldHidden="1">
    <formula>Сун!$19:$24,Сун!$49:$51,Сун!$58:$58,Сун!$60:$61,Сун!$68:$69,Сун!$79:$80,Сун!$82:$82,Сун!$88:$89,Сун!$93:$97</formula>
    <oldFormula>Сун!$19:$24,Сун!$49:$51,Сун!$58:$58,Сун!$60:$61,Сун!$68:$69,Сун!$79:$80,Сун!$82:$82,Сун!$88:$89,Сун!$93:$97</oldFormula>
  </rdn>
  <rdn rId="0" localSheetId="6" customView="1" name="Z_B31C8DB7_3E78_4144_A6B5_8DE36DE63F0E_.wvu.PrintArea" hidden="1" oldHidden="1">
    <formula>Иль!$A$1:$F$105</formula>
    <oldFormula>Иль!$A$1:$F$105</oldFormula>
  </rdn>
  <rdn rId="0" localSheetId="6" customView="1" name="Z_B31C8DB7_3E78_4144_A6B5_8DE36DE63F0E_.wvu.Rows" hidden="1" oldHidden="1">
    <formula>Иль!$19:$24,Иль!$33:$33,Иль!$46:$46,Иль!$51:$51,Иль!$61:$62,Иль!$69:$70,Иль!$79:$80,Иль!$82:$82,Иль!$94:$98</formula>
    <oldFormula>Иль!$19:$24,Иль!$33:$33,Иль!$46:$46,Иль!$51:$51,Иль!$61:$62,Иль!$69:$70,Иль!$79:$80,Иль!$82:$82,Иль!$94:$98</oldFormula>
  </rdn>
  <rdn rId="0" localSheetId="7" customView="1" name="Z_B31C8DB7_3E78_4144_A6B5_8DE36DE63F0E_.wvu.Rows" hidden="1" oldHidden="1">
    <formula>Кад!$19:$24,Кад!$44:$44,Кад!$56:$56,Кад!$58:$59,Кад!$66:$67,Кад!$83:$85,Кад!$89:$92,Кад!$94:$96</formula>
    <oldFormula>Кад!$19:$24,Кад!$44:$44,Кад!$56:$56,Кад!$58:$59,Кад!$66:$67,Кад!$83:$85,Кад!$89:$92,Кад!$94:$96</oldFormula>
  </rdn>
  <rdn rId="0" localSheetId="8" customView="1" name="Z_B31C8DB7_3E78_4144_A6B5_8DE36DE63F0E_.wvu.PrintArea" hidden="1" oldHidden="1">
    <formula>Мор!$A$1:$F$101</formula>
    <oldFormula>Мор!$A$1:$F$101</oldFormula>
  </rdn>
  <rdn rId="0" localSheetId="8" customView="1" name="Z_B31C8DB7_3E78_4144_A6B5_8DE36DE63F0E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B31C8DB7_3E78_4144_A6B5_8DE36DE63F0E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B31C8DB7_3E78_4144_A6B5_8DE36DE63F0E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B31C8DB7_3E78_4144_A6B5_8DE36DE63F0E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B31C8DB7_3E78_4144_A6B5_8DE36DE63F0E_.wvu.PrintArea" hidden="1" oldHidden="1">
    <formula>Тор!$A$1:$F$101</formula>
    <oldFormula>Тор!$A$1:$F$101</oldFormula>
  </rdn>
  <rdn rId="0" localSheetId="12" customView="1" name="Z_B31C8DB7_3E78_4144_A6B5_8DE36DE63F0E_.wvu.Rows" hidden="1" oldHidden="1">
    <formula>Тор!$19:$19,Тор!$50:$50,Тор!$57:$57,Тор!$59:$60,Тор!$67:$68,Тор!$75:$75,Тор!$79:$80,Тор!$84:$95</formula>
    <oldFormula>Тор!$19:$19,Тор!$50:$50,Тор!$57:$57,Тор!$59:$60,Тор!$67:$68,Тор!$75:$75,Тор!$79:$80,Тор!$84:$95</oldFormula>
  </rdn>
  <rdn rId="0" localSheetId="13" customView="1" name="Z_B31C8DB7_3E78_4144_A6B5_8DE36DE63F0E_.wvu.Rows" hidden="1" oldHidden="1">
    <formula>Хор!$19:$24,Хор!$32:$32,Хор!$40:$40,Хор!$55:$55,Хор!$57:$58,Хор!$65:$66,Хор!$81:$85,Хор!$88:$95</formula>
    <oldFormula>Хор!$19:$24,Хор!$32:$32,Хор!$40:$40,Хор!$55:$55,Хор!$57:$58,Хор!$65:$66,Хор!$81:$85,Хор!$88:$95</oldFormula>
  </rdn>
  <rdn rId="0" localSheetId="14" customView="1" name="Z_B31C8DB7_3E78_4144_A6B5_8DE36DE63F0E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B31C8DB7_3E78_4144_A6B5_8DE36DE63F0E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B31C8DB7_3E78_4144_A6B5_8DE36DE63F0E_.wvu.PrintArea" hidden="1" oldHidden="1">
    <formula>Юнг!$A$1:$F$100</formula>
    <oldFormula>Юнг!$A$1:$F$100</oldFormula>
  </rdn>
  <rdn rId="0" localSheetId="16" customView="1" name="Z_B31C8DB7_3E78_4144_A6B5_8DE36DE63F0E_.wvu.Rows" hidden="1" oldHidden="1">
    <formula>Юнг!$19:$24,Юнг!$32:$32,Юнг!$56:$56,Юнг!$58:$59,Юнг!$66:$67,Юнг!$82:$86,Юнг!$89:$96</formula>
    <oldFormula>Юнг!$19:$24,Юнг!$32:$32,Юнг!$56:$56,Юнг!$58:$59,Юнг!$66:$67,Юнг!$82:$86,Юнг!$89:$96</oldFormula>
  </rdn>
  <rdn rId="0" localSheetId="17" customView="1" name="Z_B31C8DB7_3E78_4144_A6B5_8DE36DE63F0E_.wvu.Rows" hidden="1" oldHidden="1">
    <formula>Юсь!$20:$24,Юсь!$40:$40,Юсь!$44:$49,Юсь!$68:$69,Юсь!$84:$88,Юсь!$91:$98</formula>
    <oldFormula>Юсь!$20:$24,Юсь!$40:$40,Юсь!$44:$49,Юсь!$68:$69,Юсь!$84:$88,Юсь!$91:$98</oldFormula>
  </rdn>
  <rdn rId="0" localSheetId="18" customView="1" name="Z_B31C8DB7_3E78_4144_A6B5_8DE36DE63F0E_.wvu.PrintArea" hidden="1" oldHidden="1">
    <formula>Яра!$A$1:$F$102</formula>
    <oldFormula>Яра!$A$1:$F$102</oldFormula>
  </rdn>
  <rdn rId="0" localSheetId="18" customView="1" name="Z_B31C8DB7_3E78_4144_A6B5_8DE36DE63F0E_.wvu.Rows" hidden="1" oldHidden="1">
    <formula>Яра!$19:$24,Яра!$46:$46,Яра!$48:$50,Яра!$58:$58,Яра!$60:$61,Яра!$68:$69,Яра!$79:$79,Яра!$84:$88,Яра!$91:$98</formula>
    <oldFormula>Яра!$19:$24,Яра!$46:$46,Яра!$48:$50,Яра!$58:$58,Яра!$60:$61,Яра!$68:$69,Яра!$79:$79,Яра!$84:$88,Яра!$91:$98</oldFormula>
  </rdn>
  <rdn rId="0" localSheetId="19" customView="1" name="Z_B31C8DB7_3E78_4144_A6B5_8DE36DE63F0E_.wvu.Rows" hidden="1" oldHidden="1">
    <formula>Яро!$19:$24,Яро!$54:$54,Яро!$56:$57,Яро!$64:$65,Яро!$75:$76,Яро!$80:$85,Яро!$87:$94</formula>
    <oldFormula>Яро!$19:$24,Яро!$54:$54,Яро!$56:$57,Яро!$64:$65,Яро!$75:$76,Яро!$80:$85,Яро!$87:$94</oldFormula>
  </rdn>
  <rdn rId="0" localSheetId="20" customView="1" name="Z_B31C8DB7_3E78_4144_A6B5_8DE36DE63F0E_.wvu.Rows" hidden="1" oldHidden="1">
    <formula>Лист1!$82:$84</formula>
    <oldFormula>Лист1!$82:$84</oldFormula>
  </rdn>
  <rcv guid="{B31C8DB7-3E78-4144-A6B5-8DE36DE63F0E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21430" sId="16">
    <oc r="C53" t="inlineStr">
      <is>
        <t>назначено на 2021 г.</t>
      </is>
    </oc>
    <nc r="C53" t="inlineStr">
      <is>
        <t>назначено на 2022 г.</t>
      </is>
    </nc>
  </rcc>
  <rcc rId="21431" sId="16">
    <oc r="C3" t="inlineStr">
      <is>
        <t>назначено на 2021 г.</t>
      </is>
    </oc>
    <nc r="C3" t="inlineStr">
      <is>
        <t>назначено на 2022 г.</t>
      </is>
    </nc>
  </rcc>
  <rcc rId="21432" sId="16">
    <oc r="A1" t="inlineStr">
      <is>
        <t xml:space="preserve">                     Анализ исполнения бюджета Юнгинского сельского поселения на 01.02.2020 г.</t>
      </is>
    </oc>
    <nc r="A1" t="inlineStr">
      <is>
        <t xml:space="preserve">                     Анализ исполнения бюджета Юнгинского сельского поселения на 01.02.2022 г.</t>
      </is>
    </nc>
  </rcc>
  <rcc rId="21433" sId="16" numFmtId="4">
    <oc r="D6">
      <v>3.3699599999999998</v>
    </oc>
    <nc r="D6">
      <v>6.1733399999999996</v>
    </nc>
  </rcc>
  <rcc rId="21434" sId="16" numFmtId="4">
    <oc r="C8">
      <v>220.44</v>
    </oc>
    <nc r="C8">
      <v>252.05500000000001</v>
    </nc>
  </rcc>
  <rcc rId="21435" sId="16" numFmtId="4">
    <oc r="D8">
      <v>22.91865</v>
    </oc>
    <nc r="D8">
      <v>29.793759999999999</v>
    </nc>
  </rcc>
  <rcc rId="21436" sId="16" numFmtId="4">
    <oc r="C9">
      <v>2.36</v>
    </oc>
    <nc r="C9">
      <v>2.7029999999999998</v>
    </nc>
  </rcc>
  <rcc rId="21437" sId="16" numFmtId="4">
    <oc r="D9">
      <v>0.13508999999999999</v>
    </oc>
    <nc r="D9">
      <v>0.17534</v>
    </nc>
  </rcc>
  <rcc rId="21438" sId="16" numFmtId="4">
    <oc r="C10">
      <v>368.2</v>
    </oc>
    <nc r="C10">
      <v>420.99200000000002</v>
    </nc>
  </rcc>
  <rcc rId="21439" sId="16" numFmtId="4">
    <oc r="D10">
      <v>30.751480000000001</v>
    </oc>
    <nc r="D10">
      <v>36.862389999999998</v>
    </nc>
  </rcc>
  <rcc rId="21440" sId="16" numFmtId="4">
    <oc r="D11">
      <v>-3.9057400000000002</v>
    </oc>
    <nc r="D11">
      <v>-1.98495</v>
    </nc>
  </rcc>
  <rcc rId="21441" sId="16" numFmtId="4">
    <oc r="D13">
      <v>0.2172</v>
    </oc>
    <nc r="D13">
      <v>2.1063000000000001</v>
    </nc>
  </rcc>
  <rcc rId="21442" sId="16" numFmtId="4">
    <oc r="C15">
      <v>240</v>
    </oc>
    <nc r="C15">
      <v>433</v>
    </nc>
  </rcc>
  <rcc rId="21443" sId="16" numFmtId="4">
    <oc r="D15">
      <v>-0.75882000000000005</v>
    </oc>
    <nc r="D15">
      <v>18.127330000000001</v>
    </nc>
  </rcc>
  <rcc rId="21444" sId="16" numFmtId="4">
    <oc r="C16">
      <v>1850</v>
    </oc>
    <nc r="C16">
      <v>960</v>
    </nc>
  </rcc>
  <rcc rId="21445" sId="16" numFmtId="4">
    <oc r="D16">
      <v>25.476990000000001</v>
    </oc>
    <nc r="D16">
      <v>15.075989999999999</v>
    </nc>
  </rcc>
  <rcc rId="21446" sId="16" numFmtId="4">
    <oc r="C18">
      <v>10</v>
    </oc>
    <nc r="C18">
      <v>8</v>
    </nc>
  </rcc>
  <rcc rId="21447" sId="16" numFmtId="4">
    <oc r="D18">
      <v>0.1</v>
    </oc>
    <nc r="D18">
      <v>0</v>
    </nc>
  </rcc>
  <rcc rId="21448" sId="16" numFmtId="4">
    <oc r="C27">
      <v>420</v>
    </oc>
    <nc r="C27">
      <v>320</v>
    </nc>
  </rcc>
  <rcc rId="21449" sId="16" numFmtId="4">
    <oc r="D27">
      <v>0</v>
    </oc>
    <nc r="D27">
      <v>5.6680000000000001</v>
    </nc>
  </rcc>
  <rcc rId="21450" sId="16" numFmtId="4">
    <oc r="C28">
      <v>79.5</v>
    </oc>
    <nc r="C28">
      <v>30</v>
    </nc>
  </rcc>
  <rcc rId="21451" sId="16" numFmtId="4">
    <oc r="D28">
      <v>6.8097300000000001</v>
    </oc>
    <nc r="D28">
      <v>1.3547499999999999</v>
    </nc>
  </rcc>
  <rcc rId="21452" sId="16" numFmtId="4">
    <oc r="C30">
      <v>0</v>
    </oc>
    <nc r="C30">
      <v>20</v>
    </nc>
  </rcc>
  <rcc rId="21453" sId="16" numFmtId="4">
    <oc r="C41">
      <v>1697.1</v>
    </oc>
    <nc r="C41">
      <v>2417.4</v>
    </nc>
  </rcc>
  <rcc rId="21454" sId="16" numFmtId="4">
    <oc r="D41">
      <v>141.42599999999999</v>
    </oc>
    <nc r="D41">
      <v>0</v>
    </nc>
  </rcc>
  <rcc rId="21455" sId="16" numFmtId="4">
    <oc r="C43">
      <v>848.49</v>
    </oc>
    <nc r="C43">
      <v>1272.83</v>
    </nc>
  </rcc>
  <rcc rId="21456" sId="16" numFmtId="4">
    <oc r="C44">
      <v>107.643</v>
    </oc>
    <nc r="C44">
      <v>108.873</v>
    </nc>
  </rcc>
  <rcc rId="21457" sId="16" numFmtId="4">
    <oc r="D44">
      <v>8.6166</v>
    </oc>
    <nc r="D44">
      <v>9.0730000000000004</v>
    </nc>
  </rcc>
  <rcc rId="21458" sId="16" numFmtId="4">
    <oc r="C6">
      <v>126.9</v>
    </oc>
    <nc r="C6">
      <v>126</v>
    </nc>
  </rcc>
  <rcc rId="21459" sId="16" numFmtId="34">
    <oc r="C57">
      <v>1476.4</v>
    </oc>
    <nc r="C57">
      <v>1558.7</v>
    </nc>
  </rcc>
  <rcc rId="21460" sId="16" numFmtId="34">
    <oc r="D57">
      <v>20</v>
    </oc>
    <nc r="D57">
      <v>31.985050000000001</v>
    </nc>
  </rcc>
  <rcc rId="21461" sId="16" numFmtId="34">
    <oc r="C61">
      <v>39.476999999999997</v>
    </oc>
    <nc r="C61">
      <v>10</v>
    </nc>
  </rcc>
  <rcc rId="21462" sId="16" numFmtId="34">
    <oc r="C62">
      <v>3.5230000000000001</v>
    </oc>
    <nc r="C62">
      <v>4.3220000000000001</v>
    </nc>
  </rcc>
  <rcc rId="21463" sId="16" numFmtId="34">
    <oc r="C64">
      <v>103.383</v>
    </oc>
    <nc r="C64">
      <v>108.873</v>
    </nc>
  </rcc>
  <rcc rId="21464" sId="16" numFmtId="34">
    <oc r="D64">
      <v>2</v>
    </oc>
    <nc r="D64">
      <v>7.0299699999999996</v>
    </nc>
  </rcc>
  <rcc rId="21465" sId="16" numFmtId="34">
    <oc r="C68">
      <v>3</v>
    </oc>
    <nc r="C68">
      <v>38</v>
    </nc>
  </rcc>
  <rcc rId="21466" sId="16" numFmtId="34">
    <oc r="C69">
      <v>10</v>
    </oc>
    <nc r="C69">
      <v>292</v>
    </nc>
  </rcc>
  <rcc rId="21467" sId="16" numFmtId="34">
    <oc r="C72">
      <v>4.26</v>
    </oc>
    <nc r="C72">
      <v>0</v>
    </nc>
  </rcc>
  <rcc rId="21468" sId="16" numFmtId="34">
    <oc r="C74">
      <v>1859.49</v>
    </oc>
    <nc r="C74">
      <v>1948.58</v>
    </nc>
  </rcc>
  <rcc rId="21469" sId="16" numFmtId="34">
    <oc r="C75">
      <v>121</v>
    </oc>
    <nc r="C75">
      <v>100</v>
    </nc>
  </rcc>
  <rcc rId="21470" sId="16" numFmtId="34">
    <oc r="C78">
      <v>720</v>
    </oc>
    <nc r="C78">
      <v>694</v>
    </nc>
  </rcc>
  <rcc rId="21471" sId="16" numFmtId="34">
    <oc r="D78">
      <v>0</v>
    </oc>
    <nc r="D78">
      <v>181.5</v>
    </nc>
  </rcc>
  <rcc rId="21472" sId="16" numFmtId="34">
    <oc r="C79">
      <v>392.6</v>
    </oc>
    <nc r="C79">
      <v>574.07799999999997</v>
    </nc>
  </rcc>
  <rcc rId="21473" sId="16" numFmtId="34">
    <oc r="C81">
      <v>1275.5</v>
    </oc>
    <nc r="C81">
      <v>1081.3</v>
    </nc>
  </rcc>
  <rcc rId="21474" sId="16" numFmtId="34">
    <nc r="D81">
      <v>90.108999999999995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19639" sId="2">
    <nc r="CV18">
      <f>SUM(Мор!D49)</f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20646" sId="8" numFmtId="4">
    <oc r="C6">
      <v>1988.4</v>
    </oc>
    <nc r="C6">
      <v>2181</v>
    </nc>
  </rcc>
  <rcc rId="20647" sId="8" numFmtId="4">
    <oc r="D6">
      <v>110.82531</v>
    </oc>
    <nc r="D6">
      <v>100.00951999999999</v>
    </nc>
  </rcc>
  <rcc rId="20648" sId="8" numFmtId="4">
    <oc r="C8">
      <v>148.5</v>
    </oc>
    <nc r="C8">
      <v>170.499</v>
    </nc>
  </rcc>
  <rcc rId="20649" sId="8" numFmtId="4">
    <oc r="D8">
      <v>15.43891</v>
    </oc>
    <nc r="D8">
      <v>20.154589999999999</v>
    </nc>
  </rcc>
  <rcc rId="20650" sId="8" numFmtId="4">
    <oc r="C9">
      <v>1.59</v>
    </oc>
    <nc r="C9">
      <v>1.8280000000000001</v>
    </nc>
  </rcc>
  <rcc rId="20651" sId="8" numFmtId="4">
    <oc r="D9">
      <v>9.1009999999999994E-2</v>
    </oc>
    <nc r="D9">
      <v>0.11863</v>
    </nc>
  </rcc>
  <rcc rId="20652" sId="8" numFmtId="4">
    <oc r="C10">
      <v>248.03</v>
    </oc>
    <nc r="C10">
      <v>284.77300000000002</v>
    </nc>
  </rcc>
  <rcc rId="20653" sId="8" numFmtId="4">
    <oc r="D10">
      <v>20.715420000000002</v>
    </oc>
    <nc r="D10">
      <v>24.936319999999998</v>
    </nc>
  </rcc>
  <rcc rId="20654" sId="8" numFmtId="4">
    <oc r="D11">
      <v>-2.63104</v>
    </oc>
    <nc r="D11">
      <v>-1.34277</v>
    </nc>
  </rcc>
  <rcc rId="20655" sId="8" numFmtId="4">
    <oc r="C13">
      <v>70</v>
    </oc>
    <nc r="C13">
      <v>80</v>
    </nc>
  </rcc>
  <rcc rId="20656" sId="8" numFmtId="4">
    <oc r="C15">
      <v>1000</v>
    </oc>
    <nc r="C15">
      <v>1266</v>
    </nc>
  </rcc>
  <rcc rId="20657" sId="8" numFmtId="4">
    <oc r="D15">
      <v>22.36918</v>
    </oc>
    <nc r="D15">
      <v>16.27929</v>
    </nc>
  </rcc>
  <rcc rId="20658" sId="8" numFmtId="4">
    <oc r="C16">
      <v>1550</v>
    </oc>
    <nc r="C16">
      <v>1700</v>
    </nc>
  </rcc>
  <rcc rId="20659" sId="8" numFmtId="4">
    <oc r="D16">
      <v>104.50297</v>
    </oc>
    <nc r="D16">
      <v>94.359070000000003</v>
    </nc>
  </rcc>
  <rcc rId="20660" sId="8" numFmtId="4">
    <oc r="D32">
      <v>0</v>
    </oc>
    <nc r="D32">
      <v>13.3</v>
    </nc>
  </rcc>
  <rcc rId="20661" sId="8" numFmtId="4">
    <oc r="C41">
      <v>8831.9</v>
    </oc>
    <nc r="C41">
      <v>8286.2999999999993</v>
    </nc>
  </rcc>
  <rcc rId="20662" sId="8" numFmtId="4">
    <oc r="D41">
      <v>735.99699999999996</v>
    </oc>
    <nc r="D41">
      <v>0</v>
    </nc>
  </rcc>
  <rcc rId="20663" sId="8" numFmtId="4">
    <oc r="C43">
      <v>5150.7134999999998</v>
    </oc>
    <nc r="C43">
      <v>545.61</v>
    </nc>
  </rcc>
  <rcc rId="20664" sId="8" numFmtId="4">
    <oc r="C45">
      <v>8.5399999999999991</v>
    </oc>
    <nc r="C45">
      <v>22.8</v>
    </nc>
  </rcc>
  <rcc rId="20665" sId="8" numFmtId="4">
    <oc r="D49">
      <v>-467.79521999999997</v>
    </oc>
    <nc r="D49">
      <v>0</v>
    </nc>
  </rcc>
  <rcc rId="20666" sId="8" numFmtId="4">
    <oc r="C46">
      <v>100</v>
    </oc>
    <nc r="C46">
      <v>329.62299999999999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111.xml><?xml version="1.0" encoding="utf-8"?>
<revisions xmlns="http://schemas.openxmlformats.org/spreadsheetml/2006/main" xmlns:r="http://schemas.openxmlformats.org/officeDocument/2006/relationships">
  <rcc rId="20570" sId="7" numFmtId="34">
    <oc r="C57">
      <v>1768.4</v>
    </oc>
    <nc r="C57">
      <v>1812.1</v>
    </nc>
  </rcc>
  <rcc rId="20571" sId="7" numFmtId="34">
    <oc r="D57">
      <v>28.7</v>
    </oc>
    <nc r="D57">
      <v>36.5</v>
    </nc>
  </rcc>
  <rcc rId="20572" sId="7" numFmtId="34">
    <oc r="C61">
      <v>100</v>
    </oc>
    <nc r="C61">
      <v>10</v>
    </nc>
  </rcc>
  <rcc rId="20573" sId="7" numFmtId="34">
    <oc r="C62">
      <v>24.869</v>
    </oc>
    <nc r="C62">
      <v>6.1</v>
    </nc>
  </rcc>
  <rcc rId="20574" sId="7" numFmtId="34">
    <oc r="C64">
      <v>206.767</v>
    </oc>
    <nc r="C64">
      <v>217.745</v>
    </nc>
  </rcc>
  <rcc rId="20575" sId="7" numFmtId="34">
    <oc r="D64">
      <v>4.8</v>
    </oc>
    <nc r="D64">
      <v>5</v>
    </nc>
  </rcc>
  <rcc rId="20576" sId="7" numFmtId="34">
    <oc r="C69">
      <v>10</v>
    </oc>
    <nc r="C69">
      <v>13.5</v>
    </nc>
  </rcc>
  <rcc rId="20577" sId="7" numFmtId="34">
    <oc r="C72">
      <v>4.26</v>
    </oc>
    <nc r="C72">
      <v>0</v>
    </nc>
  </rcc>
  <rcc rId="20578" sId="7" numFmtId="34">
    <oc r="C74">
      <v>2145.69</v>
    </oc>
    <nc r="C74">
      <v>3029.13</v>
    </nc>
  </rcc>
  <rcc rId="20579" sId="7" numFmtId="34">
    <oc r="D74">
      <v>0</v>
    </oc>
    <nc r="D74">
      <v>28</v>
    </nc>
  </rcc>
  <rcc rId="20580" sId="7" numFmtId="34">
    <oc r="C75">
      <v>350</v>
    </oc>
    <nc r="C75">
      <v>60</v>
    </nc>
  </rcc>
  <rcc rId="20581" sId="7" numFmtId="34">
    <oc r="C78">
      <v>1192.3309999999999</v>
    </oc>
    <nc r="C78">
      <v>990</v>
    </nc>
  </rcc>
  <rcc rId="20582" sId="7" numFmtId="34">
    <oc r="C79">
      <v>1384</v>
    </oc>
    <nc r="C79">
      <v>1782</v>
    </nc>
  </rcc>
  <rcc rId="20583" sId="7" numFmtId="34">
    <oc r="C81">
      <v>1995.2</v>
    </oc>
    <nc r="C81">
      <v>1918.4</v>
    </nc>
  </rcc>
  <rcc rId="20584" sId="7" numFmtId="34">
    <oc r="D81">
      <v>0</v>
    </oc>
    <nc r="D81">
      <v>159.86699999999999</v>
    </nc>
  </rcc>
  <rcc rId="20585" sId="7" numFmtId="34">
    <oc r="C88">
      <v>50</v>
    </oc>
    <nc r="C88">
      <v>15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1111.xml><?xml version="1.0" encoding="utf-8"?>
<revisions xmlns="http://schemas.openxmlformats.org/spreadsheetml/2006/main" xmlns:r="http://schemas.openxmlformats.org/officeDocument/2006/relationships">
  <rcc rId="16673" sId="3" numFmtId="4">
    <oc r="D77">
      <v>50</v>
    </oc>
    <nc r="D77">
      <v>0</v>
    </nc>
  </rcc>
  <rcc rId="16674" sId="3" numFmtId="4">
    <oc r="C78">
      <v>23249.404999999999</v>
    </oc>
    <nc r="C78">
      <v>22970.6</v>
    </nc>
  </rcc>
  <rcc rId="16675" sId="3" numFmtId="4">
    <oc r="D78">
      <v>23137.70737</v>
    </oc>
    <nc r="D78">
      <v>437.96341999999999</v>
    </nc>
  </rcc>
  <rcc rId="16676" sId="3" numFmtId="4">
    <oc r="C79">
      <v>10.5</v>
    </oc>
    <nc r="C79">
      <v>15.9</v>
    </nc>
  </rcc>
  <rcc rId="16677" sId="3" numFmtId="4">
    <oc r="D79">
      <v>10.5</v>
    </oc>
    <nc r="D79">
      <v>0</v>
    </nc>
  </rcc>
  <rcc rId="16678" sId="3" numFmtId="4">
    <oc r="C80">
      <v>5289.0029999999997</v>
    </oc>
    <nc r="C80">
      <v>5278.8</v>
    </nc>
  </rcc>
  <rcc rId="16679" sId="3" numFmtId="4">
    <oc r="D80">
      <v>5176.2359399999996</v>
    </oc>
    <nc r="D80">
      <v>350.39904000000001</v>
    </nc>
  </rcc>
  <rcc rId="16680" sId="3" numFmtId="4">
    <oc r="C81">
      <v>75.599999999999994</v>
    </oc>
    <nc r="C81">
      <v>1000</v>
    </nc>
  </rcc>
  <rcc rId="16681" sId="3" numFmtId="4">
    <oc r="D81">
      <v>75.599999999999994</v>
    </oc>
    <nc r="D81">
      <v>0</v>
    </nc>
  </rcc>
  <rcc rId="16682" sId="3" numFmtId="4">
    <oc r="C82">
      <v>2613.7501200000002</v>
    </oc>
    <nc r="C82">
      <v>2367.9569999999999</v>
    </nc>
  </rcc>
  <rcc rId="16683" sId="3" numFmtId="4">
    <oc r="C83">
      <v>18332.12803</v>
    </oc>
    <nc r="C83">
      <v>18215.5</v>
    </nc>
  </rcc>
  <rcc rId="16684" sId="3" numFmtId="4">
    <oc r="D83">
      <v>18174.451700000001</v>
    </oc>
    <nc r="D83">
      <v>1392.7380000000001</v>
    </nc>
  </rcc>
  <rcc rId="16685" sId="3" numFmtId="4">
    <oc r="C85">
      <v>2158.6999999999998</v>
    </oc>
    <nc r="C85">
      <v>2150.5</v>
    </nc>
  </rcc>
  <rcc rId="16686" sId="3" numFmtId="4">
    <oc r="D85">
      <v>2158.6999999999998</v>
    </oc>
    <nc r="D85">
      <v>179.2</v>
    </nc>
  </rcc>
  <rcc rId="16687" sId="3" numFmtId="4">
    <oc r="C88">
      <v>1811.2</v>
    </oc>
    <nc r="C88">
      <v>1597.7</v>
    </nc>
  </rcc>
  <rcc rId="16688" sId="3" numFmtId="4">
    <oc r="D88">
      <v>1811.2</v>
    </oc>
    <nc r="D88">
      <v>19</v>
    </nc>
  </rcc>
  <rcc rId="16689" sId="3" numFmtId="4">
    <oc r="C89">
      <v>2493.2476099999999</v>
    </oc>
    <nc r="C89">
      <v>2368.9</v>
    </nc>
  </rcc>
  <rcc rId="16690" sId="3" numFmtId="4">
    <oc r="D89">
      <v>2493.24755</v>
    </oc>
    <nc r="D89">
      <v>59.610489999999999</v>
    </nc>
  </rcc>
  <rcc rId="16691" sId="3" numFmtId="4">
    <oc r="C91">
      <v>10067.291999999999</v>
    </oc>
    <nc r="C91">
      <v>296</v>
    </nc>
  </rcc>
  <rcc rId="16692" sId="3" numFmtId="4">
    <oc r="D91">
      <v>6925.7693900000004</v>
    </oc>
    <nc r="D91">
      <v>0</v>
    </nc>
  </rcc>
  <rcc rId="16693" sId="3" numFmtId="4">
    <oc r="D93">
      <v>200</v>
    </oc>
    <nc r="D93">
      <v>0</v>
    </nc>
  </rcc>
  <rcc rId="16694" sId="3" numFmtId="4">
    <oc r="C95">
      <v>61.3</v>
    </oc>
    <nc r="C95">
      <v>87.9</v>
    </nc>
  </rcc>
  <rcc rId="16695" sId="3" numFmtId="4">
    <oc r="D95">
      <v>54.55</v>
    </oc>
    <nc r="D95">
      <v>0</v>
    </nc>
  </rcc>
  <rcc rId="16696" sId="3" numFmtId="4">
    <oc r="C97">
      <v>186857.753</v>
    </oc>
    <nc r="C97">
      <v>59211.13</v>
    </nc>
  </rcc>
  <rcc rId="16697" sId="3" numFmtId="4">
    <oc r="D97">
      <v>183965.22089999999</v>
    </oc>
    <nc r="D97">
      <v>0</v>
    </nc>
  </rcc>
  <rcc rId="16698" sId="3" numFmtId="4">
    <oc r="C98">
      <v>1268.73</v>
    </oc>
    <nc r="C98">
      <v>829.4</v>
    </nc>
  </rcc>
  <rcc rId="16699" sId="3" numFmtId="4">
    <oc r="D98">
      <v>1191.0217299999999</v>
    </oc>
    <nc r="D98">
      <v>0</v>
    </nc>
  </rcc>
  <rcc rId="16700" sId="3" numFmtId="4">
    <oc r="C100">
      <v>1253.3</v>
    </oc>
    <nc r="C100">
      <v>500</v>
    </nc>
  </rcc>
  <rcc rId="16701" sId="3" numFmtId="4">
    <oc r="D100">
      <v>1110.3218999999999</v>
    </oc>
    <nc r="D100">
      <v>0</v>
    </nc>
  </rcc>
  <rcc rId="16702" sId="3" numFmtId="4">
    <oc r="C101">
      <v>6669.7744000000002</v>
    </oc>
    <nc r="C101">
      <v>8350.7999999999993</v>
    </nc>
  </rcc>
  <rcc rId="16703" sId="3" numFmtId="4">
    <oc r="D101">
      <v>6033.9052499999998</v>
    </oc>
    <nc r="D101">
      <v>0</v>
    </nc>
  </rcc>
  <rcc rId="16704" sId="3" numFmtId="4">
    <oc r="C102">
      <v>46243.362800000003</v>
    </oc>
    <nc r="C102">
      <v>8042.5493999999999</v>
    </nc>
  </rcc>
  <rcc rId="16705" sId="3" numFmtId="4">
    <oc r="D102">
      <v>8915.23711</v>
    </oc>
    <nc r="D102">
      <v>0</v>
    </nc>
  </rcc>
  <rcc rId="16706" sId="3" numFmtId="4">
    <oc r="C104">
      <v>232</v>
    </oc>
    <nc r="C104">
      <v>50</v>
    </nc>
  </rcc>
  <rcc rId="16707" sId="3" numFmtId="4">
    <oc r="D104">
      <v>210.72900000000001</v>
    </oc>
    <nc r="D104">
      <v>0</v>
    </nc>
  </rcc>
  <rcc rId="16708" sId="3" numFmtId="4">
    <oc r="C106">
      <v>102345.23020000001</v>
    </oc>
    <nc r="C106">
      <v>120190.5</v>
    </nc>
  </rcc>
  <rcc rId="16709" sId="3" numFmtId="4">
    <oc r="D106">
      <v>102315.54813</v>
    </oc>
    <nc r="D106">
      <v>7623.0709999999999</v>
    </nc>
  </rcc>
  <rcc rId="16710" sId="3" numFmtId="4">
    <oc r="C107">
      <v>293681.96979</v>
    </oc>
    <nc r="C107">
      <v>335253.8</v>
    </nc>
  </rcc>
  <rcc rId="16711" sId="3" numFmtId="4">
    <oc r="D107">
      <v>277318.33236</v>
    </oc>
    <nc r="D107">
      <v>21578.640309999999</v>
    </nc>
  </rcc>
  <rcc rId="16712" sId="3" numFmtId="4">
    <oc r="C108">
      <v>21726.278620000001</v>
    </oc>
    <nc r="C108">
      <v>21192.13</v>
    </nc>
  </rcc>
  <rcc rId="16713" sId="3" numFmtId="4">
    <oc r="D108">
      <v>21726.278620000001</v>
    </oc>
    <nc r="D108">
      <v>598.42100000000005</v>
    </nc>
  </rcc>
  <rcc rId="16714" sId="3" numFmtId="4">
    <oc r="C109">
      <v>4789.5529999999999</v>
    </oc>
    <nc r="C109">
      <v>5132.8999999999996</v>
    </nc>
  </rcc>
  <rcc rId="16715" sId="3" numFmtId="4">
    <oc r="D109">
      <v>4774.8033699999996</v>
    </oc>
    <nc r="D109">
      <v>0</v>
    </nc>
  </rcc>
  <rcc rId="16716" sId="3" numFmtId="4">
    <oc r="C110">
      <v>2583.3000000000002</v>
    </oc>
    <nc r="C110">
      <v>2612.3000000000002</v>
    </nc>
  </rcc>
  <rcc rId="16717" sId="3" numFmtId="4">
    <oc r="D110">
      <v>2583.1953899999999</v>
    </oc>
    <nc r="D110">
      <v>126.95393</v>
    </nc>
  </rcc>
  <rcc rId="16718" sId="3" numFmtId="4">
    <oc r="C112">
      <v>52405.284160000003</v>
    </oc>
    <nc r="C112">
      <v>67784.525999999998</v>
    </nc>
  </rcc>
  <rcc rId="16719" sId="3" numFmtId="4">
    <oc r="D112">
      <v>51258.297010000002</v>
    </oc>
    <nc r="D112">
      <v>1893.7260000000001</v>
    </nc>
  </rcc>
  <rcc rId="16720" sId="3" numFmtId="4">
    <oc r="C113">
      <v>1504.9079999999999</v>
    </oc>
    <nc r="C113">
      <v>1100</v>
    </nc>
  </rcc>
  <rcc rId="16721" sId="3" numFmtId="4">
    <oc r="C115">
      <v>61.109000000000002</v>
    </oc>
    <nc r="C115">
      <v>60</v>
    </nc>
  </rcc>
  <rcc rId="16722" sId="3" numFmtId="4">
    <oc r="D115">
      <v>61.10859</v>
    </oc>
    <nc r="D115">
      <v>0</v>
    </nc>
  </rcc>
  <rcc rId="16723" sId="3" numFmtId="4">
    <oc r="C116">
      <v>15472.56732</v>
    </oc>
    <nc r="C116">
      <v>9962.7999999999993</v>
    </nc>
  </rcc>
  <rcc rId="16724" sId="3" numFmtId="4">
    <oc r="D116">
      <v>15182.69534</v>
    </oc>
    <nc r="D116">
      <v>104.44499999999999</v>
    </nc>
  </rcc>
  <rcc rId="16725" sId="3" numFmtId="4">
    <oc r="C117">
      <v>26839.703699999998</v>
    </oc>
    <nc r="C117">
      <v>22075.84</v>
    </nc>
  </rcc>
  <rcc rId="16726" sId="3" numFmtId="4">
    <oc r="D117">
      <v>26836.844939999999</v>
    </oc>
    <nc r="D117">
      <v>0</v>
    </nc>
  </rcc>
  <rcc rId="16727" sId="3" numFmtId="4">
    <oc r="C118">
      <v>209.4</v>
    </oc>
    <nc r="C118">
      <v>147.6</v>
    </nc>
  </rcc>
  <rcc rId="16728" sId="3" numFmtId="4">
    <oc r="D118">
      <v>192.93810999999999</v>
    </oc>
    <nc r="D118">
      <v>0</v>
    </nc>
  </rcc>
  <rcc rId="16729" sId="3" numFmtId="4">
    <oc r="C120">
      <v>494.86</v>
    </oc>
    <nc r="C120">
      <v>450</v>
    </nc>
  </rcc>
  <rcc rId="16730" sId="3" numFmtId="4">
    <oc r="D120">
      <v>494.84875</v>
    </oc>
    <nc r="D120">
      <v>10</v>
    </nc>
  </rcc>
  <rcc rId="16731" sId="3" numFmtId="4">
    <oc r="C121">
      <v>6510.3952099999997</v>
    </oc>
    <nc r="C121">
      <v>37170.199999999997</v>
    </nc>
  </rcc>
  <rcc rId="16732" sId="3" numFmtId="4">
    <oc r="D121">
      <v>6510.3952099999997</v>
    </oc>
    <nc r="D121">
      <v>357.92500000000001</v>
    </nc>
  </rcc>
  <rcc rId="16733" sId="3" numFmtId="4">
    <oc r="C126">
      <v>45.14</v>
    </oc>
    <nc r="C126">
      <v>45</v>
    </nc>
  </rcc>
  <rcc rId="16734" sId="3" numFmtId="4">
    <oc r="D126">
      <v>44.067999999999998</v>
    </oc>
    <nc r="D126">
      <v>0</v>
    </nc>
  </rcc>
  <rcc rId="16735" sId="3" numFmtId="4">
    <oc r="C130">
      <v>28294</v>
    </oc>
    <nc r="C130">
      <v>29508</v>
    </nc>
  </rcc>
  <rcc rId="16736" sId="3" numFmtId="4">
    <oc r="D130">
      <v>28294</v>
    </oc>
    <nc r="D130">
      <v>2458.9585000000002</v>
    </nc>
  </rcc>
  <rcc rId="16737" sId="3" numFmtId="4">
    <oc r="C131">
      <v>10023.308000000001</v>
    </oc>
    <nc r="C131">
      <v>4700</v>
    </nc>
  </rcc>
  <rcc rId="16738" sId="3" numFmtId="4">
    <oc r="D131">
      <v>10023.308000000001</v>
    </oc>
    <nc r="D131">
      <v>0</v>
    </nc>
  </rcc>
  <rcc rId="16739" sId="3" numFmtId="4">
    <oc r="C132">
      <v>13328.01684</v>
    </oc>
    <nc r="C132">
      <v>2454.0700000000002</v>
    </nc>
  </rcc>
  <rcc rId="16740" sId="3" numFmtId="4">
    <oc r="D132">
      <v>13196.797479999999</v>
    </oc>
    <nc r="D132">
      <v>0</v>
    </nc>
  </rcc>
  <rcc rId="16741" sId="3" numFmtId="4">
    <oc r="D113">
      <v>1427.2632900000001</v>
    </oc>
    <nc r="D113">
      <v>0</v>
    </nc>
  </rcc>
  <rcv guid="{B31C8DB7-3E78-4144-A6B5-8DE36DE63F0E}" action="delete"/>
  <rdn rId="0" localSheetId="1" customView="1" name="Z_B31C8DB7_3E78_4144_A6B5_8DE36DE63F0E_.wvu.PrintArea" hidden="1" oldHidden="1">
    <formula>Консол!$A$1:$K$50</formula>
    <oldFormula>Консол!$A$1:$K$50</oldFormula>
  </rdn>
  <rdn rId="0" localSheetId="1" customView="1" name="Z_B31C8DB7_3E78_4144_A6B5_8DE36DE63F0E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B31C8DB7_3E78_4144_A6B5_8DE36DE63F0E_.wvu.PrintArea" hidden="1" oldHidden="1">
    <formula>Справка!$A$1:$EY$31</formula>
    <oldFormula>Справка!$A$1:$EY$31</oldFormula>
  </rdn>
  <rdn rId="0" localSheetId="2" customView="1" name="Z_B31C8DB7_3E78_4144_A6B5_8DE36DE63F0E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B31C8DB7_3E78_4144_A6B5_8DE36DE63F0E_.wvu.Rows" hidden="1" oldHidden="1">
    <formula>район!$18:$19,район!$21:$21,район!$29:$31,район!$51:$52,район!$63:$63,район!$70:$70,район!$87:$87,район!$94:$94,район!$122:$124</formula>
    <oldFormula>район!$18:$19,район!$21:$21,район!$29:$31,район!$51:$52,район!$63:$63,район!$70:$70,район!$87:$87,район!$94:$94,район!$122:$124</oldFormula>
  </rdn>
  <rdn rId="0" localSheetId="4" customView="1" name="Z_B31C8DB7_3E78_4144_A6B5_8DE36DE63F0E_.wvu.Rows" hidden="1" oldHidden="1">
    <formula>Але!$19:$24,Але!$46:$46,Але!$53:$53,Але!$55:$56,Але!$63:$64,Але!$74:$75,Але!$79:$83,Але!$87:$89</formula>
    <oldFormula>Але!$19:$24,Але!$46:$46,Але!$53:$53,Але!$55:$56,Але!$63:$64,Але!$74:$75,Але!$79:$83,Але!$87:$89</oldFormula>
  </rdn>
  <rdn rId="0" localSheetId="5" customView="1" name="Z_B31C8DB7_3E78_4144_A6B5_8DE36DE63F0E_.wvu.Rows" hidden="1" oldHidden="1">
    <formula>Сун!$19:$24,Сун!$49:$51,Сун!$58:$58,Сун!$60:$61,Сун!$68:$69,Сун!$79:$80,Сун!$82:$82,Сун!$88:$89,Сун!$93:$97</formula>
    <oldFormula>Сун!$19:$24,Сун!$49:$51,Сун!$58:$58,Сун!$60:$61,Сун!$68:$69,Сун!$79:$80,Сун!$82:$82,Сун!$88:$89,Сун!$93:$97</oldFormula>
  </rdn>
  <rdn rId="0" localSheetId="6" customView="1" name="Z_B31C8DB7_3E78_4144_A6B5_8DE36DE63F0E_.wvu.PrintArea" hidden="1" oldHidden="1">
    <formula>Иль!$A$1:$F$105</formula>
    <oldFormula>Иль!$A$1:$F$105</oldFormula>
  </rdn>
  <rdn rId="0" localSheetId="6" customView="1" name="Z_B31C8DB7_3E78_4144_A6B5_8DE36DE63F0E_.wvu.Rows" hidden="1" oldHidden="1">
    <formula>Иль!$19:$24,Иль!$33:$33,Иль!$46:$46,Иль!$51:$51,Иль!$61:$62,Иль!$69:$70,Иль!$79:$80,Иль!$82:$82,Иль!$94:$98</formula>
    <oldFormula>Иль!$19:$24,Иль!$33:$33,Иль!$46:$46,Иль!$51:$51,Иль!$61:$62,Иль!$69:$70,Иль!$79:$80,Иль!$82:$82,Иль!$94:$98</oldFormula>
  </rdn>
  <rdn rId="0" localSheetId="7" customView="1" name="Z_B31C8DB7_3E78_4144_A6B5_8DE36DE63F0E_.wvu.Rows" hidden="1" oldHidden="1">
    <formula>Кад!$19:$24,Кад!$44:$44,Кад!$56:$56,Кад!$58:$59,Кад!$66:$67,Кад!$83:$85,Кад!$89:$92,Кад!$94:$96</formula>
    <oldFormula>Кад!$19:$24,Кад!$44:$44,Кад!$56:$56,Кад!$58:$59,Кад!$66:$67,Кад!$83:$85,Кад!$89:$92,Кад!$94:$96</oldFormula>
  </rdn>
  <rdn rId="0" localSheetId="8" customView="1" name="Z_B31C8DB7_3E78_4144_A6B5_8DE36DE63F0E_.wvu.PrintArea" hidden="1" oldHidden="1">
    <formula>Мор!$A$1:$F$101</formula>
    <oldFormula>Мор!$A$1:$F$101</oldFormula>
  </rdn>
  <rdn rId="0" localSheetId="8" customView="1" name="Z_B31C8DB7_3E78_4144_A6B5_8DE36DE63F0E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B31C8DB7_3E78_4144_A6B5_8DE36DE63F0E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B31C8DB7_3E78_4144_A6B5_8DE36DE63F0E_.wvu.Rows" hidden="1" oldHidden="1">
    <formula>Ори!$19:$24,Ори!$32:$32,Ори!$44:$44,Ори!$48:$50,Ори!$57:$57,Ори!$59:$60,Ори!$67:$68,Ори!$78:$79,Ори!$81:$81,Ори!$83:$87,Ори!$91:$98</formula>
    <oldFormula>Ори!$19:$24,Ори!$32:$32,Ори!$44:$44,Ори!$48:$50,Ори!$57:$57,Ори!$59:$60,Ори!$67:$68,Ори!$78:$79,Ори!$81:$81,Ори!$83:$87,Ори!$91:$98</oldFormula>
  </rdn>
  <rdn rId="0" localSheetId="11" customView="1" name="Z_B31C8DB7_3E78_4144_A6B5_8DE36DE63F0E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B31C8DB7_3E78_4144_A6B5_8DE36DE63F0E_.wvu.PrintArea" hidden="1" oldHidden="1">
    <formula>Тор!$A$1:$F$101</formula>
    <oldFormula>Тор!$A$1:$F$101</oldFormula>
  </rdn>
  <rdn rId="0" localSheetId="12" customView="1" name="Z_B31C8DB7_3E78_4144_A6B5_8DE36DE63F0E_.wvu.Rows" hidden="1" oldHidden="1">
    <formula>Тор!$19:$19,Тор!$50:$50,Тор!$57:$57,Тор!$59:$60,Тор!$67:$68,Тор!$75:$75,Тор!$79:$80,Тор!$84:$95</formula>
    <oldFormula>Тор!$19:$19,Тор!$50:$50,Тор!$57:$57,Тор!$59:$60,Тор!$67:$68,Тор!$75:$75,Тор!$79:$80,Тор!$84:$95</oldFormula>
  </rdn>
  <rdn rId="0" localSheetId="13" customView="1" name="Z_B31C8DB7_3E78_4144_A6B5_8DE36DE63F0E_.wvu.Rows" hidden="1" oldHidden="1">
    <formula>Хор!$19:$24,Хор!$32:$32,Хор!$40:$40,Хор!$55:$55,Хор!$57:$58,Хор!$65:$66,Хор!$81:$85,Хор!$88:$95</formula>
    <oldFormula>Хор!$19:$24,Хор!$32:$32,Хор!$40:$40,Хор!$55:$55,Хор!$57:$58,Хор!$65:$66,Хор!$81:$85,Хор!$88:$95</oldFormula>
  </rdn>
  <rdn rId="0" localSheetId="14" customView="1" name="Z_B31C8DB7_3E78_4144_A6B5_8DE36DE63F0E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B31C8DB7_3E78_4144_A6B5_8DE36DE63F0E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B31C8DB7_3E78_4144_A6B5_8DE36DE63F0E_.wvu.PrintArea" hidden="1" oldHidden="1">
    <formula>Юнг!$A$1:$F$100</formula>
    <oldFormula>Юнг!$A$1:$F$100</oldFormula>
  </rdn>
  <rdn rId="0" localSheetId="16" customView="1" name="Z_B31C8DB7_3E78_4144_A6B5_8DE36DE63F0E_.wvu.Rows" hidden="1" oldHidden="1">
    <formula>Юнг!$19:$24,Юнг!$32:$32,Юнг!$56:$56,Юнг!$58:$59,Юнг!$66:$67,Юнг!$82:$86,Юнг!$89:$96</formula>
    <oldFormula>Юнг!$19:$24,Юнг!$32:$32,Юнг!$56:$56,Юнг!$58:$59,Юнг!$66:$67,Юнг!$82:$86,Юнг!$89:$96</oldFormula>
  </rdn>
  <rdn rId="0" localSheetId="17" customView="1" name="Z_B31C8DB7_3E78_4144_A6B5_8DE36DE63F0E_.wvu.Rows" hidden="1" oldHidden="1">
    <formula>Юсь!$20:$24,Юсь!$40:$40,Юсь!$44:$49,Юсь!$68:$69,Юсь!$84:$88,Юсь!$91:$98</formula>
    <oldFormula>Юсь!$20:$24,Юсь!$40:$40,Юсь!$44:$49,Юсь!$68:$69,Юсь!$84:$88,Юсь!$91:$98</oldFormula>
  </rdn>
  <rdn rId="0" localSheetId="18" customView="1" name="Z_B31C8DB7_3E78_4144_A6B5_8DE36DE63F0E_.wvu.PrintArea" hidden="1" oldHidden="1">
    <formula>Яра!$A$1:$F$102</formula>
    <oldFormula>Яра!$A$1:$F$102</oldFormula>
  </rdn>
  <rdn rId="0" localSheetId="18" customView="1" name="Z_B31C8DB7_3E78_4144_A6B5_8DE36DE63F0E_.wvu.Rows" hidden="1" oldHidden="1">
    <formula>Яра!$19:$24,Яра!$46:$46,Яра!$48:$50,Яра!$58:$58,Яра!$60:$61,Яра!$68:$69,Яра!$79:$79,Яра!$84:$88,Яра!$91:$98</formula>
    <oldFormula>Яра!$19:$24,Яра!$46:$46,Яра!$48:$50,Яра!$58:$58,Яра!$60:$61,Яра!$68:$69,Яра!$79:$79,Яра!$84:$88,Яра!$91:$98</oldFormula>
  </rdn>
  <rdn rId="0" localSheetId="19" customView="1" name="Z_B31C8DB7_3E78_4144_A6B5_8DE36DE63F0E_.wvu.Rows" hidden="1" oldHidden="1">
    <formula>Яро!$19:$24,Яро!$54:$54,Яро!$56:$57,Яро!$64:$65,Яро!$75:$76,Яро!$80:$85,Яро!$87:$94</formula>
    <oldFormula>Яро!$19:$24,Яро!$54:$54,Яро!$56:$57,Яро!$64:$65,Яро!$75:$76,Яро!$80:$85,Яро!$87:$94</oldFormula>
  </rdn>
  <rdn rId="0" localSheetId="20" customView="1" name="Z_B31C8DB7_3E78_4144_A6B5_8DE36DE63F0E_.wvu.Rows" hidden="1" oldHidden="1">
    <formula>Лист1!$82:$84</formula>
    <oldFormula>Лист1!$82:$84</oldFormula>
  </rdn>
  <rcv guid="{B31C8DB7-3E78-4144-A6B5-8DE36DE63F0E}" action="add"/>
</revisions>
</file>

<file path=xl/revisions/revisionLog132.xml><?xml version="1.0" encoding="utf-8"?>
<revisions xmlns="http://schemas.openxmlformats.org/spreadsheetml/2006/main" xmlns:r="http://schemas.openxmlformats.org/officeDocument/2006/relationships">
  <rcc rId="22126" sId="3" numFmtId="4">
    <oc r="C66">
      <v>194813.03557000001</v>
    </oc>
    <nc r="C66">
      <v>195463.03557000001</v>
    </nc>
  </rcc>
  <rfmt sheetId="3" sqref="D7">
    <dxf>
      <numFmt numFmtId="2" formatCode="0.00"/>
    </dxf>
  </rfmt>
  <rfmt sheetId="3" sqref="D7">
    <dxf>
      <numFmt numFmtId="183" formatCode="0.000"/>
    </dxf>
  </rfmt>
  <rfmt sheetId="3" sqref="D7">
    <dxf>
      <numFmt numFmtId="174" formatCode="0.0000"/>
    </dxf>
  </rfmt>
  <rfmt sheetId="3" sqref="D7">
    <dxf>
      <numFmt numFmtId="168" formatCode="0.00000"/>
    </dxf>
  </rfmt>
  <rfmt sheetId="3" sqref="D7">
    <dxf>
      <numFmt numFmtId="174" formatCode="0.0000"/>
    </dxf>
  </rfmt>
  <rfmt sheetId="3" sqref="D7">
    <dxf>
      <numFmt numFmtId="183" formatCode="0.000"/>
    </dxf>
  </rfmt>
  <rfmt sheetId="3" sqref="D7">
    <dxf>
      <numFmt numFmtId="2" formatCode="0.00"/>
    </dxf>
  </rfmt>
  <rfmt sheetId="3" sqref="D7">
    <dxf>
      <numFmt numFmtId="166" formatCode="0.0"/>
    </dxf>
  </rfmt>
  <rfmt sheetId="3" sqref="D12">
    <dxf>
      <numFmt numFmtId="2" formatCode="0.00"/>
    </dxf>
  </rfmt>
  <rfmt sheetId="3" sqref="D12">
    <dxf>
      <numFmt numFmtId="183" formatCode="0.000"/>
    </dxf>
  </rfmt>
  <rfmt sheetId="3" sqref="D12">
    <dxf>
      <numFmt numFmtId="174" formatCode="0.0000"/>
    </dxf>
  </rfmt>
  <rfmt sheetId="3" sqref="D12">
    <dxf>
      <numFmt numFmtId="168" formatCode="0.00000"/>
    </dxf>
  </rfmt>
  <rfmt sheetId="3" sqref="D12">
    <dxf>
      <numFmt numFmtId="174" formatCode="0.0000"/>
    </dxf>
  </rfmt>
  <rfmt sheetId="3" sqref="D12">
    <dxf>
      <numFmt numFmtId="183" formatCode="0.000"/>
    </dxf>
  </rfmt>
  <rfmt sheetId="3" sqref="D12">
    <dxf>
      <numFmt numFmtId="2" formatCode="0.00"/>
    </dxf>
  </rfmt>
  <rfmt sheetId="3" sqref="D12">
    <dxf>
      <numFmt numFmtId="166" formatCode="0.0"/>
    </dxf>
  </rfmt>
  <rfmt sheetId="3" sqref="D17">
    <dxf>
      <numFmt numFmtId="2" formatCode="0.00"/>
    </dxf>
  </rfmt>
  <rfmt sheetId="3" sqref="D17">
    <dxf>
      <numFmt numFmtId="183" formatCode="0.000"/>
    </dxf>
  </rfmt>
  <rfmt sheetId="3" sqref="D17">
    <dxf>
      <numFmt numFmtId="174" formatCode="0.0000"/>
    </dxf>
  </rfmt>
  <rfmt sheetId="3" sqref="D17">
    <dxf>
      <numFmt numFmtId="168" formatCode="0.00000"/>
    </dxf>
  </rfmt>
  <rfmt sheetId="3" sqref="D17">
    <dxf>
      <numFmt numFmtId="174" formatCode="0.0000"/>
    </dxf>
  </rfmt>
  <rfmt sheetId="3" sqref="D17">
    <dxf>
      <numFmt numFmtId="183" formatCode="0.000"/>
    </dxf>
  </rfmt>
  <rfmt sheetId="3" sqref="D17">
    <dxf>
      <numFmt numFmtId="2" formatCode="0.00"/>
    </dxf>
  </rfmt>
  <rfmt sheetId="3" sqref="D17">
    <dxf>
      <numFmt numFmtId="166" formatCode="0.0"/>
    </dxf>
  </rfmt>
  <rfmt sheetId="3" sqref="D24">
    <dxf>
      <numFmt numFmtId="2" formatCode="0.00"/>
    </dxf>
  </rfmt>
  <rfmt sheetId="3" sqref="D24">
    <dxf>
      <numFmt numFmtId="183" formatCode="0.000"/>
    </dxf>
  </rfmt>
  <rfmt sheetId="3" sqref="D24">
    <dxf>
      <numFmt numFmtId="174" formatCode="0.0000"/>
    </dxf>
  </rfmt>
  <rfmt sheetId="3" sqref="D24">
    <dxf>
      <numFmt numFmtId="168" formatCode="0.00000"/>
    </dxf>
  </rfmt>
  <rfmt sheetId="3" sqref="D24">
    <dxf>
      <numFmt numFmtId="174" formatCode="0.0000"/>
    </dxf>
  </rfmt>
  <rfmt sheetId="3" sqref="D24">
    <dxf>
      <numFmt numFmtId="183" formatCode="0.000"/>
    </dxf>
  </rfmt>
  <rfmt sheetId="3" sqref="D24">
    <dxf>
      <numFmt numFmtId="2" formatCode="0.00"/>
    </dxf>
  </rfmt>
  <rfmt sheetId="3" sqref="D24">
    <dxf>
      <numFmt numFmtId="166" formatCode="0.0"/>
    </dxf>
  </rfmt>
  <rfmt sheetId="3" sqref="D34">
    <dxf>
      <numFmt numFmtId="2" formatCode="0.00"/>
    </dxf>
  </rfmt>
  <rfmt sheetId="3" sqref="D34">
    <dxf>
      <numFmt numFmtId="183" formatCode="0.000"/>
    </dxf>
  </rfmt>
  <rfmt sheetId="3" sqref="D34">
    <dxf>
      <numFmt numFmtId="174" formatCode="0.0000"/>
    </dxf>
  </rfmt>
  <rfmt sheetId="3" sqref="D34">
    <dxf>
      <numFmt numFmtId="168" formatCode="0.00000"/>
    </dxf>
  </rfmt>
  <rfmt sheetId="3" sqref="D34">
    <dxf>
      <numFmt numFmtId="174" formatCode="0.0000"/>
    </dxf>
  </rfmt>
  <rfmt sheetId="3" sqref="D34">
    <dxf>
      <numFmt numFmtId="183" formatCode="0.000"/>
    </dxf>
  </rfmt>
  <rfmt sheetId="3" sqref="D34">
    <dxf>
      <numFmt numFmtId="2" formatCode="0.00"/>
    </dxf>
  </rfmt>
  <rfmt sheetId="3" sqref="D34">
    <dxf>
      <numFmt numFmtId="166" formatCode="0.0"/>
    </dxf>
  </rfmt>
  <rfmt sheetId="3" sqref="D34">
    <dxf>
      <numFmt numFmtId="2" formatCode="0.00"/>
    </dxf>
  </rfmt>
  <rfmt sheetId="3" sqref="D34">
    <dxf>
      <numFmt numFmtId="183" formatCode="0.000"/>
    </dxf>
  </rfmt>
  <rfmt sheetId="3" sqref="D34">
    <dxf>
      <numFmt numFmtId="174" formatCode="0.0000"/>
    </dxf>
  </rfmt>
  <rfmt sheetId="3" sqref="D34">
    <dxf>
      <numFmt numFmtId="168" formatCode="0.00000"/>
    </dxf>
  </rfmt>
  <rfmt sheetId="3" sqref="D34">
    <dxf>
      <numFmt numFmtId="174" formatCode="0.0000"/>
    </dxf>
  </rfmt>
  <rfmt sheetId="3" sqref="D34">
    <dxf>
      <numFmt numFmtId="183" formatCode="0.000"/>
    </dxf>
  </rfmt>
  <rfmt sheetId="3" sqref="D34">
    <dxf>
      <numFmt numFmtId="2" formatCode="0.00"/>
    </dxf>
  </rfmt>
  <rfmt sheetId="3" sqref="D34">
    <dxf>
      <numFmt numFmtId="166" formatCode="0.0"/>
    </dxf>
  </rfmt>
  <rcc rId="22127" sId="3" numFmtId="4">
    <oc r="D44">
      <v>1.2999999999999999E-3</v>
    </oc>
    <nc r="D44">
      <v>1.2999999999999999E-4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1.xml><?xml version="1.0" encoding="utf-8"?>
<revisions xmlns="http://schemas.openxmlformats.org/spreadsheetml/2006/main" xmlns:r="http://schemas.openxmlformats.org/officeDocument/2006/relationships">
  <rcc rId="19607" sId="2" numFmtId="4">
    <oc r="DS32">
      <v>969.97699999999998</v>
    </oc>
    <nc r="DS32">
      <v>1069.9770000000001</v>
    </nc>
  </rcc>
  <rcc rId="19608" sId="2" numFmtId="4">
    <oc r="DV32">
      <v>443.07</v>
    </oc>
    <nc r="DV32">
      <v>343.07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11.xml><?xml version="1.0" encoding="utf-8"?>
<revisions xmlns="http://schemas.openxmlformats.org/spreadsheetml/2006/main" xmlns:r="http://schemas.openxmlformats.org/officeDocument/2006/relationships">
  <rfmt sheetId="3" sqref="C71">
    <dxf>
      <numFmt numFmtId="168" formatCode="0.00000"/>
    </dxf>
  </rfmt>
  <rfmt sheetId="3" sqref="C71">
    <dxf>
      <numFmt numFmtId="174" formatCode="0.0000"/>
    </dxf>
  </rfmt>
  <rfmt sheetId="3" sqref="C71">
    <dxf>
      <numFmt numFmtId="183" formatCode="0.000"/>
    </dxf>
  </rfmt>
  <rfmt sheetId="3" sqref="C71">
    <dxf>
      <numFmt numFmtId="2" formatCode="0.00"/>
    </dxf>
  </rfmt>
  <rfmt sheetId="3" sqref="C71">
    <dxf>
      <numFmt numFmtId="166" formatCode="0.0"/>
    </dxf>
  </rfmt>
  <rfmt sheetId="3" sqref="D71">
    <dxf>
      <numFmt numFmtId="174" formatCode="0.0000"/>
    </dxf>
  </rfmt>
  <rfmt sheetId="3" sqref="D71">
    <dxf>
      <numFmt numFmtId="183" formatCode="0.000"/>
    </dxf>
  </rfmt>
  <rfmt sheetId="3" sqref="D71">
    <dxf>
      <numFmt numFmtId="2" formatCode="0.00"/>
    </dxf>
  </rfmt>
  <rfmt sheetId="3" sqref="D71">
    <dxf>
      <numFmt numFmtId="166" formatCode="0.0"/>
    </dxf>
  </rfmt>
  <rfmt sheetId="3" sqref="C133">
    <dxf>
      <numFmt numFmtId="168" formatCode="0.00000"/>
    </dxf>
  </rfmt>
  <rfmt sheetId="3" sqref="C133">
    <dxf>
      <numFmt numFmtId="174" formatCode="0.0000"/>
    </dxf>
  </rfmt>
  <rfmt sheetId="3" sqref="C133">
    <dxf>
      <numFmt numFmtId="183" formatCode="0.000"/>
    </dxf>
  </rfmt>
  <rfmt sheetId="3" sqref="C133">
    <dxf>
      <numFmt numFmtId="2" formatCode="0.00"/>
    </dxf>
  </rfmt>
  <rfmt sheetId="3" sqref="C133">
    <dxf>
      <numFmt numFmtId="166" formatCode="0.0"/>
    </dxf>
  </rfmt>
  <rfmt sheetId="3" sqref="D133">
    <dxf>
      <numFmt numFmtId="168" formatCode="0.00000"/>
    </dxf>
  </rfmt>
  <rfmt sheetId="3" sqref="D133">
    <dxf>
      <numFmt numFmtId="174" formatCode="0.0000"/>
    </dxf>
  </rfmt>
  <rfmt sheetId="3" sqref="D133">
    <dxf>
      <numFmt numFmtId="183" formatCode="0.000"/>
    </dxf>
  </rfmt>
  <rfmt sheetId="3" sqref="D133">
    <dxf>
      <numFmt numFmtId="2" formatCode="0.00"/>
    </dxf>
  </rfmt>
  <rfmt sheetId="3" sqref="D133">
    <dxf>
      <numFmt numFmtId="166" formatCode="0.0"/>
    </dxf>
  </rfmt>
  <rfmt sheetId="3" sqref="C60">
    <dxf>
      <numFmt numFmtId="174" formatCode="0.0000"/>
    </dxf>
  </rfmt>
  <rfmt sheetId="3" sqref="C60">
    <dxf>
      <numFmt numFmtId="183" formatCode="0.000"/>
    </dxf>
  </rfmt>
  <rfmt sheetId="3" sqref="C60">
    <dxf>
      <numFmt numFmtId="2" formatCode="0.00"/>
    </dxf>
  </rfmt>
  <rfmt sheetId="3" sqref="C60">
    <dxf>
      <numFmt numFmtId="166" formatCode="0.0"/>
    </dxf>
  </rfmt>
  <rfmt sheetId="3" sqref="D60">
    <dxf>
      <numFmt numFmtId="174" formatCode="0.0000"/>
    </dxf>
  </rfmt>
  <rfmt sheetId="3" sqref="D60">
    <dxf>
      <numFmt numFmtId="183" formatCode="0.000"/>
    </dxf>
  </rfmt>
  <rfmt sheetId="3" sqref="D60">
    <dxf>
      <numFmt numFmtId="2" formatCode="0.00"/>
    </dxf>
  </rfmt>
  <rfmt sheetId="3" sqref="D60">
    <dxf>
      <numFmt numFmtId="166" formatCode="0.0"/>
    </dxf>
  </rfmt>
  <rfmt sheetId="3" sqref="D46">
    <dxf>
      <numFmt numFmtId="174" formatCode="0.0000"/>
    </dxf>
  </rfmt>
  <rfmt sheetId="3" sqref="D46">
    <dxf>
      <numFmt numFmtId="183" formatCode="0.000"/>
    </dxf>
  </rfmt>
  <rfmt sheetId="3" sqref="D46">
    <dxf>
      <numFmt numFmtId="2" formatCode="0.00"/>
    </dxf>
  </rfmt>
  <rfmt sheetId="3" sqref="D46">
    <dxf>
      <numFmt numFmtId="166" formatCode="0.0"/>
    </dxf>
  </rfmt>
  <rfmt sheetId="3" sqref="D34">
    <dxf>
      <numFmt numFmtId="174" formatCode="0.0000"/>
    </dxf>
  </rfmt>
  <rfmt sheetId="3" sqref="D34">
    <dxf>
      <numFmt numFmtId="183" formatCode="0.000"/>
    </dxf>
  </rfmt>
  <rfmt sheetId="3" sqref="D34">
    <dxf>
      <numFmt numFmtId="2" formatCode="0.00"/>
    </dxf>
  </rfmt>
  <rfmt sheetId="3" sqref="D34">
    <dxf>
      <numFmt numFmtId="166" formatCode="0.0"/>
    </dxf>
  </rfmt>
  <rfmt sheetId="3" sqref="C61">
    <dxf>
      <numFmt numFmtId="173" formatCode="0.000000"/>
    </dxf>
  </rfmt>
  <rfmt sheetId="3" sqref="C61">
    <dxf>
      <numFmt numFmtId="168" formatCode="0.00000"/>
    </dxf>
  </rfmt>
  <rfmt sheetId="3" sqref="C61">
    <dxf>
      <numFmt numFmtId="174" formatCode="0.0000"/>
    </dxf>
  </rfmt>
  <rfmt sheetId="3" sqref="C61">
    <dxf>
      <numFmt numFmtId="183" formatCode="0.000"/>
    </dxf>
  </rfmt>
  <rfmt sheetId="3" sqref="C61">
    <dxf>
      <numFmt numFmtId="2" formatCode="0.00"/>
    </dxf>
  </rfmt>
  <rfmt sheetId="3" sqref="C61">
    <dxf>
      <numFmt numFmtId="166" formatCode="0.0"/>
    </dxf>
  </rfmt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3.xml><?xml version="1.0" encoding="utf-8"?>
<revisions xmlns="http://schemas.openxmlformats.org/spreadsheetml/2006/main" xmlns:r="http://schemas.openxmlformats.org/officeDocument/2006/relationships">
  <rfmt sheetId="2" sqref="EX14:EX31">
    <dxf>
      <numFmt numFmtId="4" formatCode="#,##0.00"/>
    </dxf>
  </rfmt>
  <rfmt sheetId="2" sqref="EX14:EX31">
    <dxf>
      <numFmt numFmtId="187" formatCode="#,##0.000"/>
    </dxf>
  </rfmt>
  <rfmt sheetId="2" sqref="EX14:EX31">
    <dxf>
      <numFmt numFmtId="186" formatCode="#,##0.0000"/>
    </dxf>
  </rfmt>
  <rfmt sheetId="2" sqref="EX14:EX31">
    <dxf>
      <numFmt numFmtId="172" formatCode="#,##0.00000"/>
    </dxf>
  </rfmt>
  <rfmt sheetId="2" sqref="EX14:EX31">
    <dxf>
      <numFmt numFmtId="186" formatCode="#,##0.0000"/>
    </dxf>
  </rfmt>
  <rfmt sheetId="2" sqref="EX14:EX31">
    <dxf>
      <numFmt numFmtId="172" formatCode="#,##0.00000"/>
    </dxf>
  </rfmt>
  <rfmt sheetId="2" sqref="EX14:EX31">
    <dxf>
      <numFmt numFmtId="179" formatCode="#,##0.000000"/>
    </dxf>
  </rfmt>
  <rcc rId="19704" sId="2">
    <oc r="BF16">
      <f>Иль!D34</f>
    </oc>
    <nc r="BF16">
      <f>SUM(Иль!D32)</f>
    </nc>
  </rcc>
  <rcc rId="19705" sId="2" numFmtId="4">
    <oc r="BF32">
      <v>0</v>
    </oc>
    <nc r="BF32">
      <v>21.555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4.xml><?xml version="1.0" encoding="utf-8"?>
<revisions xmlns="http://schemas.openxmlformats.org/spreadsheetml/2006/main" xmlns:r="http://schemas.openxmlformats.org/officeDocument/2006/relationships">
  <rcc rId="21258" sId="14">
    <oc r="C54" t="inlineStr">
      <is>
        <t>назначено на 2021 г.</t>
      </is>
    </oc>
    <nc r="C54" t="inlineStr">
      <is>
        <t>назначено на 2022 г.</t>
      </is>
    </nc>
  </rcc>
  <rcc rId="21259" sId="14">
    <oc r="C3" t="inlineStr">
      <is>
        <t>назначено на 2021 г.</t>
      </is>
    </oc>
    <nc r="C3" t="inlineStr">
      <is>
        <t>назначено на 2022 г.</t>
      </is>
    </nc>
  </rcc>
  <rcc rId="21260" sId="14">
    <oc r="A1" t="inlineStr">
      <is>
        <t xml:space="preserve">                     Анализ исполнения бюджета Чуманкасинского сельского поселения на 01.02.2021 г.</t>
      </is>
    </oc>
    <nc r="A1" t="inlineStr">
      <is>
        <t xml:space="preserve">                     Анализ исполнения бюджета Чуманкасинского сельского поселения на 01.02.2022 г.</t>
      </is>
    </nc>
  </rcc>
  <rcc rId="21261" sId="14" numFmtId="4">
    <oc r="C6">
      <v>102</v>
    </oc>
    <nc r="C6">
      <v>93</v>
    </nc>
  </rcc>
  <rcc rId="21262" sId="14" numFmtId="4">
    <oc r="D6">
      <v>2.6382300000000001</v>
    </oc>
    <nc r="D6">
      <v>4.5403900000000004</v>
    </nc>
  </rcc>
  <rcc rId="21263" sId="14" numFmtId="4">
    <oc r="C8">
      <v>132.82</v>
    </oc>
    <nc r="C8">
      <v>152.505</v>
    </nc>
  </rcc>
  <rcc rId="21264" sId="14" numFmtId="4">
    <oc r="D8">
      <v>13.80874</v>
    </oc>
    <nc r="D8">
      <v>18.026479999999999</v>
    </nc>
  </rcc>
  <rcc rId="21265" sId="14" numFmtId="4">
    <oc r="C9">
      <v>1.42</v>
    </oc>
    <nc r="C9">
      <v>1.635</v>
    </nc>
  </rcc>
  <rcc rId="21266" sId="14" numFmtId="4">
    <oc r="D9">
      <v>8.1379999999999994E-2</v>
    </oc>
    <nc r="D9">
      <v>0.10607</v>
    </nc>
  </rcc>
  <rcc rId="21267" sId="14" numFmtId="4">
    <oc r="C10">
      <v>221.84</v>
    </oc>
    <nc r="C10">
      <v>254.72</v>
    </nc>
  </rcc>
  <rcc rId="21268" sId="14" numFmtId="4">
    <oc r="D10">
      <v>18.528089999999999</v>
    </oc>
    <nc r="D10">
      <v>22.30331</v>
    </nc>
  </rcc>
  <rcc rId="21269" sId="14" numFmtId="4">
    <oc r="D11">
      <v>-2.3532600000000001</v>
    </oc>
    <nc r="D11">
      <v>-1.2009799999999999</v>
    </nc>
  </rcc>
  <rcc rId="21270" sId="14" numFmtId="4">
    <oc r="C15">
      <v>91</v>
    </oc>
    <nc r="C15">
      <v>96</v>
    </nc>
  </rcc>
  <rcc rId="21271" sId="14" numFmtId="4">
    <oc r="D15">
      <v>1.4034500000000001</v>
    </oc>
    <nc r="D15">
      <v>1.2166699999999999</v>
    </nc>
  </rcc>
  <rcc rId="21272" sId="14" numFmtId="4">
    <oc r="C16">
      <v>460</v>
    </oc>
    <nc r="C16">
      <v>334</v>
    </nc>
  </rcc>
  <rcc rId="21273" sId="14" numFmtId="4">
    <oc r="D16">
      <v>5.3811499999999999</v>
    </oc>
    <nc r="D16">
      <v>6.1923899999999996</v>
    </nc>
  </rcc>
  <rcc rId="21274" sId="14" numFmtId="4">
    <oc r="D18">
      <v>0</v>
    </oc>
    <nc r="D18">
      <v>0.6</v>
    </nc>
  </rcc>
  <rcc rId="21275" sId="14" numFmtId="4">
    <oc r="C27">
      <v>85.7</v>
    </oc>
    <nc r="C27">
      <v>50</v>
    </nc>
  </rcc>
  <rcc rId="21276" sId="14" numFmtId="4">
    <oc r="D27">
      <v>0</v>
    </oc>
    <nc r="D27">
      <v>43.681800000000003</v>
    </nc>
  </rcc>
  <rcc rId="21277" sId="14" numFmtId="4">
    <oc r="C30">
      <v>0</v>
    </oc>
    <nc r="C30">
      <v>20</v>
    </nc>
  </rcc>
  <rcc rId="21278" sId="14" numFmtId="4">
    <oc r="C42">
      <v>3247.3</v>
    </oc>
    <nc r="C42">
      <v>3395.5</v>
    </nc>
  </rcc>
  <rcc rId="21279" sId="14" numFmtId="4">
    <oc r="D42">
      <v>270.61099999999999</v>
    </oc>
    <nc r="D42">
      <v>0</v>
    </nc>
  </rcc>
  <rcc rId="21280" sId="14" numFmtId="4">
    <oc r="C44">
      <v>372.28</v>
    </oc>
    <nc r="C44">
      <v>483.6</v>
    </nc>
  </rcc>
  <rcc rId="21281" sId="14" numFmtId="4">
    <oc r="C45">
      <v>107.643</v>
    </oc>
    <nc r="C45">
      <v>108.873</v>
    </nc>
  </rcc>
  <rcc rId="21282" sId="14" numFmtId="4">
    <oc r="D45">
      <v>8.6166</v>
    </oc>
    <nc r="D45">
      <v>9.0730000000000004</v>
    </nc>
  </rcc>
  <rcc rId="21283" sId="14" numFmtId="4">
    <oc r="C46">
      <v>25</v>
    </oc>
    <nc r="C46">
      <v>200</v>
    </nc>
  </rcc>
  <rcc rId="21284" sId="14" numFmtId="34">
    <oc r="C58">
      <v>1423.8</v>
    </oc>
    <nc r="C58">
      <v>1525.7</v>
    </nc>
  </rcc>
  <rcc rId="21285" sId="14" numFmtId="34">
    <oc r="D58">
      <v>28</v>
    </oc>
    <nc r="D58">
      <v>25</v>
    </nc>
  </rcc>
  <rcc rId="21286" sId="14" numFmtId="34">
    <oc r="C62">
      <v>100</v>
    </oc>
    <nc r="C62">
      <v>10</v>
    </nc>
  </rcc>
  <rcc rId="21287" sId="14" numFmtId="34">
    <oc r="C63">
      <v>3.1859999999999999</v>
    </oc>
    <nc r="C63">
      <v>3.9279999999999999</v>
    </nc>
  </rcc>
  <rcc rId="21288" sId="14" numFmtId="34">
    <oc r="C65">
      <v>103.383</v>
    </oc>
    <nc r="C65">
      <v>108.873</v>
    </nc>
  </rcc>
  <rcc rId="21289" sId="14" numFmtId="34">
    <oc r="C70">
      <v>10</v>
    </oc>
    <nc r="C70">
      <v>15</v>
    </nc>
  </rcc>
  <rcc rId="21290" sId="14" numFmtId="34">
    <oc r="C73">
      <v>4.26</v>
    </oc>
    <nc r="C73">
      <v>0</v>
    </nc>
  </rcc>
  <rcc rId="21291" sId="14" numFmtId="34">
    <oc r="C75">
      <v>814.06</v>
    </oc>
    <nc r="C75">
      <v>942.46</v>
    </nc>
  </rcc>
  <rcc rId="21292" sId="14" numFmtId="34">
    <nc r="D75">
      <v>8.6271100000000001</v>
    </nc>
  </rcc>
  <rcc rId="21293" sId="14" numFmtId="34">
    <oc r="C76">
      <v>60</v>
    </oc>
    <nc r="C76">
      <v>20</v>
    </nc>
  </rcc>
  <rcc rId="21294" sId="14" numFmtId="34">
    <oc r="C79">
      <v>742.18399999999997</v>
    </oc>
    <nc r="C79">
      <v>400</v>
    </nc>
  </rcc>
  <rcc rId="21295" sId="14" numFmtId="34">
    <oc r="C80">
      <v>569.23</v>
    </oc>
    <nc r="C80">
      <v>1155.472</v>
    </nc>
  </rcc>
  <rcc rId="21296" sId="14" numFmtId="34">
    <oc r="C82">
      <v>1026.9000000000001</v>
    </oc>
    <nc r="C82">
      <v>1038.4000000000001</v>
    </nc>
  </rcc>
  <rcc rId="21297" sId="14" numFmtId="34">
    <nc r="D82">
      <v>86.534000000000006</v>
    </nc>
  </rcc>
  <rcc rId="21298" sId="14" numFmtId="34">
    <oc r="C89">
      <v>30</v>
    </oc>
    <nc r="C89">
      <v>10</v>
    </nc>
  </rcc>
  <rfmt sheetId="14" sqref="D98">
    <dxf>
      <numFmt numFmtId="4" formatCode="#,##0.00"/>
    </dxf>
  </rfmt>
  <rfmt sheetId="14" sqref="D98">
    <dxf>
      <numFmt numFmtId="187" formatCode="#,##0.000"/>
    </dxf>
  </rfmt>
  <rfmt sheetId="14" sqref="D98">
    <dxf>
      <numFmt numFmtId="186" formatCode="#,##0.0000"/>
    </dxf>
  </rfmt>
  <rfmt sheetId="14" sqref="D98">
    <dxf>
      <numFmt numFmtId="172" formatCode="#,##0.00000"/>
    </dxf>
  </rfmt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41.xml><?xml version="1.0" encoding="utf-8"?>
<revisions xmlns="http://schemas.openxmlformats.org/spreadsheetml/2006/main" xmlns:r="http://schemas.openxmlformats.org/officeDocument/2006/relationships">
  <rcc rId="20059" sId="1">
    <oc r="A1" t="inlineStr">
      <is>
        <t>Анализ исполнения консолидированного бюджета Моргаушского районана 01.02.2021 г.</t>
      </is>
    </oc>
    <nc r="A1" t="inlineStr">
      <is>
        <t>Анализ исполнения консолидированного бюджета Моргаушского районана 01.02.2022 г.</t>
      </is>
    </nc>
  </rcc>
  <rcc rId="20060" sId="1">
    <oc r="C3" t="inlineStr">
      <is>
        <t>план на 2021 г.</t>
      </is>
    </oc>
    <nc r="C3" t="inlineStr">
      <is>
        <t>план на 2022 г.</t>
      </is>
    </nc>
  </rcc>
  <rcc rId="20061" sId="1">
    <oc r="D3" t="inlineStr">
      <is>
        <t>исполнено на 01.02.2021 г.</t>
      </is>
    </oc>
    <nc r="D3" t="inlineStr">
      <is>
        <t>исполнено на 01.02.2022 г.</t>
      </is>
    </nc>
  </rcc>
  <rcc rId="20062" sId="1">
    <oc r="F3" t="inlineStr">
      <is>
        <t>план на 2021 г.</t>
      </is>
    </oc>
    <nc r="F3" t="inlineStr">
      <is>
        <t>план на 2022 г.</t>
      </is>
    </nc>
  </rcc>
  <rcc rId="20063" sId="1">
    <oc r="G3" t="inlineStr">
      <is>
        <t>исполнено на 01.02.2021 г.</t>
      </is>
    </oc>
    <nc r="G3" t="inlineStr">
      <is>
        <t>исполнено на 01.02.2022 г.</t>
      </is>
    </nc>
  </rcc>
  <rcc rId="20064" sId="1">
    <oc r="I3" t="inlineStr">
      <is>
        <t>план на 2021 г.</t>
      </is>
    </oc>
    <nc r="I3" t="inlineStr">
      <is>
        <t>план на 2022 г.</t>
      </is>
    </nc>
  </rcc>
  <rcc rId="20065" sId="1">
    <oc r="J3" t="inlineStr">
      <is>
        <t>исполнено на 01.02.2021 г.</t>
      </is>
    </oc>
    <nc r="J3" t="inlineStr">
      <is>
        <t>исполнено на 01.02.2022 г.</t>
      </is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5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51.xml><?xml version="1.0" encoding="utf-8"?>
<revisions xmlns="http://schemas.openxmlformats.org/spreadsheetml/2006/main" xmlns:r="http://schemas.openxmlformats.org/officeDocument/2006/relationships">
  <rcc rId="20264" sId="5">
    <oc r="A1" t="inlineStr">
      <is>
        <t xml:space="preserve">                     Анализ исполнения бюджета Большесундырского сельского поселения на 01.02.2021 г.</t>
      </is>
    </oc>
    <nc r="A1" t="inlineStr">
      <is>
        <t xml:space="preserve">                     Анализ исполнения бюджета Большесундырского сельского поселения на 01.02.2022 г.</t>
      </is>
    </nc>
  </rcc>
  <rcc rId="20265" sId="5">
    <oc r="D3" t="inlineStr">
      <is>
        <t>исполнен на 01.02.2021 г.</t>
      </is>
    </oc>
    <nc r="D3" t="inlineStr">
      <is>
        <t>исполнен на 01.02.2022 г.</t>
      </is>
    </nc>
  </rcc>
  <rcc rId="20266" sId="5" odxf="1" dxf="1">
    <oc r="D55" t="inlineStr">
      <is>
        <t>исполнено на 01.02.2021 г</t>
      </is>
    </oc>
    <nc r="D55" t="inlineStr">
      <is>
        <t>исполнен на 01.02.2022 г.</t>
      </is>
    </nc>
    <odxf>
      <numFmt numFmtId="2" formatCode="0.00"/>
    </odxf>
    <ndxf>
      <numFmt numFmtId="0" formatCode="General"/>
    </ndxf>
  </rcc>
  <rcc rId="20267" sId="5" numFmtId="4">
    <oc r="C6">
      <v>350.22</v>
    </oc>
    <nc r="C6">
      <v>396</v>
    </nc>
  </rcc>
  <rcc rId="20268" sId="5" numFmtId="4">
    <oc r="D6">
      <v>19.637720000000002</v>
    </oc>
    <nc r="D6">
      <v>33.270020000000002</v>
    </nc>
  </rcc>
  <rcc rId="20269" sId="5" numFmtId="4">
    <oc r="C8">
      <v>267.48</v>
    </oc>
    <nc r="C8">
      <v>307.12799999999999</v>
    </nc>
  </rcc>
  <rcc rId="20270" sId="5" numFmtId="4">
    <oc r="D8">
      <v>27.809249999999999</v>
    </oc>
    <nc r="D8">
      <v>36.303310000000003</v>
    </nc>
  </rcc>
  <rcc rId="20271" sId="5" numFmtId="4">
    <oc r="C9">
      <v>2.87</v>
    </oc>
    <nc r="C9">
      <v>3.294</v>
    </nc>
  </rcc>
  <rcc rId="20272" sId="5" numFmtId="4">
    <oc r="D9">
      <v>0.16391</v>
    </oc>
    <nc r="D9">
      <v>0.21364</v>
    </nc>
  </rcc>
  <rcc rId="20273" sId="5" numFmtId="4">
    <oc r="C10">
      <v>446.75</v>
    </oc>
    <nc r="C10">
      <v>512.97799999999995</v>
    </nc>
  </rcc>
  <rcc rId="20274" sId="5" numFmtId="4">
    <oc r="D10">
      <v>37.313519999999997</v>
    </oc>
    <nc r="D10">
      <v>44.916350000000001</v>
    </nc>
  </rcc>
  <rcc rId="20275" sId="5" numFmtId="4">
    <oc r="D11">
      <v>-4.7392000000000003</v>
    </oc>
    <nc r="D11">
      <v>-2.4186200000000002</v>
    </nc>
  </rcc>
  <rcc rId="20276" sId="5" numFmtId="4">
    <oc r="C13">
      <v>40</v>
    </oc>
    <nc r="C13">
      <v>45</v>
    </nc>
  </rcc>
  <rcc rId="20277" sId="5" numFmtId="4">
    <oc r="D13">
      <v>0</v>
    </oc>
    <nc r="D13">
      <v>5.9700000000000003E-2</v>
    </nc>
  </rcc>
  <rcc rId="20278" sId="5" numFmtId="4">
    <oc r="C15">
      <v>943</v>
    </oc>
    <nc r="C15">
      <v>1023</v>
    </nc>
  </rcc>
  <rcc rId="20279" sId="5" numFmtId="4">
    <oc r="D15">
      <v>5.2468199999999996</v>
    </oc>
    <nc r="D15">
      <v>-0.52639000000000002</v>
    </nc>
  </rcc>
  <rcc rId="20280" sId="5" numFmtId="4">
    <oc r="C16">
      <v>1200</v>
    </oc>
    <nc r="C16">
      <v>1395</v>
    </nc>
  </rcc>
  <rcc rId="20281" sId="5" numFmtId="4">
    <oc r="D16">
      <v>60.052619999999997</v>
    </oc>
    <nc r="D16">
      <v>290.44601</v>
    </nc>
  </rcc>
  <rcc rId="20282" sId="5" numFmtId="4">
    <oc r="D18">
      <v>0.6</v>
    </oc>
    <nc r="D18">
      <v>0</v>
    </nc>
  </rcc>
  <rcc rId="20283" sId="5" numFmtId="4">
    <oc r="C28">
      <v>165</v>
    </oc>
    <nc r="C28">
      <v>200</v>
    </nc>
  </rcc>
  <rcc rId="20284" sId="5" numFmtId="4">
    <oc r="D29">
      <v>4.1669999999999998</v>
    </oc>
    <nc r="D29">
      <v>0</v>
    </nc>
  </rcc>
  <rcc rId="20285" sId="5" numFmtId="4">
    <oc r="C31">
      <v>0</v>
    </oc>
    <nc r="C31">
      <v>30</v>
    </nc>
  </rcc>
  <rrc rId="20286" sId="5" ref="A32:XFD32" action="insertRow">
    <undo index="24" exp="area" ref3D="1" dr="$A$142:$XFD$142" dn="Z_61528DAC_5C4C_48F4_ADE2_8A724B05A086_.wvu.Rows" sId="5"/>
    <undo index="22" exp="area" ref3D="1" dr="$A$93:$XFD$100" dn="Z_61528DAC_5C4C_48F4_ADE2_8A724B05A086_.wvu.Rows" sId="5"/>
    <undo index="20" exp="area" ref3D="1" dr="$A$87:$XFD$89" dn="Z_61528DAC_5C4C_48F4_ADE2_8A724B05A086_.wvu.Rows" sId="5"/>
    <undo index="18" exp="area" ref3D="1" dr="$A$85:$XFD$85" dn="Z_61528DAC_5C4C_48F4_ADE2_8A724B05A086_.wvu.Rows" sId="5"/>
    <undo index="16" exp="area" ref3D="1" dr="$A$82:$XFD$82" dn="Z_61528DAC_5C4C_48F4_ADE2_8A724B05A086_.wvu.Rows" sId="5"/>
    <undo index="14" exp="area" ref3D="1" dr="$A$79:$XFD$79" dn="Z_61528DAC_5C4C_48F4_ADE2_8A724B05A086_.wvu.Rows" sId="5"/>
    <undo index="12" exp="area" ref3D="1" dr="$A$68:$XFD$69" dn="Z_61528DAC_5C4C_48F4_ADE2_8A724B05A086_.wvu.Rows" sId="5"/>
    <undo index="10" exp="area" ref3D="1" dr="$A$60:$XFD$61" dn="Z_61528DAC_5C4C_48F4_ADE2_8A724B05A086_.wvu.Rows" sId="5"/>
    <undo index="8" exp="area" ref3D="1" dr="$A$58:$XFD$58" dn="Z_61528DAC_5C4C_48F4_ADE2_8A724B05A086_.wvu.Rows" sId="5"/>
    <undo index="6" exp="area" ref3D="1" dr="$A$49:$XFD$51" dn="Z_61528DAC_5C4C_48F4_ADE2_8A724B05A086_.wvu.Rows" sId="5"/>
    <undo index="4" exp="area" ref3D="1" dr="$A$45:$XFD$45" dn="Z_61528DAC_5C4C_48F4_ADE2_8A724B05A086_.wvu.Rows" sId="5"/>
    <undo index="2" exp="area" ref3D="1" dr="$A$33:$XFD$34" dn="Z_61528DAC_5C4C_48F4_ADE2_8A724B05A086_.wvu.Rows" sId="5"/>
    <undo index="16" exp="area" ref3D="1" dr="$A$93:$XFD$97" dn="Z_B31C8DB7_3E78_4144_A6B5_8DE36DE63F0E_.wvu.Rows" sId="5"/>
    <undo index="14" exp="area" ref3D="1" dr="$A$88:$XFD$89" dn="Z_B31C8DB7_3E78_4144_A6B5_8DE36DE63F0E_.wvu.Rows" sId="5"/>
    <undo index="12" exp="area" ref3D="1" dr="$A$82:$XFD$82" dn="Z_B31C8DB7_3E78_4144_A6B5_8DE36DE63F0E_.wvu.Rows" sId="5"/>
    <undo index="10" exp="area" ref3D="1" dr="$A$79:$XFD$80" dn="Z_B31C8DB7_3E78_4144_A6B5_8DE36DE63F0E_.wvu.Rows" sId="5"/>
    <undo index="8" exp="area" ref3D="1" dr="$A$68:$XFD$69" dn="Z_B31C8DB7_3E78_4144_A6B5_8DE36DE63F0E_.wvu.Rows" sId="5"/>
    <undo index="6" exp="area" ref3D="1" dr="$A$60:$XFD$61" dn="Z_B31C8DB7_3E78_4144_A6B5_8DE36DE63F0E_.wvu.Rows" sId="5"/>
    <undo index="4" exp="area" ref3D="1" dr="$A$58:$XFD$58" dn="Z_B31C8DB7_3E78_4144_A6B5_8DE36DE63F0E_.wvu.Rows" sId="5"/>
    <undo index="2" exp="area" ref3D="1" dr="$A$49:$XFD$51" dn="Z_B31C8DB7_3E78_4144_A6B5_8DE36DE63F0E_.wvu.Rows" sId="5"/>
    <undo index="26" exp="area" ref3D="1" dr="$A$142:$XFD$142" dn="Z_B30CE22D_C12F_4E12_8BB9_3AAE0A6991CC_.wvu.Rows" sId="5"/>
    <undo index="24" exp="area" ref3D="1" dr="$A$93:$XFD$100" dn="Z_B30CE22D_C12F_4E12_8BB9_3AAE0A6991CC_.wvu.Rows" sId="5"/>
    <undo index="22" exp="area" ref3D="1" dr="$A$87:$XFD$90" dn="Z_B30CE22D_C12F_4E12_8BB9_3AAE0A6991CC_.wvu.Rows" sId="5"/>
    <undo index="20" exp="area" ref3D="1" dr="$A$85:$XFD$85" dn="Z_B30CE22D_C12F_4E12_8BB9_3AAE0A6991CC_.wvu.Rows" sId="5"/>
    <undo index="18" exp="area" ref3D="1" dr="$A$82:$XFD$82" dn="Z_B30CE22D_C12F_4E12_8BB9_3AAE0A6991CC_.wvu.Rows" sId="5"/>
    <undo index="16" exp="area" ref3D="1" dr="$A$79:$XFD$80" dn="Z_B30CE22D_C12F_4E12_8BB9_3AAE0A6991CC_.wvu.Rows" sId="5"/>
    <undo index="14" exp="area" ref3D="1" dr="$A$68:$XFD$69" dn="Z_B30CE22D_C12F_4E12_8BB9_3AAE0A6991CC_.wvu.Rows" sId="5"/>
    <undo index="12" exp="area" ref3D="1" dr="$A$60:$XFD$62" dn="Z_B30CE22D_C12F_4E12_8BB9_3AAE0A6991CC_.wvu.Rows" sId="5"/>
    <undo index="10" exp="area" ref3D="1" dr="$A$58:$XFD$58" dn="Z_B30CE22D_C12F_4E12_8BB9_3AAE0A6991CC_.wvu.Rows" sId="5"/>
    <undo index="8" exp="area" ref3D="1" dr="$A$54:$XFD$54" dn="Z_B30CE22D_C12F_4E12_8BB9_3AAE0A6991CC_.wvu.Rows" sId="5"/>
    <undo index="6" exp="area" ref3D="1" dr="$A$49:$XFD$51" dn="Z_B30CE22D_C12F_4E12_8BB9_3AAE0A6991CC_.wvu.Rows" sId="5"/>
    <undo index="4" exp="area" ref3D="1" dr="$A$39:$XFD$39" dn="Z_B30CE22D_C12F_4E12_8BB9_3AAE0A6991CC_.wvu.Rows" sId="5"/>
    <undo index="2" exp="area" ref3D="1" dr="$A$34:$XFD$36" dn="Z_B30CE22D_C12F_4E12_8BB9_3AAE0A6991CC_.wvu.Rows" sId="5"/>
    <undo index="28" exp="area" ref3D="1" dr="$A$142:$XFD$142" dn="Z_A54C432C_6C68_4B53_A75C_446EB3A61B2B_.wvu.Rows" sId="5"/>
    <undo index="26" exp="area" ref3D="1" dr="$A$93:$XFD$100" dn="Z_A54C432C_6C68_4B53_A75C_446EB3A61B2B_.wvu.Rows" sId="5"/>
    <undo index="24" exp="area" ref3D="1" dr="$A$87:$XFD$89" dn="Z_A54C432C_6C68_4B53_A75C_446EB3A61B2B_.wvu.Rows" sId="5"/>
    <undo index="22" exp="area" ref3D="1" dr="$A$85:$XFD$85" dn="Z_A54C432C_6C68_4B53_A75C_446EB3A61B2B_.wvu.Rows" sId="5"/>
    <undo index="20" exp="area" ref3D="1" dr="$A$82:$XFD$82" dn="Z_A54C432C_6C68_4B53_A75C_446EB3A61B2B_.wvu.Rows" sId="5"/>
    <undo index="18" exp="area" ref3D="1" dr="$A$79:$XFD$80" dn="Z_A54C432C_6C68_4B53_A75C_446EB3A61B2B_.wvu.Rows" sId="5"/>
    <undo index="16" exp="area" ref3D="1" dr="$A$68:$XFD$69" dn="Z_A54C432C_6C68_4B53_A75C_446EB3A61B2B_.wvu.Rows" sId="5"/>
    <undo index="14" exp="area" ref3D="1" dr="$A$60:$XFD$62" dn="Z_A54C432C_6C68_4B53_A75C_446EB3A61B2B_.wvu.Rows" sId="5"/>
    <undo index="12" exp="area" ref3D="1" dr="$A$58:$XFD$58" dn="Z_A54C432C_6C68_4B53_A75C_446EB3A61B2B_.wvu.Rows" sId="5"/>
    <undo index="10" exp="area" ref3D="1" dr="$A$49:$XFD$51" dn="Z_A54C432C_6C68_4B53_A75C_446EB3A61B2B_.wvu.Rows" sId="5"/>
    <undo index="8" exp="area" ref3D="1" dr="$A$47:$XFD$47" dn="Z_A54C432C_6C68_4B53_A75C_446EB3A61B2B_.wvu.Rows" sId="5"/>
    <undo index="6" exp="area" ref3D="1" dr="$A$45:$XFD$45" dn="Z_A54C432C_6C68_4B53_A75C_446EB3A61B2B_.wvu.Rows" sId="5"/>
    <undo index="4" exp="area" ref3D="1" dr="$A$43:$XFD$43" dn="Z_A54C432C_6C68_4B53_A75C_446EB3A61B2B_.wvu.Rows" sId="5"/>
    <undo index="2" exp="area" ref3D="1" dr="$A$34:$XFD$39" dn="Z_A54C432C_6C68_4B53_A75C_446EB3A61B2B_.wvu.Rows" sId="5"/>
    <undo index="16" exp="area" ref3D="1" dr="$A$93:$XFD$97" dn="Z_5BFCA170_DEAE_4D2C_98A0_1E68B427AC01_.wvu.Rows" sId="5"/>
    <undo index="14" exp="area" ref3D="1" dr="$A$88:$XFD$89" dn="Z_5BFCA170_DEAE_4D2C_98A0_1E68B427AC01_.wvu.Rows" sId="5"/>
    <undo index="12" exp="area" ref3D="1" dr="$A$82:$XFD$82" dn="Z_5BFCA170_DEAE_4D2C_98A0_1E68B427AC01_.wvu.Rows" sId="5"/>
    <undo index="10" exp="area" ref3D="1" dr="$A$79:$XFD$80" dn="Z_5BFCA170_DEAE_4D2C_98A0_1E68B427AC01_.wvu.Rows" sId="5"/>
    <undo index="8" exp="area" ref3D="1" dr="$A$68:$XFD$69" dn="Z_5BFCA170_DEAE_4D2C_98A0_1E68B427AC01_.wvu.Rows" sId="5"/>
    <undo index="6" exp="area" ref3D="1" dr="$A$60:$XFD$61" dn="Z_5BFCA170_DEAE_4D2C_98A0_1E68B427AC01_.wvu.Rows" sId="5"/>
    <undo index="4" exp="area" ref3D="1" dr="$A$58:$XFD$58" dn="Z_5BFCA170_DEAE_4D2C_98A0_1E68B427AC01_.wvu.Rows" sId="5"/>
    <undo index="2" exp="area" ref3D="1" dr="$A$49:$XFD$51" dn="Z_5BFCA170_DEAE_4D2C_98A0_1E68B427AC01_.wvu.Rows" sId="5"/>
    <undo index="20" exp="area" ref3D="1" dr="$A$93:$XFD$100" dn="Z_42584DC0_1D41_4C93_9B38_C388E7B8DAC4_.wvu.Rows" sId="5"/>
    <undo index="18" exp="area" ref3D="1" dr="$A$87:$XFD$89" dn="Z_42584DC0_1D41_4C93_9B38_C388E7B8DAC4_.wvu.Rows" sId="5"/>
    <undo index="16" exp="area" ref3D="1" dr="$A$85:$XFD$85" dn="Z_42584DC0_1D41_4C93_9B38_C388E7B8DAC4_.wvu.Rows" sId="5"/>
    <undo index="14" exp="area" ref3D="1" dr="$A$82:$XFD$82" dn="Z_42584DC0_1D41_4C93_9B38_C388E7B8DAC4_.wvu.Rows" sId="5"/>
    <undo index="12" exp="area" ref3D="1" dr="$A$79:$XFD$80" dn="Z_42584DC0_1D41_4C93_9B38_C388E7B8DAC4_.wvu.Rows" sId="5"/>
    <undo index="10" exp="area" ref3D="1" dr="$A$68:$XFD$69" dn="Z_42584DC0_1D41_4C93_9B38_C388E7B8DAC4_.wvu.Rows" sId="5"/>
    <undo index="8" exp="area" ref3D="1" dr="$A$60:$XFD$63" dn="Z_42584DC0_1D41_4C93_9B38_C388E7B8DAC4_.wvu.Rows" sId="5"/>
    <undo index="6" exp="area" ref3D="1" dr="$A$58:$XFD$58" dn="Z_42584DC0_1D41_4C93_9B38_C388E7B8DAC4_.wvu.Rows" sId="5"/>
    <undo index="4" exp="area" ref3D="1" dr="$A$49:$XFD$51" dn="Z_42584DC0_1D41_4C93_9B38_C388E7B8DAC4_.wvu.Rows" sId="5"/>
    <undo index="2" exp="area" ref3D="1" dr="$A$34:$XFD$39" dn="Z_42584DC0_1D41_4C93_9B38_C388E7B8DAC4_.wvu.Rows" sId="5"/>
    <undo index="16" exp="area" ref3D="1" dr="$A$93:$XFD$97" dn="Z_3DCB9AAA_F09C_4EA6_B992_F93E466D374A_.wvu.Rows" sId="5"/>
    <undo index="14" exp="area" ref3D="1" dr="$A$88:$XFD$89" dn="Z_3DCB9AAA_F09C_4EA6_B992_F93E466D374A_.wvu.Rows" sId="5"/>
    <undo index="12" exp="area" ref3D="1" dr="$A$82:$XFD$85" dn="Z_3DCB9AAA_F09C_4EA6_B992_F93E466D374A_.wvu.Rows" sId="5"/>
    <undo index="10" exp="area" ref3D="1" dr="$A$79:$XFD$80" dn="Z_3DCB9AAA_F09C_4EA6_B992_F93E466D374A_.wvu.Rows" sId="5"/>
    <undo index="8" exp="area" ref3D="1" dr="$A$68:$XFD$69" dn="Z_3DCB9AAA_F09C_4EA6_B992_F93E466D374A_.wvu.Rows" sId="5"/>
    <undo index="6" exp="area" ref3D="1" dr="$A$60:$XFD$61" dn="Z_3DCB9AAA_F09C_4EA6_B992_F93E466D374A_.wvu.Rows" sId="5"/>
    <undo index="4" exp="area" ref3D="1" dr="$A$58:$XFD$58" dn="Z_3DCB9AAA_F09C_4EA6_B992_F93E466D374A_.wvu.Rows" sId="5"/>
    <undo index="2" exp="area" ref3D="1" dr="$A$49:$XFD$51" dn="Z_3DCB9AAA_F09C_4EA6_B992_F93E466D374A_.wvu.Rows" sId="5"/>
    <undo index="16" exp="area" ref3D="1" dr="$A$93:$XFD$97" dn="Z_1A52382B_3765_4E8C_903F_6B8919B7242E_.wvu.Rows" sId="5"/>
    <undo index="14" exp="area" ref3D="1" dr="$A$88:$XFD$89" dn="Z_1A52382B_3765_4E8C_903F_6B8919B7242E_.wvu.Rows" sId="5"/>
    <undo index="12" exp="area" ref3D="1" dr="$A$82:$XFD$82" dn="Z_1A52382B_3765_4E8C_903F_6B8919B7242E_.wvu.Rows" sId="5"/>
    <undo index="10" exp="area" ref3D="1" dr="$A$79:$XFD$80" dn="Z_1A52382B_3765_4E8C_903F_6B8919B7242E_.wvu.Rows" sId="5"/>
    <undo index="8" exp="area" ref3D="1" dr="$A$68:$XFD$69" dn="Z_1A52382B_3765_4E8C_903F_6B8919B7242E_.wvu.Rows" sId="5"/>
    <undo index="6" exp="area" ref3D="1" dr="$A$60:$XFD$61" dn="Z_1A52382B_3765_4E8C_903F_6B8919B7242E_.wvu.Rows" sId="5"/>
    <undo index="4" exp="area" ref3D="1" dr="$A$58:$XFD$58" dn="Z_1A52382B_3765_4E8C_903F_6B8919B7242E_.wvu.Rows" sId="5"/>
    <undo index="2" exp="area" ref3D="1" dr="$A$49:$XFD$51" dn="Z_1A52382B_3765_4E8C_903F_6B8919B7242E_.wvu.Rows" sId="5"/>
    <undo index="26" exp="area" ref3D="1" dr="$A$142:$XFD$142" dn="Z_1718F1EE_9F48_4DBE_9531_3B70F9C4A5DD_.wvu.Rows" sId="5"/>
    <undo index="24" exp="area" ref3D="1" dr="$A$93:$XFD$100" dn="Z_1718F1EE_9F48_4DBE_9531_3B70F9C4A5DD_.wvu.Rows" sId="5"/>
    <undo index="22" exp="area" ref3D="1" dr="$A$85:$XFD$90" dn="Z_1718F1EE_9F48_4DBE_9531_3B70F9C4A5DD_.wvu.Rows" sId="5"/>
    <undo index="20" exp="area" ref3D="1" dr="$A$82:$XFD$82" dn="Z_1718F1EE_9F48_4DBE_9531_3B70F9C4A5DD_.wvu.Rows" sId="5"/>
    <undo index="18" exp="area" ref3D="1" dr="$A$79:$XFD$80" dn="Z_1718F1EE_9F48_4DBE_9531_3B70F9C4A5DD_.wvu.Rows" sId="5"/>
    <undo index="16" exp="area" ref3D="1" dr="$A$68:$XFD$69" dn="Z_1718F1EE_9F48_4DBE_9531_3B70F9C4A5DD_.wvu.Rows" sId="5"/>
    <undo index="14" exp="area" ref3D="1" dr="$A$60:$XFD$62" dn="Z_1718F1EE_9F48_4DBE_9531_3B70F9C4A5DD_.wvu.Rows" sId="5"/>
    <undo index="12" exp="area" ref3D="1" dr="$A$58:$XFD$58" dn="Z_1718F1EE_9F48_4DBE_9531_3B70F9C4A5DD_.wvu.Rows" sId="5"/>
    <undo index="10" exp="area" ref3D="1" dr="$A$49:$XFD$51" dn="Z_1718F1EE_9F48_4DBE_9531_3B70F9C4A5DD_.wvu.Rows" sId="5"/>
    <undo index="8" exp="area" ref3D="1" dr="$A$47:$XFD$47" dn="Z_1718F1EE_9F48_4DBE_9531_3B70F9C4A5DD_.wvu.Rows" sId="5"/>
    <undo index="6" exp="area" ref3D="1" dr="$A$45:$XFD$45" dn="Z_1718F1EE_9F48_4DBE_9531_3B70F9C4A5DD_.wvu.Rows" sId="5"/>
    <undo index="4" exp="area" ref3D="1" dr="$A$43:$XFD$43" dn="Z_1718F1EE_9F48_4DBE_9531_3B70F9C4A5DD_.wvu.Rows" sId="5"/>
    <undo index="2" exp="area" ref3D="1" dr="$A$34:$XFD$39" dn="Z_1718F1EE_9F48_4DBE_9531_3B70F9C4A5DD_.wvu.Rows" sId="5"/>
  </rrc>
  <rcc rId="20287" sId="5">
    <oc r="A31">
      <v>1130206005</v>
    </oc>
    <nc r="A31">
      <v>1130206510</v>
    </nc>
  </rcc>
  <rcc rId="20288" sId="5">
    <oc r="B31" t="inlineStr">
      <is>
        <t>Доходы от оказания платных услуг</t>
      </is>
    </oc>
    <nc r="B31" t="inlineStr">
      <is>
        <t xml:space="preserve">Доходы, поступившие в порядке возмещения расходов, понесенных в связи с эксплуат.имущества с/п </t>
      </is>
    </nc>
  </rcc>
  <rcc rId="20289" sId="5">
    <nc r="A32">
      <v>1130299000</v>
    </nc>
  </rcc>
  <rcc rId="20290" sId="5">
    <nc r="B32" t="inlineStr">
      <is>
        <t>Прочие доходы от компенсации затрат государства</t>
      </is>
    </nc>
  </rcc>
  <rcc rId="20291" sId="5">
    <oc r="D30">
      <f>D31</f>
    </oc>
    <nc r="D30">
      <f>D31+D32</f>
    </nc>
  </rcc>
  <rcc rId="20292" sId="5" numFmtId="4">
    <oc r="D39">
      <v>-2.57315</v>
    </oc>
    <nc r="D39">
      <v>0</v>
    </nc>
  </rcc>
  <rcc rId="20293" sId="5" numFmtId="4">
    <oc r="C43">
      <v>6036.4</v>
    </oc>
    <nc r="C43">
      <v>5604.2</v>
    </nc>
  </rcc>
  <rcc rId="20294" sId="5" numFmtId="4">
    <oc r="D43">
      <v>503.03699999999998</v>
    </oc>
    <nc r="D43">
      <v>0</v>
    </nc>
  </rcc>
  <rcc rId="20295" sId="5" numFmtId="4">
    <oc r="C45">
      <v>3555.4910300000001</v>
    </oc>
    <nc r="C45">
      <v>19215.095290000001</v>
    </nc>
  </rcc>
  <rcc rId="20296" sId="5" numFmtId="4">
    <oc r="C47">
      <v>215.28700000000001</v>
    </oc>
    <nc r="C47">
      <v>240.54599999999999</v>
    </nc>
  </rcc>
  <rcc rId="20297" sId="5" numFmtId="4">
    <oc r="D47">
      <v>17.2334</v>
    </oc>
    <nc r="D47">
      <v>18.145</v>
    </nc>
  </rcc>
  <rcc rId="20298" sId="5" numFmtId="4">
    <oc r="C48">
      <v>25</v>
    </oc>
    <nc r="C48">
      <v>0</v>
    </nc>
  </rcc>
  <rfmt sheetId="5" sqref="D14">
    <dxf>
      <numFmt numFmtId="2" formatCode="0.00"/>
    </dxf>
  </rfmt>
  <rfmt sheetId="5" sqref="D14">
    <dxf>
      <numFmt numFmtId="183" formatCode="0.000"/>
    </dxf>
  </rfmt>
  <rfmt sheetId="5" sqref="D14">
    <dxf>
      <numFmt numFmtId="174" formatCode="0.0000"/>
    </dxf>
  </rfmt>
  <rfmt sheetId="5" sqref="D14">
    <dxf>
      <numFmt numFmtId="168" formatCode="0.00000"/>
    </dxf>
  </rfmt>
  <rfmt sheetId="5" sqref="D30">
    <dxf>
      <numFmt numFmtId="2" formatCode="0.00"/>
    </dxf>
  </rfmt>
  <rfmt sheetId="5" sqref="D30">
    <dxf>
      <numFmt numFmtId="183" formatCode="0.000"/>
    </dxf>
  </rfmt>
  <rfmt sheetId="5" sqref="D30">
    <dxf>
      <numFmt numFmtId="174" formatCode="0.0000"/>
    </dxf>
  </rfmt>
  <rfmt sheetId="5" sqref="D30">
    <dxf>
      <numFmt numFmtId="168" formatCode="0.00000"/>
    </dxf>
  </rfmt>
  <rcc rId="20299" sId="5" numFmtId="4">
    <nc r="D32">
      <v>0.76800000000000002</v>
    </nc>
  </rcc>
  <rfmt sheetId="5" sqref="D30">
    <dxf>
      <numFmt numFmtId="174" formatCode="0.0000"/>
    </dxf>
  </rfmt>
  <rfmt sheetId="5" sqref="D30">
    <dxf>
      <numFmt numFmtId="183" formatCode="0.000"/>
    </dxf>
  </rfmt>
  <rfmt sheetId="5" sqref="D30">
    <dxf>
      <numFmt numFmtId="2" formatCode="0.00"/>
    </dxf>
  </rfmt>
  <rfmt sheetId="5" sqref="D30">
    <dxf>
      <numFmt numFmtId="166" formatCode="0.0"/>
    </dxf>
  </rfmt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6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61.xml><?xml version="1.0" encoding="utf-8"?>
<revisions xmlns="http://schemas.openxmlformats.org/spreadsheetml/2006/main" xmlns:r="http://schemas.openxmlformats.org/officeDocument/2006/relationships">
  <rcc rId="20838" sId="10">
    <oc r="A1" t="inlineStr">
      <is>
        <t xml:space="preserve">                     Анализ исполнения бюджета Орининского сельского поселения на 01.02.2020 г.</t>
      </is>
    </oc>
    <nc r="A1" t="inlineStr">
      <is>
        <t xml:space="preserve">                     Анализ исполнения бюджета Орининского сельского поселения на 01.02.2022 г.</t>
      </is>
    </nc>
  </rcc>
  <rcc rId="20839" sId="10" numFmtId="4">
    <oc r="C6">
      <v>227.4</v>
    </oc>
    <nc r="C6">
      <v>273</v>
    </nc>
  </rcc>
  <rcc rId="20840" sId="10" numFmtId="4">
    <oc r="D6">
      <v>12.97113</v>
    </oc>
    <nc r="D6">
      <v>15.97269</v>
    </nc>
  </rcc>
  <rcc rId="20841" sId="10" numFmtId="4">
    <oc r="C8">
      <v>178.94</v>
    </oc>
    <nc r="C8">
      <v>205.45599999999999</v>
    </nc>
  </rcc>
  <rcc rId="20842" sId="10" numFmtId="4">
    <oc r="D8">
      <v>18.603429999999999</v>
    </oc>
    <nc r="D8">
      <v>24.28566</v>
    </nc>
  </rcc>
  <rcc rId="20843" sId="10" numFmtId="4">
    <oc r="C9">
      <v>1.92</v>
    </oc>
    <nc r="C9">
      <v>2.2029999999999998</v>
    </nc>
  </rcc>
  <rcc rId="20844" sId="10" numFmtId="4">
    <oc r="D9">
      <v>0.10965999999999999</v>
    </oc>
    <nc r="D9">
      <v>0.14291999999999999</v>
    </nc>
  </rcc>
  <rcc rId="20845" sId="10" numFmtId="4">
    <oc r="C10">
      <v>298.86</v>
    </oc>
    <nc r="C10">
      <v>343.161</v>
    </nc>
  </rcc>
  <rcc rId="20846" sId="10" numFmtId="4">
    <oc r="D10">
      <v>24.961459999999999</v>
    </oc>
    <nc r="D10">
      <v>30.047499999999999</v>
    </nc>
  </rcc>
  <rcc rId="20847" sId="10" numFmtId="4">
    <oc r="D11">
      <v>-3.1703700000000001</v>
    </oc>
    <nc r="D11">
      <v>-1.61799</v>
    </nc>
  </rcc>
  <rcc rId="20848" sId="10" numFmtId="4">
    <oc r="C13">
      <v>15</v>
    </oc>
    <nc r="C13">
      <v>10</v>
    </nc>
  </rcc>
  <rcc rId="20849" sId="10" numFmtId="4">
    <oc r="D13">
      <v>1.4910000000000001</v>
    </oc>
    <nc r="D13">
      <v>0</v>
    </nc>
  </rcc>
  <rcc rId="20850" sId="10" numFmtId="4">
    <oc r="C15">
      <v>350</v>
    </oc>
    <nc r="C15">
      <v>360</v>
    </nc>
  </rcc>
  <rcc rId="20851" sId="10" numFmtId="4">
    <oc r="D15">
      <v>3.2356400000000001</v>
    </oc>
    <nc r="D15">
      <v>4.1262299999999996</v>
    </nc>
  </rcc>
  <rcc rId="20852" sId="10" numFmtId="4">
    <oc r="C16">
      <v>1370</v>
    </oc>
    <nc r="C16">
      <v>1100</v>
    </nc>
  </rcc>
  <rcc rId="20853" sId="10" numFmtId="4">
    <oc r="D16">
      <v>45.103909999999999</v>
    </oc>
    <nc r="D16">
      <v>56.926229999999997</v>
    </nc>
  </rcc>
  <rcc rId="20854" sId="10" numFmtId="4">
    <oc r="C27">
      <v>270</v>
    </oc>
    <nc r="C27">
      <v>100</v>
    </nc>
  </rcc>
  <rcc rId="20855" sId="10" numFmtId="4">
    <oc r="D27">
      <v>4.6500000000000004</v>
    </oc>
    <nc r="D27">
      <v>0</v>
    </nc>
  </rcc>
  <rcc rId="20856" sId="10" numFmtId="4">
    <oc r="C28">
      <v>54</v>
    </oc>
    <nc r="C28">
      <v>30</v>
    </nc>
  </rcc>
  <rcc rId="20857" sId="10" numFmtId="4">
    <nc r="D28">
      <v>4.5</v>
    </nc>
  </rcc>
  <rcc rId="20858" sId="10" numFmtId="4">
    <oc r="C30">
      <v>0</v>
    </oc>
    <nc r="C30">
      <v>10</v>
    </nc>
  </rcc>
  <rcc rId="20859" sId="10" numFmtId="4">
    <oc r="D30">
      <v>5.3297999999999996</v>
    </oc>
    <nc r="D30">
      <v>0</v>
    </nc>
  </rcc>
  <rcc rId="20860" sId="10" numFmtId="4">
    <oc r="D37">
      <v>-4.3925900000000002</v>
    </oc>
    <nc r="D37">
      <v>0</v>
    </nc>
  </rcc>
  <rcc rId="20861" sId="10" numFmtId="4">
    <oc r="C41">
      <v>3226.8</v>
    </oc>
    <nc r="C41">
      <v>3478.3</v>
    </nc>
  </rcc>
  <rcc rId="20862" sId="10" numFmtId="4">
    <oc r="D41">
      <v>268.90199999999999</v>
    </oc>
    <nc r="D41">
      <v>0</v>
    </nc>
  </rcc>
  <rcc rId="20863" sId="10" numFmtId="4">
    <oc r="C43">
      <v>678.94</v>
    </oc>
    <nc r="C43">
      <v>1014.51</v>
    </nc>
  </rcc>
  <rcc rId="20864" sId="10" numFmtId="4">
    <oc r="C45">
      <v>211.02699999999999</v>
    </oc>
    <nc r="C45">
      <v>217.745</v>
    </nc>
  </rcc>
  <rcc rId="20865" sId="10" numFmtId="4">
    <oc r="D45">
      <v>17.2334</v>
    </oc>
    <nc r="D45">
      <v>18.145</v>
    </nc>
  </rcc>
  <rcc rId="20866" sId="10" numFmtId="4">
    <oc r="C46">
      <v>100</v>
    </oc>
    <nc r="C46">
      <v>1375.0029999999999</v>
    </nc>
  </rcc>
  <rcc rId="20867" sId="10">
    <oc r="C54" t="inlineStr">
      <is>
        <t>назначено на 2021 г.</t>
      </is>
    </oc>
    <nc r="C54" t="inlineStr">
      <is>
        <t>назначено на 2022 г.</t>
      </is>
    </nc>
  </rcc>
  <rcc rId="20868" sId="10">
    <oc r="C3" t="inlineStr">
      <is>
        <t>назначено на 2021 г.</t>
      </is>
    </oc>
    <nc r="C3" t="inlineStr">
      <is>
        <t>назначено на 2022 г.</t>
      </is>
    </nc>
  </rcc>
  <rcc rId="20869" sId="10" numFmtId="34">
    <oc r="C58">
      <v>1471.7</v>
    </oc>
    <nc r="C58">
      <v>1669.2</v>
    </nc>
  </rcc>
  <rcc rId="20870" sId="10" numFmtId="34">
    <oc r="D58">
      <v>27</v>
    </oc>
    <nc r="D58">
      <v>62.219119999999997</v>
    </nc>
  </rcc>
  <rcc rId="20871" sId="10" numFmtId="34">
    <oc r="C62">
      <v>100</v>
    </oc>
    <nc r="C62">
      <v>10</v>
    </nc>
  </rcc>
  <rcc rId="20872" sId="10" numFmtId="34">
    <oc r="C63">
      <v>3.99</v>
    </oc>
    <nc r="C63">
      <v>4.9020000000000001</v>
    </nc>
  </rcc>
  <rcc rId="20873" sId="10" numFmtId="34">
    <oc r="C65">
      <v>206.767</v>
    </oc>
    <nc r="C65">
      <v>217.745</v>
    </nc>
  </rcc>
  <rcc rId="20874" sId="10" numFmtId="34">
    <oc r="D65">
      <v>4</v>
    </oc>
    <nc r="D65">
      <v>0</v>
    </nc>
  </rcc>
  <rcc rId="20875" sId="10" numFmtId="34">
    <oc r="C70">
      <v>10</v>
    </oc>
    <nc r="C70">
      <v>13.5</v>
    </nc>
  </rcc>
  <rcc rId="20876" sId="10" numFmtId="34">
    <oc r="C73">
      <v>4.26</v>
    </oc>
    <nc r="C73">
      <v>0</v>
    </nc>
  </rcc>
  <rcc rId="20877" sId="10" numFmtId="34">
    <oc r="C75">
      <v>1428.66</v>
    </oc>
    <nc r="C75">
      <v>3090.8330000000001</v>
    </nc>
  </rcc>
  <rcc rId="20878" sId="10" numFmtId="34">
    <oc r="D75">
      <v>0</v>
    </oc>
    <nc r="D75">
      <v>9.0168999999999997</v>
    </nc>
  </rcc>
  <rcc rId="20879" sId="10" numFmtId="34">
    <oc r="C76">
      <v>150</v>
    </oc>
    <nc r="C76">
      <v>200</v>
    </nc>
  </rcc>
  <rcc rId="20880" sId="10" numFmtId="34">
    <oc r="D76">
      <v>0</v>
    </oc>
    <nc r="D76">
      <v>1.5</v>
    </nc>
  </rcc>
  <rcc rId="20881" sId="10" numFmtId="34">
    <oc r="C79">
      <v>590</v>
    </oc>
    <nc r="C79">
      <v>614.59799999999996</v>
    </nc>
  </rcc>
  <rcc rId="20882" sId="10" numFmtId="34">
    <oc r="C80">
      <v>1036.75</v>
    </oc>
    <nc r="C80">
      <v>958</v>
    </nc>
  </rcc>
  <rcc rId="20883" sId="10" numFmtId="34">
    <oc r="C83">
      <v>1933.76</v>
    </oc>
    <nc r="C83">
      <v>1784.1</v>
    </nc>
  </rcc>
  <rcc rId="20884" sId="10" numFmtId="34">
    <nc r="D83">
      <v>148.608</v>
    </nc>
  </rcc>
  <rcc rId="20885" sId="10" numFmtId="34">
    <oc r="C90">
      <v>50</v>
    </oc>
    <nc r="C90">
      <v>10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7.xml><?xml version="1.0" encoding="utf-8"?>
<revisions xmlns="http://schemas.openxmlformats.org/spreadsheetml/2006/main" xmlns:r="http://schemas.openxmlformats.org/officeDocument/2006/relationships">
  <rcc rId="21329" sId="15">
    <oc r="C54" t="inlineStr">
      <is>
        <t>назначено на 2021 г.</t>
      </is>
    </oc>
    <nc r="C54" t="inlineStr">
      <is>
        <t>назначено на 2022 г.</t>
      </is>
    </nc>
  </rcc>
  <rcc rId="21330" sId="15">
    <oc r="C3" t="inlineStr">
      <is>
        <t>назначено на 2021 г.</t>
      </is>
    </oc>
    <nc r="C3" t="inlineStr">
      <is>
        <t>назначено на 2022 г.</t>
      </is>
    </nc>
  </rcc>
  <rcc rId="21331" sId="15">
    <oc r="A1" t="inlineStr">
      <is>
        <t xml:space="preserve">                     Анализ исполнения бюджета Шатьмапосинского сельского поселения на 01.02.2021 г.</t>
      </is>
    </oc>
    <nc r="A1" t="inlineStr">
      <is>
        <t xml:space="preserve">                     Анализ исполнения бюджета Шатьмапосинского сельского поселения на 01.02.2022 г.</t>
      </is>
    </nc>
  </rcc>
  <rcc rId="21332" sId="15" numFmtId="4">
    <oc r="C6">
      <v>59.1</v>
    </oc>
    <nc r="C6">
      <v>60</v>
    </nc>
  </rcc>
  <rcc rId="21333" sId="15" numFmtId="4">
    <oc r="D6">
      <v>0.77736000000000005</v>
    </oc>
    <nc r="D6">
      <v>1.2472700000000001</v>
    </nc>
  </rcc>
  <rcc rId="21334" sId="15" numFmtId="4">
    <oc r="C8">
      <v>136.51</v>
    </oc>
    <nc r="C8">
      <v>156.73500000000001</v>
    </nc>
  </rcc>
  <rcc rId="21335" sId="15" numFmtId="4">
    <oc r="D8">
      <v>14.192299999999999</v>
    </oc>
    <nc r="D8">
      <v>18.52721</v>
    </nc>
  </rcc>
  <rcc rId="21336" sId="15" numFmtId="4">
    <oc r="C9">
      <v>1.46</v>
    </oc>
    <nc r="C9">
      <v>1.68</v>
    </nc>
  </rcc>
  <rcc rId="21337" sId="15" numFmtId="4">
    <oc r="D9">
      <v>8.3650000000000002E-2</v>
    </oc>
    <nc r="D9">
      <v>0.10904</v>
    </nc>
  </rcc>
  <rcc rId="21338" sId="15" numFmtId="4">
    <oc r="C10">
      <v>228</v>
    </oc>
    <nc r="C10">
      <v>261.78500000000003</v>
    </nc>
  </rcc>
  <rcc rId="21339" sId="15" numFmtId="4">
    <oc r="D10">
      <v>19.042770000000001</v>
    </oc>
    <nc r="D10">
      <v>22.922820000000002</v>
    </nc>
  </rcc>
  <rcc rId="21340" sId="15" numFmtId="4">
    <oc r="D11">
      <v>-2.4186299999999998</v>
    </oc>
    <nc r="D11">
      <v>-1.2343299999999999</v>
    </nc>
  </rcc>
  <rcc rId="21341" sId="15" numFmtId="4">
    <oc r="C15">
      <v>75</v>
    </oc>
    <nc r="C15">
      <v>90</v>
    </nc>
  </rcc>
  <rcc rId="21342" sId="15" numFmtId="4">
    <oc r="D15">
      <v>1.57528</v>
    </oc>
    <nc r="D15">
      <v>0.51715999999999995</v>
    </nc>
  </rcc>
  <rcc rId="21343" sId="15" numFmtId="4">
    <oc r="C16">
      <v>273</v>
    </oc>
    <nc r="C16">
      <v>307</v>
    </nc>
  </rcc>
  <rcc rId="21344" sId="15" numFmtId="4">
    <oc r="D16">
      <v>13.35981</v>
    </oc>
    <nc r="D16">
      <v>10.88364</v>
    </nc>
  </rcc>
  <rcc rId="21345" sId="15" numFmtId="4">
    <oc r="C27">
      <v>140</v>
    </oc>
    <nc r="C27">
      <v>180</v>
    </nc>
  </rcc>
  <rcc rId="21346" sId="15" numFmtId="4">
    <oc r="C28">
      <v>26</v>
    </oc>
    <nc r="C28">
      <v>20</v>
    </nc>
  </rcc>
  <rcc rId="21347" sId="15" numFmtId="4">
    <oc r="D27">
      <v>63.038800000000002</v>
    </oc>
    <nc r="D27">
      <v>0</v>
    </nc>
  </rcc>
  <rcc rId="21348" sId="15" numFmtId="4">
    <nc r="C30">
      <v>10</v>
    </nc>
  </rcc>
  <rcc rId="21349" sId="15" numFmtId="4">
    <oc r="C42">
      <v>2122.1999999999998</v>
    </oc>
    <nc r="C42">
      <v>1897.8</v>
    </nc>
  </rcc>
  <rcc rId="21350" sId="15" numFmtId="4">
    <oc r="D42">
      <v>176.851</v>
    </oc>
    <nc r="D42">
      <v>0</v>
    </nc>
  </rcc>
  <rcc rId="21351" sId="15" numFmtId="4">
    <oc r="C44">
      <v>484.34</v>
    </oc>
    <nc r="C44">
      <v>660.3</v>
    </nc>
  </rcc>
  <rcc rId="21352" sId="15" numFmtId="4">
    <oc r="C45">
      <v>107.643</v>
    </oc>
    <nc r="C45">
      <v>118.07299999999999</v>
    </nc>
  </rcc>
  <rcc rId="21353" sId="15" numFmtId="4">
    <oc r="D45">
      <v>8.6166</v>
    </oc>
    <nc r="D45">
      <v>9.0730000000000004</v>
    </nc>
  </rcc>
  <rcc rId="21354" sId="15" numFmtId="4">
    <oc r="C46">
      <v>113.346</v>
    </oc>
    <nc r="C46">
      <v>300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8.xml><?xml version="1.0" encoding="utf-8"?>
<revisions xmlns="http://schemas.openxmlformats.org/spreadsheetml/2006/main" xmlns:r="http://schemas.openxmlformats.org/officeDocument/2006/relationships">
  <rcc rId="22158" sId="3" numFmtId="4">
    <oc r="C79">
      <v>24382.97</v>
    </oc>
    <nc r="C79">
      <v>26652.129000000001</v>
    </nc>
  </rcc>
  <rcc rId="22159" sId="3" numFmtId="4">
    <oc r="D79">
      <v>636.32637999999997</v>
    </oc>
    <nc r="D79">
      <v>631.94260999999995</v>
    </nc>
  </rcc>
  <rcc rId="22160" sId="3" numFmtId="4">
    <oc r="C80">
      <v>10</v>
    </oc>
    <nc r="C80">
      <v>91.7</v>
    </nc>
  </rcc>
  <rcc rId="22161" sId="3" numFmtId="4">
    <oc r="C81">
      <v>5277.2730000000001</v>
    </oc>
    <nc r="C81">
      <v>5498.7</v>
    </nc>
  </rcc>
  <rcc rId="22162" sId="3" numFmtId="4">
    <oc r="D81">
      <v>506.31592999999998</v>
    </oc>
    <nc r="D81">
      <v>651.46502999999996</v>
    </nc>
  </rcc>
  <rcc rId="22163" sId="3" numFmtId="4">
    <oc r="C83">
      <v>3737.4353500000002</v>
    </oc>
    <nc r="C83">
      <v>1512.9306200000001</v>
    </nc>
  </rcc>
  <rcc rId="22164" sId="3" numFmtId="4">
    <oc r="C84">
      <v>15010.768</v>
    </oc>
    <nc r="C84">
      <v>11089.960999999999</v>
    </nc>
  </rcc>
  <rcc rId="22165" sId="3" numFmtId="4">
    <oc r="D84">
      <v>80.146349999999998</v>
    </oc>
    <nc r="D84">
      <v>1028</v>
    </nc>
  </rcc>
  <rcc rId="22166" sId="3" numFmtId="4">
    <oc r="C86">
      <v>2481.1999999999998</v>
    </oc>
    <nc r="C86">
      <v>2395.1999999999998</v>
    </nc>
  </rcc>
  <rcc rId="22167" sId="3" numFmtId="4">
    <oc r="D86">
      <v>206.8</v>
    </oc>
    <nc r="D86">
      <v>199.6</v>
    </nc>
  </rcc>
  <rcc rId="22168" sId="3" numFmtId="4">
    <oc r="C89">
      <v>1218.8</v>
    </oc>
    <nc r="C89">
      <v>1254.8</v>
    </nc>
  </rcc>
  <rcc rId="22169" sId="3" numFmtId="4">
    <oc r="D89">
      <v>18</v>
    </oc>
    <nc r="D89">
      <v>18.5</v>
    </nc>
  </rcc>
  <rcc rId="22170" sId="3" numFmtId="4">
    <oc r="C90">
      <v>2592</v>
    </oc>
    <nc r="C90">
      <v>3168.1</v>
    </nc>
  </rcc>
  <rcc rId="22171" sId="3" numFmtId="4">
    <oc r="D90">
      <v>64.659099999999995</v>
    </oc>
    <nc r="D90">
      <v>88.256280000000004</v>
    </nc>
  </rcc>
  <rcc rId="22172" sId="3" numFmtId="4">
    <oc r="C92">
      <v>100</v>
    </oc>
    <nc r="C92">
      <v>800</v>
    </nc>
  </rcc>
  <rcc rId="22173" sId="3" numFmtId="4">
    <oc r="C96">
      <v>420.54</v>
    </oc>
    <nc r="C96">
      <v>814.72900000000004</v>
    </nc>
  </rcc>
  <rcc rId="22174" sId="3" numFmtId="4">
    <oc r="C98">
      <v>67517.399999999994</v>
    </oc>
    <nc r="C98">
      <v>84290.4</v>
    </nc>
  </rcc>
  <rcc rId="22175" sId="3" numFmtId="4">
    <oc r="C99">
      <v>1154</v>
    </oc>
    <nc r="C99">
      <v>1550</v>
    </nc>
  </rcc>
  <rcc rId="22176" sId="3" numFmtId="4">
    <oc r="C101">
      <v>7643.0789999999997</v>
    </oc>
    <nc r="C101">
      <v>26812.81223</v>
    </nc>
  </rcc>
  <rcc rId="22177" sId="3" numFmtId="4">
    <oc r="C102">
      <v>9850</v>
    </oc>
    <nc r="C102">
      <v>9883.6919999999991</v>
    </nc>
  </rcc>
  <rcc rId="22178" sId="3" numFmtId="4">
    <oc r="D102">
      <v>0</v>
    </oc>
    <nc r="D102">
      <v>28</v>
    </nc>
  </rcc>
  <rcc rId="22179" sId="3" numFmtId="4">
    <oc r="C103">
      <v>7202.9184699999996</v>
    </oc>
    <nc r="C103">
      <v>18223.28529</v>
    </nc>
  </rcc>
  <rcc rId="22180" sId="3" numFmtId="4">
    <oc r="C107">
      <v>92497.2</v>
    </oc>
    <nc r="C107">
      <v>102936.753</v>
    </nc>
  </rcc>
  <rcc rId="22181" sId="3" numFmtId="4">
    <oc r="D107">
      <v>4216.2539999999999</v>
    </oc>
    <nc r="D107">
      <v>798.654</v>
    </nc>
  </rcc>
  <rcc rId="22182" sId="3" numFmtId="4">
    <oc r="C108">
      <v>452762.48200000002</v>
    </oc>
    <nc r="C108">
      <v>367774.28</v>
    </nc>
  </rcc>
  <rcc rId="22183" sId="3" numFmtId="4">
    <oc r="D108">
      <v>11832.504999999999</v>
    </oc>
    <nc r="D108">
      <v>32936.772080000002</v>
    </nc>
  </rcc>
  <rcc rId="22184" sId="3" numFmtId="4">
    <oc r="C109">
      <v>20073.2</v>
    </oc>
    <nc r="C109">
      <v>21700.763999999999</v>
    </nc>
  </rcc>
  <rcc rId="22185" sId="3" numFmtId="4">
    <oc r="D109">
      <v>628.91600000000005</v>
    </oc>
    <nc r="D109">
      <v>735.76199999999994</v>
    </nc>
  </rcc>
  <rcc rId="22186" sId="3" numFmtId="4">
    <oc r="C110">
      <v>4500</v>
    </oc>
    <nc r="C110">
      <v>4000</v>
    </nc>
  </rcc>
  <rcc rId="22187" sId="3" numFmtId="4">
    <oc r="D110">
      <v>0</v>
    </oc>
    <nc r="D110">
      <v>3.04</v>
    </nc>
  </rcc>
  <rcc rId="22188" sId="3" numFmtId="4">
    <oc r="C111">
      <v>2761.3</v>
    </oc>
    <nc r="C111">
      <v>2863.1</v>
    </nc>
  </rcc>
  <rcc rId="22189" sId="3" numFmtId="4">
    <oc r="D111">
      <v>73.381050000000002</v>
    </oc>
    <nc r="D111">
      <v>61.078589999999998</v>
    </nc>
  </rcc>
  <rcc rId="22190" sId="3" numFmtId="4">
    <oc r="C113">
      <v>43005.569000000003</v>
    </oc>
    <nc r="C113">
      <v>50516.527999999998</v>
    </nc>
  </rcc>
  <rcc rId="22191" sId="3" numFmtId="4">
    <oc r="D113">
      <v>868</v>
    </oc>
    <nc r="D113">
      <v>1868.66</v>
    </nc>
  </rcc>
  <rcc rId="22192" sId="3" numFmtId="4">
    <oc r="C114">
      <v>1100</v>
    </oc>
    <nc r="C114">
      <v>800</v>
    </nc>
  </rcc>
  <rcc rId="22193" sId="3" numFmtId="4">
    <oc r="C117">
      <v>10599.801009999999</v>
    </oc>
    <nc r="C117">
      <v>9610.8484900000003</v>
    </nc>
  </rcc>
  <rcc rId="22194" sId="3" numFmtId="4">
    <nc r="D117">
      <v>7</v>
    </nc>
  </rcc>
  <rcc rId="22195" sId="3" numFmtId="4">
    <oc r="C118">
      <v>30869.398349999999</v>
    </oc>
    <nc r="C118">
      <v>30272.58094</v>
    </nc>
  </rcc>
  <rcc rId="22196" sId="3" numFmtId="4">
    <oc r="C119">
      <v>99.4</v>
    </oc>
    <nc r="C119">
      <v>61.8</v>
    </nc>
  </rcc>
  <rcc rId="22197" sId="3" numFmtId="4">
    <oc r="D119">
      <v>1.2</v>
    </oc>
    <nc r="D119">
      <v>0</v>
    </nc>
  </rcc>
  <rcc rId="22198" sId="3" numFmtId="4">
    <oc r="C121">
      <v>450</v>
    </oc>
    <nc r="C121">
      <v>300</v>
    </nc>
  </rcc>
  <rcc rId="22199" sId="3" numFmtId="4">
    <oc r="C122">
      <v>5307.4</v>
    </oc>
    <nc r="C122">
      <v>6412.9120000000003</v>
    </nc>
  </rcc>
  <rcc rId="22200" sId="3" numFmtId="4">
    <oc r="C131">
      <v>53535.4</v>
    </oc>
    <nc r="C131">
      <v>53257.1</v>
    </nc>
  </rcc>
  <rcc rId="22201" sId="3" numFmtId="4">
    <oc r="D131">
      <v>4461.3159999999998</v>
    </oc>
    <nc r="D131">
      <v>0</v>
    </nc>
  </rcc>
  <rcc rId="22202" sId="3" numFmtId="4">
    <oc r="C132">
      <v>1475</v>
    </oc>
    <nc r="C132">
      <v>0</v>
    </nc>
  </rcc>
  <rcc rId="22203" sId="3" numFmtId="4">
    <oc r="C133">
      <v>1175</v>
    </oc>
    <nc r="C133">
      <v>2700</v>
    </nc>
  </rcc>
  <rfmt sheetId="3" sqref="C134:D134">
    <dxf>
      <numFmt numFmtId="2" formatCode="0.00"/>
    </dxf>
  </rfmt>
  <rfmt sheetId="3" sqref="C134:D134">
    <dxf>
      <numFmt numFmtId="183" formatCode="0.000"/>
    </dxf>
  </rfmt>
  <rfmt sheetId="3" sqref="C134:D134">
    <dxf>
      <numFmt numFmtId="174" formatCode="0.0000"/>
    </dxf>
  </rfmt>
  <rfmt sheetId="3" sqref="C134:D134">
    <dxf>
      <numFmt numFmtId="168" formatCode="0.00000"/>
    </dxf>
  </rfmt>
  <rfmt sheetId="3" sqref="C134:D134">
    <dxf>
      <numFmt numFmtId="174" formatCode="0.0000"/>
    </dxf>
  </rfmt>
  <rfmt sheetId="3" sqref="C134:D134">
    <dxf>
      <numFmt numFmtId="183" formatCode="0.000"/>
    </dxf>
  </rfmt>
  <rfmt sheetId="3" sqref="C134:D134">
    <dxf>
      <numFmt numFmtId="2" formatCode="0.00"/>
    </dxf>
  </rfmt>
  <rfmt sheetId="3" sqref="C134:D134">
    <dxf>
      <numFmt numFmtId="166" formatCode="0.0"/>
    </dxf>
  </rfmt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81.xml><?xml version="1.0" encoding="utf-8"?>
<revisions xmlns="http://schemas.openxmlformats.org/spreadsheetml/2006/main" xmlns:r="http://schemas.openxmlformats.org/officeDocument/2006/relationships">
  <rcc rId="21950" sId="3" numFmtId="4">
    <oc r="C6">
      <v>124321</v>
    </oc>
    <nc r="C6">
      <v>135138.20000000001</v>
    </nc>
  </rcc>
  <rcc rId="21951" sId="3" numFmtId="4">
    <oc r="D6">
      <v>7546.4537799999998</v>
    </oc>
    <nc r="D6">
      <v>7452.7906199999998</v>
    </nc>
  </rcc>
  <rcc rId="21952" sId="3" numFmtId="4">
    <oc r="C8">
      <v>1757.2</v>
    </oc>
    <nc r="C8">
      <v>2500</v>
    </nc>
  </rcc>
  <rcc rId="21953" sId="3" numFmtId="4">
    <oc r="D8">
      <v>200.41847000000001</v>
    </oc>
    <nc r="D8">
      <v>261.63425000000001</v>
    </nc>
  </rcc>
  <rcc rId="21954" sId="3" numFmtId="4">
    <oc r="D9">
      <v>1.1813899999999999</v>
    </oc>
    <nc r="D9">
      <v>1.53969</v>
    </nc>
  </rcc>
  <rcc rId="21955" sId="3" numFmtId="4">
    <oc r="C10">
      <v>3389.4</v>
    </oc>
    <nc r="C10">
      <v>3412.7</v>
    </nc>
  </rcc>
  <rcc rId="21956" sId="3" numFmtId="4">
    <oc r="D10">
      <v>268.91462000000001</v>
    </oc>
    <nc r="D10">
      <v>323.70749000000001</v>
    </nc>
  </rcc>
  <rcc rId="21957" sId="3" numFmtId="4">
    <oc r="D11">
      <v>-34.155059999999999</v>
    </oc>
    <nc r="D11">
      <v>-17.430810000000001</v>
    </nc>
  </rcc>
  <rcc rId="21958" sId="3" numFmtId="4">
    <oc r="C13">
      <v>9793.9</v>
    </oc>
    <nc r="C13">
      <v>13100</v>
    </nc>
  </rcc>
  <rcc rId="21959" sId="3" numFmtId="4">
    <oc r="D13">
      <v>236.71242000000001</v>
    </oc>
    <nc r="D13">
      <v>636.6585</v>
    </nc>
  </rcc>
  <rcc rId="21960" sId="3" numFmtId="4">
    <oc r="C14">
      <v>650.70000000000005</v>
    </oc>
    <nc r="C14">
      <v>0</v>
    </nc>
  </rcc>
  <rcc rId="21961" sId="3" numFmtId="4">
    <oc r="D14">
      <v>1320.65984</v>
    </oc>
    <nc r="D14">
      <v>3.8400099999999999</v>
    </nc>
  </rcc>
  <rcc rId="21962" sId="3" numFmtId="4">
    <oc r="C15">
      <v>1283.3</v>
    </oc>
    <nc r="C15">
      <v>1500</v>
    </nc>
  </rcc>
  <rcc rId="21963" sId="3" numFmtId="4">
    <oc r="D15">
      <v>46.965040000000002</v>
    </oc>
    <nc r="D15">
      <v>5.2275999999999998</v>
    </nc>
  </rcc>
  <rcc rId="21964" sId="3" numFmtId="4">
    <oc r="C16">
      <v>200</v>
    </oc>
    <nc r="C16">
      <v>1900</v>
    </nc>
  </rcc>
  <rcc rId="21965" sId="3" numFmtId="4">
    <oc r="D16">
      <v>38.527999999999999</v>
    </oc>
    <nc r="D16">
      <v>204.76133999999999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17003" sId="4" numFmtId="4">
    <oc r="C10">
      <v>159.91</v>
    </oc>
    <nc r="C10">
      <v>155.59</v>
    </nc>
  </rcc>
  <rcc rId="17004" sId="4" numFmtId="4">
    <oc r="D10">
      <v>13.3348</v>
    </oc>
    <nc r="D10">
      <v>12.99539</v>
    </nc>
  </rcc>
  <rcc rId="17005" sId="4" numFmtId="4">
    <oc r="D11">
      <v>-1.78654</v>
    </oc>
    <nc r="D11">
      <v>-1.65055</v>
    </nc>
  </rcc>
  <rcc rId="17006" sId="4" numFmtId="4">
    <oc r="C13">
      <v>35</v>
    </oc>
    <nc r="C13">
      <v>25</v>
    </nc>
  </rcc>
  <rcc rId="17007" sId="4" numFmtId="4">
    <oc r="C15">
      <v>38</v>
    </oc>
    <nc r="C15">
      <v>50</v>
    </nc>
  </rcc>
  <rcc rId="17008" sId="4" numFmtId="4">
    <oc r="D15">
      <v>0.60509999999999997</v>
    </oc>
    <nc r="D15">
      <v>0.31758999999999998</v>
    </nc>
  </rcc>
  <rcc rId="17009" sId="4" numFmtId="4">
    <oc r="C16">
      <v>193</v>
    </oc>
    <nc r="C16">
      <v>195</v>
    </nc>
  </rcc>
  <rcc rId="17010" sId="4" numFmtId="4">
    <oc r="D16">
      <v>4.6512900000000004</v>
    </oc>
    <nc r="D16">
      <v>2.5846499999999999</v>
    </nc>
  </rcc>
  <rcc rId="17011" sId="4" numFmtId="4">
    <oc r="D18">
      <v>0.2</v>
    </oc>
    <nc r="D18">
      <v>0</v>
    </nc>
  </rcc>
  <rcc rId="17012" sId="4" numFmtId="34">
    <oc r="C39">
      <v>1194.4000000000001</v>
    </oc>
    <nc r="C39">
      <v>1901.5</v>
    </nc>
  </rcc>
  <rcc rId="17013" sId="4" numFmtId="4">
    <oc r="D39">
      <v>99.531999999999996</v>
    </oc>
    <nc r="D39">
      <v>158.46</v>
    </nc>
  </rcc>
  <rcc rId="17014" sId="4" numFmtId="34">
    <oc r="C40">
      <v>100</v>
    </oc>
    <nc r="C40">
      <v>0</v>
    </nc>
  </rcc>
  <rcc rId="17015" sId="4" numFmtId="34">
    <oc r="C41">
      <v>386.53</v>
    </oc>
    <nc r="C41">
      <v>366.14</v>
    </nc>
  </rcc>
  <rcc rId="17016" sId="4" numFmtId="34">
    <oc r="C42">
      <v>92.584999999999994</v>
    </oc>
    <nc r="C42">
      <v>107.643</v>
    </nc>
  </rcc>
  <rcc rId="17017" sId="4" numFmtId="4">
    <oc r="D42">
      <v>7.4667000000000003</v>
    </oc>
    <nc r="D42">
      <v>8.6165000000000003</v>
    </nc>
  </rcc>
  <rfmt sheetId="4" sqref="C47:C48">
    <dxf>
      <numFmt numFmtId="168" formatCode="0.00000"/>
    </dxf>
  </rfmt>
  <rfmt sheetId="4" sqref="C47:C48">
    <dxf>
      <numFmt numFmtId="174" formatCode="0.0000"/>
    </dxf>
  </rfmt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16966" sId="4">
    <oc r="A1" t="inlineStr">
      <is>
        <t xml:space="preserve">                     Анализ исполнения бюджета Александровского сельского поселения на 01.02.2020 г.</t>
      </is>
    </oc>
    <nc r="A1" t="inlineStr">
      <is>
        <t xml:space="preserve">                     Анализ исполнения бюджета Александровского сельского поселения на 01.02.2021 г.</t>
      </is>
    </nc>
  </rcc>
  <rcc rId="16967" sId="4">
    <oc r="C3" t="inlineStr">
      <is>
        <t>назначено на 2020 г.</t>
      </is>
    </oc>
    <nc r="C3" t="inlineStr">
      <is>
        <t>назначено на 2021 г.</t>
      </is>
    </nc>
  </rcc>
  <rcc rId="16968" sId="4">
    <oc r="D3" t="inlineStr">
      <is>
        <t>исполнен на 01.02.2020 г.</t>
      </is>
    </oc>
    <nc r="D3" t="inlineStr">
      <is>
        <t>исполнен на 01.02.2021 г.</t>
      </is>
    </nc>
  </rcc>
  <rcc rId="16969" sId="4" numFmtId="4">
    <oc r="C6">
      <v>89.8</v>
    </oc>
    <nc r="C6">
      <v>62.67</v>
    </nc>
  </rcc>
  <rcc rId="16970" sId="4" numFmtId="4">
    <oc r="D6">
      <v>1.4789399999999999</v>
    </oc>
    <nc r="D6">
      <v>8.8133300000000006</v>
    </nc>
  </rcc>
  <rcc rId="16971" sId="4" numFmtId="4">
    <oc r="C8">
      <v>95.74</v>
    </oc>
    <nc r="C8">
      <v>93.16</v>
    </nc>
  </rcc>
  <rcc rId="16972" sId="4" numFmtId="4">
    <oc r="D8">
      <v>9.7181300000000004</v>
    </oc>
    <nc r="D8">
      <v>9.6852900000000002</v>
    </nc>
  </rcc>
  <rcc rId="16973" sId="4" numFmtId="4">
    <oc r="D9">
      <v>6.6140000000000004E-2</v>
    </oc>
    <nc r="D9">
      <v>5.7099999999999998E-2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16924" sId="3">
    <oc r="A2" t="inlineStr">
      <is>
        <t xml:space="preserve">                                                        Моргаушского района на 01.02.2020 г. </t>
      </is>
    </oc>
    <nc r="A2" t="inlineStr">
      <is>
        <t xml:space="preserve">                                                        Моргаушского района на 01.02.2021 г. </t>
      </is>
    </nc>
  </rcc>
  <rcc rId="16925" sId="3">
    <oc r="C3" t="inlineStr">
      <is>
        <t>назначено на 2020 г.</t>
      </is>
    </oc>
    <nc r="C3" t="inlineStr">
      <is>
        <t>назначено на 2021 г.</t>
      </is>
    </nc>
  </rcc>
  <rcc rId="16926" sId="3">
    <oc r="D3" t="inlineStr">
      <is>
        <t>исполнено на 01.02.2020 г.</t>
      </is>
    </oc>
    <nc r="D3" t="inlineStr">
      <is>
        <t>исполнено на 01.02.2021 г.</t>
      </is>
    </nc>
  </rcc>
  <rcc rId="16927" sId="3">
    <oc r="C74" t="inlineStr">
      <is>
        <t>назначено на 2020 г.</t>
      </is>
    </oc>
    <nc r="C74" t="inlineStr">
      <is>
        <t>назначено на 2021 г.</t>
      </is>
    </nc>
  </rcc>
  <rcc rId="16928" sId="3">
    <oc r="D74" t="inlineStr">
      <is>
        <t xml:space="preserve">исполнено на 01.02.2020 г. </t>
      </is>
    </oc>
    <nc r="D74" t="inlineStr">
      <is>
        <t xml:space="preserve">исполнено на 01.02.2021 г. </t>
      </is>
    </nc>
  </rcc>
  <rcc rId="16929" sId="2">
    <oc r="B5" t="inlineStr">
      <is>
        <t>об исполнении бюджетов поселений  Моргаушского района  на 1 февраля 2020 г.</t>
      </is>
    </oc>
    <nc r="B5" t="inlineStr">
      <is>
        <t>об исполнении бюджетов поселений  Моргаушского района  на 1 февраля 2021 г.</t>
      </is>
    </nc>
  </rcc>
  <rcc rId="16930" sId="1">
    <oc r="A1" t="inlineStr">
      <is>
        <t>Анализ исполнения консолидированного бюджета Моргаушского районана 01.02.2020 г.</t>
      </is>
    </oc>
    <nc r="A1" t="inlineStr">
      <is>
        <t>Анализ исполнения консолидированного бюджета Моргаушского районана 01.02.2021 г.</t>
      </is>
    </nc>
  </rcc>
  <rcc rId="16931" sId="1">
    <oc r="C3" t="inlineStr">
      <is>
        <t>план на 2020 г.</t>
      </is>
    </oc>
    <nc r="C3" t="inlineStr">
      <is>
        <t>план на 2021 г.</t>
      </is>
    </nc>
  </rcc>
  <rcc rId="16932" sId="1">
    <oc r="F3" t="inlineStr">
      <is>
        <t>план на 2020 г.</t>
      </is>
    </oc>
    <nc r="F3" t="inlineStr">
      <is>
        <t>план на 2021 г.</t>
      </is>
    </nc>
  </rcc>
  <rcc rId="16933" sId="1">
    <oc r="I3" t="inlineStr">
      <is>
        <t>план на 2020 г.</t>
      </is>
    </oc>
    <nc r="I3" t="inlineStr">
      <is>
        <t>план на 2021 г.</t>
      </is>
    </nc>
  </rcc>
  <rcc rId="16934" sId="1">
    <oc r="D3" t="inlineStr">
      <is>
        <t>исполнено на 01.02.2020 г.</t>
      </is>
    </oc>
    <nc r="D3" t="inlineStr">
      <is>
        <t>исполнено на 01.02.2021 г.</t>
      </is>
    </nc>
  </rcc>
  <rcc rId="16935" sId="1">
    <oc r="G3" t="inlineStr">
      <is>
        <t>исполнено на 01.02.2020 г.</t>
      </is>
    </oc>
    <nc r="G3" t="inlineStr">
      <is>
        <t>исполнено на 01.02.2021 г.</t>
      </is>
    </nc>
  </rcc>
  <rcc rId="16936" sId="1">
    <oc r="J3" t="inlineStr">
      <is>
        <t>исполнено на 01.02.2020 г.</t>
      </is>
    </oc>
    <nc r="J3" t="inlineStr">
      <is>
        <t>исполнено на 01.02.2021 г.</t>
      </is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fmt sheetId="1" sqref="J4:J27">
    <dxf>
      <numFmt numFmtId="174" formatCode="0.0000"/>
    </dxf>
  </rfmt>
  <rfmt sheetId="1" sqref="J4:J27">
    <dxf>
      <numFmt numFmtId="183" formatCode="0.000"/>
    </dxf>
  </rfmt>
  <rfmt sheetId="1" sqref="J4:J27">
    <dxf>
      <numFmt numFmtId="2" formatCode="0.00"/>
    </dxf>
  </rfmt>
  <rfmt sheetId="1" sqref="J4:J27">
    <dxf>
      <numFmt numFmtId="166" formatCode="0.0"/>
    </dxf>
  </rfmt>
  <rcc rId="19905" sId="1">
    <oc r="E25">
      <f>D25/C25*100</f>
    </oc>
    <nc r="E25"/>
  </rcc>
  <rcc rId="19906" sId="1">
    <oc r="K25">
      <f>J25/I25*100</f>
    </oc>
    <nc r="K25"/>
  </rcc>
  <rcc rId="19907" sId="1">
    <oc r="K17">
      <f>J17/I17*100</f>
    </oc>
    <nc r="K17"/>
  </rcc>
  <rcc rId="19908" sId="1">
    <oc r="K18">
      <f>J18/I18*100</f>
    </oc>
    <nc r="K18"/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17340" sId="7" numFmtId="34">
    <oc r="C57">
      <v>1637</v>
    </oc>
    <nc r="C57">
      <v>1768.4</v>
    </nc>
  </rcc>
  <rcc rId="17341" sId="7" numFmtId="34">
    <oc r="D57">
      <v>33.744770000000003</v>
    </oc>
    <nc r="D57">
      <v>28.7</v>
    </nc>
  </rcc>
  <rcc rId="17342" sId="7" numFmtId="34">
    <oc r="C60">
      <v>44</v>
    </oc>
    <nc r="C60">
      <v>0</v>
    </nc>
  </rcc>
  <rcc rId="17343" sId="7" numFmtId="34">
    <oc r="C61">
      <v>5</v>
    </oc>
    <nc r="C61">
      <v>100</v>
    </nc>
  </rcc>
  <rcc rId="17344" sId="7" numFmtId="34">
    <oc r="C62">
      <v>4.9340000000000002</v>
    </oc>
    <nc r="C62">
      <v>24.869</v>
    </nc>
  </rcc>
  <rcc rId="17345" sId="7" numFmtId="34">
    <oc r="C64">
      <v>179.208</v>
    </oc>
    <nc r="C64">
      <v>206.767</v>
    </nc>
  </rcc>
  <rcc rId="17346" sId="7" numFmtId="34">
    <oc r="C68">
      <v>1.6</v>
    </oc>
    <nc r="C68">
      <v>3</v>
    </nc>
  </rcc>
  <rcc rId="17347" sId="7" numFmtId="34">
    <oc r="C69">
      <v>2.4</v>
    </oc>
    <nc r="C69">
      <v>10</v>
    </nc>
  </rcc>
  <rcc rId="17348" sId="7" numFmtId="34">
    <oc r="C72">
      <v>10.021000000000001</v>
    </oc>
    <nc r="C72">
      <v>4.26</v>
    </nc>
  </rcc>
  <rcc rId="17349" sId="7" numFmtId="34">
    <oc r="C74">
      <v>2084.4699999999998</v>
    </oc>
    <nc r="C74">
      <v>2145.69</v>
    </nc>
  </rcc>
  <rcc rId="17350" sId="7" numFmtId="34">
    <oc r="D74">
      <v>8.8559999999999999</v>
    </oc>
    <nc r="D74">
      <v>0</v>
    </nc>
  </rcc>
  <rcc rId="17351" sId="7" numFmtId="34">
    <oc r="C75">
      <v>50</v>
    </oc>
    <nc r="C75">
      <v>350</v>
    </nc>
  </rcc>
  <rcc rId="17352" sId="7" numFmtId="34">
    <oc r="D75">
      <v>7</v>
    </oc>
    <nc r="D75">
      <v>0</v>
    </nc>
  </rcc>
  <rcc rId="17353" sId="7" numFmtId="34">
    <oc r="C78">
      <v>0</v>
    </oc>
    <nc r="C78">
      <v>1192.3309999999999</v>
    </nc>
  </rcc>
  <rcc rId="17354" sId="7" numFmtId="34">
    <oc r="C79">
      <v>1189.325</v>
    </oc>
    <nc r="C79">
      <v>1384</v>
    </nc>
  </rcc>
  <rcc rId="17355" sId="7" numFmtId="34">
    <oc r="C81">
      <v>1975.2</v>
    </oc>
    <nc r="C81">
      <v>1995.2</v>
    </nc>
  </rcc>
  <rcc rId="17356" sId="7" numFmtId="34">
    <oc r="D81">
      <v>150</v>
    </oc>
    <nc r="D81">
      <v>0</v>
    </nc>
  </rcc>
  <rcc rId="17357" sId="7" numFmtId="34">
    <oc r="C88">
      <v>2</v>
    </oc>
    <nc r="C88">
      <v>50</v>
    </nc>
  </rcc>
  <rcc rId="17358" sId="7" numFmtId="34">
    <oc r="D64">
      <v>4</v>
    </oc>
    <nc r="D64">
      <v>4.8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2.xml><?xml version="1.0" encoding="utf-8"?>
<revisions xmlns="http://schemas.openxmlformats.org/spreadsheetml/2006/main" xmlns:r="http://schemas.openxmlformats.org/officeDocument/2006/relationships">
  <rfmt sheetId="1" sqref="J24">
    <dxf>
      <fill>
        <patternFill>
          <bgColor theme="0" tint="-0.14999847407452621"/>
        </patternFill>
      </fill>
    </dxf>
  </rfmt>
  <rcc rId="19844" sId="1" numFmtId="4">
    <oc r="J24">
      <f>Справка!CA31</f>
    </oc>
    <nc r="J24">
      <v>4668.116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2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2.xml><?xml version="1.0" encoding="utf-8"?>
<revisions xmlns="http://schemas.openxmlformats.org/spreadsheetml/2006/main" xmlns:r="http://schemas.openxmlformats.org/officeDocument/2006/relationships">
  <rcc rId="17417" sId="8">
    <oc r="C3" t="inlineStr">
      <is>
        <t>назначено на 2020 г.</t>
      </is>
    </oc>
    <nc r="C3" t="inlineStr">
      <is>
        <t>назначено на 2021 г.</t>
      </is>
    </nc>
  </rcc>
  <rcc rId="17418" sId="8">
    <oc r="D3" t="inlineStr">
      <is>
        <t>исполнен на 01.02.2020 г.</t>
      </is>
    </oc>
    <nc r="D3" t="inlineStr">
      <is>
        <t>исполнен на 01.02.2021 г.</t>
      </is>
    </nc>
  </rcc>
  <rcc rId="17419" sId="8" odxf="1" dxf="1">
    <oc r="C54" t="inlineStr">
      <is>
        <t>назначено на 2020 г.</t>
      </is>
    </oc>
    <nc r="C54" t="inlineStr">
      <is>
        <t>назначено на 2021 г.</t>
      </is>
    </nc>
    <odxf>
      <numFmt numFmtId="165" formatCode="_(* #,##0.00_);_(* \(#,##0.00\);_(* &quot;-&quot;??_);_(@_)"/>
    </odxf>
    <ndxf>
      <numFmt numFmtId="166" formatCode="0.0"/>
    </ndxf>
  </rcc>
  <rcc rId="17420" sId="8">
    <oc r="D54" t="inlineStr">
      <is>
        <t>исполнено на 01.02.2020 г.</t>
      </is>
    </oc>
    <nc r="D54" t="inlineStr">
      <is>
        <t>исполнен на 01.02.2021 г.</t>
      </is>
    </nc>
  </rcc>
  <rcc rId="17421" sId="9">
    <oc r="C3" t="inlineStr">
      <is>
        <t>назначено на 2020 г.</t>
      </is>
    </oc>
    <nc r="C3" t="inlineStr">
      <is>
        <t>назначено на 2021 г.</t>
      </is>
    </nc>
  </rcc>
  <rcc rId="17422" sId="9">
    <oc r="D3" t="inlineStr">
      <is>
        <t>исполнен на 01.02.2020 г.</t>
      </is>
    </oc>
    <nc r="D3" t="inlineStr">
      <is>
        <t>исполнен на 01.02.2021 г.</t>
      </is>
    </nc>
  </rcc>
  <rcc rId="17423" sId="9" odxf="1" dxf="1">
    <oc r="C55" t="inlineStr">
      <is>
        <t>назначено на 2020 г.</t>
      </is>
    </oc>
    <nc r="C55" t="inlineStr">
      <is>
        <t>назначено на 2021 г.</t>
      </is>
    </nc>
    <odxf>
      <numFmt numFmtId="1" formatCode="0"/>
    </odxf>
    <ndxf>
      <numFmt numFmtId="166" formatCode="0.0"/>
    </ndxf>
  </rcc>
  <rcc rId="17424" sId="9" odxf="1" dxf="1">
    <oc r="D55" t="inlineStr">
      <is>
        <t>исполнено на 01.02.2020 г.</t>
      </is>
    </oc>
    <nc r="D55" t="inlineStr">
      <is>
        <t>исполнен на 01.02.2021 г.</t>
      </is>
    </nc>
    <odxf>
      <numFmt numFmtId="1" formatCode="0"/>
    </odxf>
    <ndxf>
      <numFmt numFmtId="0" formatCode="General"/>
    </ndxf>
  </rcc>
  <rcc rId="17425" sId="10">
    <oc r="C54" t="inlineStr">
      <is>
        <t>назначено на 2020 г.</t>
      </is>
    </oc>
    <nc r="C54" t="inlineStr">
      <is>
        <t>назначено на 2021 г.</t>
      </is>
    </nc>
  </rcc>
  <rcc rId="17426" sId="10" odxf="1" dxf="1">
    <oc r="D54" t="inlineStr">
      <is>
        <t>исполнено на 01.02.2020 г.</t>
      </is>
    </oc>
    <nc r="D54" t="inlineStr">
      <is>
        <t>исполнен на 01.02.2021 г.</t>
      </is>
    </nc>
    <odxf>
      <numFmt numFmtId="166" formatCode="0.0"/>
    </odxf>
    <ndxf>
      <numFmt numFmtId="0" formatCode="General"/>
    </ndxf>
  </rcc>
  <rcc rId="17427" sId="10">
    <oc r="C3" t="inlineStr">
      <is>
        <t>назначено на 2020 г.</t>
      </is>
    </oc>
    <nc r="C3" t="inlineStr">
      <is>
        <t>назначено на 2021 г.</t>
      </is>
    </nc>
  </rcc>
  <rcc rId="17428" sId="10">
    <oc r="D3" t="inlineStr">
      <is>
        <t>исполнен на 01.02.2020 г.</t>
      </is>
    </oc>
    <nc r="D3" t="inlineStr">
      <is>
        <t>исполнен на 01.02.2021 г.</t>
      </is>
    </nc>
  </rcc>
  <rcc rId="17429" sId="11" odxf="1" dxf="1">
    <oc r="C54" t="inlineStr">
      <is>
        <t>назначено на 2020 г.</t>
      </is>
    </oc>
    <nc r="C54" t="inlineStr">
      <is>
        <t>назначено на 2021 г.</t>
      </is>
    </nc>
    <odxf>
      <numFmt numFmtId="1" formatCode="0"/>
    </odxf>
    <ndxf>
      <numFmt numFmtId="166" formatCode="0.0"/>
    </ndxf>
  </rcc>
  <rcc rId="17430" sId="11" odxf="1" dxf="1">
    <oc r="D54" t="inlineStr">
      <is>
        <t>исполнено на 01.02.2020 г.</t>
      </is>
    </oc>
    <nc r="D54" t="inlineStr">
      <is>
        <t>исполнен на 01.02.2021 г.</t>
      </is>
    </nc>
    <odxf>
      <numFmt numFmtId="1" formatCode="0"/>
    </odxf>
    <ndxf>
      <numFmt numFmtId="0" formatCode="General"/>
    </ndxf>
  </rcc>
  <rcc rId="17431" sId="11">
    <oc r="C3" t="inlineStr">
      <is>
        <t>назначено на 2020 г.</t>
      </is>
    </oc>
    <nc r="C3" t="inlineStr">
      <is>
        <t>назначено на 2021 г.</t>
      </is>
    </nc>
  </rcc>
  <rcc rId="17432" sId="11">
    <oc r="D3" t="inlineStr">
      <is>
        <t>исполнен на 01.02.2020 г.</t>
      </is>
    </oc>
    <nc r="D3" t="inlineStr">
      <is>
        <t>исполнен на 01.02.2021 г.</t>
      </is>
    </nc>
  </rcc>
  <rcc rId="17433" sId="12" odxf="1" dxf="1">
    <oc r="C54" t="inlineStr">
      <is>
        <t>назначено на 2020 г.</t>
      </is>
    </oc>
    <nc r="C54" t="inlineStr">
      <is>
        <t>назначено на 2021 г.</t>
      </is>
    </nc>
    <odxf>
      <numFmt numFmtId="1" formatCode="0"/>
    </odxf>
    <ndxf>
      <numFmt numFmtId="166" formatCode="0.0"/>
    </ndxf>
  </rcc>
  <rcc rId="17434" sId="12" odxf="1" dxf="1">
    <oc r="D54" t="inlineStr">
      <is>
        <t>исполнено на 01.02.2020 г.</t>
      </is>
    </oc>
    <nc r="D54" t="inlineStr">
      <is>
        <t>исполнен на 01.02.2021 г.</t>
      </is>
    </nc>
    <odxf>
      <numFmt numFmtId="1" formatCode="0"/>
    </odxf>
    <ndxf>
      <numFmt numFmtId="0" formatCode="General"/>
    </ndxf>
  </rcc>
  <rcc rId="17435" sId="12">
    <oc r="C3" t="inlineStr">
      <is>
        <t>назначено на 2020 г.</t>
      </is>
    </oc>
    <nc r="C3" t="inlineStr">
      <is>
        <t>назначено на 2021 г.</t>
      </is>
    </nc>
  </rcc>
  <rcc rId="17436" sId="12">
    <oc r="D3" t="inlineStr">
      <is>
        <t>исполнен на 01.02.2020 г.</t>
      </is>
    </oc>
    <nc r="D3" t="inlineStr">
      <is>
        <t>исполнен на 01.02.2021 г.</t>
      </is>
    </nc>
  </rcc>
  <rcc rId="17437" sId="13" odxf="1" dxf="1">
    <oc r="C52" t="inlineStr">
      <is>
        <t>назначено на 2020 г.</t>
      </is>
    </oc>
    <nc r="C52" t="inlineStr">
      <is>
        <t>назначено на 2021 г.</t>
      </is>
    </nc>
    <odxf>
      <numFmt numFmtId="165" formatCode="_(* #,##0.00_);_(* \(#,##0.00\);_(* &quot;-&quot;??_);_(@_)"/>
    </odxf>
    <ndxf>
      <numFmt numFmtId="166" formatCode="0.0"/>
    </ndxf>
  </rcc>
  <rcc rId="17438" sId="13">
    <oc r="D52" t="inlineStr">
      <is>
        <t>исполнено на 01.02.2020 г.</t>
      </is>
    </oc>
    <nc r="D52" t="inlineStr">
      <is>
        <t>исполнен на 01.02.2021 г.</t>
      </is>
    </nc>
  </rcc>
  <rcc rId="17439" sId="13">
    <oc r="C3" t="inlineStr">
      <is>
        <t>назначено на 2020 г.</t>
      </is>
    </oc>
    <nc r="C3" t="inlineStr">
      <is>
        <t>назначено на 2021 г.</t>
      </is>
    </nc>
  </rcc>
  <rcc rId="17440" sId="13">
    <oc r="D3" t="inlineStr">
      <is>
        <t>исполнен на 01.02.2020 г.</t>
      </is>
    </oc>
    <nc r="D3" t="inlineStr">
      <is>
        <t>исполнен на 01.02.2021 г.</t>
      </is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20697" sId="8" numFmtId="34">
    <oc r="C58">
      <v>2153.6999999999998</v>
    </oc>
    <nc r="C58">
      <v>2208.3000000000002</v>
    </nc>
  </rcc>
  <rcc rId="20698" sId="8" numFmtId="34">
    <oc r="D58">
      <v>44.6</v>
    </oc>
    <nc r="D58">
      <v>43.677030000000002</v>
    </nc>
  </rcc>
  <rcc rId="20699" sId="8" numFmtId="34">
    <oc r="C62">
      <v>100</v>
    </oc>
    <nc r="C62">
      <v>10</v>
    </nc>
  </rcc>
  <rcc rId="20700" sId="8" numFmtId="34">
    <oc r="C63">
      <v>201.89400000000001</v>
    </oc>
    <nc r="C63">
      <v>14.208</v>
    </nc>
  </rcc>
  <rcc rId="20701" sId="8" numFmtId="34">
    <oc r="D63">
      <v>140</v>
    </oc>
    <nc r="D63">
      <v>0</v>
    </nc>
  </rcc>
  <rcc rId="20702" sId="8" numFmtId="34">
    <oc r="C73">
      <v>8.5399999999999991</v>
    </oc>
    <nc r="C73">
      <v>22.8</v>
    </nc>
  </rcc>
  <rcc rId="20703" sId="8" numFmtId="34">
    <oc r="C75">
      <v>973.79</v>
    </oc>
    <nc r="C75">
      <v>1374.2329999999999</v>
    </nc>
  </rcc>
  <rcc rId="20704" sId="8" numFmtId="34">
    <oc r="D75">
      <v>1.865</v>
    </oc>
    <nc r="D75">
      <v>0</v>
    </nc>
  </rcc>
  <rcc rId="20705" sId="8" numFmtId="34">
    <oc r="C76">
      <v>300</v>
    </oc>
    <nc r="C76">
      <v>80</v>
    </nc>
  </rcc>
  <rcc rId="20706" sId="8" numFmtId="34">
    <oc r="C80">
      <v>9618.9495000000006</v>
    </oc>
    <nc r="C80">
      <v>4339.9920000000002</v>
    </nc>
  </rcc>
  <rcc rId="20707" sId="8" numFmtId="34">
    <oc r="D80">
      <v>105.74177</v>
    </oc>
    <nc r="D80">
      <v>25.380050000000001</v>
    </nc>
  </rcc>
  <rcc rId="20708" sId="8" numFmtId="34">
    <oc r="C82">
      <v>4885.8</v>
    </oc>
    <nc r="C82">
      <v>6030.8</v>
    </nc>
  </rcc>
  <rcc rId="20709" sId="8" numFmtId="34">
    <nc r="D82">
      <v>1467.8</v>
    </nc>
  </rcc>
  <rcc rId="20710" sId="8" numFmtId="34">
    <oc r="C90">
      <v>50</v>
    </oc>
    <nc r="C90">
      <v>25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c rId="17568" sId="9">
    <oc r="A1" t="inlineStr">
      <is>
        <t xml:space="preserve">                     Анализ исполнения бюджета Москакасинского сельского поселения на 01.02.2020 г.</t>
      </is>
    </oc>
    <nc r="A1" t="inlineStr">
      <is>
        <t xml:space="preserve">                     Анализ исполнения бюджета Москакасинского сельского поселения на 01.02.2021 г.</t>
      </is>
    </nc>
  </rcc>
  <rcc rId="17569" sId="9" numFmtId="4">
    <oc r="C6">
      <v>1607.1</v>
    </oc>
    <nc r="C6">
      <v>1697.1</v>
    </nc>
  </rcc>
  <rcc rId="17570" sId="9" numFmtId="4">
    <oc r="D6">
      <v>152.35122999999999</v>
    </oc>
    <nc r="D6">
      <v>157.96709000000001</v>
    </nc>
  </rcc>
  <rcc rId="17571" sId="9" numFmtId="4">
    <oc r="C8">
      <v>288.18</v>
    </oc>
    <nc r="C8">
      <v>279.47000000000003</v>
    </nc>
  </rcc>
  <rcc rId="17572" sId="9" numFmtId="4">
    <oc r="D8">
      <v>29.250710000000002</v>
    </oc>
    <nc r="D8">
      <v>29.055869999999999</v>
    </nc>
  </rcc>
  <rcc rId="17573" sId="9" numFmtId="4">
    <oc r="C9">
      <v>3.09</v>
    </oc>
    <nc r="C9">
      <v>3</v>
    </nc>
  </rcc>
  <rcc rId="17574" sId="9" numFmtId="4">
    <oc r="D9">
      <v>0.19903000000000001</v>
    </oc>
    <nc r="D9">
      <v>0.17129</v>
    </nc>
  </rcc>
  <rcc rId="17575" sId="9" numFmtId="4">
    <oc r="C10">
      <v>481.32</v>
    </oc>
    <nc r="C10">
      <v>466.78</v>
    </nc>
  </rcc>
  <rcc rId="17576" sId="9" numFmtId="4">
    <oc r="D10">
      <v>40.13646</v>
    </oc>
    <nc r="D10">
      <v>38.986190000000001</v>
    </nc>
  </rcc>
  <rcc rId="17577" sId="9" numFmtId="4">
    <oc r="D11">
      <v>-5.3773400000000002</v>
    </oc>
    <nc r="D11">
      <v>-4.95167</v>
    </nc>
  </rcc>
  <rcc rId="17578" sId="9" numFmtId="4">
    <oc r="C13">
      <v>30</v>
    </oc>
    <nc r="C13">
      <v>20</v>
    </nc>
  </rcc>
  <rcc rId="17579" sId="9" numFmtId="4">
    <oc r="C15">
      <v>450</v>
    </oc>
    <nc r="C15">
      <v>1200</v>
    </nc>
  </rcc>
  <rcc rId="17580" sId="9" numFmtId="4">
    <oc r="D15">
      <v>2.3001999999999998</v>
    </oc>
    <nc r="D15">
      <v>3.5874799999999998</v>
    </nc>
  </rcc>
  <rcc rId="17581" sId="9" numFmtId="4">
    <oc r="C16">
      <v>2151</v>
    </oc>
    <nc r="C16">
      <v>2200</v>
    </nc>
  </rcc>
  <rcc rId="17582" sId="9" numFmtId="4">
    <oc r="D16">
      <v>120.22599</v>
    </oc>
    <nc r="D16">
      <v>52.06438</v>
    </nc>
  </rcc>
  <rcc rId="17583" sId="9" numFmtId="4">
    <oc r="D18">
      <v>0</v>
    </oc>
    <nc r="D18">
      <v>0.1</v>
    </nc>
  </rcc>
  <rcc rId="17584" sId="9" numFmtId="4">
    <oc r="D27">
      <v>1.78</v>
    </oc>
    <nc r="D27"/>
  </rcc>
  <rcc rId="17585" sId="9" numFmtId="4">
    <oc r="D37">
      <v>-1.78</v>
    </oc>
    <nc r="D37"/>
  </rcc>
  <rcc rId="17586" sId="9" numFmtId="4">
    <oc r="C42">
      <v>1300</v>
    </oc>
    <nc r="C42">
      <v>1250</v>
    </nc>
  </rcc>
  <rcc rId="17587" sId="9" numFmtId="4">
    <oc r="C41">
      <v>0</v>
    </oc>
    <nc r="C41">
      <v>942.5</v>
    </nc>
  </rcc>
  <rcc rId="17588" sId="9" numFmtId="4">
    <oc r="D41">
      <v>0</v>
    </oc>
    <nc r="D41">
      <v>78.542000000000002</v>
    </nc>
  </rcc>
  <rcc rId="17589" sId="9" numFmtId="4">
    <oc r="C43">
      <v>1124.1400000000001</v>
    </oc>
    <nc r="C43">
      <v>2097.6639399999999</v>
    </nc>
  </rcc>
  <rcc rId="17590" sId="9" numFmtId="4">
    <oc r="C45">
      <v>183.38800000000001</v>
    </oc>
    <nc r="C45">
      <v>3582.7330000000002</v>
    </nc>
  </rcc>
  <rcc rId="17591" sId="9" numFmtId="4">
    <oc r="D45">
      <v>14.933299999999999</v>
    </oc>
    <nc r="D45">
      <v>17.2334</v>
    </nc>
  </rcc>
  <rcc rId="17592" sId="9" numFmtId="34">
    <oc r="C59">
      <v>2193.3000000000002</v>
    </oc>
    <nc r="C59">
      <v>2174.6669999999999</v>
    </nc>
  </rcc>
  <rcc rId="17593" sId="9" numFmtId="34">
    <oc r="D59">
      <v>40.363869999999999</v>
    </oc>
    <nc r="D59">
      <v>46.3</v>
    </nc>
  </rcc>
  <rcc rId="17594" sId="9" numFmtId="34">
    <oc r="C62">
      <v>32</v>
    </oc>
    <nc r="C62"/>
  </rcc>
  <rcc rId="17595" sId="9" numFmtId="34">
    <oc r="C64">
      <v>4.4320000000000004</v>
    </oc>
    <nc r="C64"/>
  </rcc>
  <rcc rId="17596" sId="9" numFmtId="34">
    <oc r="C66">
      <v>179.208</v>
    </oc>
    <nc r="C66">
      <v>206.767</v>
    </nc>
  </rcc>
  <rcc rId="17597" sId="9" numFmtId="34">
    <oc r="C70">
      <v>1.6</v>
    </oc>
    <nc r="C70"/>
  </rcc>
  <rcc rId="17598" sId="9" numFmtId="34">
    <oc r="C71">
      <v>2.4</v>
    </oc>
    <nc r="C71">
      <v>5</v>
    </nc>
  </rcc>
  <rcc rId="17599" sId="9" numFmtId="34">
    <oc r="C74">
      <v>10.021000000000001</v>
    </oc>
    <nc r="C74">
      <v>4.26</v>
    </nc>
  </rcc>
  <rcc rId="17600" sId="9" numFmtId="34">
    <oc r="C75">
      <v>1579.519</v>
    </oc>
    <nc r="C75"/>
  </rcc>
  <rcc rId="17601" sId="9" numFmtId="34">
    <oc r="C76">
      <v>1896.73</v>
    </oc>
    <nc r="C76">
      <v>2746.22</v>
    </nc>
  </rcc>
  <rcc rId="17602" sId="9" numFmtId="34">
    <oc r="C77">
      <v>0</v>
    </oc>
    <nc r="C77">
      <v>120</v>
    </nc>
  </rcc>
  <rcc rId="17603" sId="9" numFmtId="34">
    <oc r="C79">
      <v>0</v>
    </oc>
    <nc r="C79">
      <v>3371.7060000000001</v>
    </nc>
  </rcc>
  <rcc rId="17604" sId="9" numFmtId="34">
    <oc r="C80">
      <v>0</v>
    </oc>
    <nc r="C80">
      <v>2938.3890000000001</v>
    </nc>
  </rcc>
  <rcc rId="17605" sId="9" numFmtId="34">
    <oc r="C81">
      <v>476.00799999999998</v>
    </oc>
    <nc r="C81">
      <v>926.23793999999998</v>
    </nc>
  </rcc>
  <rcc rId="17606" sId="9" numFmtId="34">
    <oc r="D81">
      <v>57.517620000000001</v>
    </oc>
    <nc r="D81">
      <v>29.516500000000001</v>
    </nc>
  </rcc>
  <rcc rId="17607" sId="9" numFmtId="34">
    <oc r="C94">
      <v>32</v>
    </oc>
    <nc r="C94">
      <v>35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c rId="17520" sId="8" numFmtId="34">
    <oc r="C58">
      <v>1909.2</v>
    </oc>
    <nc r="C58">
      <v>2153.6999999999998</v>
    </nc>
  </rcc>
  <rcc rId="17521" sId="8" numFmtId="34">
    <oc r="D58">
      <v>107.17243000000001</v>
    </oc>
    <nc r="D58">
      <v>44.6</v>
    </nc>
  </rcc>
  <rcc rId="17522" sId="8" numFmtId="34">
    <oc r="C61">
      <v>90</v>
    </oc>
    <nc r="C61">
      <v>0</v>
    </nc>
  </rcc>
  <rcc rId="17523" sId="8" numFmtId="34">
    <oc r="C62">
      <v>55</v>
    </oc>
    <nc r="C62">
      <v>100</v>
    </nc>
  </rcc>
  <rcc rId="17524" sId="8" numFmtId="34">
    <oc r="C63">
      <v>31.864999999999998</v>
    </oc>
    <nc r="C63">
      <v>201.89400000000001</v>
    </nc>
  </rcc>
  <rcc rId="17525" sId="8" numFmtId="34">
    <oc r="D63">
      <v>0</v>
    </oc>
    <nc r="D63">
      <v>140</v>
    </nc>
  </rcc>
  <rcc rId="17526" sId="8" numFmtId="34">
    <oc r="C69">
      <v>10</v>
    </oc>
    <nc r="C69">
      <v>3</v>
    </nc>
  </rcc>
  <rcc rId="17527" sId="8" numFmtId="34">
    <oc r="C73">
      <v>28.632000000000001</v>
    </oc>
    <nc r="C73">
      <v>8.5399999999999991</v>
    </nc>
  </rcc>
  <rcc rId="17528" sId="8" numFmtId="34">
    <oc r="C74">
      <v>400</v>
    </oc>
    <nc r="C74"/>
  </rcc>
  <rcc rId="17529" sId="8" numFmtId="34">
    <oc r="D74">
      <v>68.609889999999993</v>
    </oc>
    <nc r="D74"/>
  </rcc>
  <rcc rId="17530" sId="8" numFmtId="34">
    <oc r="C75">
      <v>2264.0731500000002</v>
    </oc>
    <nc r="C75">
      <v>973.79</v>
    </nc>
  </rcc>
  <rcc rId="17531" sId="8" numFmtId="34">
    <oc r="D75">
      <v>4.3239999999999998</v>
    </oc>
    <nc r="D75">
      <v>1.865</v>
    </nc>
  </rcc>
  <rcc rId="17532" sId="8" numFmtId="34">
    <oc r="C76">
      <v>200</v>
    </oc>
    <nc r="C76">
      <v>300</v>
    </nc>
  </rcc>
  <rcc rId="17533" sId="8" numFmtId="34">
    <oc r="C79">
      <v>0</v>
    </oc>
    <nc r="C79">
      <v>700</v>
    </nc>
  </rcc>
  <rcc rId="17534" sId="8" numFmtId="34">
    <oc r="C80">
      <v>10372.5494</v>
    </oc>
    <nc r="C80">
      <v>9618.9495000000006</v>
    </nc>
  </rcc>
  <rcc rId="17535" sId="8" numFmtId="34">
    <oc r="D80">
      <v>38.148600000000002</v>
    </oc>
    <nc r="D80">
      <v>105.74177</v>
    </nc>
  </rcc>
  <rcc rId="17536" sId="8" numFmtId="34">
    <oc r="C82">
      <v>4457.2</v>
    </oc>
    <nc r="C82">
      <v>4885.8</v>
    </nc>
  </rcc>
  <rcc rId="17537" sId="8" numFmtId="34">
    <oc r="D82">
      <v>371.43299999999999</v>
    </oc>
    <nc r="D82"/>
  </rcc>
  <rcc rId="17538" sId="8" numFmtId="34">
    <oc r="C90">
      <v>24.613</v>
    </oc>
    <nc r="C90">
      <v>50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cc rId="17470" sId="8" numFmtId="4">
    <oc r="C6">
      <v>1917</v>
    </oc>
    <nc r="C6">
      <v>1988.4</v>
    </nc>
  </rcc>
  <rcc rId="17471" sId="8" numFmtId="4">
    <oc r="D6">
      <v>78.23724</v>
    </oc>
    <nc r="D6">
      <v>110.82531</v>
    </nc>
  </rcc>
  <rcc rId="17472" sId="8" numFmtId="4">
    <oc r="C8">
      <v>153.57</v>
    </oc>
    <nc r="C8">
      <v>148.5</v>
    </nc>
  </rcc>
  <rcc rId="17473" sId="8" numFmtId="4">
    <oc r="D8">
      <v>15.58752</v>
    </oc>
    <nc r="D8">
      <v>15.43891</v>
    </nc>
  </rcc>
  <rcc rId="17474" sId="8" numFmtId="4">
    <oc r="C9">
      <v>1.64</v>
    </oc>
    <nc r="C9">
      <v>1.59</v>
    </nc>
  </rcc>
  <rcc rId="17475" sId="8" numFmtId="4">
    <oc r="D9">
      <v>0.10606</v>
    </oc>
    <nc r="D9">
      <v>9.1009999999999994E-2</v>
    </nc>
  </rcc>
  <rcc rId="17476" sId="8" numFmtId="4">
    <oc r="C10">
      <v>256.5</v>
    </oc>
    <nc r="C10">
      <v>248.03</v>
    </nc>
  </rcc>
  <rcc rId="17477" sId="8" numFmtId="4">
    <oc r="D10">
      <v>21.388500000000001</v>
    </oc>
    <nc r="D10">
      <v>20.715420000000002</v>
    </nc>
  </rcc>
  <rcc rId="17478" sId="8" numFmtId="4">
    <oc r="D11">
      <v>-2.8655300000000001</v>
    </oc>
    <nc r="D11">
      <v>-2.63104</v>
    </nc>
  </rcc>
  <rcc rId="17479" sId="8" numFmtId="4">
    <oc r="C13">
      <v>75</v>
    </oc>
    <nc r="C13">
      <v>70</v>
    </nc>
  </rcc>
  <rcc rId="17480" sId="8" numFmtId="4">
    <oc r="C15">
      <v>980</v>
    </oc>
    <nc r="C15">
      <v>1000</v>
    </nc>
  </rcc>
  <rcc rId="17481" sId="8" numFmtId="4">
    <oc r="D15">
      <v>19.577870000000001</v>
    </oc>
    <nc r="D15">
      <v>22.36918</v>
    </nc>
  </rcc>
  <rcc rId="17482" sId="8" numFmtId="4">
    <oc r="C16">
      <v>1499</v>
    </oc>
    <nc r="C16">
      <v>1550</v>
    </nc>
  </rcc>
  <rcc rId="17483" sId="8" numFmtId="4">
    <oc r="D16">
      <v>108.80298999999999</v>
    </oc>
    <nc r="D16">
      <v>104.50297</v>
    </nc>
  </rcc>
  <rcc rId="17484" sId="8" numFmtId="4">
    <oc r="C41">
      <v>5155.8</v>
    </oc>
    <nc r="C41">
      <v>8831.9</v>
    </nc>
  </rcc>
  <rcc rId="17485" sId="8" numFmtId="4">
    <oc r="D41">
      <v>429.64299999999997</v>
    </oc>
    <nc r="D41">
      <v>735.99699999999996</v>
    </nc>
  </rcc>
  <rcc rId="17486" sId="8" numFmtId="4">
    <oc r="C43">
      <v>9320.3703999999998</v>
    </oc>
    <nc r="C43">
      <v>5150.7134999999998</v>
    </nc>
  </rcc>
  <rcc rId="17487" sId="8" numFmtId="4">
    <oc r="C45">
      <v>11.71</v>
    </oc>
    <nc r="C45">
      <v>8.5399999999999991</v>
    </nc>
  </rcc>
  <rcc rId="17488" sId="8" numFmtId="4">
    <oc r="C46">
      <v>0</v>
    </oc>
    <nc r="C46">
      <v>100</v>
    </nc>
  </rcc>
  <rcc rId="17489" sId="8" numFmtId="4">
    <oc r="C48">
      <v>462.18360999999999</v>
    </oc>
    <nc r="C48"/>
  </rcc>
  <rcc rId="17490" sId="8" numFmtId="4">
    <nc r="D49">
      <v>-467.79521999999997</v>
    </nc>
  </rcc>
  <rfmt sheetId="8" sqref="D51">
    <dxf>
      <numFmt numFmtId="172" formatCode="#,##0.00000"/>
    </dxf>
  </rfmt>
  <rfmt sheetId="8" sqref="C51">
    <dxf>
      <numFmt numFmtId="172" formatCode="#,##0.00000"/>
    </dxf>
  </rfmt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2.xml><?xml version="1.0" encoding="utf-8"?>
<revisions xmlns="http://schemas.openxmlformats.org/spreadsheetml/2006/main" xmlns:r="http://schemas.openxmlformats.org/officeDocument/2006/relationships">
  <rcc rId="17637" sId="10" numFmtId="4">
    <oc r="C6">
      <v>187.5</v>
    </oc>
    <nc r="C6">
      <v>227.4</v>
    </nc>
  </rcc>
  <rcc rId="17638" sId="10" numFmtId="4">
    <oc r="D6">
      <v>13.768739999999999</v>
    </oc>
    <nc r="D6">
      <v>12.97113</v>
    </nc>
  </rcc>
  <rcc rId="17639" sId="10" numFmtId="4">
    <oc r="C8">
      <v>183.91</v>
    </oc>
    <nc r="C8">
      <v>178.94</v>
    </nc>
  </rcc>
  <rcc rId="17640" sId="10" numFmtId="4">
    <oc r="D8">
      <v>18.666550000000001</v>
    </oc>
    <nc r="D8">
      <v>18.603429999999999</v>
    </nc>
  </rcc>
  <rcc rId="17641" sId="10" numFmtId="4">
    <oc r="C9">
      <v>1.97</v>
    </oc>
    <nc r="C9">
      <v>1.92</v>
    </nc>
  </rcc>
  <rcc rId="17642" sId="10" numFmtId="4">
    <oc r="D9">
      <v>0.12701000000000001</v>
    </oc>
    <nc r="D9">
      <v>0.10965999999999999</v>
    </nc>
  </rcc>
  <rcc rId="17643" sId="10" numFmtId="4">
    <oc r="C10">
      <v>307.16000000000003</v>
    </oc>
    <nc r="C10">
      <v>298.86</v>
    </nc>
  </rcc>
  <rcc rId="17644" sId="10" numFmtId="4">
    <oc r="D10">
      <v>25.613409999999998</v>
    </oc>
    <nc r="D10">
      <v>24.961459999999999</v>
    </nc>
  </rcc>
  <rcc rId="17645" sId="10" numFmtId="4">
    <oc r="D11">
      <v>-3.4315799999999999</v>
    </oc>
    <nc r="D11">
      <v>-3.1703700000000001</v>
    </nc>
  </rcc>
  <rcc rId="17646" sId="10" numFmtId="4">
    <oc r="C13">
      <v>30</v>
    </oc>
    <nc r="C13">
      <v>15</v>
    </nc>
  </rcc>
  <rcc rId="17647" sId="10" numFmtId="4">
    <oc r="D13">
      <v>0</v>
    </oc>
    <nc r="D13">
      <v>1.4910000000000001</v>
    </nc>
  </rcc>
  <rcc rId="17648" sId="10" numFmtId="4">
    <oc r="C15">
      <v>290</v>
    </oc>
    <nc r="C15">
      <v>350</v>
    </nc>
  </rcc>
  <rcc rId="17649" sId="10" numFmtId="4">
    <oc r="D15">
      <v>3.1266099999999999</v>
    </oc>
    <nc r="D15">
      <v>3.2356400000000001</v>
    </nc>
  </rcc>
  <rcc rId="17650" sId="10" numFmtId="4">
    <oc r="C16">
      <v>1492</v>
    </oc>
    <nc r="C16">
      <v>1370</v>
    </nc>
  </rcc>
  <rcc rId="17651" sId="10" numFmtId="4">
    <oc r="D16">
      <v>29.829219999999999</v>
    </oc>
    <nc r="D16">
      <v>45.103909999999999</v>
    </nc>
  </rcc>
  <rcc rId="17652" sId="10" numFmtId="4">
    <oc r="C18">
      <v>6</v>
    </oc>
    <nc r="C18">
      <v>8</v>
    </nc>
  </rcc>
  <rcc rId="17653" sId="10" numFmtId="4">
    <oc r="D18">
      <v>0.7</v>
    </oc>
    <nc r="D18"/>
  </rcc>
  <rcc rId="17654" sId="10" numFmtId="4">
    <oc r="C27">
      <v>230.4</v>
    </oc>
    <nc r="C27">
      <v>270</v>
    </nc>
  </rcc>
  <rcc rId="17655" sId="10" numFmtId="4">
    <oc r="D27">
      <v>10.23612</v>
    </oc>
    <nc r="D27">
      <v>4.6500000000000004</v>
    </nc>
  </rcc>
  <rcc rId="17656" sId="10" numFmtId="4">
    <oc r="D28">
      <v>4.5</v>
    </oc>
    <nc r="D28"/>
  </rcc>
  <rcc rId="17657" sId="10" numFmtId="4">
    <oc r="D30">
      <v>0</v>
    </oc>
    <nc r="D30">
      <v>5.3297999999999996</v>
    </nc>
  </rcc>
  <rcc rId="17658" sId="10" numFmtId="4">
    <oc r="D37">
      <v>0</v>
    </oc>
    <nc r="D37">
      <v>-4.3925900000000002</v>
    </nc>
  </rcc>
  <rcc rId="17659" sId="10" numFmtId="4">
    <oc r="C41">
      <v>1597</v>
    </oc>
    <nc r="C41">
      <v>3226.8</v>
    </nc>
  </rcc>
  <rcc rId="17660" sId="10" numFmtId="4">
    <oc r="D41">
      <v>133.08099999999999</v>
    </oc>
    <nc r="D41">
      <v>268.90199999999999</v>
    </nc>
  </rcc>
  <rcc rId="17661" sId="10" numFmtId="4">
    <oc r="C42">
      <v>150</v>
    </oc>
    <nc r="C42"/>
  </rcc>
  <rcc rId="17662" sId="10" numFmtId="4">
    <oc r="C43">
      <v>831.26499999999999</v>
    </oc>
    <nc r="C43">
      <v>678.94</v>
    </nc>
  </rcc>
  <rcc rId="17663" sId="10" numFmtId="4">
    <oc r="C45">
      <v>183.38800000000001</v>
    </oc>
    <nc r="C45">
      <v>211.02699999999999</v>
    </nc>
  </rcc>
  <rcc rId="17664" sId="10" numFmtId="4">
    <oc r="D45">
      <v>14.933299999999999</v>
    </oc>
    <nc r="D45">
      <v>17.2334</v>
    </nc>
  </rcc>
  <rcc rId="17665" sId="10" numFmtId="4">
    <nc r="C46">
      <v>100</v>
    </nc>
  </rcc>
  <rfmt sheetId="10" sqref="C51">
    <dxf>
      <numFmt numFmtId="172" formatCode="#,##0.00000"/>
    </dxf>
  </rfmt>
  <rfmt sheetId="10" sqref="D51">
    <dxf>
      <numFmt numFmtId="172" formatCode="#,##0.00000"/>
    </dxf>
  </rfmt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2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211.xml><?xml version="1.0" encoding="utf-8"?>
<revisions xmlns="http://schemas.openxmlformats.org/spreadsheetml/2006/main" xmlns:r="http://schemas.openxmlformats.org/officeDocument/2006/relationships">
  <rcc rId="17695" sId="10" numFmtId="34">
    <oc r="C58">
      <v>1441</v>
    </oc>
    <nc r="C58">
      <v>1471.7</v>
    </nc>
  </rcc>
  <rcc rId="17696" sId="10" numFmtId="34">
    <oc r="D58">
      <v>40.233980000000003</v>
    </oc>
    <nc r="D58">
      <v>27</v>
    </nc>
  </rcc>
  <rcc rId="17697" sId="10" numFmtId="34">
    <oc r="C61">
      <v>42</v>
    </oc>
    <nc r="C61"/>
  </rcc>
  <rcc rId="17698" sId="10" numFmtId="34">
    <oc r="C62">
      <v>5</v>
    </oc>
    <nc r="C62">
      <v>100</v>
    </nc>
  </rcc>
  <rcc rId="17699" sId="10" numFmtId="34">
    <oc r="C63">
      <v>3.9950000000000001</v>
    </oc>
    <nc r="C63">
      <v>3.99</v>
    </nc>
  </rcc>
  <rcc rId="17700" sId="10" numFmtId="34">
    <oc r="C65">
      <v>179.208</v>
    </oc>
    <nc r="C65">
      <v>206.767</v>
    </nc>
  </rcc>
  <rcc rId="17701" sId="10" numFmtId="34">
    <oc r="C69">
      <v>2</v>
    </oc>
    <nc r="C69">
      <v>3</v>
    </nc>
  </rcc>
  <rcc rId="17702" sId="10" numFmtId="34">
    <oc r="C70">
      <v>6</v>
    </oc>
    <nc r="C70">
      <v>10</v>
    </nc>
  </rcc>
  <rcc rId="17703" sId="10" numFmtId="34">
    <oc r="D70">
      <v>1.5</v>
    </oc>
    <nc r="D70"/>
  </rcc>
  <rcc rId="17704" sId="10" numFmtId="34">
    <oc r="C73">
      <v>10.021000000000001</v>
    </oc>
    <nc r="C73">
      <v>4.26</v>
    </nc>
  </rcc>
  <rcc rId="17705" sId="10" numFmtId="34">
    <oc r="C74">
      <v>334.79899999999998</v>
    </oc>
    <nc r="C74"/>
  </rcc>
  <rcc rId="17706" sId="10" numFmtId="34">
    <oc r="C75">
      <v>1324.3050000000001</v>
    </oc>
    <nc r="C75">
      <v>1428.66</v>
    </nc>
  </rcc>
  <rcc rId="17707" sId="10" numFmtId="34">
    <oc r="C76">
      <v>0</v>
    </oc>
    <nc r="C76">
      <v>150</v>
    </nc>
  </rcc>
  <rcc rId="17708" sId="10" numFmtId="34">
    <nc r="C79">
      <v>590</v>
    </nc>
  </rcc>
  <rcc rId="17709" sId="10" numFmtId="34">
    <oc r="C80">
      <v>517.96500000000003</v>
    </oc>
    <nc r="C80">
      <v>1036.75</v>
    </nc>
  </rcc>
  <rcc rId="17710" sId="10" numFmtId="34">
    <oc r="D80">
      <v>16.170000000000002</v>
    </oc>
    <nc r="D80"/>
  </rcc>
  <rcc rId="17711" sId="10" numFmtId="34">
    <oc r="C83">
      <v>1674.3</v>
    </oc>
    <nc r="C83">
      <v>1933.76</v>
    </nc>
  </rcc>
  <rcc rId="17712" sId="10" numFmtId="34">
    <oc r="D83">
      <v>100</v>
    </oc>
    <nc r="D83"/>
  </rcc>
  <rcc rId="17713" sId="10" numFmtId="34">
    <oc r="C90">
      <v>2</v>
    </oc>
    <nc r="C90">
      <v>50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c rId="18166" sId="15" numFmtId="34">
    <oc r="C58">
      <v>1153.2</v>
    </oc>
    <nc r="C58">
      <v>1203.9000000000001</v>
    </nc>
  </rcc>
  <rcc rId="18167" sId="15" numFmtId="34">
    <oc r="D58">
      <v>26.741230000000002</v>
    </oc>
    <nc r="D58">
      <v>28.8172</v>
    </nc>
  </rcc>
  <rcc rId="18168" sId="15" numFmtId="34">
    <oc r="C61">
      <v>20.516999999999999</v>
    </oc>
    <nc r="C61"/>
  </rcc>
  <rcc rId="18169" sId="15" numFmtId="34">
    <oc r="C62">
      <v>5</v>
    </oc>
    <nc r="C62">
      <v>50</v>
    </nc>
  </rcc>
  <rcc rId="18170" sId="15" numFmtId="34">
    <oc r="C63">
      <v>2.5419999999999998</v>
    </oc>
    <nc r="C63">
      <v>22.532</v>
    </nc>
  </rcc>
  <rcc rId="18171" sId="15" numFmtId="34">
    <oc r="C65">
      <v>89.605000000000004</v>
    </oc>
    <nc r="C65">
      <v>103.383</v>
    </nc>
  </rcc>
  <rcc rId="18172" sId="15" numFmtId="34">
    <oc r="C69">
      <v>1</v>
    </oc>
    <nc r="C69">
      <v>3</v>
    </nc>
  </rcc>
  <rcc rId="18173" sId="15" numFmtId="34">
    <oc r="C70">
      <v>1</v>
    </oc>
    <nc r="C70">
      <v>10</v>
    </nc>
  </rcc>
  <rcc rId="18174" sId="15" numFmtId="34">
    <oc r="C73">
      <v>10.021000000000001</v>
    </oc>
    <nc r="C73">
      <v>4.26</v>
    </nc>
  </rcc>
  <rcc rId="18175" sId="15" numFmtId="34">
    <oc r="C75">
      <v>1454.9570000000001</v>
    </oc>
    <nc r="C75">
      <v>1103.6559999999999</v>
    </nc>
  </rcc>
  <rcc rId="18176" sId="15" numFmtId="34">
    <oc r="C76">
      <v>0</v>
    </oc>
    <nc r="C76">
      <v>80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c rId="18090" sId="14" numFmtId="34">
    <oc r="C58">
      <v>1320.9</v>
    </oc>
    <nc r="C58">
      <v>1423.8</v>
    </nc>
  </rcc>
  <rcc rId="18091" sId="14" numFmtId="34">
    <oc r="D58">
      <v>23.839120000000001</v>
    </oc>
    <nc r="D58">
      <v>28</v>
    </nc>
  </rcc>
  <rcc rId="18092" sId="14" numFmtId="34">
    <oc r="C61">
      <v>27</v>
    </oc>
    <nc r="C61"/>
  </rcc>
  <rcc rId="18093" sId="14" numFmtId="34">
    <oc r="C62">
      <v>5</v>
    </oc>
    <nc r="C62">
      <v>100</v>
    </nc>
  </rcc>
  <rcc rId="18094" sId="14" numFmtId="34">
    <oc r="C63">
      <v>3.22</v>
    </oc>
    <nc r="C63">
      <v>3.1859999999999999</v>
    </nc>
  </rcc>
  <rcc rId="18095" sId="14" numFmtId="34">
    <oc r="C65">
      <v>89.605000000000004</v>
    </oc>
    <nc r="C65">
      <v>103.383</v>
    </nc>
  </rcc>
  <rcc rId="18096" sId="14" numFmtId="34">
    <oc r="C69">
      <v>1.6</v>
    </oc>
    <nc r="C69">
      <v>3</v>
    </nc>
  </rcc>
  <rcc rId="18097" sId="14" numFmtId="34">
    <oc r="C70">
      <v>2.4</v>
    </oc>
    <nc r="C70">
      <v>10</v>
    </nc>
  </rcc>
  <rcc rId="18098" sId="14" numFmtId="34">
    <oc r="C73">
      <v>10.021000000000001</v>
    </oc>
    <nc r="C73">
      <v>4.26</v>
    </nc>
  </rcc>
  <rcc rId="18099" sId="14" numFmtId="34">
    <oc r="C74">
      <v>50</v>
    </oc>
    <nc r="C74"/>
  </rcc>
  <rcc rId="18100" sId="14" numFmtId="34">
    <oc r="D74">
      <v>18.47776</v>
    </oc>
    <nc r="D74"/>
  </rcc>
  <rcc rId="18101" sId="14" numFmtId="34">
    <oc r="C75">
      <v>1193.877</v>
    </oc>
    <nc r="C75">
      <v>814.06</v>
    </nc>
  </rcc>
  <rcc rId="18102" sId="14" numFmtId="34">
    <oc r="D75">
      <v>7.23</v>
    </oc>
    <nc r="D75"/>
  </rcc>
  <rcc rId="18103" sId="14" numFmtId="34">
    <oc r="C76">
      <v>52.9</v>
    </oc>
    <nc r="C76">
      <v>60</v>
    </nc>
  </rcc>
  <rcc rId="18104" sId="14" numFmtId="34">
    <oc r="C79">
      <v>0</v>
    </oc>
    <nc r="C79">
      <v>742.18399999999997</v>
    </nc>
  </rcc>
  <rcc rId="18105" sId="14" numFmtId="34">
    <oc r="C80">
      <v>374.23899999999998</v>
    </oc>
    <nc r="C80">
      <v>569.23</v>
    </nc>
  </rcc>
  <rcc rId="18106" sId="14" numFmtId="34">
    <oc r="D80">
      <v>13.5688</v>
    </oc>
    <nc r="D80"/>
  </rcc>
  <rcc rId="18107" sId="14" numFmtId="34">
    <oc r="C82">
      <v>1022.4</v>
    </oc>
    <nc r="C82">
      <v>1026.9000000000001</v>
    </nc>
  </rcc>
  <rcc rId="18108" sId="14" numFmtId="34">
    <oc r="D82">
      <v>85.2</v>
    </oc>
    <nc r="D82"/>
  </rcc>
  <rcc rId="18109" sId="14" numFmtId="34">
    <oc r="C89">
      <v>10</v>
    </oc>
    <nc r="C89">
      <v>30</v>
    </nc>
  </rcc>
  <rcc rId="18110" sId="14" numFmtId="34">
    <oc r="D89">
      <v>2.25</v>
    </oc>
    <nc r="D89"/>
  </rcc>
  <rfmt sheetId="14" sqref="D98">
    <dxf>
      <numFmt numFmtId="186" formatCode="#,##0.0000"/>
    </dxf>
  </rfmt>
  <rfmt sheetId="14" sqref="D98">
    <dxf>
      <numFmt numFmtId="187" formatCode="#,##0.000"/>
    </dxf>
  </rfmt>
  <rfmt sheetId="14" sqref="D98">
    <dxf>
      <numFmt numFmtId="4" formatCode="#,##0.00"/>
    </dxf>
  </rfmt>
  <rfmt sheetId="14" sqref="D98">
    <dxf>
      <numFmt numFmtId="167" formatCode="#,##0.0"/>
    </dxf>
  </rfmt>
  <rcc rId="18111" sId="15">
    <oc r="A1" t="inlineStr">
      <is>
        <t xml:space="preserve">                     Анализ исполнения бюджета Шатьмапосинского сельского поселения на 01.02.2020 г.</t>
      </is>
    </oc>
    <nc r="A1" t="inlineStr">
      <is>
        <t xml:space="preserve">                     Анализ исполнения бюджета Шатьмапосинского сельского поселения на 01.02.2021 г.</t>
      </is>
    </nc>
  </rcc>
  <rcc rId="18112" sId="15" numFmtId="4">
    <oc r="C6">
      <v>44.3</v>
    </oc>
    <nc r="C6">
      <v>59.1</v>
    </nc>
  </rcc>
  <rcc rId="18113" sId="15" numFmtId="4">
    <oc r="D6">
      <v>0.94494</v>
    </oc>
    <nc r="D6">
      <v>0.77736000000000005</v>
    </nc>
  </rcc>
  <rcc rId="18114" sId="15" numFmtId="4">
    <oc r="C8">
      <v>140.30000000000001</v>
    </oc>
    <nc r="C8">
      <v>136.51</v>
    </nc>
  </rcc>
  <rcc rId="18115" sId="15" numFmtId="4">
    <oc r="D8">
      <v>14.24047</v>
    </oc>
    <nc r="D8">
      <v>14.192299999999999</v>
    </nc>
  </rcc>
  <rcc rId="18116" sId="15" numFmtId="4">
    <oc r="C9">
      <v>1.5</v>
    </oc>
    <nc r="C9">
      <v>1.46</v>
    </nc>
  </rcc>
  <rcc rId="18117" sId="15" numFmtId="4">
    <oc r="D9">
      <v>9.6890000000000004E-2</v>
    </oc>
    <nc r="D9">
      <v>8.3650000000000002E-2</v>
    </nc>
  </rcc>
  <rcc rId="18118" sId="15" numFmtId="4">
    <oc r="C10">
      <v>234.33</v>
    </oc>
    <nc r="C10">
      <v>228</v>
    </nc>
  </rcc>
  <rcc rId="18119" sId="15" numFmtId="4">
    <oc r="D10">
      <v>19.540109999999999</v>
    </oc>
    <nc r="D10">
      <v>19.042770000000001</v>
    </nc>
  </rcc>
  <rcc rId="18120" sId="15" numFmtId="4">
    <oc r="D11">
      <v>-2.6179100000000002</v>
    </oc>
    <nc r="D11">
      <v>-2.4186299999999998</v>
    </nc>
  </rcc>
  <rcc rId="18121" sId="15" numFmtId="4">
    <oc r="C13">
      <v>50</v>
    </oc>
    <nc r="C13">
      <v>10</v>
    </nc>
  </rcc>
  <rcc rId="18122" sId="15" numFmtId="4">
    <oc r="C15">
      <v>65</v>
    </oc>
    <nc r="C15">
      <v>75</v>
    </nc>
  </rcc>
  <rcc rId="18123" sId="15" numFmtId="4">
    <oc r="D15">
      <v>3.8854000000000002</v>
    </oc>
    <nc r="D15">
      <v>1.57528</v>
    </nc>
  </rcc>
  <rcc rId="18124" sId="15" numFmtId="4">
    <oc r="C16">
      <v>274</v>
    </oc>
    <nc r="C16">
      <v>273</v>
    </nc>
  </rcc>
  <rcc rId="18125" sId="15" numFmtId="4">
    <oc r="D16">
      <v>6.5442</v>
    </oc>
    <nc r="D16">
      <v>13.35981</v>
    </nc>
  </rcc>
  <rcc rId="18126" sId="15" numFmtId="4">
    <oc r="D18">
      <v>0</v>
    </oc>
    <nc r="D18">
      <v>0.2</v>
    </nc>
  </rcc>
  <rcc rId="18127" sId="15" numFmtId="4">
    <oc r="C27">
      <v>153</v>
    </oc>
    <nc r="C27">
      <v>140</v>
    </nc>
  </rcc>
  <rcc rId="18128" sId="15" numFmtId="4">
    <oc r="D27">
      <v>49.196800000000003</v>
    </oc>
    <nc r="D27">
      <v>63.038800000000002</v>
    </nc>
  </rcc>
  <rcc rId="18129" sId="15" numFmtId="4">
    <oc r="D30">
      <v>6.2038700000000002</v>
    </oc>
    <nc r="D30"/>
  </rcc>
  <rcc rId="18130" sId="15" numFmtId="4">
    <oc r="C42">
      <v>1263.2</v>
    </oc>
    <nc r="C42">
      <v>2122.1999999999998</v>
    </nc>
  </rcc>
  <rcc rId="18131" sId="15" numFmtId="4">
    <oc r="D42">
      <v>105.265</v>
    </oc>
    <nc r="D42">
      <v>176.851</v>
    </nc>
  </rcc>
  <rcc rId="18132" sId="15" numFmtId="4">
    <oc r="C43">
      <v>300</v>
    </oc>
    <nc r="C43"/>
  </rcc>
  <rcc rId="18133" sId="15" numFmtId="4">
    <oc r="C44">
      <v>1078.827</v>
    </oc>
    <nc r="C44">
      <v>484.34</v>
    </nc>
  </rcc>
  <rcc rId="18134" sId="15" numFmtId="4">
    <oc r="C45">
      <v>93.784999999999997</v>
    </oc>
    <nc r="C45">
      <v>107.643</v>
    </nc>
  </rcc>
  <rcc rId="18135" sId="15" numFmtId="4">
    <oc r="D45">
      <v>7.4667000000000003</v>
    </oc>
    <nc r="D45">
      <v>8.6166</v>
    </nc>
  </rcc>
  <rcc rId="18136" sId="15" numFmtId="4">
    <nc r="C46">
      <v>113.346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c rId="17867" sId="12" numFmtId="34">
    <oc r="C58">
      <v>1145.7</v>
    </oc>
    <nc r="C58">
      <v>1205.7</v>
    </nc>
  </rcc>
  <rcc rId="17868" sId="12" numFmtId="34">
    <oc r="D58">
      <v>25.763010000000001</v>
    </oc>
    <nc r="D58">
      <v>25.2</v>
    </nc>
  </rcc>
  <rcc rId="17869" sId="12" numFmtId="34">
    <oc r="C61">
      <v>28</v>
    </oc>
    <nc r="C61"/>
  </rcc>
  <rcc rId="17870" sId="12" numFmtId="34">
    <oc r="C62">
      <v>5</v>
    </oc>
    <nc r="C62">
      <v>100</v>
    </nc>
  </rcc>
  <rcc rId="17871" sId="12" numFmtId="34">
    <oc r="C63">
      <v>3.3170000000000002</v>
    </oc>
    <nc r="C63">
      <v>3.2610000000000001</v>
    </nc>
  </rcc>
  <rcc rId="17872" sId="12" numFmtId="34">
    <oc r="C65">
      <v>179.208</v>
    </oc>
    <nc r="C65">
      <v>206.76599999999999</v>
    </nc>
  </rcc>
  <rcc rId="17873" sId="12" numFmtId="34">
    <oc r="C69">
      <v>2</v>
    </oc>
    <nc r="C69">
      <v>3</v>
    </nc>
  </rcc>
  <rcc rId="17874" sId="12" numFmtId="34">
    <oc r="C70">
      <v>2</v>
    </oc>
    <nc r="C70">
      <v>10</v>
    </nc>
  </rcc>
  <rcc rId="17875" sId="12" numFmtId="34">
    <oc r="C73">
      <v>7.1580000000000004</v>
    </oc>
    <nc r="C73">
      <v>4.26</v>
    </nc>
  </rcc>
  <rcc rId="17876" sId="12" numFmtId="34">
    <oc r="C76">
      <v>2342.7109999999998</v>
    </oc>
    <nc r="C76">
      <v>2270.87</v>
    </nc>
  </rcc>
  <rcc rId="17877" sId="12" numFmtId="34">
    <oc r="C77">
      <v>30</v>
    </oc>
    <nc r="C77">
      <v>230</v>
    </nc>
  </rcc>
  <rcc rId="17878" sId="12" numFmtId="34">
    <nc r="C80">
      <v>357.35700000000003</v>
    </nc>
  </rcc>
  <rcc rId="17879" sId="12" numFmtId="34">
    <nc r="D80">
      <v>2.8155800000000002</v>
    </nc>
  </rcc>
  <rcc rId="17880" sId="12" numFmtId="34">
    <oc r="C81">
      <v>267.90499999999997</v>
    </oc>
    <nc r="C81">
      <v>309.73200000000003</v>
    </nc>
  </rcc>
  <rcc rId="17881" sId="12" numFmtId="34">
    <oc r="D81">
      <v>0</v>
    </oc>
    <nc r="D81">
      <v>1.45478</v>
    </nc>
  </rcc>
  <rcc rId="17882" sId="12" numFmtId="34">
    <oc r="C83">
      <v>1150.0999999999999</v>
    </oc>
    <nc r="C83">
      <v>1328.1</v>
    </nc>
  </rcc>
  <rcc rId="17883" sId="12" numFmtId="34">
    <oc r="D83">
      <v>92.424999999999997</v>
    </oc>
    <nc r="D83"/>
  </rcc>
  <rcc rId="17884" sId="12" numFmtId="34">
    <oc r="C97">
      <v>2</v>
    </oc>
    <nc r="C97">
      <v>20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1.xml><?xml version="1.0" encoding="utf-8"?>
<revisions xmlns="http://schemas.openxmlformats.org/spreadsheetml/2006/main" xmlns:r="http://schemas.openxmlformats.org/officeDocument/2006/relationships">
  <rcc rId="17813" sId="12">
    <oc r="A1" t="inlineStr">
      <is>
        <t xml:space="preserve">                     Анализ исполнения бюджета Тораевского сельского поселения на 01.02.2020 г.</t>
      </is>
    </oc>
    <nc r="A1" t="inlineStr">
      <is>
        <t xml:space="preserve">                     Анализ исполнения бюджета Тораевского сельского поселения на 01.02.2021 г.</t>
      </is>
    </nc>
  </rcc>
  <rcc rId="17814" sId="12" numFmtId="4">
    <oc r="C6">
      <v>117.6</v>
    </oc>
    <nc r="C6">
      <v>112.95</v>
    </nc>
  </rcc>
  <rcc rId="17815" sId="12" numFmtId="4">
    <oc r="D6">
      <v>5.21997</v>
    </oc>
    <nc r="D6">
      <v>5.1153199999999996</v>
    </nc>
  </rcc>
  <rcc rId="17816" sId="12" numFmtId="4">
    <oc r="C8">
      <v>315.67</v>
    </oc>
    <nc r="C8">
      <v>305.3</v>
    </nc>
  </rcc>
  <rcc rId="17817" sId="12" numFmtId="4">
    <oc r="D8">
      <v>32.041069999999998</v>
    </oc>
    <nc r="D8">
      <v>31.7409</v>
    </nc>
  </rcc>
  <rcc rId="17818" sId="12" numFmtId="4">
    <oc r="C9">
      <v>3.39</v>
    </oc>
    <nc r="C9">
      <v>3.27</v>
    </nc>
  </rcc>
  <rcc rId="17819" sId="12" numFmtId="4">
    <oc r="D9">
      <v>0.218</v>
    </oc>
    <nc r="D9">
      <v>0.18711</v>
    </nc>
  </rcc>
  <rcc rId="17820" sId="12" numFmtId="4">
    <oc r="C10">
      <v>527.24</v>
    </oc>
    <nc r="C10">
      <v>509.92</v>
    </nc>
  </rcc>
  <rcc rId="17821" sId="12" numFmtId="4">
    <oc r="D10">
      <v>43.965269999999997</v>
    </oc>
    <nc r="D10">
      <v>42.58887</v>
    </nc>
  </rcc>
  <rcc rId="17822" sId="12" numFmtId="4">
    <oc r="D11">
      <v>-5.8903100000000004</v>
    </oc>
    <nc r="D11">
      <v>-5.4092399999999996</v>
    </nc>
  </rcc>
  <rcc rId="17823" sId="12" numFmtId="4">
    <oc r="C13">
      <v>30</v>
    </oc>
    <nc r="C13">
      <v>35</v>
    </nc>
  </rcc>
  <rcc rId="17824" sId="12" numFmtId="4">
    <oc r="C15">
      <v>250</v>
    </oc>
    <nc r="C15">
      <v>160</v>
    </nc>
  </rcc>
  <rcc rId="17825" sId="12" numFmtId="4">
    <oc r="D15">
      <v>1.7590000000000001E-2</v>
    </oc>
    <nc r="D15">
      <v>1.16072</v>
    </nc>
  </rcc>
  <rcc rId="17826" sId="12" numFmtId="4">
    <oc r="C16">
      <v>388</v>
    </oc>
    <nc r="C16">
      <v>382</v>
    </nc>
  </rcc>
  <rcc rId="17827" sId="12" numFmtId="4">
    <oc r="D16">
      <v>2.5541900000000002</v>
    </oc>
    <nc r="D16">
      <v>11.48602</v>
    </nc>
  </rcc>
  <rcc rId="17828" sId="12" numFmtId="4">
    <oc r="D18">
      <v>0.2</v>
    </oc>
    <nc r="D18">
      <v>0.3</v>
    </nc>
  </rcc>
  <rcc rId="17829" sId="12" numFmtId="4">
    <oc r="C27">
      <v>592.1</v>
    </oc>
    <nc r="C27">
      <v>450</v>
    </nc>
  </rcc>
  <rcc rId="17830" sId="12" numFmtId="4">
    <oc r="D27">
      <v>117.92</v>
    </oc>
    <nc r="D27">
      <v>99.207800000000006</v>
    </nc>
  </rcc>
  <rcc rId="17831" sId="12" numFmtId="4">
    <oc r="C42">
      <v>1079.5</v>
    </oc>
    <nc r="C42">
      <v>2494.1999999999998</v>
    </nc>
  </rcc>
  <rcc rId="17832" sId="12" numFmtId="4">
    <oc r="D42">
      <v>89.956999999999994</v>
    </oc>
    <nc r="D42">
      <v>207.851</v>
    </nc>
  </rcc>
  <rcc rId="17833" sId="12" numFmtId="4">
    <oc r="C43">
      <v>100</v>
    </oc>
    <nc r="C43"/>
  </rcc>
  <rcc rId="17834" sId="12" numFmtId="4">
    <oc r="C44">
      <v>1350.4110000000001</v>
    </oc>
    <nc r="C44">
      <v>1227.3800000000001</v>
    </nc>
  </rcc>
  <rcc rId="17835" sId="12" numFmtId="4">
    <oc r="C45">
      <v>182.18799999999999</v>
    </oc>
    <nc r="C45">
      <v>211.02600000000001</v>
    </nc>
  </rcc>
  <rcc rId="17836" sId="12" numFmtId="4">
    <oc r="D45">
      <v>14.933299999999999</v>
    </oc>
    <nc r="D45">
      <v>17.2334</v>
    </nc>
  </rcc>
  <rcc rId="17837" sId="12" numFmtId="4">
    <nc r="C46">
      <v>75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11.xml><?xml version="1.0" encoding="utf-8"?>
<revisions xmlns="http://schemas.openxmlformats.org/spreadsheetml/2006/main" xmlns:r="http://schemas.openxmlformats.org/officeDocument/2006/relationships">
  <rcc rId="17743" sId="11" numFmtId="4">
    <oc r="C6">
      <v>137.6</v>
    </oc>
    <nc r="C6">
      <v>127.65</v>
    </nc>
  </rcc>
  <rcc rId="17744" sId="11" numFmtId="4">
    <oc r="D6">
      <v>7.2460800000000001</v>
    </oc>
    <nc r="D6">
      <v>1.8184199999999999</v>
    </nc>
  </rcc>
  <rcc rId="17745" sId="11" numFmtId="4">
    <oc r="C8">
      <v>227.51</v>
    </oc>
    <nc r="C8">
      <v>220.44</v>
    </nc>
  </rcc>
  <rcc rId="17746" sId="11" numFmtId="4">
    <oc r="D8">
      <v>23.092639999999999</v>
    </oc>
    <nc r="D8">
      <v>22.91864</v>
    </nc>
  </rcc>
  <rcc rId="17747" sId="11" numFmtId="4">
    <oc r="C9">
      <v>2.44</v>
    </oc>
    <nc r="C9">
      <v>2.36</v>
    </nc>
  </rcc>
  <rcc rId="17748" sId="11" numFmtId="4">
    <oc r="D9">
      <v>0.15712999999999999</v>
    </oc>
    <nc r="D9">
      <v>0.13508999999999999</v>
    </nc>
  </rcc>
  <rcc rId="17749" sId="11" numFmtId="4">
    <oc r="C10">
      <v>379.99</v>
    </oc>
    <nc r="C10">
      <v>368.2</v>
    </nc>
  </rcc>
  <rcc rId="17750" sId="11" numFmtId="4">
    <oc r="D10">
      <v>31.686679999999999</v>
    </oc>
    <nc r="D10">
      <v>30.751480000000001</v>
    </nc>
  </rcc>
  <rcc rId="17751" sId="11" numFmtId="4">
    <oc r="D11">
      <v>-4.2452399999999999</v>
    </oc>
    <nc r="D11">
      <v>-3.9057300000000001</v>
    </nc>
  </rcc>
  <rcc rId="17752" sId="11" numFmtId="4">
    <oc r="C13">
      <v>50</v>
    </oc>
    <nc r="C13">
      <v>90</v>
    </nc>
  </rcc>
  <rcc rId="17753" sId="11" numFmtId="4">
    <oc r="D13">
      <v>0</v>
    </oc>
    <nc r="D13">
      <v>17.828099999999999</v>
    </nc>
  </rcc>
  <rcc rId="17754" sId="11" numFmtId="4">
    <oc r="C15">
      <v>150</v>
    </oc>
    <nc r="C15">
      <v>180</v>
    </nc>
  </rcc>
  <rcc rId="17755" sId="11" numFmtId="4">
    <oc r="D15">
      <v>1.8404700000000001</v>
    </oc>
    <nc r="D15">
      <v>2.3117899999999998</v>
    </nc>
  </rcc>
  <rcc rId="17756" sId="11" numFmtId="4">
    <oc r="C16">
      <v>905</v>
    </oc>
    <nc r="C16">
      <v>919</v>
    </nc>
  </rcc>
  <rcc rId="17757" sId="11" numFmtId="4">
    <oc r="D16">
      <v>14.608919999999999</v>
    </oc>
    <nc r="D16">
      <v>17.7973</v>
    </nc>
  </rcc>
  <rcc rId="17758" sId="11" numFmtId="4">
    <oc r="D18">
      <v>0</v>
    </oc>
    <nc r="D18">
      <v>0.2</v>
    </nc>
  </rcc>
  <rcc rId="17759" sId="11" numFmtId="4">
    <oc r="C27">
      <v>146.69999999999999</v>
    </oc>
    <nc r="C27">
      <v>242.8</v>
    </nc>
  </rcc>
  <rcc rId="17760" sId="11" numFmtId="4">
    <oc r="C41">
      <v>3036.7</v>
    </oc>
    <nc r="C41">
      <v>4637.7</v>
    </nc>
  </rcc>
  <rcc rId="17761" sId="11" numFmtId="4">
    <oc r="D41">
      <v>253.054</v>
    </oc>
    <nc r="D41">
      <v>386.47800000000001</v>
    </nc>
  </rcc>
  <rcc rId="17762" sId="11" numFmtId="4">
    <oc r="C43">
      <v>1072.838</v>
    </oc>
    <nc r="C43">
      <v>827.25</v>
    </nc>
  </rcc>
  <rcc rId="17763" sId="11" numFmtId="4">
    <oc r="C44">
      <v>182.18799999999999</v>
    </oc>
    <nc r="C44">
      <v>211.02699999999999</v>
    </nc>
  </rcc>
  <rcc rId="17764" sId="11" numFmtId="4">
    <oc r="D44">
      <v>14.933299999999999</v>
    </oc>
    <nc r="D44">
      <v>17.2334</v>
    </nc>
  </rcc>
  <rcc rId="17765" sId="11" numFmtId="4">
    <nc r="C48">
      <v>75</v>
    </nc>
  </rcc>
  <rcc rId="17766" sId="11" numFmtId="34">
    <oc r="C58">
      <v>1396.2</v>
    </oc>
    <nc r="C58">
      <v>1506.5</v>
    </nc>
  </rcc>
  <rcc rId="17767" sId="11" numFmtId="34">
    <oc r="D58">
      <v>20.3</v>
    </oc>
    <nc r="D58">
      <v>69.527320000000003</v>
    </nc>
  </rcc>
  <rcc rId="17768" sId="11" numFmtId="34">
    <oc r="C61">
      <v>42</v>
    </oc>
    <nc r="C61"/>
  </rcc>
  <rcc rId="17769" sId="11" numFmtId="34">
    <oc r="C62">
      <v>5</v>
    </oc>
    <nc r="C62">
      <v>100</v>
    </nc>
  </rcc>
  <rcc rId="17770" sId="11" numFmtId="34">
    <oc r="C63">
      <v>4.4509999999999996</v>
    </oc>
    <nc r="C63">
      <v>39.387</v>
    </nc>
  </rcc>
  <rcc rId="17771" sId="11" numFmtId="34">
    <oc r="C65">
      <v>179.208</v>
    </oc>
    <nc r="C65">
      <v>206.767</v>
    </nc>
  </rcc>
  <rcc rId="17772" sId="11" numFmtId="34">
    <oc r="C69">
      <v>2</v>
    </oc>
    <nc r="C69">
      <v>3</v>
    </nc>
  </rcc>
  <rcc rId="17773" sId="11" numFmtId="34">
    <oc r="C70">
      <v>2</v>
    </oc>
    <nc r="C70">
      <v>110</v>
    </nc>
  </rcc>
  <rcc rId="17774" sId="11" numFmtId="34">
    <oc r="C73">
      <v>7.1580000000000004</v>
    </oc>
    <nc r="C73">
      <v>4.26</v>
    </nc>
  </rcc>
  <rcc rId="17775" sId="11" numFmtId="34">
    <oc r="C74">
      <v>50</v>
    </oc>
    <nc r="C74"/>
  </rcc>
  <rcc rId="17776" sId="11" numFmtId="34">
    <oc r="D74">
      <v>47.1</v>
    </oc>
    <nc r="D74"/>
  </rcc>
  <rcc rId="17777" sId="11" numFmtId="34">
    <oc r="C75">
      <v>1787.778</v>
    </oc>
    <nc r="C75">
      <v>1661.05</v>
    </nc>
  </rcc>
  <rcc rId="17778" sId="11" numFmtId="34">
    <oc r="C76">
      <v>139.571</v>
    </oc>
    <nc r="C76">
      <v>300</v>
    </nc>
  </rcc>
  <rcc rId="17779" sId="11" numFmtId="34">
    <oc r="C79">
      <v>0</v>
    </oc>
    <nc r="C79">
      <v>200</v>
    </nc>
  </rcc>
  <rcc rId="17780" sId="11" numFmtId="34">
    <oc r="C80">
      <v>653</v>
    </oc>
    <nc r="C80">
      <v>1128.5899999999999</v>
    </nc>
  </rcc>
  <rcc rId="17781" sId="11" numFmtId="34">
    <oc r="C82">
      <v>2134.3000000000002</v>
    </oc>
    <nc r="C82">
      <v>2600.5729999999999</v>
    </nc>
  </rcc>
  <rcc rId="17782" sId="11" numFmtId="34">
    <oc r="D82">
      <v>158.78299999999999</v>
    </oc>
    <nc r="D82"/>
  </rcc>
  <rcc rId="17783" sId="11" numFmtId="34">
    <oc r="C89">
      <v>2</v>
    </oc>
    <nc r="C89">
      <v>50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2.xml><?xml version="1.0" encoding="utf-8"?>
<revisions xmlns="http://schemas.openxmlformats.org/spreadsheetml/2006/main" xmlns:r="http://schemas.openxmlformats.org/officeDocument/2006/relationships">
  <rcc rId="17914" sId="13">
    <oc r="A1" t="inlineStr">
      <is>
        <t xml:space="preserve">                     Анализ исполнения бюджета Хорнойского сельского поселения на 01.02.2020 г.</t>
      </is>
    </oc>
    <nc r="A1" t="inlineStr">
      <is>
        <t xml:space="preserve">                     Анализ исполнения бюджета Хорнойского сельского поселения на 01.02.2021 г.</t>
      </is>
    </nc>
  </rcc>
  <rcc rId="17915" sId="13" numFmtId="4">
    <oc r="C6">
      <v>74.3</v>
    </oc>
    <nc r="C6">
      <v>55.5</v>
    </nc>
  </rcc>
  <rcc rId="17916" sId="13" numFmtId="4">
    <oc r="D6">
      <v>0.33015</v>
    </oc>
    <nc r="D6">
      <v>10.00691</v>
    </nc>
  </rcc>
  <rcc rId="17917" sId="13" numFmtId="4">
    <oc r="C8">
      <v>144.09</v>
    </oc>
    <nc r="C8">
      <v>140.19999999999999</v>
    </nc>
  </rcc>
  <rcc rId="17918" sId="13" numFmtId="4">
    <oc r="D8">
      <v>14.62534</v>
    </oc>
    <nc r="D8">
      <v>14.57587</v>
    </nc>
  </rcc>
  <rcc rId="17919" sId="13" numFmtId="4">
    <oc r="C9">
      <v>1.55</v>
    </oc>
    <nc r="C9">
      <v>1.5</v>
    </nc>
  </rcc>
  <rcc rId="17920" sId="13" numFmtId="4">
    <oc r="D9">
      <v>9.9510000000000001E-2</v>
    </oc>
    <nc r="D9">
      <v>8.591E-2</v>
    </nc>
  </rcc>
  <rcc rId="17921" sId="13" numFmtId="4">
    <oc r="C10">
      <v>240.66</v>
    </oc>
    <nc r="C10">
      <v>234.16</v>
    </nc>
  </rcc>
  <rcc rId="17922" sId="13" numFmtId="4">
    <oc r="D10">
      <v>20.06823</v>
    </oc>
    <nc r="D10">
      <v>19.55742</v>
    </nc>
  </rcc>
  <rcc rId="17923" sId="13" numFmtId="4">
    <oc r="D11">
      <v>-2.6886399999999999</v>
    </oc>
    <nc r="D11">
      <v>-2.4839799999999999</v>
    </nc>
  </rcc>
  <rcc rId="17924" sId="13" numFmtId="4">
    <oc r="C13">
      <v>5</v>
    </oc>
    <nc r="C13">
      <v>10</v>
    </nc>
  </rcc>
  <rcc rId="17925" sId="13" numFmtId="4">
    <oc r="C15">
      <v>190</v>
    </oc>
    <nc r="C15">
      <v>230</v>
    </nc>
  </rcc>
  <rcc rId="17926" sId="13" numFmtId="4">
    <oc r="D15">
      <v>0.17971999999999999</v>
    </oc>
    <nc r="D15">
      <v>0.17846000000000001</v>
    </nc>
  </rcc>
  <rcc rId="17927" sId="13" numFmtId="4">
    <oc r="C16">
      <v>380</v>
    </oc>
    <nc r="C16">
      <v>390</v>
    </nc>
  </rcc>
  <rcc rId="17928" sId="13" numFmtId="4">
    <oc r="D16">
      <v>9.0491100000000007</v>
    </oc>
    <nc r="D16">
      <v>5.7888700000000002</v>
    </nc>
  </rcc>
  <rcc rId="17929" sId="13" numFmtId="4">
    <oc r="D18">
      <v>0.75</v>
    </oc>
    <nc r="D18">
      <v>0.4</v>
    </nc>
  </rcc>
  <rcc rId="17930" sId="13" numFmtId="4">
    <oc r="C27">
      <v>77</v>
    </oc>
    <nc r="C27">
      <v>51.5</v>
    </nc>
  </rcc>
  <rcc rId="17931" sId="13" numFmtId="4">
    <oc r="D27">
      <v>0</v>
    </oc>
    <nc r="D27">
      <v>2.2000000000000002</v>
    </nc>
  </rcc>
  <rcc rId="17932" sId="13" numFmtId="4">
    <oc r="C39">
      <v>1358.5</v>
    </oc>
    <nc r="C39">
      <v>2155.1</v>
    </nc>
  </rcc>
  <rcc rId="17933" sId="13" numFmtId="4">
    <oc r="D39">
      <v>113.206</v>
    </oc>
    <nc r="D39">
      <v>179.59299999999999</v>
    </nc>
  </rcc>
  <rcc rId="17934" sId="13" numFmtId="4">
    <oc r="C41">
      <v>466</v>
    </oc>
    <nc r="C41"/>
  </rcc>
  <rcc rId="17935" sId="13" numFmtId="4">
    <oc r="C42">
      <v>499.47</v>
    </oc>
    <nc r="C42">
      <v>532.69000000000005</v>
    </nc>
  </rcc>
  <rcc rId="17936" sId="13" numFmtId="4">
    <oc r="C43">
      <v>92.584999999999994</v>
    </oc>
    <nc r="C43">
      <v>107.643</v>
    </nc>
  </rcc>
  <rcc rId="17937" sId="13" numFmtId="4">
    <oc r="D43">
      <v>7.4668000000000001</v>
    </oc>
    <nc r="D43">
      <v>8.6166</v>
    </nc>
  </rcc>
  <rcc rId="17938" sId="13" numFmtId="4">
    <nc r="C44">
      <v>81.828000000000003</v>
    </nc>
  </rcc>
  <rcc rId="17939" sId="13" numFmtId="4">
    <nc r="D45">
      <v>249.5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Хор!$19:$24,Хор!$28:$35,Хор!$40:$40,Хор!$46:$48,Хор!$55:$55,Хор!$57:$58,Хор!$65:$66,Хор!$76:$77,Хор!$81:$85,Хор!$88:$95,Хор!$142:$142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c rId="18398" sId="17" numFmtId="34">
    <oc r="C58">
      <v>1339.662</v>
    </oc>
    <nc r="C58">
      <v>1462.068</v>
    </nc>
  </rcc>
  <rcc rId="18399" sId="17" numFmtId="34">
    <oc r="D58">
      <v>31.869700000000002</v>
    </oc>
    <nc r="D58">
      <v>30</v>
    </nc>
  </rcc>
  <rcc rId="18400" sId="17" numFmtId="34">
    <oc r="C61">
      <v>34</v>
    </oc>
    <nc r="C61"/>
  </rcc>
  <rcc rId="18401" sId="17" numFmtId="34">
    <oc r="C62">
      <v>5</v>
    </oc>
    <nc r="C62">
      <v>100</v>
    </nc>
  </rcc>
  <rcc rId="18402" sId="17" numFmtId="34">
    <oc r="C63">
      <v>4.2</v>
    </oc>
    <nc r="C63">
      <v>4.1310000000000002</v>
    </nc>
  </rcc>
  <rcc rId="18403" sId="17" numFmtId="34">
    <oc r="C65">
      <v>179.208</v>
    </oc>
    <nc r="C65">
      <v>206.767</v>
    </nc>
  </rcc>
  <rcc rId="18404" sId="17" numFmtId="34">
    <oc r="C69">
      <v>2</v>
    </oc>
    <nc r="C69">
      <v>3</v>
    </nc>
  </rcc>
  <rcc rId="18405" sId="17" numFmtId="34">
    <oc r="C70">
      <v>8</v>
    </oc>
    <nc r="C70">
      <v>10</v>
    </nc>
  </rcc>
  <rcc rId="18406" sId="17" numFmtId="34">
    <oc r="D70">
      <v>1.5</v>
    </oc>
    <nc r="D70"/>
  </rcc>
  <rcc rId="18407" sId="17" numFmtId="34">
    <oc r="C73">
      <v>10.021000000000001</v>
    </oc>
    <nc r="C73">
      <v>4.26</v>
    </nc>
  </rcc>
  <rcc rId="18408" sId="17" numFmtId="34">
    <oc r="C74">
      <v>100</v>
    </oc>
    <nc r="C74"/>
  </rcc>
  <rcc rId="18409" sId="17" numFmtId="34">
    <oc r="C75">
      <v>1388.54</v>
    </oc>
    <nc r="C75">
      <v>1308.8599999999999</v>
    </nc>
  </rcc>
  <rcc rId="18410" sId="17" numFmtId="34">
    <oc r="C76">
      <v>0</v>
    </oc>
    <nc r="C76">
      <v>100</v>
    </nc>
  </rcc>
  <rcc rId="18411" sId="17" numFmtId="34">
    <nc r="C78">
      <v>2358.2730000000001</v>
    </nc>
  </rcc>
  <rcc rId="18412" sId="17" numFmtId="34">
    <nc r="C79">
      <v>750</v>
    </nc>
  </rcc>
  <rcc rId="18413" sId="17" numFmtId="34">
    <oc r="C80">
      <v>464.697</v>
    </oc>
    <nc r="C80">
      <v>873.50099999999998</v>
    </nc>
  </rcc>
  <rcc rId="18414" sId="17" numFmtId="34">
    <oc r="C82">
      <v>2102</v>
    </oc>
    <nc r="C82">
      <v>2467.6</v>
    </nc>
  </rcc>
  <rcc rId="18415" sId="17" numFmtId="34">
    <oc r="D82">
      <v>113.18692</v>
    </oc>
    <nc r="D82"/>
  </rcc>
  <rcc rId="18416" sId="17" numFmtId="34">
    <oc r="C89">
      <v>2</v>
    </oc>
    <nc r="C89">
      <v>50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Юсь!$19:$24,Юсь!$36:$36,Юсь!$43:$48,Юсь!$57:$57,Юсь!$59:$60,Юсь!$67:$68,Юсь!$78:$79,Юсь!$83:$87,Юсь!$90:$97,Юсь!$141:$141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c rId="14883" sId="7">
    <oc r="C53" t="inlineStr">
      <is>
        <t>назначено на 2019 г.</t>
      </is>
    </oc>
    <nc r="C53" t="inlineStr">
      <is>
        <t>назначено на 2020 г.</t>
      </is>
    </nc>
  </rcc>
  <rcc rId="14884" sId="7">
    <oc r="C3" t="inlineStr">
      <is>
        <t>назначено на 2019 г.</t>
      </is>
    </oc>
    <nc r="C3" t="inlineStr">
      <is>
        <t>назначено на 2020 г.</t>
      </is>
    </nc>
  </rcc>
  <rcc rId="14885" sId="7">
    <oc r="D3" t="inlineStr">
      <is>
        <t>исполнен на 01.01.2020 г.</t>
      </is>
    </oc>
    <nc r="D3" t="inlineStr">
      <is>
        <t>исполнен на 01.02.2020 г.</t>
      </is>
    </nc>
  </rcc>
  <rcc rId="14886" sId="7">
    <oc r="D53" t="inlineStr">
      <is>
        <t>исполнено на 01.01.2020 г.</t>
      </is>
    </oc>
    <nc r="D53" t="inlineStr">
      <is>
        <t>исполнено на 01.02.2020 г.</t>
      </is>
    </nc>
  </rcc>
  <rcc rId="14887" sId="7">
    <oc r="A1" t="inlineStr">
      <is>
        <t xml:space="preserve">                     Анализ исполнения бюджета Кадикасинского сельского поселения на 01.01.2020 г.</t>
      </is>
    </oc>
    <nc r="A1" t="inlineStr">
      <is>
        <t xml:space="preserve">                     Анализ исполнения бюджета Кадикасинского сельского поселения на 01.02.2020 г.</t>
      </is>
    </nc>
  </rcc>
  <rcc rId="14888" sId="7" numFmtId="34">
    <oc r="C6">
      <v>472.03100000000001</v>
    </oc>
    <nc r="C6">
      <v>484.2</v>
    </nc>
  </rcc>
  <rcc rId="14889" sId="7" numFmtId="34">
    <oc r="D6">
      <v>480.15465999999998</v>
    </oc>
    <nc r="D6">
      <v>9.5171299999999999</v>
    </nc>
  </rcc>
  <rcc rId="14890" sId="7" numFmtId="34">
    <oc r="C8">
      <v>266.87</v>
    </oc>
    <nc r="C8">
      <v>310.93</v>
    </nc>
  </rcc>
  <rcc rId="14891" sId="7" numFmtId="34">
    <oc r="D8">
      <v>395.50096000000002</v>
    </oc>
    <nc r="D8">
      <v>31.559950000000001</v>
    </nc>
  </rcc>
  <rcc rId="14892" sId="7" numFmtId="34">
    <oc r="C9">
      <v>2.86</v>
    </oc>
    <nc r="C9">
      <v>3.33</v>
    </nc>
  </rcc>
  <rcc rId="14893" sId="7" numFmtId="34">
    <oc r="D9">
      <v>2.9070299999999998</v>
    </oc>
    <nc r="D9">
      <v>0.21473999999999999</v>
    </nc>
  </rcc>
  <rcc rId="14894" sId="7" numFmtId="34">
    <oc r="C10">
      <v>445.73</v>
    </oc>
    <nc r="C10">
      <v>519.33000000000004</v>
    </nc>
  </rcc>
  <rcc rId="14895" sId="7" numFmtId="34">
    <oc r="D10">
      <v>528.39061000000004</v>
    </oc>
    <nc r="D10">
      <v>43.305129999999998</v>
    </nc>
  </rcc>
  <rcc rId="14896" sId="7" numFmtId="4">
    <oc r="D11">
      <v>-57.915489999999998</v>
    </oc>
    <nc r="D11">
      <v>-5.80185</v>
    </nc>
  </rcc>
  <rcc rId="14897" sId="7" numFmtId="34">
    <oc r="C13">
      <v>54.2</v>
    </oc>
    <nc r="C13">
      <v>60</v>
    </nc>
  </rcc>
  <rcc rId="14898" sId="7" numFmtId="34">
    <oc r="D13">
      <v>54.19849</v>
    </oc>
    <nc r="D13">
      <v>0</v>
    </nc>
  </rcc>
  <rcc rId="14899" sId="7" numFmtId="34">
    <oc r="C15">
      <v>380</v>
    </oc>
    <nc r="C15">
      <v>340</v>
    </nc>
  </rcc>
  <rcc rId="14900" sId="7" numFmtId="34">
    <oc r="D15">
      <v>339.61500999999998</v>
    </oc>
    <nc r="D15">
      <v>9.1786499999999993</v>
    </nc>
  </rcc>
  <rcc rId="14901" sId="7" numFmtId="34">
    <oc r="C16">
      <v>2780</v>
    </oc>
    <nc r="C16">
      <v>2691</v>
    </nc>
  </rcc>
  <rcc rId="14902" sId="7" numFmtId="34">
    <oc r="D16">
      <v>2730.87662</v>
    </oc>
    <nc r="D16">
      <v>60.755299999999998</v>
    </nc>
  </rcc>
  <rcc rId="14903" sId="7" numFmtId="34">
    <oc r="C18">
      <v>25</v>
    </oc>
    <nc r="C18">
      <v>20</v>
    </nc>
  </rcc>
  <rcc rId="14904" sId="7" numFmtId="34">
    <oc r="D18">
      <v>18.899999999999999</v>
    </oc>
    <nc r="D18">
      <v>1</v>
    </nc>
  </rcc>
  <rcc rId="14905" sId="7" numFmtId="4">
    <oc r="D27">
      <v>115.49793</v>
    </oc>
    <nc r="D27">
      <v>0</v>
    </nc>
  </rcc>
  <rcc rId="14906" sId="7" numFmtId="4">
    <oc r="D28">
      <v>12</v>
    </oc>
    <nc r="D28">
      <v>1</v>
    </nc>
  </rcc>
  <rcc rId="14907" sId="7" numFmtId="4">
    <oc r="C30">
      <v>75</v>
    </oc>
    <nc r="C30">
      <v>0</v>
    </nc>
  </rcc>
  <rcc rId="14908" sId="7" numFmtId="4">
    <oc r="D30">
      <v>79.866569999999996</v>
    </oc>
    <nc r="D30">
      <v>0</v>
    </nc>
  </rcc>
  <rcc rId="14909" sId="7" numFmtId="34">
    <oc r="C41">
      <v>1101.0999999999999</v>
    </oc>
    <nc r="C41">
      <v>1196.5999999999999</v>
    </nc>
  </rcc>
  <rcc rId="14910" sId="7" numFmtId="34">
    <oc r="D41">
      <v>1101.0999999999999</v>
    </oc>
    <nc r="D41">
      <v>99.715000000000003</v>
    </nc>
  </rcc>
  <rcc rId="14911" sId="7" numFmtId="34">
    <oc r="C42">
      <f>192-42</f>
    </oc>
    <nc r="C42">
      <v>0</v>
    </nc>
  </rcc>
  <rcc rId="14912" sId="7" numFmtId="34">
    <oc r="D42">
      <v>150</v>
    </oc>
    <nc r="D42">
      <v>0</v>
    </nc>
  </rcc>
  <rcc rId="14913" sId="7" numFmtId="34">
    <oc r="C43">
      <v>2870.7764900000002</v>
    </oc>
    <nc r="C43">
      <v>1250.8800000000001</v>
    </nc>
  </rcc>
  <rcc rId="14914" sId="7" numFmtId="34">
    <oc r="D43">
      <v>2870.7764900000002</v>
    </oc>
    <nc r="D43">
      <v>0</v>
    </nc>
  </rcc>
  <rcc rId="14915" sId="7" numFmtId="34">
    <oc r="C45">
      <v>182.38900000000001</v>
    </oc>
    <nc r="C45">
      <v>183.38800000000001</v>
    </nc>
  </rcc>
  <rcc rId="14916" sId="7" numFmtId="34">
    <oc r="D45">
      <v>182.38900000000001</v>
    </oc>
    <nc r="D45">
      <v>14.933299999999999</v>
    </nc>
  </rcc>
  <rcc rId="14917" sId="7" numFmtId="34">
    <oc r="C46">
      <v>415.21699999999998</v>
    </oc>
    <nc r="C46"/>
  </rcc>
  <rcc rId="14918" sId="7" numFmtId="34">
    <oc r="C47">
      <v>2.49139</v>
    </oc>
    <nc r="C47"/>
  </rcc>
  <rcc rId="14919" sId="7" numFmtId="34">
    <oc r="D46">
      <v>388.36500000000001</v>
    </oc>
    <nc r="D46">
      <v>0</v>
    </nc>
  </rcc>
  <rcc rId="14920" sId="7" numFmtId="34">
    <oc r="D47">
      <v>162.10640000000001</v>
    </oc>
    <nc r="D47">
      <v>0</v>
    </nc>
  </rcc>
  <rcc rId="14921" sId="7" numFmtId="34">
    <oc r="C57">
      <v>1658.4880000000001</v>
    </oc>
    <nc r="C57">
      <v>1637</v>
    </nc>
  </rcc>
  <rcc rId="14922" sId="7" numFmtId="34">
    <oc r="D57">
      <v>1649.3450700000001</v>
    </oc>
    <nc r="D57">
      <v>33.744770000000003</v>
    </nc>
  </rcc>
  <rcc rId="14923" sId="7" numFmtId="34">
    <oc r="C60">
      <v>0</v>
    </oc>
    <nc r="C60">
      <v>44</v>
    </nc>
  </rcc>
  <rcc rId="14924" sId="7" numFmtId="34">
    <oc r="C62">
      <v>60.295999999999999</v>
    </oc>
    <nc r="C62">
      <v>4.9340000000000002</v>
    </nc>
  </rcc>
  <rcc rId="14925" sId="7" numFmtId="34">
    <oc r="D62">
      <v>60.295999999999999</v>
    </oc>
    <nc r="D62">
      <v>0</v>
    </nc>
  </rcc>
  <rcc rId="14926" sId="7" numFmtId="34">
    <oc r="C64">
      <v>179.892</v>
    </oc>
    <nc r="C64">
      <v>179.208</v>
    </nc>
  </rcc>
  <rcc rId="14927" sId="7" numFmtId="34">
    <oc r="D64">
      <v>179.892</v>
    </oc>
    <nc r="D64">
      <v>4</v>
    </nc>
  </rcc>
  <rcc rId="14928" sId="7" numFmtId="34">
    <oc r="C68">
      <v>2.7031100000000001</v>
    </oc>
    <nc r="C68">
      <v>1.6</v>
    </nc>
  </rcc>
  <rcc rId="14929" sId="7" numFmtId="34">
    <oc r="D68">
      <v>2.7031100000000001</v>
    </oc>
    <nc r="D68">
      <v>0</v>
    </nc>
  </rcc>
  <rcc rId="14930" sId="7" numFmtId="34">
    <oc r="D69">
      <v>2.4</v>
    </oc>
    <nc r="D69">
      <v>0</v>
    </nc>
  </rcc>
  <rcc rId="14931" sId="7" numFmtId="34">
    <oc r="D70">
      <v>2</v>
    </oc>
    <nc r="D70">
      <v>0</v>
    </nc>
  </rcc>
  <rcc rId="14932" sId="7" numFmtId="34">
    <oc r="C72">
      <v>6.7024999999999997</v>
    </oc>
    <nc r="C72">
      <v>10.021000000000001</v>
    </nc>
  </rcc>
  <rcc rId="14933" sId="7" numFmtId="34">
    <oc r="D72">
      <v>6.7024999999999997</v>
    </oc>
    <nc r="D72">
      <v>0</v>
    </nc>
  </rcc>
  <rcc rId="14934" sId="7" numFmtId="34">
    <oc r="C73">
      <v>643.9</v>
    </oc>
    <nc r="C73">
      <v>0</v>
    </nc>
  </rcc>
  <rcc rId="14935" sId="7" numFmtId="34">
    <oc r="D73">
      <v>640.72026000000005</v>
    </oc>
    <nc r="D73">
      <v>0</v>
    </nc>
  </rcc>
  <rcc rId="14936" sId="7" numFmtId="34">
    <oc r="C74">
      <v>3982.66093</v>
    </oc>
    <nc r="C74">
      <v>2084.4699999999998</v>
    </nc>
  </rcc>
  <rcc rId="14937" sId="7" numFmtId="34">
    <oc r="D74">
      <v>3839.1024499999999</v>
    </oc>
    <nc r="D74">
      <v>8.8559999999999999</v>
    </nc>
  </rcc>
  <rcc rId="14938" sId="7" numFmtId="34">
    <oc r="C75">
      <v>230.95400000000001</v>
    </oc>
    <nc r="C75">
      <v>50</v>
    </nc>
  </rcc>
  <rcc rId="14939" sId="7" numFmtId="34">
    <oc r="D75">
      <v>207.5</v>
    </oc>
    <nc r="D75">
      <v>7</v>
    </nc>
  </rcc>
  <rcc rId="14940" sId="7" numFmtId="34">
    <oc r="C79">
      <v>1204.95389</v>
    </oc>
    <nc r="C79">
      <v>1189.325</v>
    </nc>
  </rcc>
  <rcc rId="14941" sId="7" numFmtId="34">
    <oc r="D79">
      <v>1195.4241999999999</v>
    </oc>
    <nc r="D79">
      <v>0</v>
    </nc>
  </rcc>
  <rcc rId="14942" sId="7" numFmtId="34">
    <oc r="C81">
      <v>2277.6</v>
    </oc>
    <nc r="C81">
      <v>1975.2</v>
    </nc>
  </rcc>
  <rcc rId="14943" sId="7" numFmtId="34">
    <oc r="D81">
      <v>2277.6</v>
    </oc>
    <nc r="D81">
      <v>150</v>
    </nc>
  </rcc>
  <rcc rId="14944" sId="7" numFmtId="34">
    <nc r="C88">
      <v>2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Сун!$19:$24,Сун!$33:$34,Сун!$45:$45,Сун!$49:$51,Сун!$58:$58,Сун!$60:$61,Сун!$68:$69,Сун!$79:$80,Сун!$82:$82,Сун!$85:$85,Сун!$87:$89,Сун!$93:$100,Сун!$142:$142</formula>
    <oldFormula>Сун!$19:$24,Сун!$33:$34,Сун!$45:$45,Сун!$49:$51,Сун!$58:$58,Сун!$60:$61,Сун!$68:$69,Сун!$79:$80,Сун!$82:$82,Сун!$85:$85,Сун!$87:$89,Сун!$93:$100,Сун!$142:$142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1.xml><?xml version="1.0" encoding="utf-8"?>
<revisions xmlns="http://schemas.openxmlformats.org/spreadsheetml/2006/main" xmlns:r="http://schemas.openxmlformats.org/officeDocument/2006/relationships">
  <rcc rId="14540" sId="4" numFmtId="4">
    <oc r="C9">
      <v>0.86499999999999999</v>
    </oc>
    <nc r="C9">
      <v>1.03</v>
    </nc>
  </rcc>
  <rcc rId="14541" sId="4" numFmtId="4">
    <oc r="D9">
      <v>0.90188999999999997</v>
    </oc>
    <nc r="D9">
      <v>6.6140000000000004E-2</v>
    </nc>
  </rcc>
  <rcc rId="14542" sId="4" numFmtId="4">
    <oc r="C10">
      <v>138.30000000000001</v>
    </oc>
    <nc r="C10">
      <v>159.91</v>
    </nc>
  </rcc>
  <rcc rId="14543" sId="4" numFmtId="4">
    <oc r="D10">
      <v>163.92841000000001</v>
    </oc>
    <nc r="D10">
      <v>13.3348</v>
    </nc>
  </rcc>
  <rcc rId="14544" sId="4" numFmtId="4">
    <oc r="D11">
      <v>-17.967759999999998</v>
    </oc>
    <nc r="D11">
      <v>-1.78654</v>
    </nc>
  </rcc>
  <rcc rId="14545" sId="4" numFmtId="4">
    <oc r="C13">
      <v>42</v>
    </oc>
    <nc r="C13">
      <v>35</v>
    </nc>
  </rcc>
  <rcc rId="14546" sId="4" numFmtId="4">
    <oc r="D13">
      <v>40.129199999999997</v>
    </oc>
    <nc r="D13">
      <v>0</v>
    </nc>
  </rcc>
  <rcc rId="14547" sId="4" numFmtId="4">
    <oc r="C15">
      <v>50</v>
    </oc>
    <nc r="C15">
      <v>38</v>
    </nc>
  </rcc>
  <rcc rId="14548" sId="4" numFmtId="4">
    <oc r="D15">
      <v>48.325180000000003</v>
    </oc>
    <nc r="D15">
      <v>0.60509999999999997</v>
    </nc>
  </rcc>
  <rcc rId="14549" sId="4" numFmtId="4">
    <oc r="C16">
      <v>200</v>
    </oc>
    <nc r="C16">
      <v>193</v>
    </nc>
  </rcc>
  <rcc rId="14550" sId="4" numFmtId="4">
    <oc r="D16">
      <v>204.27932000000001</v>
    </oc>
    <nc r="D16">
      <v>4.6512900000000004</v>
    </nc>
  </rcc>
  <rcc rId="14551" sId="4" numFmtId="4">
    <oc r="C18">
      <v>5</v>
    </oc>
    <nc r="C18">
      <v>3</v>
    </nc>
  </rcc>
  <rcc rId="14552" sId="4" numFmtId="4">
    <oc r="D18">
      <v>1.7</v>
    </oc>
    <nc r="D18">
      <v>0.2</v>
    </nc>
  </rcc>
  <rcc rId="14553" sId="4" numFmtId="4">
    <oc r="C27">
      <v>55</v>
    </oc>
    <nc r="C27">
      <v>54.3</v>
    </nc>
  </rcc>
  <rcc rId="14554" sId="4" numFmtId="4">
    <oc r="D27">
      <v>54.324680000000001</v>
    </oc>
    <nc r="D27">
      <v>0</v>
    </nc>
  </rcc>
  <rcc rId="14555" sId="4" numFmtId="4">
    <oc r="C30">
      <v>6</v>
    </oc>
    <nc r="C30">
      <v>0</v>
    </nc>
  </rcc>
  <rcc rId="14556" sId="4" numFmtId="4">
    <oc r="D30">
      <v>6.3845299999999998</v>
    </oc>
    <nc r="D30">
      <v>0</v>
    </nc>
  </rcc>
  <rcc rId="14557" sId="4" numFmtId="34">
    <oc r="C40">
      <v>452.20800000000003</v>
    </oc>
    <nc r="C40">
      <v>100</v>
    </nc>
  </rcc>
  <rcc rId="14558" sId="4" numFmtId="4">
    <oc r="D40">
      <v>452.20800000000003</v>
    </oc>
    <nc r="D40">
      <v>0</v>
    </nc>
  </rcc>
  <rcc rId="14559" sId="4" numFmtId="34">
    <oc r="C39">
      <v>1200.7</v>
    </oc>
    <nc r="C39">
      <v>1194.4000000000001</v>
    </nc>
  </rcc>
  <rcc rId="14560" sId="4" numFmtId="4">
    <oc r="D39">
      <v>1200.7</v>
    </oc>
    <nc r="D39">
      <v>99.531999999999996</v>
    </nc>
  </rcc>
  <rcc rId="14561" sId="4" numFmtId="34">
    <oc r="C41">
      <v>1555.6595600000001</v>
    </oc>
    <nc r="C41">
      <v>386.53</v>
    </nc>
  </rcc>
  <rcc rId="14562" sId="4" numFmtId="4">
    <oc r="D41">
      <v>1555.6595600000001</v>
    </oc>
    <nc r="D41">
      <v>0</v>
    </nc>
  </rcc>
  <rcc rId="14563" sId="4" numFmtId="34">
    <oc r="C42">
      <v>91.480999999999995</v>
    </oc>
    <nc r="C42">
      <v>92.584999999999994</v>
    </nc>
  </rcc>
  <rcc rId="14564" sId="4" numFmtId="4">
    <oc r="D42">
      <v>91.480999999999995</v>
    </oc>
    <nc r="D42">
      <v>7.4667000000000003</v>
    </nc>
  </rcc>
  <rcc rId="14565" sId="4" numFmtId="34">
    <oc r="C43">
      <v>60.477960000000003</v>
    </oc>
    <nc r="C43">
      <v>0</v>
    </nc>
  </rcc>
  <rcc rId="14566" sId="4" numFmtId="4">
    <oc r="D43">
      <v>121.40846999999999</v>
    </oc>
    <nc r="D43">
      <v>0</v>
    </nc>
  </rcc>
  <rcc rId="14567" sId="4" numFmtId="34">
    <oc r="C44">
      <v>64.477000000000004</v>
    </oc>
    <nc r="C44">
      <v>0</v>
    </nc>
  </rcc>
  <rcc rId="14568" sId="4" numFmtId="4">
    <oc r="D44">
      <v>64.477000000000004</v>
    </oc>
    <nc r="D44">
      <v>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Иль!$19:$23,Иль!$34:$34,Иль!$40:$40,Иль!$59:$59,Иль!$61:$63,Иль!$69:$70,Иль!$79:$80,Иль!$82:$82,Иль!$87:$91,Иль!$94:$101,Иль!$144:$144</formula>
    <oldFormula>Иль!$19:$23,Иль!$34:$34,Иль!$40:$40,Иль!$59:$59,Иль!$61:$63,Иль!$69:$70,Иль!$79:$80,Иль!$82:$82,Иль!$87:$91,Иль!$94:$101,Иль!$144:$144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район!$17:$17,район!$27:$30,район!$35:$35,район!$38:$38,район!$50:$51,район!$55:$55,район!$57:$57,район!$62:$62,район!$99:$99,район!$106:$106,район!$134:$136,район!$139:$140</formula>
    <oldFormula>район!$17:$17,район!$27:$30,район!$35:$35,район!$38:$38,район!$50:$51,район!$55:$55,район!$57:$57,район!$62:$62,район!$99:$99,район!$106:$106,район!$134:$136,район!$139:$140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Иль!$19:$23,Иль!$34:$34,Иль!$40:$40,Иль!$59:$59,Иль!$61:$63,Иль!$69:$70,Иль!$79:$80,Иль!$82:$82,Иль!$87:$91,Иль!$94:$101,Иль!$144:$144</formula>
    <oldFormula>Иль!$19:$23,Иль!$34:$34,Иль!$40:$40,Иль!$59:$59,Иль!$61:$63,Иль!$69:$70,Иль!$79:$80,Иль!$82:$82,Иль!$87:$91,Иль!$94:$101,Иль!$144:$144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Кад!$19:$24,Кад!$31:$35,Кад!$38:$38,Кад!$44:$44,Кад!$48:$48,Кад!$56:$56,Кад!$58:$60,Кад!$66:$67,Кад!$77:$78,Кад!$82:$86,Кад!$89:$96,Кад!$142:$142</formula>
    <oldFormula>Кад!$19:$24,Кад!$31:$35,Кад!$38:$38,Кад!$44:$44,Кад!$48:$48,Кад!$56:$56,Кад!$58:$60,Кад!$66:$67,Кад!$77:$78,Кад!$82:$86,Кад!$89:$96,Кад!$142:$142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Мор!$17:$24,Мор!$27:$27,Мор!$31:$33,Мор!$44:$44,Мор!$47:$47,Мор!$49:$49,Мор!$57:$57,Мор!$59:$60,Мор!$64:$65,Мор!$67:$68,Мор!$78:$79,Мор!$83:$88,Мор!$91:$97,Мор!$142:$142</formula>
    <oldFormula>Мор!$17:$24,Мор!$27:$27,Мор!$31:$33,Мор!$44:$44,Мор!$47:$47,Мор!$49:$49,Мор!$57:$57,Мор!$59:$60,Мор!$64:$65,Мор!$67:$68,Мор!$78:$79,Мор!$83:$88,Мор!$91:$97,Мор!$142:$142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Тор!$19:$24,Тор!$32:$34,Тор!$39:$39,Тор!$50:$50,Тор!$57:$57,Тор!$59:$60,Тор!$67:$68,Тор!$75:$75,Тор!$79:$80,Тор!$86:$95,Тор!$142:$142</formula>
    <oldFormula>Тор!$19:$24,Тор!$32:$34,Тор!$39:$39,Тор!$50:$50,Тор!$57:$57,Тор!$59:$60,Тор!$67:$68,Тор!$75:$75,Тор!$79:$80,Тор!$86:$95,Тор!$142:$142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Юсь!$19:$24,Юсь!$36:$36,Юсь!$44:$50,Юсь!$58:$58,Юсь!$60:$61,Юсь!$68:$69,Юсь!$79:$80,Юсь!$84:$88,Юсь!$91:$98,Юсь!$142:$142</formula>
    <oldFormula>Юсь!$19:$24,Юсь!$36:$36,Юсь!$44:$50,Юсь!$58:$58,Юсь!$60:$61,Юсь!$68:$69,Юсь!$79:$80,Юсь!$84:$88,Юсь!$91:$98,Юсь!$142:$142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21.xml><?xml version="1.0" encoding="utf-8"?>
<revisions xmlns="http://schemas.openxmlformats.org/spreadsheetml/2006/main" xmlns:r="http://schemas.openxmlformats.org/officeDocument/2006/relationships">
  <rcv guid="{B30CE22D-C12F-4E12-8BB9-3AAE0A6991CC}" action="delete"/>
  <rdn rId="0" localSheetId="1" customView="1" name="Z_B30CE22D_C12F_4E12_8BB9_3AAE0A6991CC_.wvu.PrintArea" hidden="1" oldHidden="1">
    <formula>Консол!$A$1:$K$50</formula>
    <oldFormula>Консол!$A$1:$K$50</oldFormula>
  </rdn>
  <rdn rId="0" localSheetId="1" customView="1" name="Z_B30CE22D_C12F_4E12_8BB9_3AAE0A6991CC_.wvu.Rows" hidden="1" oldHidden="1">
    <formula>Консол!$22:$22,Консол!$43:$45</formula>
    <oldFormula>Консол!$22:$22,Консол!$43:$45</oldFormula>
  </rdn>
  <rdn rId="0" localSheetId="2" customView="1" name="Z_B30CE22D_C12F_4E12_8BB9_3AAE0A6991CC_.wvu.PrintArea" hidden="1" oldHidden="1">
    <formula>Справка!$A$1:$EY$31</formula>
    <oldFormula>Справка!$A$1:$EY$31</oldFormula>
  </rdn>
  <rdn rId="0" localSheetId="2" customView="1" name="Z_B30CE22D_C12F_4E12_8BB9_3AAE0A6991CC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B30CE22D_C12F_4E12_8BB9_3AAE0A6991CC_.wvu.Rows" hidden="1" oldHidden="1">
    <formula>район!$17:$18,район!$20:$20,район!$27:$31,район!$35:$35,район!$38:$38,район!$50:$51,район!$62:$62,район!$75:$75,район!$82:$82,район!$99:$99,район!$134:$136,район!$139:$140</formula>
    <oldFormula>район!$17:$18,район!$20:$20,район!$27:$31,район!$35:$35,район!$38:$38,район!$50:$51,район!$62:$62,район!$75:$75,район!$82:$82,район!$99:$99,район!$134:$136,район!$139:$140</oldFormula>
  </rdn>
  <rdn rId="0" localSheetId="4" customView="1" name="Z_B30CE22D_C12F_4E12_8BB9_3AAE0A6991CC_.wvu.PrintArea" hidden="1" oldHidden="1">
    <formula>Але!$A$1:$F$97</formula>
    <oldFormula>Але!$A$1:$F$97</oldFormula>
  </rdn>
  <rdn rId="0" localSheetId="4" customView="1" name="Z_B30CE22D_C12F_4E12_8BB9_3AAE0A6991CC_.wvu.Rows" hidden="1" oldHidden="1">
    <formula>Але!$19:$24,Але!$28:$28,Але!$36:$36,Але!$45:$46,Але!$53:$53,Але!$55:$57,Але!$63:$64,Але!$74:$75,Але!$79:$83,Але!$86:$93,Але!$142:$142</formula>
    <oldFormula>Але!$19:$24,Але!$28:$28,Але!$36:$36,Але!$45:$46,Але!$53:$53,Але!$55:$57,Але!$63:$64,Але!$74:$75,Але!$79:$83,Але!$86:$93,Але!$142:$142</oldFormula>
  </rdn>
  <rdn rId="0" localSheetId="5" customView="1" name="Z_B30CE22D_C12F_4E12_8BB9_3AAE0A6991CC_.wvu.PrintArea" hidden="1" oldHidden="1">
    <formula>Сун!$A$1:$F$104</formula>
    <oldFormula>Сун!$A$1:$F$104</oldFormula>
  </rdn>
  <rdn rId="0" localSheetId="5" customView="1" name="Z_B30CE22D_C12F_4E12_8BB9_3AAE0A6991CC_.wvu.Rows" hidden="1" oldHidden="1">
    <formula>Сун!$19:$24,Сун!$34:$36,Сун!$39:$39,Сун!$49:$51,Сун!$54:$54,Сун!$58:$58,Сун!$60:$62,Сун!$68:$69,Сун!$79:$80,Сун!$82:$82,Сун!$85:$85,Сун!$87:$90,Сун!$93:$100,Сун!$142:$142</formula>
    <oldFormula>Сун!$19:$24,Сун!$34:$36,Сун!$39:$39,Сун!$49:$51,Сун!$54:$54,Сун!$58:$58,Сун!$60:$62,Сун!$68:$69,Сун!$79:$80,Сун!$82:$82,Сун!$85:$85,Сун!$87:$90,Сун!$93:$100,Сун!$142:$142</oldFormula>
  </rdn>
  <rdn rId="0" localSheetId="6" customView="1" name="Z_B30CE22D_C12F_4E12_8BB9_3AAE0A6991CC_.wvu.PrintArea" hidden="1" oldHidden="1">
    <formula>Иль!$A$1:$F$105</formula>
    <oldFormula>Иль!$A$1:$F$105</oldFormula>
  </rdn>
  <rdn rId="0" localSheetId="6" customView="1" name="Z_B30CE22D_C12F_4E12_8BB9_3AAE0A6991CC_.wvu.Rows" hidden="1" oldHidden="1">
    <formula>Иль!$19:$24,Иль!$34:$34,Иль!$39:$40,Иль!$49:$51,Иль!$59:$59,Иль!$61:$63,Иль!$69:$70,Иль!$79:$80,Иль!$82:$82,Иль!$87:$91,Иль!$94:$101,Иль!$144:$144</formula>
    <oldFormula>Иль!$19:$24,Иль!$34:$34,Иль!$39:$40,Иль!$49:$51,Иль!$59:$59,Иль!$61:$63,Иль!$69:$70,Иль!$79:$80,Иль!$82:$82,Иль!$87:$91,Иль!$94:$101,Иль!$144:$144</oldFormula>
  </rdn>
  <rdn rId="0" localSheetId="7" customView="1" name="Z_B30CE22D_C12F_4E12_8BB9_3AAE0A6991CC_.wvu.Rows" hidden="1" oldHidden="1">
    <formula>Кад!$19:$24,Кад!$31:$35,Кад!$38:$38,Кад!$48:$49,Кад!$56:$56,Кад!$58:$60,Кад!$66:$67,Кад!$77:$78,Кад!$82:$86,Кад!$89:$96,Кад!$142:$142</formula>
    <oldFormula>Кад!$19:$24,Кад!$31:$35,Кад!$38:$38,Кад!$48:$49,Кад!$56:$56,Кад!$58:$60,Кад!$66:$67,Кад!$77:$78,Кад!$82:$86,Кад!$89:$96,Кад!$142:$142</oldFormula>
  </rdn>
  <rdn rId="0" localSheetId="8" customView="1" name="Z_B30CE22D_C12F_4E12_8BB9_3AAE0A6991CC_.wvu.PrintArea" hidden="1" oldHidden="1">
    <formula>Мор!$A$1:$F$101</formula>
    <oldFormula>Мор!$A$1:$F$101</oldFormula>
  </rdn>
  <rdn rId="0" localSheetId="8" customView="1" name="Z_B30CE22D_C12F_4E12_8BB9_3AAE0A6991CC_.wvu.Rows" hidden="1" oldHidden="1">
    <formula>Мор!$17:$24,Мор!$27:$27,Мор!$31:$33,Мор!$44:$44,Мор!$47:$47,Мор!$49:$50,Мор!$57:$57,Мор!$59:$60,Мор!$64:$65,Мор!$67:$68,Мор!$78:$79,Мор!$83:$88,Мор!$91:$97,Мор!$142:$142</formula>
    <oldFormula>Мор!$17:$24,Мор!$27:$27,Мор!$31:$33,Мор!$44:$44,Мор!$47:$47,Мор!$49:$50,Мор!$57:$57,Мор!$59:$60,Мор!$64:$65,Мор!$67:$68,Мор!$78:$79,Мор!$83:$88,Мор!$91:$97,Мор!$142:$142</oldFormula>
  </rdn>
  <rdn rId="0" localSheetId="9" customView="1" name="Z_B30CE22D_C12F_4E12_8BB9_3AAE0A6991CC_.wvu.Rows" hidden="1" oldHidden="1">
    <formula>Мос!$19:$24,Мос!$29:$33,Мос!$44:$44,Мос!$58:$58,Мос!$60:$61,Мос!$68:$69,Мос!$79:$80,Мос!$82:$82,Мос!$85:$92,Мос!$95:$102,Мос!$143:$143</formula>
    <oldFormula>Мос!$19:$24,Мос!$29:$33,Мос!$44:$44,Мос!$58:$58,Мос!$60:$61,Мос!$68:$69,Мос!$79:$80,Мос!$82:$82,Мос!$85:$92,Мос!$95:$102,Мос!$143:$143</oldFormula>
  </rdn>
  <rdn rId="0" localSheetId="10" customView="1" name="Z_B30CE22D_C12F_4E12_8BB9_3AAE0A6991CC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B30CE22D_C12F_4E12_8BB9_3AAE0A6991CC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B30CE22D_C12F_4E12_8BB9_3AAE0A6991CC_.wvu.PrintArea" hidden="1" oldHidden="1">
    <formula>Тор!$A$1:$F$101</formula>
    <oldFormula>Тор!$A$1:$F$101</oldFormula>
  </rdn>
  <rdn rId="0" localSheetId="12" customView="1" name="Z_B30CE22D_C12F_4E12_8BB9_3AAE0A6991CC_.wvu.Rows" hidden="1" oldHidden="1">
    <formula>Тор!$19:$24,Тор!$32:$36,Тор!$39:$39,Тор!$50:$50,Тор!$57:$57,Тор!$59:$60,Тор!$67:$68,Тор!$75:$75,Тор!$79:$80,Тор!$86:$87,Тор!$89:$95,Тор!$142:$142</formula>
    <oldFormula>Тор!$19:$24,Тор!$32:$36,Тор!$39:$39,Тор!$50:$50,Тор!$57:$57,Тор!$59:$60,Тор!$67:$68,Тор!$75:$75,Тор!$79:$80,Тор!$86:$87,Тор!$89:$95,Тор!$142:$142</oldFormula>
  </rdn>
  <rdn rId="0" localSheetId="13" customView="1" name="Z_B30CE22D_C12F_4E12_8BB9_3AAE0A6991CC_.wvu.Rows" hidden="1" oldHidden="1">
    <formula>Хор!$19:$24,Хор!$28:$36,Хор!$40:$40,Хор!$46:$48,Хор!$55:$55,Хор!$57:$59,Хор!$65:$66,Хор!$76:$77,Хор!$81:$85,Хор!$88:$95,Хор!$142:$142</formula>
    <oldFormula>Хор!$19:$24,Хор!$28:$36,Хор!$40:$40,Хор!$46:$48,Хор!$55:$55,Хор!$57:$59,Хор!$65:$66,Хор!$76:$77,Хор!$81:$85,Хор!$88:$95,Хор!$142:$142</oldFormula>
  </rdn>
  <rdn rId="0" localSheetId="14" customView="1" name="Z_B30CE22D_C12F_4E12_8BB9_3AAE0A6991CC_.wvu.PrintArea" hidden="1" oldHidden="1">
    <formula>Чум!$A$1:$F$101</formula>
    <oldFormula>Чум!$A$1:$F$101</oldFormula>
  </rdn>
  <rdn rId="0" localSheetId="14" customView="1" name="Z_B30CE22D_C12F_4E12_8BB9_3AAE0A6991CC_.wvu.Rows" hidden="1" oldHidden="1">
    <formula>Чум!$19:$24,Чум!$31:$36,Чум!$47:$49,Чум!$57:$57,Чум!$59:$61,Чум!$67:$68,Чум!$78:$79,Чум!$83:$87,Чум!$90:$97,Чум!$142:$142</formula>
    <oldFormula>Чум!$19:$24,Чум!$31:$36,Чум!$47:$49,Чум!$57:$57,Чум!$59:$61,Чум!$67:$68,Чум!$78:$79,Чум!$83:$87,Чум!$90:$97,Чум!$142:$142</oldFormula>
  </rdn>
  <rdn rId="0" localSheetId="15" customView="1" name="Z_B30CE22D_C12F_4E12_8BB9_3AAE0A6991CC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B30CE22D_C12F_4E12_8BB9_3AAE0A6991CC_.wvu.PrintArea" hidden="1" oldHidden="1">
    <formula>Юнг!$A$1:$F$100</formula>
    <oldFormula>Юнг!$A$1:$F$100</oldFormula>
  </rdn>
  <rdn rId="0" localSheetId="16" customView="1" name="Z_B30CE22D_C12F_4E12_8BB9_3AAE0A6991CC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B30CE22D_C12F_4E12_8BB9_3AAE0A6991CC_.wvu.PrintArea" hidden="1" oldHidden="1">
    <formula>Юсь!$A$1:$F$102</formula>
    <oldFormula>Юсь!$A$1:$F$102</oldFormula>
  </rdn>
  <rdn rId="0" localSheetId="17" customView="1" name="Z_B30CE22D_C12F_4E12_8BB9_3AAE0A6991CC_.wvu.Rows" hidden="1" oldHidden="1">
    <formula>Юсь!$19:$24,Юсь!$31:$33,Юсь!$36:$36,Юсь!$44:$49,Юсь!$58:$58,Юсь!$60:$61,Юсь!$68:$69,Юсь!$79:$80,Юсь!$84:$88,Юсь!$91:$98,Юсь!$142:$142</formula>
    <oldFormula>Юсь!$19:$24,Юсь!$31:$33,Юсь!$36:$36,Юсь!$44:$49,Юсь!$58:$58,Юсь!$60:$61,Юсь!$68:$69,Юсь!$79:$80,Юсь!$84:$88,Юсь!$91:$98,Юсь!$142:$142</oldFormula>
  </rdn>
  <rdn rId="0" localSheetId="18" customView="1" name="Z_B30CE22D_C12F_4E12_8BB9_3AAE0A6991CC_.wvu.PrintArea" hidden="1" oldHidden="1">
    <formula>Яра!$A$1:$F$102</formula>
    <oldFormula>Яра!$A$1:$F$102</oldFormula>
  </rdn>
  <rdn rId="0" localSheetId="18" customView="1" name="Z_B30CE22D_C12F_4E12_8BB9_3AAE0A6991CC_.wvu.Rows" hidden="1" oldHidden="1">
    <formula>Яра!$19:$24,Яра!$46:$46,Яра!$48:$50,Яра!$58:$58,Яра!$60:$61,Яра!$68:$69,Яра!$79:$80,Яра!$84:$88,Яра!$91:$98,Яра!$143:$143</formula>
    <oldFormula>Яра!$19:$24,Яра!$46:$46,Яра!$48:$50,Яра!$58:$58,Яра!$60:$61,Яра!$68:$69,Яра!$79:$80,Яра!$84:$88,Яра!$91:$98,Яра!$143:$143</oldFormula>
  </rdn>
  <rdn rId="0" localSheetId="19" customView="1" name="Z_B30CE22D_C12F_4E12_8BB9_3AAE0A6991CC_.wvu.Rows" hidden="1" oldHidden="1">
    <formula>Яро!$19:$24,Яро!$28:$28,Яро!$36:$36,Яро!$43:$43,Яро!$54:$54,Яро!$56:$58,Яро!$64:$65,Яро!$75:$75,Яро!$80:$84,Яро!$87:$90,Яро!$92:$94</formula>
    <oldFormula>Яро!$19:$24,Яро!$28:$28,Яро!$36:$36,Яро!$43:$43,Яро!$54:$54,Яро!$56:$58,Яро!$64:$65,Яро!$75:$75,Яро!$80:$84,Яро!$87:$90,Яро!$92:$94</oldFormula>
  </rdn>
  <rdn rId="0" localSheetId="20" customView="1" name="Z_B30CE22D_C12F_4E12_8BB9_3AAE0A6991CC_.wvu.Rows" hidden="1" oldHidden="1">
    <formula>Лист1!$82:$84</formula>
    <oldFormula>Лист1!$82:$84</oldFormula>
  </rdn>
  <rcv guid="{B30CE22D-C12F-4E12-8BB9-3AAE0A6991CC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21157" sId="13">
    <oc r="C52" t="inlineStr">
      <is>
        <t>назначено на 2021 г.</t>
      </is>
    </oc>
    <nc r="C52" t="inlineStr">
      <is>
        <t>назначено на 2022 г.</t>
      </is>
    </nc>
  </rcc>
  <rcc rId="21158" sId="13">
    <oc r="C3" t="inlineStr">
      <is>
        <t>назначено на 2021 г.</t>
      </is>
    </oc>
    <nc r="C3" t="inlineStr">
      <is>
        <t>назначено на 2022 г.</t>
      </is>
    </nc>
  </rcc>
  <rcc rId="21159" sId="13">
    <oc r="A1" t="inlineStr">
      <is>
        <t xml:space="preserve">                     Анализ исполнения бюджета Хорнойского сельского поселения на 01.02.2021 г.</t>
      </is>
    </oc>
    <nc r="A1" t="inlineStr">
      <is>
        <t xml:space="preserve">                     Анализ исполнения бюджета Хорнойского сельского поселения на 01.02.2022 г.</t>
      </is>
    </nc>
  </rcc>
  <rcc rId="21160" sId="13" numFmtId="4">
    <oc r="C6">
      <v>55.5</v>
    </oc>
    <nc r="C6">
      <v>111</v>
    </nc>
  </rcc>
  <rcc rId="21161" sId="13" numFmtId="4">
    <oc r="D6">
      <v>10.00691</v>
    </oc>
    <nc r="D6">
      <v>0.85682999999999998</v>
    </nc>
  </rcc>
  <rcc rId="21162" sId="13" numFmtId="4">
    <oc r="C8">
      <v>140.19999999999999</v>
    </oc>
    <nc r="C8">
      <v>159.916</v>
    </nc>
  </rcc>
  <rcc rId="21163" sId="13" numFmtId="4">
    <oc r="D8">
      <v>14.57587</v>
    </oc>
    <nc r="D8">
      <v>18.90277</v>
    </nc>
  </rcc>
  <rcc rId="21164" sId="13" numFmtId="4">
    <oc r="C9">
      <v>1.5</v>
    </oc>
    <nc r="C9">
      <v>1.7150000000000001</v>
    </nc>
  </rcc>
  <rcc rId="21165" sId="13" numFmtId="4">
    <oc r="D9">
      <v>8.591E-2</v>
    </oc>
    <nc r="D9">
      <v>0.11123</v>
    </nc>
  </rcc>
  <rcc rId="21166" sId="13" numFmtId="4">
    <oc r="C10">
      <v>234.16</v>
    </oc>
    <nc r="C10">
      <v>267.09899999999999</v>
    </nc>
  </rcc>
  <rcc rId="21167" sId="13" numFmtId="4">
    <oc r="D10">
      <v>19.55742</v>
    </oc>
    <nc r="D10">
      <v>23.38748</v>
    </nc>
  </rcc>
  <rcc rId="21168" sId="13" numFmtId="4">
    <oc r="D11">
      <v>-2.4839799999999999</v>
    </oc>
    <nc r="D11">
      <v>-1.25935</v>
    </nc>
  </rcc>
  <rcc rId="21169" sId="13" numFmtId="4">
    <oc r="D13">
      <v>0</v>
    </oc>
    <nc r="D13">
      <v>7.4399999999999994E-2</v>
    </nc>
  </rcc>
  <rcc rId="21170" sId="13" numFmtId="4">
    <oc r="C15">
      <v>230</v>
    </oc>
    <nc r="C15">
      <v>271</v>
    </nc>
  </rcc>
  <rcc rId="21171" sId="13" numFmtId="4">
    <oc r="D15">
      <v>0.17846000000000001</v>
    </oc>
    <nc r="D15">
      <v>1.6529700000000001</v>
    </nc>
  </rcc>
  <rcc rId="21172" sId="13" numFmtId="4">
    <oc r="C16">
      <v>390</v>
    </oc>
    <nc r="C16">
      <v>314</v>
    </nc>
  </rcc>
  <rcc rId="21173" sId="13" numFmtId="4">
    <oc r="D16">
      <v>5.7888700000000002</v>
    </oc>
    <nc r="D16">
      <v>9.4162999999999997</v>
    </nc>
  </rcc>
  <rcc rId="21174" sId="13" numFmtId="4">
    <oc r="C27">
      <v>51.5</v>
    </oc>
    <nc r="C27">
      <v>30</v>
    </nc>
  </rcc>
  <rcc rId="21175" sId="13" numFmtId="4">
    <oc r="D27">
      <v>2.2000000000000002</v>
    </oc>
    <nc r="D27">
      <v>0</v>
    </nc>
  </rcc>
  <rcc rId="21176" sId="13" numFmtId="4">
    <oc r="C39">
      <v>2155.1</v>
    </oc>
    <nc r="C39">
      <v>2095.3000000000002</v>
    </nc>
  </rcc>
  <rcc rId="21177" sId="13" numFmtId="4">
    <oc r="D39">
      <v>179.59299999999999</v>
    </oc>
    <nc r="D39">
      <v>0</v>
    </nc>
  </rcc>
  <rcc rId="21178" sId="13" numFmtId="4">
    <oc r="C42">
      <v>532.69000000000005</v>
    </oc>
    <nc r="C42">
      <v>796.51</v>
    </nc>
  </rcc>
  <rcc rId="21179" sId="13" numFmtId="4">
    <oc r="C43">
      <v>107.643</v>
    </oc>
    <nc r="C43">
      <v>108.873</v>
    </nc>
  </rcc>
  <rcc rId="21180" sId="13" numFmtId="4">
    <oc r="D43">
      <v>8.6166</v>
    </oc>
    <nc r="D43">
      <v>9.0730000000000004</v>
    </nc>
  </rcc>
  <rcc rId="21181" sId="13" numFmtId="4">
    <oc r="C44">
      <v>81.828000000000003</v>
    </oc>
    <nc r="C44">
      <v>2473.5520000000001</v>
    </nc>
  </rcc>
  <rcc rId="21182" sId="13" numFmtId="4">
    <oc r="D45">
      <v>249.5</v>
    </oc>
    <nc r="D45">
      <v>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c rId="20916" sId="11">
    <oc r="C54" t="inlineStr">
      <is>
        <t>назначено на 2021 г.</t>
      </is>
    </oc>
    <nc r="C54" t="inlineStr">
      <is>
        <t>назначено на 2022 г.</t>
      </is>
    </nc>
  </rcc>
  <rcc rId="20917" sId="11">
    <oc r="C3" t="inlineStr">
      <is>
        <t>назначено на 2021 г.</t>
      </is>
    </oc>
    <nc r="C3" t="inlineStr">
      <is>
        <t>назначено на 2022 г.</t>
      </is>
    </nc>
  </rcc>
  <rcc rId="20918" sId="11">
    <oc r="A1" t="inlineStr">
      <is>
        <t xml:space="preserve">                     Анализ исполнения бюджета Сятракасинского сельского поселения на 01.02.2020 г.</t>
      </is>
    </oc>
    <nc r="A1" t="inlineStr">
      <is>
        <t xml:space="preserve">                     Анализ исполнения бюджета Сятракасинского сельского поселения на 01.02.2022 г.</t>
      </is>
    </nc>
  </rcc>
  <rcc rId="20919" sId="11" numFmtId="4">
    <oc r="C6">
      <v>127.65</v>
    </oc>
    <nc r="C6">
      <v>162</v>
    </nc>
  </rcc>
  <rcc rId="20920" sId="11" numFmtId="4">
    <oc r="D6">
      <v>1.8184199999999999</v>
    </oc>
    <nc r="D6">
      <v>8.1476199999999999</v>
    </nc>
  </rcc>
  <rcc rId="20921" sId="11" numFmtId="4">
    <oc r="C8">
      <v>220.44</v>
    </oc>
    <nc r="C8">
      <v>255.233</v>
    </nc>
  </rcc>
  <rcc rId="20922" sId="11" numFmtId="4">
    <oc r="D8">
      <v>22.91864</v>
    </oc>
    <nc r="D8">
      <v>30.169309999999999</v>
    </nc>
  </rcc>
  <rcc rId="20923" sId="11" numFmtId="4">
    <oc r="C9">
      <v>2.36</v>
    </oc>
    <nc r="C9">
      <v>2.7370000000000001</v>
    </nc>
  </rcc>
  <rcc rId="20924" sId="11" numFmtId="4">
    <oc r="D9">
      <v>0.13508999999999999</v>
    </oc>
    <nc r="D9">
      <v>0.17754</v>
    </nc>
  </rcc>
  <rcc rId="20925" sId="11" numFmtId="4">
    <oc r="C10">
      <v>368.2</v>
    </oc>
    <nc r="C10">
      <v>426.3</v>
    </nc>
  </rcc>
  <rcc rId="20926" sId="11" numFmtId="4">
    <oc r="D10">
      <v>30.751480000000001</v>
    </oc>
    <nc r="D10">
      <v>37.32705</v>
    </nc>
  </rcc>
  <rcc rId="20927" sId="11" numFmtId="4">
    <oc r="D11">
      <v>-3.9057300000000001</v>
    </oc>
    <nc r="D11">
      <v>-2.00997</v>
    </nc>
  </rcc>
  <rcc rId="20928" sId="11" numFmtId="4">
    <oc r="C13">
      <v>90</v>
    </oc>
    <nc r="C13">
      <v>30</v>
    </nc>
  </rcc>
  <rcc rId="20929" sId="11" numFmtId="4">
    <oc r="D13">
      <v>17.828099999999999</v>
    </oc>
    <nc r="D13">
      <v>0</v>
    </nc>
  </rcc>
  <rcc rId="20930" sId="11" numFmtId="4">
    <oc r="C15">
      <v>180</v>
    </oc>
    <nc r="C15">
      <v>198</v>
    </nc>
  </rcc>
  <rcc rId="20931" sId="11" numFmtId="4">
    <oc r="D15">
      <v>2.3117899999999998</v>
    </oc>
    <nc r="D15">
      <v>3.6165400000000001</v>
    </nc>
  </rcc>
  <rcc rId="20932" sId="11" numFmtId="4">
    <oc r="C16">
      <v>919</v>
    </oc>
    <nc r="C16">
      <v>710</v>
    </nc>
  </rcc>
  <rcc rId="20933" sId="11" numFmtId="4">
    <oc r="D16">
      <v>17.7973</v>
    </oc>
    <nc r="D16">
      <v>19.037489999999998</v>
    </nc>
  </rcc>
  <rcc rId="20934" sId="11" numFmtId="4">
    <oc r="D18">
      <v>0.2</v>
    </oc>
    <nc r="D18">
      <v>0.75</v>
    </nc>
  </rcc>
  <rcc rId="20935" sId="11" numFmtId="4">
    <oc r="C27">
      <v>242.8</v>
    </oc>
    <nc r="C27">
      <v>180</v>
    </nc>
  </rcc>
  <rcc rId="20936" sId="11" numFmtId="4">
    <oc r="C28">
      <v>6.7</v>
    </oc>
    <nc r="C28">
      <v>6</v>
    </nc>
  </rcc>
  <rcc rId="20937" sId="11" numFmtId="4">
    <oc r="C30">
      <v>0</v>
    </oc>
    <nc r="C30">
      <v>10</v>
    </nc>
  </rcc>
  <rcc rId="20938" sId="11" numFmtId="4">
    <oc r="D32">
      <v>0</v>
    </oc>
    <nc r="D32">
      <v>13.4</v>
    </nc>
  </rcc>
  <rcc rId="20939" sId="11" numFmtId="4">
    <oc r="C41">
      <v>4637.7</v>
    </oc>
    <nc r="C41">
      <v>4849.2</v>
    </nc>
  </rcc>
  <rcc rId="20940" sId="11" numFmtId="4">
    <oc r="D41">
      <v>386.47800000000001</v>
    </oc>
    <nc r="D41">
      <v>0</v>
    </nc>
  </rcc>
  <rcc rId="20941" sId="11" numFmtId="4">
    <oc r="C43">
      <v>827.25</v>
    </oc>
    <nc r="C43">
      <v>8109.96</v>
    </nc>
  </rcc>
  <rcc rId="20942" sId="11" numFmtId="4">
    <oc r="C44">
      <v>211.02699999999999</v>
    </oc>
    <nc r="C44">
      <v>217.745</v>
    </nc>
  </rcc>
  <rcc rId="20943" sId="11" numFmtId="4">
    <oc r="D44">
      <v>17.2334</v>
    </oc>
    <nc r="D44">
      <v>18.145</v>
    </nc>
  </rcc>
  <rcc rId="20944" sId="11" numFmtId="4">
    <oc r="C48">
      <v>75</v>
    </oc>
    <nc r="C48">
      <v>554.29899999999998</v>
    </nc>
  </rcc>
  <rcc rId="20945" sId="11" numFmtId="34">
    <oc r="C58">
      <v>1506.5</v>
    </oc>
    <nc r="C58">
      <v>1547.1</v>
    </nc>
  </rcc>
  <rcc rId="20946" sId="11" numFmtId="34">
    <oc r="D58">
      <v>69.527320000000003</v>
    </oc>
    <nc r="D58">
      <v>57.601970000000001</v>
    </nc>
  </rcc>
  <rcc rId="20947" sId="11" numFmtId="34">
    <oc r="C62">
      <v>100</v>
    </oc>
    <nc r="C62">
      <v>10</v>
    </nc>
  </rcc>
  <rcc rId="20948" sId="11" numFmtId="34">
    <oc r="C63">
      <v>39.387</v>
    </oc>
    <nc r="C63">
      <v>5.5039999999999996</v>
    </nc>
  </rcc>
  <rcc rId="20949" sId="11" numFmtId="34">
    <oc r="C65">
      <v>206.767</v>
    </oc>
    <nc r="C65">
      <v>217.745</v>
    </nc>
  </rcc>
  <rcc rId="20950" sId="11" numFmtId="34">
    <oc r="D65">
      <v>4.8</v>
    </oc>
    <nc r="D65">
      <v>5.2</v>
    </nc>
  </rcc>
  <rcc rId="20951" sId="11" numFmtId="34">
    <oc r="C70">
      <v>110</v>
    </oc>
    <nc r="C70">
      <v>10</v>
    </nc>
  </rcc>
  <rcc rId="20952" sId="11" numFmtId="34">
    <oc r="C73">
      <v>4.26</v>
    </oc>
    <nc r="C73">
      <v>0</v>
    </nc>
  </rcc>
  <rcc rId="20953" sId="11" numFmtId="34">
    <oc r="C75">
      <v>1661.05</v>
    </oc>
    <nc r="C75">
      <v>2667.6289999999999</v>
    </nc>
  </rcc>
  <rcc rId="20954" sId="11" numFmtId="34">
    <oc r="D75">
      <v>0</v>
    </oc>
    <nc r="D75">
      <v>9.2171299999999992</v>
    </nc>
  </rcc>
  <rcc rId="20955" sId="11" numFmtId="34">
    <oc r="C76">
      <v>300</v>
    </oc>
    <nc r="C76">
      <v>100</v>
    </nc>
  </rcc>
  <rcc rId="20956" sId="11" numFmtId="34">
    <oc r="C79">
      <v>200</v>
    </oc>
    <nc r="C79">
      <v>85</v>
    </nc>
  </rcc>
  <rcc rId="20957" sId="11" numFmtId="34">
    <oc r="C80">
      <v>1128.5899999999999</v>
    </oc>
    <nc r="C80">
      <v>980.49599999999998</v>
    </nc>
  </rcc>
  <rcc rId="20958" sId="11" numFmtId="34">
    <oc r="D80">
      <v>0</v>
    </oc>
    <nc r="D80">
      <v>13.936</v>
    </nc>
  </rcc>
  <rcc rId="20959" sId="11" numFmtId="34">
    <oc r="C82">
      <v>2600.5729999999999</v>
    </oc>
    <nc r="C82">
      <v>10167.200000000001</v>
    </nc>
  </rcc>
  <rcc rId="20960" sId="11" numFmtId="34">
    <nc r="D82">
      <v>184.233</v>
    </nc>
  </rcc>
  <rcc rId="20961" sId="11" numFmtId="34">
    <oc r="C89">
      <v>50</v>
    </oc>
    <nc r="C89">
      <v>10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Мос!$19:$24,Мос!$29:$33,Мос!$42:$42,Мос!$44:$44,Мос!$50:$50,Мос!$58:$58,Мос!$60:$61,Мос!$68:$69,Мос!$82:$82,Мос!$85:$92,Мос!$95:$102,Мос!$143:$143</formula>
    <oldFormula>Мос!$19:$24,Мос!$29:$33,Мос!$42:$42,Мос!$44:$44,Мос!$50:$50,Мос!$58:$58,Мос!$60:$61,Мос!$68:$69,Мос!$82:$82,Мос!$85:$92,Мос!$95:$102,Мос!$143:$143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c rId="20166" sId="4" numFmtId="4">
    <oc r="C6">
      <v>62.67</v>
    </oc>
    <nc r="C6">
      <v>81</v>
    </nc>
  </rcc>
  <rcc rId="20167" sId="4" numFmtId="4">
    <oc r="D6">
      <v>8.8133300000000006</v>
    </oc>
    <nc r="D6">
      <v>10.92632</v>
    </nc>
  </rcc>
  <rcc rId="20168" sId="4" numFmtId="4">
    <oc r="C8">
      <v>93.16</v>
    </oc>
    <nc r="C8">
      <v>106.965</v>
    </nc>
  </rcc>
  <rcc rId="20169" sId="4" numFmtId="4">
    <oc r="D8">
      <v>9.6852900000000002</v>
    </oc>
    <nc r="D8">
      <v>12.643560000000001</v>
    </nc>
  </rcc>
  <rcc rId="20170" sId="4" numFmtId="4">
    <oc r="C9">
      <v>1</v>
    </oc>
    <nc r="C9">
      <v>1.147</v>
    </nc>
  </rcc>
  <rcc rId="20171" sId="4" numFmtId="4">
    <oc r="D9">
      <v>5.7099999999999998E-2</v>
    </oc>
    <nc r="D9">
      <v>7.442E-2</v>
    </nc>
  </rcc>
  <rcc rId="20172" sId="4" numFmtId="4">
    <oc r="C10">
      <v>155.59</v>
    </oc>
    <nc r="C10">
      <v>178.65799999999999</v>
    </nc>
  </rcc>
  <rcc rId="20173" sId="4" numFmtId="4">
    <oc r="D10">
      <v>12.99539</v>
    </oc>
    <nc r="D10">
      <v>15.643280000000001</v>
    </nc>
  </rcc>
  <rcc rId="20174" sId="4" numFmtId="4">
    <oc r="D11">
      <v>-1.65055</v>
    </oc>
    <nc r="D11">
      <v>-0.84236</v>
    </nc>
  </rcc>
  <rcc rId="20175" sId="4" numFmtId="4">
    <oc r="C13">
      <v>25</v>
    </oc>
    <nc r="C13">
      <v>10</v>
    </nc>
  </rcc>
  <rcc rId="20176" sId="4" numFmtId="4">
    <oc r="C15">
      <v>50</v>
    </oc>
    <nc r="C15">
      <v>86</v>
    </nc>
  </rcc>
  <rcc rId="20177" sId="4" numFmtId="4">
    <oc r="D15">
      <v>0.31758999999999998</v>
    </oc>
    <nc r="D15">
      <v>0.31125999999999998</v>
    </nc>
  </rcc>
  <rcc rId="20178" sId="4" numFmtId="4">
    <oc r="C16">
      <v>195</v>
    </oc>
    <nc r="C16">
      <v>147</v>
    </nc>
  </rcc>
  <rcc rId="20179" sId="4" numFmtId="4">
    <oc r="D16">
      <v>2.5846499999999999</v>
    </oc>
    <nc r="D16">
      <v>3.8476300000000001</v>
    </nc>
  </rcc>
  <rcc rId="20180" sId="4" numFmtId="4">
    <oc r="C27">
      <v>54.3</v>
    </oc>
    <nc r="C27">
      <v>50</v>
    </nc>
  </rcc>
  <rcc rId="20181" sId="4" numFmtId="34">
    <oc r="C39">
      <v>1901.5</v>
    </oc>
    <nc r="C39">
      <v>1839.6</v>
    </nc>
  </rcc>
  <rcc rId="20182" sId="4" numFmtId="4">
    <oc r="D39">
      <v>158.46</v>
    </oc>
    <nc r="D39">
      <v>0</v>
    </nc>
  </rcc>
  <rcc rId="20183" sId="4" numFmtId="34">
    <oc r="C41">
      <v>366.14</v>
    </oc>
    <nc r="C41">
      <v>534.01</v>
    </nc>
  </rcc>
  <rcc rId="20184" sId="4" numFmtId="34">
    <oc r="C42">
      <v>107.643</v>
    </oc>
    <nc r="C42">
      <v>108.873</v>
    </nc>
  </rcc>
  <rcc rId="20185" sId="4" numFmtId="4">
    <oc r="D42">
      <v>8.6165000000000003</v>
    </oc>
    <nc r="D42">
      <v>9.0739999999999998</v>
    </nc>
  </rcc>
  <rcc rId="20186" sId="4" numFmtId="34">
    <oc r="C44">
      <v>0</v>
    </oc>
    <nc r="C44">
      <v>1000</v>
    </nc>
  </rcc>
  <rcc rId="20187" sId="4" numFmtId="4">
    <oc r="C54">
      <v>1154.4000000000001</v>
    </oc>
    <nc r="C54">
      <v>1183.7</v>
    </nc>
  </rcc>
  <rcc rId="20188" sId="4" numFmtId="4">
    <oc r="D54">
      <v>25.171230000000001</v>
    </oc>
    <nc r="D54">
      <v>26</v>
    </nc>
  </rcc>
  <rcc rId="20189" sId="4" numFmtId="4">
    <oc r="C58">
      <v>50</v>
    </oc>
    <nc r="C58">
      <v>10</v>
    </nc>
  </rcc>
  <rcc rId="20190" sId="4" numFmtId="4">
    <oc r="C59">
      <v>2.266</v>
    </oc>
    <nc r="C59">
      <v>2.65</v>
    </nc>
  </rcc>
  <rcc rId="20191" sId="4" numFmtId="4">
    <oc r="C61">
      <v>103.383</v>
    </oc>
    <nc r="C61">
      <v>108.873</v>
    </nc>
  </rcc>
  <rfmt sheetId="4" sqref="C62:D62">
    <dxf>
      <numFmt numFmtId="174" formatCode="0.0000"/>
    </dxf>
  </rfmt>
  <rfmt sheetId="4" sqref="C62:D62">
    <dxf>
      <numFmt numFmtId="183" formatCode="0.000"/>
    </dxf>
  </rfmt>
  <rfmt sheetId="4" sqref="C62:D62">
    <dxf>
      <numFmt numFmtId="2" formatCode="0.00"/>
    </dxf>
  </rfmt>
  <rfmt sheetId="4" sqref="C62:D62">
    <dxf>
      <numFmt numFmtId="166" formatCode="0.0"/>
    </dxf>
  </rfmt>
  <rcc rId="20192" sId="4" numFmtId="4">
    <oc r="C66">
      <v>10</v>
    </oc>
    <nc r="C66">
      <v>13</v>
    </nc>
  </rcc>
  <rcc rId="20193" sId="4" numFmtId="4">
    <oc r="C69">
      <v>4.26</v>
    </oc>
    <nc r="C69">
      <v>0</v>
    </nc>
  </rcc>
  <rcc rId="20194" sId="4" numFmtId="4">
    <oc r="C70">
      <v>22</v>
    </oc>
    <nc r="C70">
      <v>0</v>
    </nc>
  </rcc>
  <rcc rId="20195" sId="4" numFmtId="4">
    <oc r="C71">
      <v>615.89</v>
    </oc>
    <nc r="C71">
      <v>820.78</v>
    </nc>
  </rcc>
  <rcc rId="20196" sId="4" numFmtId="4">
    <oc r="C72">
      <v>50</v>
    </oc>
    <nc r="C72">
      <v>14.45</v>
    </nc>
  </rcc>
  <rcc rId="20197" sId="4" numFmtId="4">
    <nc r="C75">
      <v>1304.5999999999999</v>
    </nc>
  </rcc>
  <rcc rId="20198" sId="4" numFmtId="4">
    <oc r="C76">
      <v>633.6</v>
    </oc>
    <nc r="C76">
      <v>386.6</v>
    </nc>
  </rcc>
  <rcc rId="20199" sId="4" numFmtId="4">
    <oc r="D76">
      <v>3.8616899999999998</v>
    </oc>
    <nc r="D76">
      <v>0</v>
    </nc>
  </rcc>
  <rcc rId="20200" sId="4" numFmtId="4">
    <oc r="C78">
      <v>334.20400000000001</v>
    </oc>
    <nc r="C78">
      <v>286.60000000000002</v>
    </nc>
  </rcc>
  <rcc rId="20201" sId="4" numFmtId="4">
    <oc r="D78">
      <v>0</v>
    </oc>
    <nc r="D78">
      <v>24</v>
    </nc>
  </rcc>
  <rcc rId="20202" sId="4" numFmtId="4">
    <oc r="C85">
      <v>30</v>
    </oc>
    <nc r="C85">
      <v>10</v>
    </nc>
  </rcc>
  <rcc rId="20203" sId="4">
    <oc r="C73">
      <f>C76</f>
    </oc>
    <nc r="C73">
      <f>C76+C75</f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11.xml><?xml version="1.0" encoding="utf-8"?>
<revisions xmlns="http://schemas.openxmlformats.org/spreadsheetml/2006/main" xmlns:r="http://schemas.openxmlformats.org/officeDocument/2006/relationships">
  <rcc rId="20096" sId="2">
    <oc r="B5" t="inlineStr">
      <is>
        <t>об исполнении бюджетов поселений  Моргаушского района  на 1 февраля 2021 г.</t>
      </is>
    </oc>
    <nc r="B5" t="inlineStr">
      <is>
        <t>об исполнении бюджетов поселений  Моргаушского района  на 1 февраля 2022 г.</t>
      </is>
    </nc>
  </rcc>
  <rcc rId="20097" sId="3">
    <oc r="A2" t="inlineStr">
      <is>
        <t xml:space="preserve">                                                        Моргаушского района на 01.02.2021 г. </t>
      </is>
    </oc>
    <nc r="A2" t="inlineStr">
      <is>
        <t xml:space="preserve">                                                        Моргаушского района на 01.02.2022 г. </t>
      </is>
    </nc>
  </rcc>
  <rcc rId="20098" sId="3">
    <oc r="C3" t="inlineStr">
      <is>
        <t>назначено на 2021 г.</t>
      </is>
    </oc>
    <nc r="C3" t="inlineStr">
      <is>
        <t>назначено на 2022 г.</t>
      </is>
    </nc>
  </rcc>
  <rcc rId="20099" sId="3">
    <oc r="D3" t="inlineStr">
      <is>
        <t>исполнено на 01.02.2021 г.</t>
      </is>
    </oc>
    <nc r="D3" t="inlineStr">
      <is>
        <t>исполнено на 01.02.2022 г.</t>
      </is>
    </nc>
  </rcc>
  <rcc rId="20100" sId="3">
    <oc r="C75" t="inlineStr">
      <is>
        <t>назначено на 2021 г.</t>
      </is>
    </oc>
    <nc r="C75" t="inlineStr">
      <is>
        <t>назначено на 2022 г.</t>
      </is>
    </nc>
  </rcc>
  <rcc rId="20101" sId="3">
    <oc r="D75" t="inlineStr">
      <is>
        <t xml:space="preserve">исполнено на 01.02.2021 г. </t>
      </is>
    </oc>
    <nc r="D75" t="inlineStr">
      <is>
        <t xml:space="preserve">исполнено на 01.02.2022 г. </t>
      </is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111.xml><?xml version="1.0" encoding="utf-8"?>
<revisions xmlns="http://schemas.openxmlformats.org/spreadsheetml/2006/main" xmlns:r="http://schemas.openxmlformats.org/officeDocument/2006/relationships">
  <rcc rId="17969" sId="13" numFmtId="34">
    <oc r="C56">
      <v>1019.8</v>
    </oc>
    <nc r="C56">
      <v>1150</v>
    </nc>
  </rcc>
  <rcc rId="17970" sId="13" numFmtId="34">
    <oc r="C59">
      <v>19</v>
    </oc>
    <nc r="C59"/>
  </rcc>
  <rcc rId="17971" sId="13" numFmtId="34">
    <oc r="C60">
      <v>5</v>
    </oc>
    <nc r="C60">
      <v>48.5</v>
    </nc>
  </rcc>
  <rcc rId="17972" sId="13" numFmtId="34">
    <oc r="C61">
      <v>2.6930000000000001</v>
    </oc>
    <nc r="C61">
      <v>2.6309999999999998</v>
    </nc>
  </rcc>
  <rcc rId="17973" sId="13" numFmtId="34">
    <oc r="C63">
      <v>89.605000000000004</v>
    </oc>
    <nc r="C63">
      <v>103.383</v>
    </nc>
  </rcc>
  <rcc rId="17974" sId="13" numFmtId="34">
    <oc r="C67">
      <v>2</v>
    </oc>
    <nc r="C67">
      <v>3</v>
    </nc>
  </rcc>
  <rcc rId="17975" sId="13" numFmtId="34">
    <oc r="C68">
      <v>2</v>
    </oc>
    <nc r="C68">
      <v>10</v>
    </nc>
  </rcc>
  <rcc rId="17976" sId="13" numFmtId="34">
    <oc r="C71">
      <v>7.1580000000000004</v>
    </oc>
    <nc r="C71">
      <v>4.26</v>
    </nc>
  </rcc>
  <rcc rId="17977" sId="13" numFmtId="34">
    <oc r="C72">
      <v>360</v>
    </oc>
    <nc r="C72">
      <v>25</v>
    </nc>
  </rcc>
  <rcc rId="17978" sId="13" numFmtId="34">
    <oc r="C73">
      <v>951.77</v>
    </oc>
    <nc r="C73">
      <v>1041.8779999999999</v>
    </nc>
  </rcc>
  <rcc rId="17979" sId="13" numFmtId="34">
    <oc r="D73">
      <v>9.1999999999999993</v>
    </oc>
    <nc r="D73"/>
  </rcc>
  <rcc rId="17980" sId="13" numFmtId="34">
    <oc r="C74">
      <v>0</v>
    </oc>
    <nc r="C74">
      <v>150</v>
    </nc>
  </rcc>
  <rcc rId="17981" sId="13" numFmtId="34">
    <oc r="C77">
      <v>0</v>
    </oc>
    <nc r="C77">
      <v>350</v>
    </nc>
  </rcc>
  <rcc rId="17982" sId="13" numFmtId="34">
    <oc r="C78">
      <v>289.32900000000001</v>
    </oc>
    <nc r="C78">
      <v>221.66900000000001</v>
    </nc>
  </rcc>
  <rcc rId="17983" sId="13" numFmtId="34">
    <oc r="C80">
      <v>947.8</v>
    </oc>
    <nc r="C80">
      <v>852.8</v>
    </nc>
  </rcc>
  <rcc rId="17984" sId="13" numFmtId="34">
    <oc r="C87">
      <v>2</v>
    </oc>
    <nc r="C87">
      <v>30</v>
    </nc>
  </rcc>
  <rcc rId="17985" sId="13" numFmtId="34">
    <oc r="D80">
      <v>75</v>
    </oc>
    <nc r="D80"/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112.xml><?xml version="1.0" encoding="utf-8"?>
<revisions xmlns="http://schemas.openxmlformats.org/spreadsheetml/2006/main" xmlns:r="http://schemas.openxmlformats.org/officeDocument/2006/relationships">
  <rcc rId="18295" sId="16" numFmtId="34">
    <oc r="C57">
      <v>1474.8</v>
    </oc>
    <nc r="C57">
      <v>1476.4</v>
    </nc>
  </rcc>
  <rcc rId="18296" sId="16" numFmtId="34">
    <oc r="D57">
      <v>28.145029999999998</v>
    </oc>
    <nc r="D57">
      <v>20</v>
    </nc>
  </rcc>
  <rcc rId="18297" sId="16" numFmtId="34">
    <oc r="C60">
      <v>30</v>
    </oc>
    <nc r="C60"/>
  </rcc>
  <rcc rId="18298" sId="16" numFmtId="34">
    <oc r="C61">
      <v>5</v>
    </oc>
    <nc r="C61">
      <v>39.476999999999997</v>
    </nc>
  </rcc>
  <rcc rId="18299" sId="16" numFmtId="34">
    <oc r="C62">
      <v>3.6280000000000001</v>
    </oc>
    <nc r="C62">
      <v>3.5230000000000001</v>
    </nc>
  </rcc>
  <rcc rId="18300" sId="16" numFmtId="34">
    <oc r="C64">
      <v>89.605000000000004</v>
    </oc>
    <nc r="C64">
      <v>103.383</v>
    </nc>
  </rcc>
  <rcc rId="18301" sId="16" numFmtId="34">
    <oc r="C68">
      <v>2</v>
    </oc>
    <nc r="C68">
      <v>3</v>
    </nc>
  </rcc>
  <rcc rId="18302" sId="16" numFmtId="34">
    <oc r="C69">
      <v>18</v>
    </oc>
    <nc r="C69">
      <v>10</v>
    </nc>
  </rcc>
  <rcc rId="18303" sId="16" numFmtId="34">
    <oc r="D69">
      <v>1.5</v>
    </oc>
    <nc r="D69"/>
  </rcc>
  <rcc rId="18304" sId="16" numFmtId="34">
    <oc r="C72">
      <v>7.1580000000000004</v>
    </oc>
    <nc r="C72">
      <v>4.26</v>
    </nc>
  </rcc>
  <rcc rId="18305" sId="16" numFmtId="34">
    <oc r="C73">
      <v>170</v>
    </oc>
    <nc r="C73"/>
  </rcc>
  <rcc rId="18306" sId="16" numFmtId="34">
    <oc r="D73">
      <v>35</v>
    </oc>
    <nc r="D73"/>
  </rcc>
  <rcc rId="18307" sId="16" numFmtId="34">
    <oc r="C74">
      <v>1471.38</v>
    </oc>
    <nc r="C74">
      <v>1859.49</v>
    </nc>
  </rcc>
  <rcc rId="18308" sId="16" numFmtId="34">
    <oc r="D74">
      <v>14.851000000000001</v>
    </oc>
    <nc r="D74"/>
  </rcc>
  <rcc rId="18309" sId="16" numFmtId="34">
    <oc r="C75">
      <v>60</v>
    </oc>
    <nc r="C75">
      <v>121</v>
    </nc>
  </rcc>
  <rcc rId="18310" sId="16" numFmtId="34">
    <oc r="D75">
      <v>8.9</v>
    </oc>
    <nc r="D75"/>
  </rcc>
  <rcc rId="18311" sId="16" numFmtId="34">
    <oc r="C78">
      <v>0</v>
    </oc>
    <nc r="C78">
      <v>720</v>
    </nc>
  </rcc>
  <rcc rId="18312" sId="16" numFmtId="34">
    <oc r="C79">
      <v>395.49400000000003</v>
    </oc>
    <nc r="C79">
      <v>392.6</v>
    </nc>
  </rcc>
  <rcc rId="18313" sId="16" numFmtId="34">
    <oc r="D79">
      <v>3</v>
    </oc>
    <nc r="D79"/>
  </rcc>
  <rcc rId="18314" sId="16" numFmtId="34">
    <oc r="C81">
      <v>1065.5</v>
    </oc>
    <nc r="C81">
      <v>1275.5</v>
    </nc>
  </rcc>
  <rcc rId="18315" sId="16" numFmtId="34">
    <oc r="D81">
      <v>88.26</v>
    </oc>
    <nc r="D81"/>
  </rcc>
  <rcc rId="18316" sId="16" numFmtId="34">
    <oc r="C88">
      <v>2</v>
    </oc>
    <nc r="C88">
      <v>10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1121.xml><?xml version="1.0" encoding="utf-8"?>
<revisions xmlns="http://schemas.openxmlformats.org/spreadsheetml/2006/main" xmlns:r="http://schemas.openxmlformats.org/officeDocument/2006/relationships">
  <rcc rId="18015" sId="14" odxf="1" dxf="1">
    <oc r="C54" t="inlineStr">
      <is>
        <t>назначено на 2020 г.</t>
      </is>
    </oc>
    <nc r="C54" t="inlineStr">
      <is>
        <t>назначено на 2021 г.</t>
      </is>
    </nc>
    <odxf>
      <numFmt numFmtId="1" formatCode="0"/>
    </odxf>
    <ndxf>
      <numFmt numFmtId="166" formatCode="0.0"/>
    </ndxf>
  </rcc>
  <rcc rId="18016" sId="14" odxf="1" dxf="1">
    <oc r="D54" t="inlineStr">
      <is>
        <t>исполнено на 01.02.2020 г.</t>
      </is>
    </oc>
    <nc r="D54" t="inlineStr">
      <is>
        <t>исполнен на 01.02.2021 г.</t>
      </is>
    </nc>
    <odxf>
      <numFmt numFmtId="1" formatCode="0"/>
    </odxf>
    <ndxf>
      <numFmt numFmtId="0" formatCode="General"/>
    </ndxf>
  </rcc>
  <rcc rId="18017" sId="14">
    <oc r="C3" t="inlineStr">
      <is>
        <t>назначено на 2020 г.</t>
      </is>
    </oc>
    <nc r="C3" t="inlineStr">
      <is>
        <t>назначено на 2021 г.</t>
      </is>
    </nc>
  </rcc>
  <rcc rId="18018" sId="14">
    <oc r="D3" t="inlineStr">
      <is>
        <t>исполнен на 01.02.2020 г.</t>
      </is>
    </oc>
    <nc r="D3" t="inlineStr">
      <is>
        <t>исполнен на 01.02.2021 г.</t>
      </is>
    </nc>
  </rcc>
  <rcc rId="18019" sId="15" odxf="1" dxf="1">
    <oc r="C54" t="inlineStr">
      <is>
        <t>назначено на 2020 г.</t>
      </is>
    </oc>
    <nc r="C54" t="inlineStr">
      <is>
        <t>назначено на 2021 г.</t>
      </is>
    </nc>
    <odxf>
      <numFmt numFmtId="165" formatCode="_(* #,##0.00_);_(* \(#,##0.00\);_(* &quot;-&quot;??_);_(@_)"/>
    </odxf>
    <ndxf>
      <numFmt numFmtId="166" formatCode="0.0"/>
    </ndxf>
  </rcc>
  <rcc rId="18020" sId="15">
    <oc r="D54" t="inlineStr">
      <is>
        <t>исполнено на 01.02.2020 г.</t>
      </is>
    </oc>
    <nc r="D54" t="inlineStr">
      <is>
        <t>исполнен на 01.02.2021 г.</t>
      </is>
    </nc>
  </rcc>
  <rcc rId="18021" sId="15">
    <oc r="C3" t="inlineStr">
      <is>
        <t>назначено на 2020 г.</t>
      </is>
    </oc>
    <nc r="C3" t="inlineStr">
      <is>
        <t>назначено на 2021 г.</t>
      </is>
    </nc>
  </rcc>
  <rcc rId="18022" sId="15">
    <oc r="D3" t="inlineStr">
      <is>
        <t>исполнен на 01.02.2020 г.</t>
      </is>
    </oc>
    <nc r="D3" t="inlineStr">
      <is>
        <t>исполнен на 01.02.2021 г.</t>
      </is>
    </nc>
  </rcc>
  <rcc rId="18023" sId="16" odxf="1" dxf="1">
    <oc r="C53" t="inlineStr">
      <is>
        <t>назначено на 2020 г.</t>
      </is>
    </oc>
    <nc r="C53" t="inlineStr">
      <is>
        <t>назначено на 2021 г.</t>
      </is>
    </nc>
    <odxf>
      <numFmt numFmtId="1" formatCode="0"/>
    </odxf>
    <ndxf>
      <numFmt numFmtId="166" formatCode="0.0"/>
    </ndxf>
  </rcc>
  <rcc rId="18024" sId="16" odxf="1" dxf="1">
    <oc r="D53" t="inlineStr">
      <is>
        <t>исполнено на 01.02.2020 г.</t>
      </is>
    </oc>
    <nc r="D53" t="inlineStr">
      <is>
        <t>исполнен на 01.02.2021 г.</t>
      </is>
    </nc>
    <odxf>
      <numFmt numFmtId="1" formatCode="0"/>
    </odxf>
    <ndxf>
      <numFmt numFmtId="0" formatCode="General"/>
    </ndxf>
  </rcc>
  <rcc rId="18025" sId="16">
    <oc r="C3" t="inlineStr">
      <is>
        <t>назначено на 2020 г.</t>
      </is>
    </oc>
    <nc r="C3" t="inlineStr">
      <is>
        <t>назначено на 2021 г.</t>
      </is>
    </nc>
  </rcc>
  <rcc rId="18026" sId="16">
    <oc r="D3" t="inlineStr">
      <is>
        <t>исполнен на 01.02.2020 г.</t>
      </is>
    </oc>
    <nc r="D3" t="inlineStr">
      <is>
        <t>исполнен на 01.02.2021 г.</t>
      </is>
    </nc>
  </rcc>
  <rcc rId="18027" sId="17">
    <oc r="C55" t="inlineStr">
      <is>
        <t>назначено на 2020 г.</t>
      </is>
    </oc>
    <nc r="C55" t="inlineStr">
      <is>
        <t>назначено на 2021 г.</t>
      </is>
    </nc>
  </rcc>
  <rcc rId="18028" sId="17">
    <oc r="D55" t="inlineStr">
      <is>
        <t>исполнено на 01.02.2020г.</t>
      </is>
    </oc>
    <nc r="D55" t="inlineStr">
      <is>
        <t>исполнен на 01.02.2021 г.</t>
      </is>
    </nc>
  </rcc>
  <rcc rId="18029" sId="17">
    <oc r="C3" t="inlineStr">
      <is>
        <t>назначено на 2020 г.</t>
      </is>
    </oc>
    <nc r="C3" t="inlineStr">
      <is>
        <t>назначено на 2021 г.</t>
      </is>
    </nc>
  </rcc>
  <rcc rId="18030" sId="17">
    <oc r="D3" t="inlineStr">
      <is>
        <t>исполнен на 01.02.2020 г.</t>
      </is>
    </oc>
    <nc r="D3" t="inlineStr">
      <is>
        <t>исполнен на 01.02.2021 г.</t>
      </is>
    </nc>
  </rcc>
  <rcc rId="18031" sId="18">
    <oc r="C55" t="inlineStr">
      <is>
        <t>назначено на 2020 г.</t>
      </is>
    </oc>
    <nc r="C55" t="inlineStr">
      <is>
        <t>назначено на 2021 г.</t>
      </is>
    </nc>
  </rcc>
  <rcc rId="18032" sId="18">
    <oc r="D55" t="inlineStr">
      <is>
        <t>исполнено на 01.02.2020 г.</t>
      </is>
    </oc>
    <nc r="D55" t="inlineStr">
      <is>
        <t>исполнен на 01.02.2021 г.</t>
      </is>
    </nc>
  </rcc>
  <rcc rId="18033" sId="18">
    <oc r="C3" t="inlineStr">
      <is>
        <t>назначено на 2020 г.</t>
      </is>
    </oc>
    <nc r="C3" t="inlineStr">
      <is>
        <t>назначено на 2021 г.</t>
      </is>
    </nc>
  </rcc>
  <rcc rId="18034" sId="18">
    <oc r="D3" t="inlineStr">
      <is>
        <t>исполнен на 01.02.2020 г.</t>
      </is>
    </oc>
    <nc r="D3" t="inlineStr">
      <is>
        <t>исполнен на 01.02.2021 г.</t>
      </is>
    </nc>
  </rcc>
  <rcc rId="18035" sId="19">
    <oc r="C51" t="inlineStr">
      <is>
        <t>назначено на 2020 г.</t>
      </is>
    </oc>
    <nc r="C51" t="inlineStr">
      <is>
        <t>назначено на 2021 г.</t>
      </is>
    </nc>
  </rcc>
  <rcc rId="18036" sId="19">
    <oc r="D51" t="inlineStr">
      <is>
        <t>исполнено на 01.02.2020 г.</t>
      </is>
    </oc>
    <nc r="D51" t="inlineStr">
      <is>
        <t>исполнен на 01.02.2021 г.</t>
      </is>
    </nc>
  </rcc>
  <rcc rId="18037" sId="19">
    <oc r="C3" t="inlineStr">
      <is>
        <t>назначено на 2020 г.</t>
      </is>
    </oc>
    <nc r="C3" t="inlineStr">
      <is>
        <t>назначено на 2021 г.</t>
      </is>
    </nc>
  </rcc>
  <rcc rId="18038" sId="19">
    <oc r="D3" t="inlineStr">
      <is>
        <t>исполнен на 01.02.2020 г.</t>
      </is>
    </oc>
    <nc r="D3" t="inlineStr">
      <is>
        <t>исполнен на 01.02.2021 г.</t>
      </is>
    </nc>
  </rcc>
  <rcc rId="18039" sId="14">
    <oc r="A1" t="inlineStr">
      <is>
        <t xml:space="preserve">                     Анализ исполнения бюджета Чуманкасинского сельского поселения на 01.02.2020 г.</t>
      </is>
    </oc>
    <nc r="A1" t="inlineStr">
      <is>
        <t xml:space="preserve">                     Анализ исполнения бюджета Чуманкасинского сельского поселения на 01.02.2021 г.</t>
      </is>
    </nc>
  </rcc>
  <rcc rId="18040" sId="14" numFmtId="4">
    <oc r="C6">
      <v>106.5</v>
    </oc>
    <nc r="C6">
      <v>102</v>
    </nc>
  </rcc>
  <rcc rId="18041" sId="14" numFmtId="4">
    <oc r="D6">
      <v>2.00969</v>
    </oc>
    <nc r="D6">
      <v>2.6382300000000001</v>
    </nc>
  </rcc>
  <rcc rId="18042" sId="14" numFmtId="4">
    <oc r="C8">
      <v>137.44999999999999</v>
    </oc>
    <nc r="C8">
      <v>132.82</v>
    </nc>
  </rcc>
  <rcc rId="18043" sId="14" numFmtId="4">
    <oc r="D8">
      <v>13.95181</v>
    </oc>
    <nc r="D8">
      <v>13.80874</v>
    </nc>
  </rcc>
  <rcc rId="18044" sId="14" numFmtId="4">
    <oc r="C9">
      <v>1.47</v>
    </oc>
    <nc r="C9">
      <v>1.42</v>
    </nc>
  </rcc>
  <rcc rId="18045" sId="14" numFmtId="4">
    <oc r="D9">
      <v>9.493E-2</v>
    </oc>
    <nc r="D9">
      <v>8.1379999999999994E-2</v>
    </nc>
  </rcc>
  <rcc rId="18046" sId="14" numFmtId="4">
    <oc r="C10">
      <v>229.58</v>
    </oc>
    <nc r="C10">
      <v>221.84</v>
    </nc>
  </rcc>
  <rcc rId="18047" sId="14" numFmtId="4">
    <oc r="D10">
      <v>19.14404</v>
    </oc>
    <nc r="D10">
      <v>18.528089999999999</v>
    </nc>
  </rcc>
  <rcc rId="18048" sId="14" numFmtId="4">
    <oc r="D11">
      <v>-2.5648599999999999</v>
    </oc>
    <nc r="D11">
      <v>-2.3532600000000001</v>
    </nc>
  </rcc>
  <rcc rId="18049" sId="14" numFmtId="4">
    <oc r="C13">
      <v>70</v>
    </oc>
    <nc r="C13">
      <v>40</v>
    </nc>
  </rcc>
  <rcc rId="18050" sId="14" numFmtId="4">
    <oc r="C15">
      <v>95</v>
    </oc>
    <nc r="C15">
      <v>91</v>
    </nc>
  </rcc>
  <rcc rId="18051" sId="14" numFmtId="4">
    <oc r="D15">
      <v>0.36249999999999999</v>
    </oc>
    <nc r="D15">
      <v>1.4034500000000001</v>
    </nc>
  </rcc>
  <rcc rId="18052" sId="14" numFmtId="4">
    <oc r="C16">
      <v>451</v>
    </oc>
    <nc r="C16">
      <v>460</v>
    </nc>
  </rcc>
  <rcc rId="18053" sId="14" numFmtId="4">
    <oc r="D16">
      <v>7.0626800000000003</v>
    </oc>
    <nc r="D16">
      <v>5.3811499999999999</v>
    </nc>
  </rcc>
  <rcc rId="18054" sId="14" numFmtId="4">
    <oc r="C27">
      <v>85.6</v>
    </oc>
    <nc r="C27">
      <v>85.7</v>
    </nc>
  </rcc>
  <rcc rId="18055" sId="14" numFmtId="4">
    <oc r="C42">
      <v>2064.4</v>
    </oc>
    <nc r="C42">
      <v>3247.3</v>
    </nc>
  </rcc>
  <rcc rId="18056" sId="14" numFmtId="4">
    <oc r="D42">
      <v>172.03039999999999</v>
    </oc>
    <nc r="D42">
      <v>270.61099999999999</v>
    </nc>
  </rcc>
  <rcc rId="18057" sId="14" numFmtId="4">
    <oc r="C44">
      <v>825.37699999999995</v>
    </oc>
    <nc r="C44">
      <v>372.28</v>
    </nc>
  </rcc>
  <rcc rId="18058" sId="14" numFmtId="4">
    <oc r="C45">
      <v>93.784999999999997</v>
    </oc>
    <nc r="C45">
      <v>107.643</v>
    </nc>
  </rcc>
  <rcc rId="18059" sId="14" numFmtId="4">
    <oc r="D45">
      <v>7.4667000000000003</v>
    </oc>
    <nc r="D45">
      <v>8.6166</v>
    </nc>
  </rcc>
  <rcc rId="18060" sId="14" numFmtId="4">
    <nc r="C46">
      <v>25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Чум!$19:$24,Чум!$31:$36,Чум!$48:$49,Чум!$57:$57,Чум!$59:$60,Чум!$67:$68,Чум!$78:$79,Чум!$83:$87,Чум!$90:$97,Чум!$142:$142</formula>
    <oldFormula>Чум!$19:$24,Чум!$31:$36,Чум!$48:$49,Чум!$57:$57,Чум!$59:$60,Чум!$67:$68,Чум!$78:$79,Чум!$83:$87,Чум!$90:$97,Чум!$142:$142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Юнг!$19:$24,Юнг!$38:$38,Юнг!$46:$46,Юнг!$56:$56,Юнг!$58:$59,Юнг!$66:$67,Юнг!$77:$78,Юнг!$82:$86,Юнг!$89:$96,Юнг!$142:$142</formula>
    <oldFormula>Юнг!$19:$24,Юнг!$38:$38,Юнг!$46:$46,Юнг!$56:$56,Юнг!$58:$59,Юнг!$66:$67,Юнг!$77:$78,Юнг!$82:$86,Юнг!$89:$96,Юнг!$142:$142</oldFormula>
  </rdn>
  <rdn rId="0" localSheetId="17" customView="1" name="Z_61528DAC_5C4C_48F4_ADE2_8A724B05A086_.wvu.Rows" hidden="1" oldHidden="1">
    <formula>Юсь!$19:$24,Юсь!$36:$36,Юсь!$44:$49,Юсь!$58:$58,Юсь!$60:$61,Юсь!$68:$69,Юсь!$79:$80,Юсь!$84:$88,Юсь!$91:$98,Юсь!$142:$142</formula>
    <oldFormula>Юсь!$19:$24,Юсь!$36:$36,Юсь!$44:$49,Юсь!$58:$58,Юсь!$60:$61,Юсь!$68:$69,Юсь!$79:$80,Юсь!$84:$88,Юсь!$91:$98,Юсь!$142:$142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Консол!$43:$45</formula>
    <oldFormula>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21.xml><?xml version="1.0" encoding="utf-8"?>
<revisions xmlns="http://schemas.openxmlformats.org/spreadsheetml/2006/main" xmlns:r="http://schemas.openxmlformats.org/officeDocument/2006/relationships">
  <rcc rId="18856" sId="2" numFmtId="4">
    <oc r="F32">
      <v>40911</v>
    </oc>
    <nc r="F32">
      <v>41735.339999999997</v>
    </nc>
  </rcc>
  <rcc rId="18857" sId="2" numFmtId="4">
    <oc r="G32">
      <v>1951.83959</v>
    </oc>
    <nc r="G32">
      <v>1903.13077</v>
    </nc>
  </rcc>
  <rcc rId="18858" sId="2" numFmtId="4">
    <oc r="I32">
      <v>5728.5</v>
    </oc>
    <nc r="I32">
      <v>5950.44</v>
    </nc>
  </rcc>
  <rcc rId="18859" sId="2" numFmtId="4">
    <oc r="J32">
      <v>318.45472999999998</v>
    </oc>
    <nc r="J32">
      <v>360.32661000000002</v>
    </nc>
  </rcc>
  <rcc rId="18860" sId="2" numFmtId="4">
    <oc r="L32">
      <v>3471.43</v>
    </oc>
    <nc r="L32">
      <v>3364.74</v>
    </nc>
  </rcc>
  <rcc rId="18861" sId="2" numFmtId="4">
    <oc r="M32">
      <v>352.35536000000002</v>
    </oc>
    <nc r="M32">
      <v>349.82114999999999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211.xml><?xml version="1.0" encoding="utf-8"?>
<revisions xmlns="http://schemas.openxmlformats.org/spreadsheetml/2006/main" xmlns:r="http://schemas.openxmlformats.org/officeDocument/2006/relationships">
  <rcc rId="18547" sId="19" numFmtId="4">
    <oc r="C6">
      <v>111</v>
    </oc>
    <nc r="C6">
      <v>117.6</v>
    </nc>
  </rcc>
  <rcc rId="18548" sId="19" numFmtId="4">
    <oc r="D6">
      <v>5.0952900000000003</v>
    </oc>
    <nc r="D6">
      <v>1.98201</v>
    </nc>
  </rcc>
  <rcc rId="18549" sId="19" numFmtId="4">
    <oc r="C8">
      <v>183.91</v>
    </oc>
    <nc r="C8">
      <v>178.01</v>
    </nc>
  </rcc>
  <rcc rId="18550" sId="19" numFmtId="4">
    <oc r="D8">
      <v>18.66656</v>
    </oc>
    <nc r="D8">
      <v>18.507539999999999</v>
    </nc>
  </rcc>
  <rcc rId="18551" sId="19" numFmtId="4">
    <oc r="C9">
      <v>1.97</v>
    </oc>
    <nc r="C9">
      <v>1.91</v>
    </nc>
  </rcc>
  <rcc rId="18552" sId="19" numFmtId="4">
    <oc r="D9">
      <v>0.12701999999999999</v>
    </oc>
    <nc r="D9">
      <v>0.1091</v>
    </nc>
  </rcc>
  <rcc rId="18553" sId="19" numFmtId="4">
    <oc r="C10">
      <v>307.16000000000003</v>
    </oc>
    <nc r="C10">
      <v>297.33</v>
    </nc>
  </rcc>
  <rcc rId="18554" sId="19" numFmtId="4">
    <oc r="D10">
      <v>25.613409999999998</v>
    </oc>
    <nc r="D10">
      <v>24.83278</v>
    </nc>
  </rcc>
  <rcc rId="18555" sId="19" numFmtId="4">
    <oc r="D11">
      <v>-3.4316</v>
    </oc>
    <nc r="D11">
      <v>-3.1540300000000001</v>
    </nc>
  </rcc>
  <rcc rId="18556" sId="19" numFmtId="4">
    <oc r="C13">
      <v>5</v>
    </oc>
    <nc r="C13">
      <v>10</v>
    </nc>
  </rcc>
  <rcc rId="18557" sId="19" numFmtId="4">
    <oc r="C15">
      <v>470</v>
    </oc>
    <nc r="C15">
      <v>380</v>
    </nc>
  </rcc>
  <rcc rId="18558" sId="19" numFmtId="4">
    <oc r="D15">
      <v>0.40275</v>
    </oc>
    <nc r="D15">
      <v>1.6005499999999999</v>
    </nc>
  </rcc>
  <rcc rId="18559" sId="19" numFmtId="4">
    <oc r="C16">
      <v>914</v>
    </oc>
    <nc r="C16">
      <v>920</v>
    </nc>
  </rcc>
  <rcc rId="18560" sId="19" numFmtId="4">
    <oc r="D16">
      <v>16.76437</v>
    </oc>
    <nc r="D16">
      <v>24.69276</v>
    </nc>
  </rcc>
  <rcc rId="18561" sId="19" numFmtId="4">
    <oc r="D18">
      <v>1</v>
    </oc>
    <nc r="D18"/>
  </rcc>
  <rcc rId="18562" sId="19" numFmtId="4">
    <oc r="C27">
      <v>230.6</v>
    </oc>
    <nc r="C27">
      <v>400</v>
    </nc>
  </rcc>
  <rcc rId="18563" sId="19" numFmtId="4">
    <oc r="D27">
      <v>12.44459</v>
    </oc>
    <nc r="D27">
      <v>22.946000000000002</v>
    </nc>
  </rcc>
  <rcc rId="18564" sId="19" numFmtId="4">
    <oc r="C39">
      <v>730.1</v>
    </oc>
    <nc r="C39">
      <v>1658.6</v>
    </nc>
  </rcc>
  <rcc rId="18565" sId="19" numFmtId="4">
    <oc r="D39">
      <v>60.841000000000001</v>
    </oc>
    <nc r="D39">
      <v>138.21799999999999</v>
    </nc>
  </rcc>
  <rcc rId="18566" sId="19" numFmtId="4">
    <oc r="C40">
      <v>1220</v>
    </oc>
    <nc r="C40"/>
  </rcc>
  <rcc rId="18567" sId="19" numFmtId="4">
    <oc r="C41">
      <v>1145.971</v>
    </oc>
    <nc r="C41">
      <v>637.37</v>
    </nc>
  </rcc>
  <rcc rId="18568" sId="19" numFmtId="4">
    <oc r="C42">
      <v>95.573999999999998</v>
    </oc>
    <nc r="C42">
      <v>107.643</v>
    </nc>
  </rcc>
  <rcc rId="18569" sId="19" numFmtId="4">
    <oc r="D42">
      <v>7.4667000000000003</v>
    </oc>
    <nc r="D42">
      <v>8.6165000000000003</v>
    </nc>
  </rcc>
  <rcc rId="18570" sId="19" numFmtId="4">
    <oc r="C44">
      <v>0</v>
    </oc>
    <nc r="C44">
      <v>75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2.xml><?xml version="1.0" encoding="utf-8"?>
<revisions xmlns="http://schemas.openxmlformats.org/spreadsheetml/2006/main" xmlns:r="http://schemas.openxmlformats.org/officeDocument/2006/relationships">
  <rcc rId="18446" sId="18" numFmtId="4">
    <oc r="C6">
      <v>114.5</v>
    </oc>
    <nc r="C6">
      <v>211.2</v>
    </nc>
  </rcc>
  <rcc rId="18447" sId="18" numFmtId="4">
    <oc r="D6">
      <v>18.425709999999999</v>
    </oc>
    <nc r="D6">
      <v>3.2048800000000002</v>
    </nc>
  </rcc>
  <rcc rId="18448" sId="18" numFmtId="4">
    <oc r="C8">
      <v>319.45999999999998</v>
    </oc>
    <nc r="C8">
      <v>309.91000000000003</v>
    </nc>
  </rcc>
  <rcc rId="18449" sId="18" numFmtId="4">
    <oc r="D8">
      <v>32.425939999999997</v>
    </oc>
    <nc r="D8">
      <v>32.220370000000003</v>
    </nc>
  </rcc>
  <rcc rId="18450" sId="18" numFmtId="4">
    <oc r="C9">
      <v>3.43</v>
    </oc>
    <nc r="C9">
      <v>3.32</v>
    </nc>
  </rcc>
  <rcc rId="18451" sId="18" numFmtId="4">
    <oc r="D9">
      <v>0.22064</v>
    </oc>
    <nc r="D9">
      <v>0.18994</v>
    </nc>
  </rcc>
  <rcc rId="18452" sId="18" numFmtId="4">
    <oc r="C10">
      <v>533.57000000000005</v>
    </oc>
    <nc r="C10">
      <v>517.62</v>
    </nc>
  </rcc>
  <rcc rId="18453" sId="18" numFmtId="4">
    <oc r="D10">
      <v>44.493380000000002</v>
    </oc>
    <nc r="D10">
      <v>43.232210000000002</v>
    </nc>
  </rcc>
  <rcc rId="18454" sId="18" numFmtId="4">
    <oc r="D11">
      <v>-5.9610399999999997</v>
    </oc>
    <nc r="D11">
      <v>-5.4909600000000003</v>
    </nc>
  </rcc>
  <rcc rId="18455" sId="18" numFmtId="4">
    <oc r="D13">
      <v>2.8584000000000001</v>
    </oc>
    <nc r="D13"/>
  </rcc>
  <rcc rId="18456" sId="18" numFmtId="4">
    <oc r="C15">
      <v>245</v>
    </oc>
    <nc r="C15">
      <v>300</v>
    </nc>
  </rcc>
  <rcc rId="18457" sId="18" numFmtId="4">
    <oc r="D15">
      <v>10.518549999999999</v>
    </oc>
    <nc r="D15">
      <v>8.9469999999999992</v>
    </nc>
  </rcc>
  <rcc rId="18458" sId="18" numFmtId="4">
    <oc r="C16">
      <v>1250</v>
    </oc>
    <nc r="C16">
      <v>1200</v>
    </nc>
  </rcc>
  <rcc rId="18459" sId="18" numFmtId="4">
    <oc r="D16">
      <v>36.364559999999997</v>
    </oc>
    <nc r="D16">
      <v>17.336449999999999</v>
    </nc>
  </rcc>
  <rcc rId="18460" sId="18" numFmtId="4">
    <oc r="D18">
      <v>0</v>
    </oc>
    <nc r="D18">
      <v>0.5</v>
    </nc>
  </rcc>
  <rcc rId="18461" sId="18" numFmtId="4">
    <oc r="C27">
      <v>30</v>
    </oc>
    <nc r="C27">
      <v>20.7</v>
    </nc>
  </rcc>
  <rcc rId="18462" sId="18" numFmtId="4">
    <oc r="D27">
      <v>0.13100000000000001</v>
    </oc>
    <nc r="D27">
      <v>0.52400000000000002</v>
    </nc>
  </rcc>
  <rcc rId="18463" sId="18" numFmtId="4">
    <oc r="C42">
      <v>2004.7</v>
    </oc>
    <nc r="C42">
      <v>3577.8</v>
    </nc>
  </rcc>
  <rcc rId="18464" sId="18" numFmtId="4">
    <oc r="D42">
      <v>167.05500000000001</v>
    </oc>
    <nc r="D42">
      <v>298.15199999999999</v>
    </nc>
  </rcc>
  <rcc rId="18465" sId="18" numFmtId="4">
    <oc r="C43">
      <v>414</v>
    </oc>
    <nc r="C43">
      <v>225</v>
    </nc>
  </rcc>
  <rcc rId="18466" sId="18" numFmtId="4">
    <oc r="C44">
      <v>1320</v>
    </oc>
    <nc r="C44">
      <v>1293.71</v>
    </nc>
  </rcc>
  <rcc rId="18467" sId="18" numFmtId="4">
    <oc r="D45">
      <v>14.933299999999999</v>
    </oc>
    <nc r="D45">
      <v>17.2334</v>
    </nc>
  </rcc>
  <rcc rId="18468" sId="18" numFmtId="4">
    <oc r="C45">
      <v>183.387</v>
    </oc>
    <nc r="C45">
      <v>786.02700000000004</v>
    </nc>
  </rcc>
  <rcc rId="18469" sId="18" numFmtId="4">
    <oc r="D38">
      <v>0</v>
    </oc>
    <nc r="D38">
      <v>-0.26200000000000001</v>
    </nc>
  </rcc>
  <rcc rId="18470" sId="18" numFmtId="34">
    <oc r="C59">
      <v>1526.1</v>
    </oc>
    <nc r="C59">
      <v>1601.2</v>
    </nc>
  </rcc>
  <rcc rId="18471" sId="18" numFmtId="34">
    <oc r="D59">
      <v>80.442170000000004</v>
    </oc>
    <nc r="D59">
      <v>30.4</v>
    </nc>
  </rcc>
  <rcc rId="18472" sId="18" numFmtId="34">
    <oc r="C62">
      <v>39</v>
    </oc>
    <nc r="C62"/>
  </rcc>
  <rcc rId="18473" sId="18" numFmtId="34">
    <oc r="C63">
      <v>5</v>
    </oc>
    <nc r="C63">
      <v>10</v>
    </nc>
  </rcc>
  <rcc rId="18474" sId="18" numFmtId="34">
    <oc r="C64">
      <v>4.1020000000000003</v>
    </oc>
    <nc r="C64">
      <v>19.077000000000002</v>
    </nc>
  </rcc>
  <rcc rId="18475" sId="18" numFmtId="34">
    <oc r="C66">
      <v>179.20699999999999</v>
    </oc>
    <nc r="C66">
      <v>206.767</v>
    </nc>
  </rcc>
  <rcc rId="18476" sId="18" numFmtId="34">
    <oc r="C70">
      <v>2</v>
    </oc>
    <nc r="C70">
      <v>3</v>
    </nc>
  </rcc>
  <rcc rId="18477" sId="18" numFmtId="34">
    <oc r="C71">
      <v>8</v>
    </oc>
    <nc r="C71">
      <v>110</v>
    </nc>
  </rcc>
  <rcc rId="18478" sId="18" numFmtId="34">
    <oc r="D71">
      <v>1</v>
    </oc>
    <nc r="D71"/>
  </rcc>
  <rcc rId="18479" sId="18" numFmtId="34">
    <oc r="C74">
      <v>10.021000000000001</v>
    </oc>
    <nc r="C74">
      <v>4.26</v>
    </nc>
  </rcc>
  <rcc rId="18480" sId="18" numFmtId="34">
    <oc r="C75">
      <v>224</v>
    </oc>
    <nc r="C75"/>
  </rcc>
  <rcc rId="18481" sId="18" numFmtId="34">
    <oc r="C76">
      <v>2176.46</v>
    </oc>
    <nc r="C76">
      <v>2145.2600000000002</v>
    </nc>
  </rcc>
  <rcc rId="18482" sId="18" numFmtId="34">
    <oc r="C77">
      <v>30</v>
    </oc>
    <nc r="C77">
      <v>420</v>
    </nc>
  </rcc>
  <rcc rId="18483" sId="18" numFmtId="34">
    <oc r="C80">
      <v>0</v>
    </oc>
    <nc r="C80">
      <v>10</v>
    </nc>
  </rcc>
  <rcc rId="18484" sId="18" numFmtId="34">
    <oc r="C81">
      <v>415.75700000000001</v>
    </oc>
    <nc r="C81">
      <v>1985.9</v>
    </nc>
  </rcc>
  <rcc rId="18485" sId="18" numFmtId="34">
    <oc r="D81">
      <v>11.85478</v>
    </oc>
    <nc r="D81"/>
  </rcc>
  <rcc rId="18486" sId="18" numFmtId="34">
    <oc r="C83">
      <v>1809.4</v>
    </oc>
    <nc r="C83">
      <v>1950.8230000000001</v>
    </nc>
  </rcc>
  <rcc rId="18487" sId="18" numFmtId="34">
    <oc r="D83">
      <v>149.191</v>
    </oc>
    <nc r="D83"/>
  </rcc>
  <rcc rId="18488" sId="18" numFmtId="34">
    <oc r="C90">
      <v>22</v>
    </oc>
    <nc r="C90">
      <v>12</v>
    </nc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21.xml><?xml version="1.0" encoding="utf-8"?>
<revisions xmlns="http://schemas.openxmlformats.org/spreadsheetml/2006/main" xmlns:r="http://schemas.openxmlformats.org/officeDocument/2006/relationships">
  <rcc rId="18346" sId="17" numFmtId="4">
    <oc r="C6">
      <v>146.4</v>
    </oc>
    <nc r="C6">
      <v>155.1</v>
    </nc>
  </rcc>
  <rcc rId="18347" sId="17" numFmtId="4">
    <oc r="D6">
      <v>3.9199899999999999</v>
    </oc>
    <nc r="D6">
      <v>6.6763500000000002</v>
    </nc>
  </rcc>
  <rcc rId="18348" sId="17" numFmtId="4">
    <oc r="C8">
      <v>206.65</v>
    </oc>
    <nc r="C8">
      <v>200.15</v>
    </nc>
  </rcc>
  <rcc rId="18349" sId="17" numFmtId="4">
    <oc r="D8">
      <v>20.975840000000002</v>
    </oc>
    <nc r="D8">
      <v>20.809010000000001</v>
    </nc>
  </rcc>
  <rcc rId="18350" sId="17" numFmtId="4">
    <oc r="C9">
      <v>2.2200000000000002</v>
    </oc>
    <nc r="C9">
      <v>2.15</v>
    </nc>
  </rcc>
  <rcc rId="18351" sId="17" numFmtId="4">
    <oc r="D9">
      <v>0.14274000000000001</v>
    </oc>
    <nc r="D9">
      <v>0.12266000000000001</v>
    </nc>
  </rcc>
  <rcc rId="18352" sId="17" numFmtId="4">
    <oc r="C10">
      <v>345.16</v>
    </oc>
    <nc r="C10">
      <v>334.29</v>
    </nc>
  </rcc>
  <rcc rId="18353" sId="17" numFmtId="4">
    <oc r="D10">
      <v>28.782060000000001</v>
    </oc>
    <nc r="D10">
      <v>27.92079</v>
    </nc>
  </rcc>
  <rcc rId="18354" sId="17" numFmtId="4">
    <oc r="D11">
      <v>-3.8561200000000002</v>
    </oc>
    <nc r="D11">
      <v>-3.5462600000000002</v>
    </nc>
  </rcc>
  <rcc rId="18355" sId="17" numFmtId="4">
    <oc r="C13">
      <v>5</v>
    </oc>
    <nc r="C13">
      <v>10</v>
    </nc>
  </rcc>
  <rcc rId="18356" sId="17" numFmtId="4">
    <oc r="C15">
      <v>120</v>
    </oc>
    <nc r="C15">
      <v>117</v>
    </nc>
  </rcc>
  <rcc rId="18357" sId="17" numFmtId="4">
    <oc r="D15">
      <v>0.77456000000000003</v>
    </oc>
    <nc r="D15">
      <v>3.7299999999999998E-3</v>
    </nc>
  </rcc>
  <rcc rId="18358" sId="17" numFmtId="4">
    <oc r="C16">
      <v>312</v>
    </oc>
    <nc r="C16">
      <v>313</v>
    </nc>
  </rcc>
  <rcc rId="18359" sId="17" numFmtId="4">
    <oc r="D16">
      <v>1.6183799999999999</v>
    </oc>
    <nc r="D16">
      <v>6.4486299999999996</v>
    </nc>
  </rcc>
  <rcc rId="18360" sId="17" numFmtId="4">
    <oc r="D35">
      <v>0</v>
    </oc>
    <nc r="D35">
      <v>5.9443900000000003</v>
    </nc>
  </rcc>
  <rcc rId="18361" sId="17" numFmtId="4">
    <oc r="C39">
      <v>3421</v>
    </oc>
    <nc r="C39">
      <v>5087.2</v>
    </nc>
  </rcc>
  <rcc rId="18362" sId="17" numFmtId="4">
    <oc r="D39">
      <v>285.07799999999997</v>
    </oc>
    <nc r="D39">
      <v>423.93599999999998</v>
    </nc>
  </rcc>
  <rrc rId="18363" sId="17" ref="A40:XFD40" action="deleteRow">
    <undo index="18" exp="area" ref3D="1" dr="$A$142:$XFD$142" dn="Z_61528DAC_5C4C_48F4_ADE2_8A724B05A086_.wvu.Rows" sId="17"/>
    <undo index="16" exp="area" ref3D="1" dr="$A$91:$XFD$98" dn="Z_61528DAC_5C4C_48F4_ADE2_8A724B05A086_.wvu.Rows" sId="17"/>
    <undo index="14" exp="area" ref3D="1" dr="$A$84:$XFD$88" dn="Z_61528DAC_5C4C_48F4_ADE2_8A724B05A086_.wvu.Rows" sId="17"/>
    <undo index="12" exp="area" ref3D="1" dr="$A$79:$XFD$80" dn="Z_61528DAC_5C4C_48F4_ADE2_8A724B05A086_.wvu.Rows" sId="17"/>
    <undo index="10" exp="area" ref3D="1" dr="$A$68:$XFD$69" dn="Z_61528DAC_5C4C_48F4_ADE2_8A724B05A086_.wvu.Rows" sId="17"/>
    <undo index="8" exp="area" ref3D="1" dr="$A$60:$XFD$61" dn="Z_61528DAC_5C4C_48F4_ADE2_8A724B05A086_.wvu.Rows" sId="17"/>
    <undo index="6" exp="area" ref3D="1" dr="$A$58:$XFD$58" dn="Z_61528DAC_5C4C_48F4_ADE2_8A724B05A086_.wvu.Rows" sId="17"/>
    <undo index="4" exp="area" ref3D="1" dr="$A$44:$XFD$49" dn="Z_61528DAC_5C4C_48F4_ADE2_8A724B05A086_.wvu.Rows" sId="17"/>
    <undo index="10" exp="area" ref3D="1" dr="$A$91:$XFD$98" dn="Z_B31C8DB7_3E78_4144_A6B5_8DE36DE63F0E_.wvu.Rows" sId="17"/>
    <undo index="8" exp="area" ref3D="1" dr="$A$84:$XFD$88" dn="Z_B31C8DB7_3E78_4144_A6B5_8DE36DE63F0E_.wvu.Rows" sId="17"/>
    <undo index="6" exp="area" ref3D="1" dr="$A$68:$XFD$69" dn="Z_B31C8DB7_3E78_4144_A6B5_8DE36DE63F0E_.wvu.Rows" sId="17"/>
    <undo index="4" exp="area" ref3D="1" dr="$A$44:$XFD$49" dn="Z_B31C8DB7_3E78_4144_A6B5_8DE36DE63F0E_.wvu.Rows" sId="17"/>
    <undo index="2" exp="area" ref3D="1" dr="$A$40:$XFD$40" dn="Z_B31C8DB7_3E78_4144_A6B5_8DE36DE63F0E_.wvu.Rows" sId="17"/>
    <undo index="20" exp="area" ref3D="1" dr="$A$142:$XFD$142" dn="Z_B30CE22D_C12F_4E12_8BB9_3AAE0A6991CC_.wvu.Rows" sId="17"/>
    <undo index="18" exp="area" ref3D="1" dr="$A$91:$XFD$98" dn="Z_B30CE22D_C12F_4E12_8BB9_3AAE0A6991CC_.wvu.Rows" sId="17"/>
    <undo index="16" exp="area" ref3D="1" dr="$A$84:$XFD$88" dn="Z_B30CE22D_C12F_4E12_8BB9_3AAE0A6991CC_.wvu.Rows" sId="17"/>
    <undo index="14" exp="area" ref3D="1" dr="$A$79:$XFD$80" dn="Z_B30CE22D_C12F_4E12_8BB9_3AAE0A6991CC_.wvu.Rows" sId="17"/>
    <undo index="12" exp="area" ref3D="1" dr="$A$68:$XFD$69" dn="Z_B30CE22D_C12F_4E12_8BB9_3AAE0A6991CC_.wvu.Rows" sId="17"/>
    <undo index="10" exp="area" ref3D="1" dr="$A$60:$XFD$61" dn="Z_B30CE22D_C12F_4E12_8BB9_3AAE0A6991CC_.wvu.Rows" sId="17"/>
    <undo index="8" exp="area" ref3D="1" dr="$A$58:$XFD$58" dn="Z_B30CE22D_C12F_4E12_8BB9_3AAE0A6991CC_.wvu.Rows" sId="17"/>
    <undo index="6" exp="area" ref3D="1" dr="$A$44:$XFD$49" dn="Z_B30CE22D_C12F_4E12_8BB9_3AAE0A6991CC_.wvu.Rows" sId="17"/>
    <undo index="22" exp="area" ref3D="1" dr="$A$142:$XFD$142" dn="Z_A54C432C_6C68_4B53_A75C_446EB3A61B2B_.wvu.Rows" sId="17"/>
    <undo index="20" exp="area" ref3D="1" dr="$A$91:$XFD$98" dn="Z_A54C432C_6C68_4B53_A75C_446EB3A61B2B_.wvu.Rows" sId="17"/>
    <undo index="18" exp="area" ref3D="1" dr="$A$84:$XFD$88" dn="Z_A54C432C_6C68_4B53_A75C_446EB3A61B2B_.wvu.Rows" sId="17"/>
    <undo index="16" exp="area" ref3D="1" dr="$A$79:$XFD$80" dn="Z_A54C432C_6C68_4B53_A75C_446EB3A61B2B_.wvu.Rows" sId="17"/>
    <undo index="14" exp="area" ref3D="1" dr="$A$68:$XFD$69" dn="Z_A54C432C_6C68_4B53_A75C_446EB3A61B2B_.wvu.Rows" sId="17"/>
    <undo index="12" exp="area" ref3D="1" dr="$A$60:$XFD$61" dn="Z_A54C432C_6C68_4B53_A75C_446EB3A61B2B_.wvu.Rows" sId="17"/>
    <undo index="10" exp="area" ref3D="1" dr="$A$58:$XFD$58" dn="Z_A54C432C_6C68_4B53_A75C_446EB3A61B2B_.wvu.Rows" sId="17"/>
    <undo index="8" exp="area" ref3D="1" dr="$A$44:$XFD$50" dn="Z_A54C432C_6C68_4B53_A75C_446EB3A61B2B_.wvu.Rows" sId="17"/>
    <undo index="6" exp="area" ref3D="1" dr="$A$40:$XFD$40" dn="Z_A54C432C_6C68_4B53_A75C_446EB3A61B2B_.wvu.Rows" sId="17"/>
    <undo index="16" exp="area" ref3D="1" dr="$A$91:$XFD$98" dn="Z_5BFCA170_DEAE_4D2C_98A0_1E68B427AC01_.wvu.Rows" sId="17"/>
    <undo index="14" exp="area" ref3D="1" dr="$A$83:$XFD$88" dn="Z_5BFCA170_DEAE_4D2C_98A0_1E68B427AC01_.wvu.Rows" sId="17"/>
    <undo index="12" exp="area" ref3D="1" dr="$A$79:$XFD$80" dn="Z_5BFCA170_DEAE_4D2C_98A0_1E68B427AC01_.wvu.Rows" sId="17"/>
    <undo index="10" exp="area" ref3D="1" dr="$A$68:$XFD$69" dn="Z_5BFCA170_DEAE_4D2C_98A0_1E68B427AC01_.wvu.Rows" sId="17"/>
    <undo index="8" exp="area" ref3D="1" dr="$A$60:$XFD$61" dn="Z_5BFCA170_DEAE_4D2C_98A0_1E68B427AC01_.wvu.Rows" sId="17"/>
    <undo index="6" exp="area" ref3D="1" dr="$A$58:$XFD$58" dn="Z_5BFCA170_DEAE_4D2C_98A0_1E68B427AC01_.wvu.Rows" sId="17"/>
    <undo index="4" exp="area" ref3D="1" dr="$A$44:$XFD$49" dn="Z_5BFCA170_DEAE_4D2C_98A0_1E68B427AC01_.wvu.Rows" sId="17"/>
    <undo index="2" exp="area" ref3D="1" dr="$A$40:$XFD$40" dn="Z_5BFCA170_DEAE_4D2C_98A0_1E68B427AC01_.wvu.Rows" sId="17"/>
    <undo index="20" exp="area" ref3D="1" dr="$A$91:$XFD$98" dn="Z_42584DC0_1D41_4C93_9B38_C388E7B8DAC4_.wvu.Rows" sId="17"/>
    <undo index="18" exp="area" ref3D="1" dr="$A$84:$XFD$88" dn="Z_42584DC0_1D41_4C93_9B38_C388E7B8DAC4_.wvu.Rows" sId="17"/>
    <undo index="16" exp="area" ref3D="1" dr="$A$79:$XFD$80" dn="Z_42584DC0_1D41_4C93_9B38_C388E7B8DAC4_.wvu.Rows" sId="17"/>
    <undo index="14" exp="area" ref3D="1" dr="$A$68:$XFD$69" dn="Z_42584DC0_1D41_4C93_9B38_C388E7B8DAC4_.wvu.Rows" sId="17"/>
    <undo index="12" exp="area" ref3D="1" dr="$A$60:$XFD$62" dn="Z_42584DC0_1D41_4C93_9B38_C388E7B8DAC4_.wvu.Rows" sId="17"/>
    <undo index="10" exp="area" ref3D="1" dr="$A$58:$XFD$58" dn="Z_42584DC0_1D41_4C93_9B38_C388E7B8DAC4_.wvu.Rows" sId="17"/>
    <undo index="8" exp="area" ref3D="1" dr="$A$44:$XFD$49" dn="Z_42584DC0_1D41_4C93_9B38_C388E7B8DAC4_.wvu.Rows" sId="17"/>
    <undo index="6" exp="area" ref3D="1" dr="$A$40:$XFD$40" dn="Z_42584DC0_1D41_4C93_9B38_C388E7B8DAC4_.wvu.Rows" sId="17"/>
    <undo index="16" exp="area" ref3D="1" dr="$A$91:$XFD$98" dn="Z_3DCB9AAA_F09C_4EA6_B992_F93E466D374A_.wvu.Rows" sId="17"/>
    <undo index="14" exp="area" ref3D="1" dr="$A$83:$XFD$88" dn="Z_3DCB9AAA_F09C_4EA6_B992_F93E466D374A_.wvu.Rows" sId="17"/>
    <undo index="12" exp="area" ref3D="1" dr="$A$79:$XFD$80" dn="Z_3DCB9AAA_F09C_4EA6_B992_F93E466D374A_.wvu.Rows" sId="17"/>
    <undo index="10" exp="area" ref3D="1" dr="$A$68:$XFD$69" dn="Z_3DCB9AAA_F09C_4EA6_B992_F93E466D374A_.wvu.Rows" sId="17"/>
    <undo index="8" exp="area" ref3D="1" dr="$A$60:$XFD$61" dn="Z_3DCB9AAA_F09C_4EA6_B992_F93E466D374A_.wvu.Rows" sId="17"/>
    <undo index="6" exp="area" ref3D="1" dr="$A$58:$XFD$58" dn="Z_3DCB9AAA_F09C_4EA6_B992_F93E466D374A_.wvu.Rows" sId="17"/>
    <undo index="4" exp="area" ref3D="1" dr="$A$44:$XFD$49" dn="Z_3DCB9AAA_F09C_4EA6_B992_F93E466D374A_.wvu.Rows" sId="17"/>
    <undo index="2" exp="area" ref3D="1" dr="$A$40:$XFD$40" dn="Z_3DCB9AAA_F09C_4EA6_B992_F93E466D374A_.wvu.Rows" sId="17"/>
    <undo index="18" exp="area" ref3D="1" dr="$A$91:$XFD$98" dn="Z_1A52382B_3765_4E8C_903F_6B8919B7242E_.wvu.Rows" sId="17"/>
    <undo index="16" exp="area" ref3D="1" dr="$A$84:$XFD$88" dn="Z_1A52382B_3765_4E8C_903F_6B8919B7242E_.wvu.Rows" sId="17"/>
    <undo index="14" exp="area" ref3D="1" dr="$A$79:$XFD$80" dn="Z_1A52382B_3765_4E8C_903F_6B8919B7242E_.wvu.Rows" sId="17"/>
    <undo index="12" exp="area" ref3D="1" dr="$A$68:$XFD$69" dn="Z_1A52382B_3765_4E8C_903F_6B8919B7242E_.wvu.Rows" sId="17"/>
    <undo index="10" exp="area" ref3D="1" dr="$A$60:$XFD$61" dn="Z_1A52382B_3765_4E8C_903F_6B8919B7242E_.wvu.Rows" sId="17"/>
    <undo index="8" exp="area" ref3D="1" dr="$A$58:$XFD$58" dn="Z_1A52382B_3765_4E8C_903F_6B8919B7242E_.wvu.Rows" sId="17"/>
    <undo index="6" exp="area" ref3D="1" dr="$A$44:$XFD$49" dn="Z_1A52382B_3765_4E8C_903F_6B8919B7242E_.wvu.Rows" sId="17"/>
    <undo index="4" exp="area" ref3D="1" dr="$A$40:$XFD$40" dn="Z_1A52382B_3765_4E8C_903F_6B8919B7242E_.wvu.Rows" sId="17"/>
    <undo index="20" exp="area" ref3D="1" dr="$A$142:$XFD$142" dn="Z_1718F1EE_9F48_4DBE_9531_3B70F9C4A5DD_.wvu.Rows" sId="17"/>
    <undo index="18" exp="area" ref3D="1" dr="$A$91:$XFD$98" dn="Z_1718F1EE_9F48_4DBE_9531_3B70F9C4A5DD_.wvu.Rows" sId="17"/>
    <undo index="16" exp="area" ref3D="1" dr="$A$84:$XFD$88" dn="Z_1718F1EE_9F48_4DBE_9531_3B70F9C4A5DD_.wvu.Rows" sId="17"/>
    <undo index="14" exp="area" ref3D="1" dr="$A$79:$XFD$80" dn="Z_1718F1EE_9F48_4DBE_9531_3B70F9C4A5DD_.wvu.Rows" sId="17"/>
    <undo index="12" exp="area" ref3D="1" dr="$A$68:$XFD$69" dn="Z_1718F1EE_9F48_4DBE_9531_3B70F9C4A5DD_.wvu.Rows" sId="17"/>
    <undo index="10" exp="area" ref3D="1" dr="$A$60:$XFD$62" dn="Z_1718F1EE_9F48_4DBE_9531_3B70F9C4A5DD_.wvu.Rows" sId="17"/>
    <undo index="8" exp="area" ref3D="1" dr="$A$58:$XFD$58" dn="Z_1718F1EE_9F48_4DBE_9531_3B70F9C4A5DD_.wvu.Rows" sId="17"/>
    <undo index="6" exp="area" ref3D="1" dr="$A$44:$XFD$50" dn="Z_1718F1EE_9F48_4DBE_9531_3B70F9C4A5DD_.wvu.Rows" sId="17"/>
    <rfmt sheetId="17" xfDxf="1" s="1" sqref="A40:XFD40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17" s="1" dxf="1">
      <nc r="A40">
        <v>2020100310</v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s="1" dxf="1">
      <nc r="B40" t="inlineStr">
        <is>
          <t>Сбалансированность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s="1" dxf="1" numFmtId="4">
      <nc r="C40">
        <v>0</v>
      </nc>
      <ndxf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s="1" dxf="1" numFmtId="4">
      <nc r="D40">
        <v>0</v>
      </nc>
      <ndxf>
        <numFmt numFmtId="166" formatCode="0.0"/>
        <fill>
          <patternFill patternType="solid"/>
        </fill>
        <alignment horizontal="right" vertical="center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s="1" dxf="1">
      <nc r="E40">
        <f>SUM(D40/C40*100)</f>
      </nc>
      <ndxf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s="1" dxf="1">
      <nc r="F40">
        <f>SUM(D40-C40)</f>
      </nc>
      <ndxf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8364" sId="17" numFmtId="4">
    <oc r="C41">
      <v>834.51</v>
    </oc>
    <nc r="C41">
      <v>772.27</v>
    </nc>
  </rcc>
  <rcc rId="18365" sId="17" numFmtId="4">
    <oc r="C42">
      <v>183.38800000000001</v>
    </oc>
    <nc r="C42">
      <v>2569.3000000000002</v>
    </nc>
  </rcc>
  <rcc rId="18366" sId="17" numFmtId="4">
    <oc r="D42">
      <v>14.933299999999999</v>
    </oc>
    <nc r="D42">
      <v>17.2334</v>
    </nc>
  </rcc>
  <rcc rId="18367" sId="17" numFmtId="4">
    <nc r="C49">
      <v>75</v>
    </nc>
  </rcc>
  <rcc rId="18368" sId="17" numFmtId="4">
    <oc r="D30">
      <v>26.302569999999999</v>
    </oc>
    <nc r="D30"/>
  </rc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Але!$19:$24,Але!$28:$28,Але!$36:$36,Але!$46:$46,Але!$55:$56,Але!$63:$64,Але!$74:$75,Але!$79:$82,Але!$86:$93,Але!$142:$142</formula>
    <oldFormula>Але!$19:$24,Але!$28:$28,Але!$36:$36,Але!$46:$46,Але!$55:$56,Але!$63:$64,Але!$74:$75,Але!$79:$82,Але!$86:$93,Але!$142:$142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Сун!$19:$24,Сун!$33:$34,Сун!$45:$45,Сун!$49:$51,Сун!$58:$58,Сун!$60:$61,Сун!$68:$69,Сун!$79:$79,Сун!$82:$82,Сун!$85:$85,Сун!$87:$89,Сун!$93:$100,Сун!$142:$142</formula>
    <oldFormula>Сун!$19:$24,Сун!$33:$34,Сун!$45:$45,Сун!$49:$51,Сун!$58:$58,Сун!$60:$61,Сун!$68:$69,Сун!$79:$79,Сун!$82:$82,Сун!$85:$85,Сун!$87:$89,Сун!$93:$100,Сун!$142:$142</oldFormula>
  </rdn>
  <rdn rId="0" localSheetId="6" customView="1" name="Z_61528DAC_5C4C_48F4_ADE2_8A724B05A086_.wvu.PrintArea" hidden="1" oldHidden="1">
    <formula>Иль!$A$1:$F$105</formula>
    <oldFormula>Иль!$A$1:$F$105</oldFormula>
  </rdn>
  <rdn rId="0" localSheetId="6" customView="1" name="Z_61528DAC_5C4C_48F4_ADE2_8A724B05A086_.wvu.Rows" hidden="1" oldHidden="1">
    <formula>Иль!$19:$23,Иль!$34:$34,Иль!$40:$40,Иль!$59:$59,Иль!$61:$62,Иль!$69:$70,Иль!$79:$80,Иль!$82:$82,Иль!$87:$91,Иль!$94:$101,Иль!$144:$144</formula>
    <oldFormula>Иль!$19:$23,Иль!$34:$34,Иль!$40:$40,Иль!$59:$59,Иль!$61:$62,Иль!$69:$70,Иль!$79:$80,Иль!$82:$82,Иль!$87:$91,Иль!$94:$101,Иль!$144:$144</oldFormula>
  </rdn>
  <rdn rId="0" localSheetId="7" customView="1" name="Z_61528DAC_5C4C_48F4_ADE2_8A724B05A086_.wvu.Rows" hidden="1" oldHidden="1">
    <formula>Кад!$19:$24,Кад!$31:$35,Кад!$38:$38,Кад!$44:$44,Кад!$48:$48,Кад!$56:$56,Кад!$58:$59,Кад!$66:$67,Кад!$77:$77,Кад!$82:$86,Кад!$89:$96,Кад!$142:$142</formula>
    <oldFormula>Кад!$19:$24,Кад!$31:$35,Кад!$38:$38,Кад!$44:$44,Кад!$48:$48,Кад!$56:$56,Кад!$58:$59,Кад!$66:$67,Кад!$77:$77,Кад!$82:$86,Кад!$89:$96,Кад!$142:$142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Мор!$17:$24,Мор!$27:$27,Мор!$31:$33,Мор!$44:$44,Мор!$47:$47,Мор!$57:$57,Мор!$59:$60,Мор!$64:$65,Мор!$67:$68,Мор!$78:$78,Мор!$83:$88,Мор!$91:$97,Мор!$142:$142</formula>
    <oldFormula>Мор!$17:$24,Мор!$27:$27,Мор!$31:$33,Мор!$44:$44,Мор!$47:$47,Мор!$57:$57,Мор!$59:$60,Мор!$64:$65,Мор!$67:$68,Мор!$78:$78,Мор!$83:$88,Мор!$91:$97,Мор!$142:$142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Мос!$19:$24,Мос!$29:$33,Мос!$44:$44,Мос!$50:$50,Мос!$58:$58,Мос!$60:$61,Мос!$68:$69,Мос!$82:$82,Мос!$85:$92,Мос!$95:$102,Мос!$143:$143</formula>
    <oldFormula>Мос!$19:$24,Мос!$29:$33,Мос!$44:$44,Мос!$50:$50,Мос!$58:$58,Мос!$60:$61,Мос!$68:$69,Мос!$82:$82,Мос!$85:$92,Мос!$95:$102,Мос!$143:$143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Сят!$19:$24,Сят!$31:$33,Сят!$38:$38,Сят!$45:$47,Сят!$57:$57,Сят!$59:$60,Сят!$67:$68,Сят!$78:$78,Сят!$83:$87,Сят!$90:$97,Сят!$143:$143</formula>
    <oldFormula>Сят!$19:$24,Сят!$31:$33,Сят!$38:$38,Сят!$45:$47,Сят!$57:$57,Сят!$59:$60,Сят!$67:$68,Сят!$78:$78,Сят!$83:$87,Сят!$90:$97,Сят!$143:$143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Тор!$19:$24,Тор!$32:$34,Тор!$39:$39,Тор!$50:$50,Тор!$57:$57,Тор!$59:$60,Тор!$67:$68,Тор!$75:$75,Тор!$79:$79,Тор!$86:$95,Тор!$142:$142</formula>
    <oldFormula>Тор!$19:$24,Тор!$32:$34,Тор!$39:$39,Тор!$50:$50,Тор!$57:$57,Тор!$59:$60,Тор!$67:$68,Тор!$75:$75,Тор!$79:$79,Тор!$86:$95,Тор!$142:$142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Чум!$19:$24,Чум!$31:$36,Чум!$48:$49,Чум!$57:$57,Чум!$59:$60,Чум!$67:$68,Чум!$78:$78,Чум!$83:$87,Чум!$90:$97,Чум!$142:$142</formula>
    <oldFormula>Чум!$19:$24,Чум!$31:$36,Чум!$48:$49,Чум!$57:$57,Чум!$59:$60,Чум!$67:$68,Чум!$78:$78,Чум!$83:$87,Чум!$90:$97,Чум!$142:$142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Шать!$19:$25,Шать!$31:$33,Шать!$57:$57,Шать!$59:$60,Шать!$67:$68,Шать!$78:$78,Шать!$84:$86,Шать!$90:$97,Шать!$142:$142</formula>
    <oldFormula>Шать!$19:$25,Шать!$31:$33,Шать!$57:$57,Шать!$59:$60,Шать!$67:$68,Шать!$78:$78,Шать!$84:$86,Шать!$90:$97,Шать!$142:$142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Юсь!$19:$24,Юсь!$36:$36,Юсь!$43:$48,Юсь!$57:$57,Юсь!$59:$60,Юсь!$67:$68,Юсь!$78:$79,Юсь!$83:$87,Юсь!$90:$97,Юсь!$141:$141</formula>
    <oldFormula>Юсь!$19:$24,Юсь!$36:$36,Юсь!$43:$48,Юсь!$57:$57,Юсь!$59:$60,Юсь!$67:$68,Юсь!$78:$79,Юсь!$83:$87,Юсь!$90:$97,Юсь!$141:$141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Яра!$19:$24,Яра!$28:$29,Яра!$33:$33,Яра!$46:$46,Яра!$58:$58,Яра!$60:$61,Яра!$68:$69,Яра!$79:$80,Яра!$84:$88,Яра!$91:$98,Яра!$143:$143</formula>
    <oldFormula>Яра!$19:$24,Яра!$28:$29,Яра!$33:$33,Яра!$46:$46,Яра!$58:$58,Яра!$60:$61,Яра!$68:$69,Яра!$79:$80,Яра!$84:$88,Яра!$91:$98,Яра!$143:$143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25B2A110-3A19-4754-A61F-AEE3F771726B}" name="хорной" id="-489724451" dateTime="2022-07-06T15:38:13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11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04.bin"/><Relationship Id="rId10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1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9.bin"/><Relationship Id="rId3" Type="http://schemas.openxmlformats.org/officeDocument/2006/relationships/printerSettings" Target="../printerSettings/printerSettings124.bin"/><Relationship Id="rId7" Type="http://schemas.openxmlformats.org/officeDocument/2006/relationships/printerSettings" Target="../printerSettings/printerSettings128.bin"/><Relationship Id="rId2" Type="http://schemas.openxmlformats.org/officeDocument/2006/relationships/printerSettings" Target="../printerSettings/printerSettings123.bin"/><Relationship Id="rId1" Type="http://schemas.openxmlformats.org/officeDocument/2006/relationships/printerSettings" Target="../printerSettings/printerSettings122.bin"/><Relationship Id="rId6" Type="http://schemas.openxmlformats.org/officeDocument/2006/relationships/printerSettings" Target="../printerSettings/printerSettings127.bin"/><Relationship Id="rId11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26.bin"/><Relationship Id="rId10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25.bin"/><Relationship Id="rId9" Type="http://schemas.openxmlformats.org/officeDocument/2006/relationships/printerSettings" Target="../printerSettings/printerSettings130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1.bin"/><Relationship Id="rId3" Type="http://schemas.openxmlformats.org/officeDocument/2006/relationships/printerSettings" Target="../printerSettings/printerSettings146.bin"/><Relationship Id="rId7" Type="http://schemas.openxmlformats.org/officeDocument/2006/relationships/printerSettings" Target="../printerSettings/printerSettings150.bin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6" Type="http://schemas.openxmlformats.org/officeDocument/2006/relationships/printerSettings" Target="../printerSettings/printerSettings149.bin"/><Relationship Id="rId11" Type="http://schemas.openxmlformats.org/officeDocument/2006/relationships/printerSettings" Target="../printerSettings/printerSettings154.bin"/><Relationship Id="rId5" Type="http://schemas.openxmlformats.org/officeDocument/2006/relationships/printerSettings" Target="../printerSettings/printerSettings148.bin"/><Relationship Id="rId10" Type="http://schemas.openxmlformats.org/officeDocument/2006/relationships/printerSettings" Target="../printerSettings/printerSettings153.bin"/><Relationship Id="rId4" Type="http://schemas.openxmlformats.org/officeDocument/2006/relationships/printerSettings" Target="../printerSettings/printerSettings147.bin"/><Relationship Id="rId9" Type="http://schemas.openxmlformats.org/officeDocument/2006/relationships/printerSettings" Target="../printerSettings/printerSettings152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2.bin"/><Relationship Id="rId3" Type="http://schemas.openxmlformats.org/officeDocument/2006/relationships/printerSettings" Target="../printerSettings/printerSettings157.bin"/><Relationship Id="rId7" Type="http://schemas.openxmlformats.org/officeDocument/2006/relationships/printerSettings" Target="../printerSettings/printerSettings161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6" Type="http://schemas.openxmlformats.org/officeDocument/2006/relationships/printerSettings" Target="../printerSettings/printerSettings160.bin"/><Relationship Id="rId11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59.bin"/><Relationship Id="rId10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58.bin"/><Relationship Id="rId9" Type="http://schemas.openxmlformats.org/officeDocument/2006/relationships/printerSettings" Target="../printerSettings/printerSettings16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3.bin"/><Relationship Id="rId3" Type="http://schemas.openxmlformats.org/officeDocument/2006/relationships/printerSettings" Target="../printerSettings/printerSettings168.bin"/><Relationship Id="rId7" Type="http://schemas.openxmlformats.org/officeDocument/2006/relationships/printerSettings" Target="../printerSettings/printerSettings172.bin"/><Relationship Id="rId2" Type="http://schemas.openxmlformats.org/officeDocument/2006/relationships/printerSettings" Target="../printerSettings/printerSettings167.bin"/><Relationship Id="rId1" Type="http://schemas.openxmlformats.org/officeDocument/2006/relationships/printerSettings" Target="../printerSettings/printerSettings166.bin"/><Relationship Id="rId6" Type="http://schemas.openxmlformats.org/officeDocument/2006/relationships/printerSettings" Target="../printerSettings/printerSettings171.bin"/><Relationship Id="rId11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70.bin"/><Relationship Id="rId10" Type="http://schemas.openxmlformats.org/officeDocument/2006/relationships/printerSettings" Target="../printerSettings/printerSettings175.bin"/><Relationship Id="rId4" Type="http://schemas.openxmlformats.org/officeDocument/2006/relationships/printerSettings" Target="../printerSettings/printerSettings169.bin"/><Relationship Id="rId9" Type="http://schemas.openxmlformats.org/officeDocument/2006/relationships/printerSettings" Target="../printerSettings/printerSettings174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4.bin"/><Relationship Id="rId3" Type="http://schemas.openxmlformats.org/officeDocument/2006/relationships/printerSettings" Target="../printerSettings/printerSettings179.bin"/><Relationship Id="rId7" Type="http://schemas.openxmlformats.org/officeDocument/2006/relationships/printerSettings" Target="../printerSettings/printerSettings183.bin"/><Relationship Id="rId2" Type="http://schemas.openxmlformats.org/officeDocument/2006/relationships/printerSettings" Target="../printerSettings/printerSettings178.bin"/><Relationship Id="rId1" Type="http://schemas.openxmlformats.org/officeDocument/2006/relationships/printerSettings" Target="../printerSettings/printerSettings177.bin"/><Relationship Id="rId6" Type="http://schemas.openxmlformats.org/officeDocument/2006/relationships/printerSettings" Target="../printerSettings/printerSettings182.bin"/><Relationship Id="rId11" Type="http://schemas.openxmlformats.org/officeDocument/2006/relationships/printerSettings" Target="../printerSettings/printerSettings187.bin"/><Relationship Id="rId5" Type="http://schemas.openxmlformats.org/officeDocument/2006/relationships/printerSettings" Target="../printerSettings/printerSettings181.bin"/><Relationship Id="rId10" Type="http://schemas.openxmlformats.org/officeDocument/2006/relationships/printerSettings" Target="../printerSettings/printerSettings186.bin"/><Relationship Id="rId4" Type="http://schemas.openxmlformats.org/officeDocument/2006/relationships/printerSettings" Target="../printerSettings/printerSettings180.bin"/><Relationship Id="rId9" Type="http://schemas.openxmlformats.org/officeDocument/2006/relationships/printerSettings" Target="../printerSettings/printerSettings185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90.bin"/><Relationship Id="rId7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9.bin"/><Relationship Id="rId1" Type="http://schemas.openxmlformats.org/officeDocument/2006/relationships/printerSettings" Target="../printerSettings/printerSettings188.bin"/><Relationship Id="rId6" Type="http://schemas.openxmlformats.org/officeDocument/2006/relationships/printerSettings" Target="../printerSettings/printerSettings193.bin"/><Relationship Id="rId11" Type="http://schemas.openxmlformats.org/officeDocument/2006/relationships/printerSettings" Target="../printerSettings/printerSettings198.bin"/><Relationship Id="rId5" Type="http://schemas.openxmlformats.org/officeDocument/2006/relationships/printerSettings" Target="../printerSettings/printerSettings192.bin"/><Relationship Id="rId10" Type="http://schemas.openxmlformats.org/officeDocument/2006/relationships/printerSettings" Target="../printerSettings/printerSettings197.bin"/><Relationship Id="rId4" Type="http://schemas.openxmlformats.org/officeDocument/2006/relationships/printerSettings" Target="../printerSettings/printerSettings191.bin"/><Relationship Id="rId9" Type="http://schemas.openxmlformats.org/officeDocument/2006/relationships/printerSettings" Target="../printerSettings/printerSettings196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6.bin"/><Relationship Id="rId3" Type="http://schemas.openxmlformats.org/officeDocument/2006/relationships/printerSettings" Target="../printerSettings/printerSettings201.bin"/><Relationship Id="rId7" Type="http://schemas.openxmlformats.org/officeDocument/2006/relationships/printerSettings" Target="../printerSettings/printerSettings205.bin"/><Relationship Id="rId2" Type="http://schemas.openxmlformats.org/officeDocument/2006/relationships/printerSettings" Target="../printerSettings/printerSettings200.bin"/><Relationship Id="rId1" Type="http://schemas.openxmlformats.org/officeDocument/2006/relationships/printerSettings" Target="../printerSettings/printerSettings199.bin"/><Relationship Id="rId6" Type="http://schemas.openxmlformats.org/officeDocument/2006/relationships/printerSettings" Target="../printerSettings/printerSettings204.bin"/><Relationship Id="rId11" Type="http://schemas.openxmlformats.org/officeDocument/2006/relationships/printerSettings" Target="../printerSettings/printerSettings209.bin"/><Relationship Id="rId5" Type="http://schemas.openxmlformats.org/officeDocument/2006/relationships/printerSettings" Target="../printerSettings/printerSettings203.bin"/><Relationship Id="rId10" Type="http://schemas.openxmlformats.org/officeDocument/2006/relationships/printerSettings" Target="../printerSettings/printerSettings208.bin"/><Relationship Id="rId4" Type="http://schemas.openxmlformats.org/officeDocument/2006/relationships/printerSettings" Target="../printerSettings/printerSettings202.bin"/><Relationship Id="rId9" Type="http://schemas.openxmlformats.org/officeDocument/2006/relationships/printerSettings" Target="../printerSettings/printerSettings20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7.bin"/><Relationship Id="rId3" Type="http://schemas.openxmlformats.org/officeDocument/2006/relationships/printerSettings" Target="../printerSettings/printerSettings212.bin"/><Relationship Id="rId7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11.bin"/><Relationship Id="rId1" Type="http://schemas.openxmlformats.org/officeDocument/2006/relationships/printerSettings" Target="../printerSettings/printerSettings210.bin"/><Relationship Id="rId6" Type="http://schemas.openxmlformats.org/officeDocument/2006/relationships/printerSettings" Target="../printerSettings/printerSettings215.bin"/><Relationship Id="rId5" Type="http://schemas.openxmlformats.org/officeDocument/2006/relationships/printerSettings" Target="../printerSettings/printerSettings214.bin"/><Relationship Id="rId4" Type="http://schemas.openxmlformats.org/officeDocument/2006/relationships/printerSettings" Target="../printerSettings/printerSettings213.bin"/><Relationship Id="rId9" Type="http://schemas.openxmlformats.org/officeDocument/2006/relationships/printerSettings" Target="../printerSettings/printerSettings2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0.bin"/><Relationship Id="rId1" Type="http://schemas.openxmlformats.org/officeDocument/2006/relationships/printerSettings" Target="../printerSettings/printerSettings2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1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1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59.bin"/><Relationship Id="rId9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11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5"/>
  <sheetViews>
    <sheetView view="pageBreakPreview" topLeftCell="A7" zoomScale="80" zoomScaleNormal="100" zoomScaleSheetLayoutView="80" workbookViewId="0">
      <selection activeCell="I28" sqref="I28"/>
    </sheetView>
  </sheetViews>
  <sheetFormatPr defaultRowHeight="15.75"/>
  <cols>
    <col min="1" max="1" width="41.28515625" style="84" customWidth="1"/>
    <col min="2" max="2" width="10" style="85" customWidth="1"/>
    <col min="3" max="3" width="21.140625" style="75" customWidth="1"/>
    <col min="4" max="4" width="22.28515625" style="75" customWidth="1"/>
    <col min="5" max="5" width="13.5703125" style="75" customWidth="1"/>
    <col min="6" max="6" width="20.85546875" style="75" customWidth="1"/>
    <col min="7" max="7" width="21.42578125" style="75" customWidth="1"/>
    <col min="8" max="8" width="13.5703125" style="75" customWidth="1"/>
    <col min="9" max="9" width="21.140625" style="75" customWidth="1"/>
    <col min="10" max="10" width="18" style="75" customWidth="1"/>
    <col min="11" max="11" width="13" style="75" customWidth="1"/>
    <col min="12" max="12" width="23.5703125" style="75" customWidth="1"/>
    <col min="13" max="13" width="12" style="75" customWidth="1"/>
    <col min="14" max="16384" width="9.140625" style="75"/>
  </cols>
  <sheetData>
    <row r="1" spans="1:15" ht="26.25" customHeight="1">
      <c r="A1" s="484" t="s">
        <v>413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122"/>
      <c r="M1" s="122"/>
      <c r="N1" s="122"/>
      <c r="O1" s="122"/>
    </row>
    <row r="2" spans="1:15" ht="33.75" customHeight="1">
      <c r="A2" s="482" t="s">
        <v>177</v>
      </c>
      <c r="B2" s="483" t="s">
        <v>178</v>
      </c>
      <c r="C2" s="479" t="s">
        <v>179</v>
      </c>
      <c r="D2" s="480"/>
      <c r="E2" s="480"/>
      <c r="F2" s="479" t="s">
        <v>180</v>
      </c>
      <c r="G2" s="480"/>
      <c r="H2" s="480"/>
      <c r="I2" s="479" t="s">
        <v>181</v>
      </c>
      <c r="J2" s="480"/>
      <c r="K2" s="485"/>
    </row>
    <row r="3" spans="1:15" ht="53.25" customHeight="1">
      <c r="A3" s="482"/>
      <c r="B3" s="483"/>
      <c r="C3" s="78" t="s">
        <v>414</v>
      </c>
      <c r="D3" s="78" t="s">
        <v>415</v>
      </c>
      <c r="E3" s="136" t="s">
        <v>317</v>
      </c>
      <c r="F3" s="78" t="s">
        <v>414</v>
      </c>
      <c r="G3" s="78" t="s">
        <v>415</v>
      </c>
      <c r="H3" s="136" t="s">
        <v>317</v>
      </c>
      <c r="I3" s="78" t="s">
        <v>414</v>
      </c>
      <c r="J3" s="78" t="s">
        <v>415</v>
      </c>
      <c r="K3" s="78" t="s">
        <v>317</v>
      </c>
    </row>
    <row r="4" spans="1:15" s="80" customFormat="1" ht="30.75" customHeight="1">
      <c r="A4" s="79" t="s">
        <v>4</v>
      </c>
      <c r="B4" s="76"/>
      <c r="C4" s="196">
        <f>SUM(C5:C13)</f>
        <v>203475.60000000003</v>
      </c>
      <c r="D4" s="196">
        <f>SUM(D5:D13)</f>
        <v>11388.719609999996</v>
      </c>
      <c r="E4" s="196">
        <f>D4/C4*100</f>
        <v>5.597093513915179</v>
      </c>
      <c r="F4" s="196">
        <f>SUM(F5:F13)</f>
        <v>164323.60000000003</v>
      </c>
      <c r="G4" s="196">
        <f>SUM(G5:G13)</f>
        <v>9108.043099999999</v>
      </c>
      <c r="H4" s="196">
        <f>G4/F4*100</f>
        <v>5.5427480288893358</v>
      </c>
      <c r="I4" s="196">
        <f>I5+I7+I6+I8+I10+I11+I12+I13</f>
        <v>39152</v>
      </c>
      <c r="J4" s="196">
        <f>J5+J6+J7+J8+J10+J11+J12+J13</f>
        <v>2280.6765100000002</v>
      </c>
      <c r="K4" s="196">
        <f>J4/I4*100</f>
        <v>5.8251852012668586</v>
      </c>
    </row>
    <row r="5" spans="1:15" ht="27" customHeight="1">
      <c r="A5" s="81" t="s">
        <v>182</v>
      </c>
      <c r="B5" s="77">
        <v>10102</v>
      </c>
      <c r="C5" s="197">
        <f t="shared" ref="C5:C13" si="0">F5+I5</f>
        <v>141678.20000000001</v>
      </c>
      <c r="D5" s="197">
        <f t="shared" ref="D5:D13" si="1">G5+J5</f>
        <v>7814.7910099999999</v>
      </c>
      <c r="E5" s="198">
        <f t="shared" ref="E5:E12" si="2">D5/C5*100</f>
        <v>5.5158740088453975</v>
      </c>
      <c r="F5" s="197">
        <f>район!C5</f>
        <v>135138.20000000001</v>
      </c>
      <c r="G5" s="197">
        <f>район!D5</f>
        <v>7452.7906199999998</v>
      </c>
      <c r="H5" s="198">
        <f t="shared" ref="H5:H42" si="3">G5/F5*100</f>
        <v>5.5149399799612535</v>
      </c>
      <c r="I5" s="197">
        <f>Справка!I31</f>
        <v>6540</v>
      </c>
      <c r="J5" s="197">
        <f>Справка!J31</f>
        <v>362.00039000000004</v>
      </c>
      <c r="K5" s="198">
        <f t="shared" ref="K5:K12" si="4">J5/I5*100</f>
        <v>5.5351741590214072</v>
      </c>
    </row>
    <row r="6" spans="1:15" ht="41.25" customHeight="1">
      <c r="A6" s="81" t="s">
        <v>270</v>
      </c>
      <c r="B6" s="77">
        <v>10300</v>
      </c>
      <c r="C6" s="197">
        <f t="shared" si="0"/>
        <v>16269.2</v>
      </c>
      <c r="D6" s="197">
        <f t="shared" si="1"/>
        <v>1561.2211200000002</v>
      </c>
      <c r="E6" s="198">
        <f t="shared" si="2"/>
        <v>9.5961763331940126</v>
      </c>
      <c r="F6" s="197">
        <f>район!C7</f>
        <v>5934.2</v>
      </c>
      <c r="G6" s="197">
        <f>район!D7</f>
        <v>569.45062000000007</v>
      </c>
      <c r="H6" s="198">
        <f t="shared" si="3"/>
        <v>9.5960806848437876</v>
      </c>
      <c r="I6" s="197">
        <f>Справка!L31+Справка!R31+Справка!O31</f>
        <v>10335</v>
      </c>
      <c r="J6" s="197">
        <f>Справка!M31+Справка!S31+Справка!P31+Справка!V31</f>
        <v>991.77049999999997</v>
      </c>
      <c r="K6" s="198">
        <f t="shared" si="4"/>
        <v>9.5962312530237064</v>
      </c>
    </row>
    <row r="7" spans="1:15" ht="19.5" customHeight="1">
      <c r="A7" s="81" t="s">
        <v>183</v>
      </c>
      <c r="B7" s="77">
        <v>10500</v>
      </c>
      <c r="C7" s="197">
        <f t="shared" si="0"/>
        <v>16965</v>
      </c>
      <c r="D7" s="197">
        <f t="shared" si="1"/>
        <v>852.7278500000001</v>
      </c>
      <c r="E7" s="198">
        <f t="shared" si="2"/>
        <v>5.0263946360153264</v>
      </c>
      <c r="F7" s="197">
        <f>район!C12</f>
        <v>16500</v>
      </c>
      <c r="G7" s="197">
        <f>район!D12</f>
        <v>850.48745000000008</v>
      </c>
      <c r="H7" s="198">
        <f t="shared" si="3"/>
        <v>5.1544693939393946</v>
      </c>
      <c r="I7" s="197">
        <f>Справка!X31</f>
        <v>465</v>
      </c>
      <c r="J7" s="197">
        <f>Справка!Y31</f>
        <v>2.2404000000000002</v>
      </c>
      <c r="K7" s="198">
        <f t="shared" si="4"/>
        <v>0.48180645161290325</v>
      </c>
    </row>
    <row r="8" spans="1:15" ht="19.5" customHeight="1">
      <c r="A8" s="81" t="s">
        <v>184</v>
      </c>
      <c r="B8" s="77">
        <v>10601</v>
      </c>
      <c r="C8" s="197">
        <f t="shared" si="0"/>
        <v>6780</v>
      </c>
      <c r="D8" s="197">
        <f t="shared" si="1"/>
        <v>188.35717</v>
      </c>
      <c r="E8" s="198">
        <f t="shared" si="2"/>
        <v>2.7781293510324483</v>
      </c>
      <c r="F8" s="197"/>
      <c r="G8" s="197"/>
      <c r="H8" s="198"/>
      <c r="I8" s="197">
        <f>Справка!AA31</f>
        <v>6780</v>
      </c>
      <c r="J8" s="197">
        <f>Справка!AB31</f>
        <v>188.35717</v>
      </c>
      <c r="K8" s="198">
        <f t="shared" si="4"/>
        <v>2.7781293510324483</v>
      </c>
    </row>
    <row r="9" spans="1:15" ht="19.5" customHeight="1">
      <c r="A9" s="81" t="s">
        <v>271</v>
      </c>
      <c r="B9" s="77">
        <v>10604</v>
      </c>
      <c r="C9" s="197">
        <f t="shared" si="0"/>
        <v>2731.2</v>
      </c>
      <c r="D9" s="197">
        <f t="shared" si="1"/>
        <v>89.266229999999993</v>
      </c>
      <c r="E9" s="198">
        <f t="shared" si="2"/>
        <v>3.2683886203866432</v>
      </c>
      <c r="F9" s="197">
        <f>район!C17</f>
        <v>2731.2</v>
      </c>
      <c r="G9" s="197">
        <f>район!D20</f>
        <v>89.266229999999993</v>
      </c>
      <c r="H9" s="198">
        <f t="shared" si="3"/>
        <v>3.2683886203866432</v>
      </c>
      <c r="I9" s="197"/>
      <c r="J9" s="197"/>
      <c r="K9" s="198"/>
    </row>
    <row r="10" spans="1:15" ht="19.5" customHeight="1">
      <c r="A10" s="81" t="s">
        <v>185</v>
      </c>
      <c r="B10" s="77">
        <v>10606</v>
      </c>
      <c r="C10" s="197">
        <f t="shared" si="0"/>
        <v>14935</v>
      </c>
      <c r="D10" s="197">
        <f t="shared" si="1"/>
        <v>732.40805000000023</v>
      </c>
      <c r="E10" s="198">
        <f t="shared" si="2"/>
        <v>4.9039708737864087</v>
      </c>
      <c r="F10" s="197"/>
      <c r="G10" s="197"/>
      <c r="H10" s="198">
        <v>0</v>
      </c>
      <c r="I10" s="197">
        <f>Справка!AD31</f>
        <v>14935</v>
      </c>
      <c r="J10" s="197">
        <f>Справка!AE31</f>
        <v>732.40805000000023</v>
      </c>
      <c r="K10" s="198">
        <f t="shared" si="4"/>
        <v>4.9039708737864087</v>
      </c>
    </row>
    <row r="11" spans="1:15" ht="33.75" customHeight="1">
      <c r="A11" s="81" t="s">
        <v>186</v>
      </c>
      <c r="B11" s="77">
        <v>10701</v>
      </c>
      <c r="C11" s="197">
        <f t="shared" si="0"/>
        <v>1320</v>
      </c>
      <c r="D11" s="197">
        <f t="shared" si="1"/>
        <v>0</v>
      </c>
      <c r="E11" s="198">
        <f t="shared" si="2"/>
        <v>0</v>
      </c>
      <c r="F11" s="197">
        <f>район!C22</f>
        <v>1320</v>
      </c>
      <c r="G11" s="197">
        <f>район!D22</f>
        <v>0</v>
      </c>
      <c r="H11" s="198">
        <f t="shared" si="3"/>
        <v>0</v>
      </c>
      <c r="I11" s="197"/>
      <c r="J11" s="197"/>
      <c r="K11" s="198">
        <v>0</v>
      </c>
    </row>
    <row r="12" spans="1:15" ht="19.5" customHeight="1">
      <c r="A12" s="81" t="s">
        <v>187</v>
      </c>
      <c r="B12" s="77">
        <v>10800</v>
      </c>
      <c r="C12" s="197">
        <f t="shared" si="0"/>
        <v>2797</v>
      </c>
      <c r="D12" s="197">
        <f t="shared" si="1"/>
        <v>149.94818000000001</v>
      </c>
      <c r="E12" s="198">
        <f t="shared" si="2"/>
        <v>5.3610361101179835</v>
      </c>
      <c r="F12" s="197">
        <f>район!C24</f>
        <v>2700</v>
      </c>
      <c r="G12" s="197">
        <f>район!D24</f>
        <v>146.04818</v>
      </c>
      <c r="H12" s="198">
        <f t="shared" si="3"/>
        <v>5.409191851851852</v>
      </c>
      <c r="I12" s="197">
        <f>Справка!AG31</f>
        <v>97</v>
      </c>
      <c r="J12" s="197">
        <f>Справка!AH31</f>
        <v>3.9</v>
      </c>
      <c r="K12" s="198">
        <f t="shared" si="4"/>
        <v>4.0206185567010309</v>
      </c>
    </row>
    <row r="13" spans="1:15" ht="19.5" customHeight="1">
      <c r="A13" s="81" t="s">
        <v>188</v>
      </c>
      <c r="B13" s="77">
        <v>10900</v>
      </c>
      <c r="C13" s="197">
        <f t="shared" si="0"/>
        <v>0</v>
      </c>
      <c r="D13" s="197">
        <f t="shared" si="1"/>
        <v>0</v>
      </c>
      <c r="E13" s="198"/>
      <c r="F13" s="197">
        <f>район!C28</f>
        <v>0</v>
      </c>
      <c r="G13" s="197">
        <f>район!D28</f>
        <v>0</v>
      </c>
      <c r="H13" s="198"/>
      <c r="I13" s="197">
        <f>Справка!AJ31</f>
        <v>0</v>
      </c>
      <c r="J13" s="197">
        <f>Справка!AK31</f>
        <v>0</v>
      </c>
      <c r="K13" s="198"/>
    </row>
    <row r="14" spans="1:15" s="80" customFormat="1" ht="20.25" customHeight="1">
      <c r="A14" s="79" t="s">
        <v>12</v>
      </c>
      <c r="B14" s="76"/>
      <c r="C14" s="196">
        <f>SUM(C15:C21)</f>
        <v>18458</v>
      </c>
      <c r="D14" s="196">
        <f>SUM(D15:D21)</f>
        <v>1176.5675900000001</v>
      </c>
      <c r="E14" s="196">
        <f t="shared" ref="E14:E40" si="5">D14/C14*100</f>
        <v>6.3742961859356377</v>
      </c>
      <c r="F14" s="196">
        <f>F15+F16+F17+F18+F20+F21+F19</f>
        <v>15690</v>
      </c>
      <c r="G14" s="196">
        <f>G15+G16+G17+G18+G20+G21+G19</f>
        <v>952.01364000000012</v>
      </c>
      <c r="H14" s="196">
        <f t="shared" si="3"/>
        <v>6.067645889101339</v>
      </c>
      <c r="I14" s="199">
        <f>I15+I16+I17+I18+I20+I21+I27</f>
        <v>2768</v>
      </c>
      <c r="J14" s="199">
        <f>J15+J16+J17+J18+J20+J21</f>
        <v>224.55395000000004</v>
      </c>
      <c r="K14" s="196">
        <f>J14/I14*100</f>
        <v>8.1124981936416205</v>
      </c>
    </row>
    <row r="15" spans="1:15" ht="52.5" customHeight="1">
      <c r="A15" s="81" t="s">
        <v>189</v>
      </c>
      <c r="B15" s="77">
        <v>11100</v>
      </c>
      <c r="C15" s="197">
        <f t="shared" ref="C15:D21" si="6">F15+I15</f>
        <v>11598</v>
      </c>
      <c r="D15" s="197">
        <f t="shared" si="6"/>
        <v>915.20626000000004</v>
      </c>
      <c r="E15" s="197">
        <f t="shared" si="5"/>
        <v>7.8910696671839977</v>
      </c>
      <c r="F15" s="197">
        <f>район!C34</f>
        <v>9140</v>
      </c>
      <c r="G15" s="197">
        <f>район!D34</f>
        <v>735.35527999999999</v>
      </c>
      <c r="H15" s="197">
        <f t="shared" si="3"/>
        <v>8.0454625820568921</v>
      </c>
      <c r="I15" s="197">
        <f>Справка!AP31+Справка!AS31+Справка!AM31</f>
        <v>2458</v>
      </c>
      <c r="J15" s="197">
        <f>Справка!AQ31+Справка!AT31+Справка!AN31</f>
        <v>179.85098000000002</v>
      </c>
      <c r="K15" s="198">
        <f>J15/I15*100</f>
        <v>7.3169641985353957</v>
      </c>
    </row>
    <row r="16" spans="1:15" ht="33" customHeight="1">
      <c r="A16" s="81" t="s">
        <v>190</v>
      </c>
      <c r="B16" s="77">
        <v>11200</v>
      </c>
      <c r="C16" s="197">
        <f t="shared" si="6"/>
        <v>1400</v>
      </c>
      <c r="D16" s="197">
        <f t="shared" si="6"/>
        <v>1.2999999999999999E-4</v>
      </c>
      <c r="E16" s="197">
        <f t="shared" si="5"/>
        <v>9.2857142857142842E-6</v>
      </c>
      <c r="F16" s="197">
        <f>район!C43</f>
        <v>1400</v>
      </c>
      <c r="G16" s="197">
        <f>район!D43</f>
        <v>1.2999999999999999E-4</v>
      </c>
      <c r="H16" s="197">
        <f t="shared" si="3"/>
        <v>9.2857142857142842E-6</v>
      </c>
      <c r="I16" s="197">
        <v>0</v>
      </c>
      <c r="J16" s="197">
        <v>0</v>
      </c>
      <c r="K16" s="198">
        <v>0</v>
      </c>
    </row>
    <row r="17" spans="1:13" ht="33" customHeight="1">
      <c r="A17" s="81" t="s">
        <v>191</v>
      </c>
      <c r="B17" s="77">
        <v>11300</v>
      </c>
      <c r="C17" s="197">
        <f t="shared" si="6"/>
        <v>360</v>
      </c>
      <c r="D17" s="197">
        <f t="shared" si="6"/>
        <v>18.002970000000001</v>
      </c>
      <c r="E17" s="197">
        <f>D17/C17*100</f>
        <v>5.0008250000000007</v>
      </c>
      <c r="F17" s="197">
        <f>район!C45</f>
        <v>50</v>
      </c>
      <c r="G17" s="197">
        <f>район!D45</f>
        <v>0</v>
      </c>
      <c r="H17" s="197">
        <f t="shared" si="3"/>
        <v>0</v>
      </c>
      <c r="I17" s="197">
        <f>Справка!AY31</f>
        <v>310</v>
      </c>
      <c r="J17" s="197">
        <f>Справка!AZ31</f>
        <v>18.002970000000001</v>
      </c>
      <c r="K17" s="198"/>
    </row>
    <row r="18" spans="1:13" ht="33" customHeight="1">
      <c r="A18" s="81" t="s">
        <v>192</v>
      </c>
      <c r="B18" s="77">
        <v>11400</v>
      </c>
      <c r="C18" s="197">
        <f t="shared" si="6"/>
        <v>3500</v>
      </c>
      <c r="D18" s="197">
        <f t="shared" si="6"/>
        <v>92.432510000000008</v>
      </c>
      <c r="E18" s="197">
        <f t="shared" si="5"/>
        <v>2.6409288571428573</v>
      </c>
      <c r="F18" s="197">
        <f>район!C48</f>
        <v>3500</v>
      </c>
      <c r="G18" s="197">
        <f>район!D48</f>
        <v>65.732510000000005</v>
      </c>
      <c r="H18" s="197">
        <f t="shared" si="3"/>
        <v>1.8780717142857144</v>
      </c>
      <c r="I18" s="197">
        <f>Справка!BE31</f>
        <v>0</v>
      </c>
      <c r="J18" s="197">
        <f>Справка!BF31</f>
        <v>26.700000000000003</v>
      </c>
      <c r="K18" s="198"/>
    </row>
    <row r="19" spans="1:13" ht="23.25" customHeight="1">
      <c r="A19" s="81" t="s">
        <v>240</v>
      </c>
      <c r="B19" s="77">
        <v>11500</v>
      </c>
      <c r="C19" s="197">
        <f t="shared" si="6"/>
        <v>0</v>
      </c>
      <c r="D19" s="197">
        <f t="shared" si="6"/>
        <v>0</v>
      </c>
      <c r="E19" s="197"/>
      <c r="F19" s="197">
        <f>район!C51</f>
        <v>0</v>
      </c>
      <c r="G19" s="197">
        <f>район!D51</f>
        <v>0</v>
      </c>
      <c r="H19" s="197"/>
      <c r="I19" s="197"/>
      <c r="J19" s="197"/>
      <c r="K19" s="198"/>
    </row>
    <row r="20" spans="1:13" ht="22.5" customHeight="1">
      <c r="A20" s="81" t="s">
        <v>193</v>
      </c>
      <c r="B20" s="77">
        <v>11600</v>
      </c>
      <c r="C20" s="197">
        <f t="shared" si="6"/>
        <v>1600</v>
      </c>
      <c r="D20" s="197">
        <f t="shared" si="6"/>
        <v>150.92572000000001</v>
      </c>
      <c r="E20" s="197">
        <f t="shared" si="5"/>
        <v>9.4328575000000008</v>
      </c>
      <c r="F20" s="197">
        <f>район!C53</f>
        <v>1600</v>
      </c>
      <c r="G20" s="197">
        <f>район!D53</f>
        <v>150.92572000000001</v>
      </c>
      <c r="H20" s="197">
        <f t="shared" si="3"/>
        <v>9.4328575000000008</v>
      </c>
      <c r="I20" s="197">
        <f>Справка!BN31</f>
        <v>0</v>
      </c>
      <c r="J20" s="197">
        <f>Справка!BO31</f>
        <v>0</v>
      </c>
      <c r="K20" s="198">
        <v>0</v>
      </c>
    </row>
    <row r="21" spans="1:13" ht="49.5" customHeight="1">
      <c r="A21" s="81" t="s">
        <v>194</v>
      </c>
      <c r="B21" s="77">
        <v>11700</v>
      </c>
      <c r="C21" s="197">
        <f t="shared" si="6"/>
        <v>0</v>
      </c>
      <c r="D21" s="197">
        <f t="shared" si="6"/>
        <v>0</v>
      </c>
      <c r="E21" s="197"/>
      <c r="F21" s="197">
        <f>район!C58</f>
        <v>0</v>
      </c>
      <c r="G21" s="197">
        <f>район!D58</f>
        <v>0</v>
      </c>
      <c r="H21" s="197"/>
      <c r="I21" s="197">
        <f>Справка!BQ31</f>
        <v>0</v>
      </c>
      <c r="J21" s="197">
        <f>Справка!BR31</f>
        <v>0</v>
      </c>
      <c r="K21" s="198">
        <v>0</v>
      </c>
    </row>
    <row r="22" spans="1:13" ht="0.75" customHeight="1">
      <c r="A22" s="79" t="s">
        <v>195</v>
      </c>
      <c r="B22" s="76">
        <v>30000</v>
      </c>
      <c r="C22" s="470">
        <f>F22+I22</f>
        <v>0</v>
      </c>
      <c r="D22" s="196">
        <f t="shared" ref="D22" si="7">G22+J22</f>
        <v>0</v>
      </c>
      <c r="E22" s="196"/>
      <c r="F22" s="196">
        <v>0</v>
      </c>
      <c r="G22" s="196">
        <v>0</v>
      </c>
      <c r="H22" s="196"/>
      <c r="I22" s="196">
        <v>0</v>
      </c>
      <c r="J22" s="196">
        <v>0</v>
      </c>
      <c r="K22" s="196"/>
    </row>
    <row r="23" spans="1:13" ht="29.25" customHeight="1">
      <c r="A23" s="79" t="s">
        <v>16</v>
      </c>
      <c r="B23" s="76">
        <v>10000</v>
      </c>
      <c r="C23" s="199">
        <f>SUM(C4,C14,C22,)</f>
        <v>221933.60000000003</v>
      </c>
      <c r="D23" s="199">
        <f>SUM(D4,D14,)</f>
        <v>12565.287199999997</v>
      </c>
      <c r="E23" s="196">
        <f t="shared" si="5"/>
        <v>5.6617326984287164</v>
      </c>
      <c r="F23" s="199">
        <f>SUM(F4,F14,)</f>
        <v>180013.60000000003</v>
      </c>
      <c r="G23" s="199">
        <f>SUM(G4,G14,G22)</f>
        <v>10060.05674</v>
      </c>
      <c r="H23" s="196">
        <f t="shared" si="3"/>
        <v>5.5884981690272273</v>
      </c>
      <c r="I23" s="199">
        <f>I4+I14</f>
        <v>41920</v>
      </c>
      <c r="J23" s="199">
        <f>J4+J14</f>
        <v>2505.2304600000002</v>
      </c>
      <c r="K23" s="196">
        <f>J23/I23*100</f>
        <v>5.9762177003816799</v>
      </c>
    </row>
    <row r="24" spans="1:13" ht="32.25" customHeight="1">
      <c r="A24" s="79" t="s">
        <v>196</v>
      </c>
      <c r="B24" s="76">
        <v>20200</v>
      </c>
      <c r="C24" s="200">
        <v>641177.10557000001</v>
      </c>
      <c r="D24" s="200">
        <v>35949.371679999997</v>
      </c>
      <c r="E24" s="199">
        <f t="shared" si="5"/>
        <v>5.6067771864750791</v>
      </c>
      <c r="F24" s="199">
        <f>район!C62</f>
        <v>667636.50556999992</v>
      </c>
      <c r="G24" s="199">
        <f>район!D62</f>
        <v>28860.392330000006</v>
      </c>
      <c r="H24" s="196">
        <f t="shared" si="3"/>
        <v>4.3227702633426581</v>
      </c>
      <c r="I24" s="199">
        <f>Справка!BZ31</f>
        <v>116968.24329</v>
      </c>
      <c r="J24" s="200">
        <v>199.6</v>
      </c>
      <c r="K24" s="196">
        <f t="shared" ref="K24:K39" si="8">J24/I24*100</f>
        <v>0.17064460778908225</v>
      </c>
    </row>
    <row r="25" spans="1:13" ht="33" customHeight="1">
      <c r="A25" s="79" t="s">
        <v>289</v>
      </c>
      <c r="B25" s="76">
        <v>20700</v>
      </c>
      <c r="C25" s="201">
        <f>F25+I25</f>
        <v>0</v>
      </c>
      <c r="D25" s="201">
        <f>SUM(J25+G25)</f>
        <v>0</v>
      </c>
      <c r="E25" s="199"/>
      <c r="F25" s="199"/>
      <c r="G25" s="199"/>
      <c r="H25" s="196"/>
      <c r="I25" s="199">
        <f>Справка!CR31</f>
        <v>0</v>
      </c>
      <c r="J25" s="199">
        <f>Справка!CS31</f>
        <v>0</v>
      </c>
      <c r="K25" s="196"/>
    </row>
    <row r="26" spans="1:13" ht="50.25" customHeight="1">
      <c r="A26" s="79" t="s">
        <v>436</v>
      </c>
      <c r="B26" s="477">
        <v>21800</v>
      </c>
      <c r="C26" s="201">
        <v>0</v>
      </c>
      <c r="D26" s="201">
        <v>1835.97099</v>
      </c>
      <c r="E26" s="199"/>
      <c r="F26" s="199"/>
      <c r="G26" s="199"/>
      <c r="H26" s="196"/>
      <c r="I26" s="199"/>
      <c r="J26" s="199"/>
      <c r="K26" s="196"/>
    </row>
    <row r="27" spans="1:13" ht="33" customHeight="1">
      <c r="A27" s="79" t="s">
        <v>251</v>
      </c>
      <c r="B27" s="77">
        <v>21900</v>
      </c>
      <c r="C27" s="201">
        <f>F27+I27</f>
        <v>0</v>
      </c>
      <c r="D27" s="201">
        <v>-10904.056339999999</v>
      </c>
      <c r="E27" s="199"/>
      <c r="F27" s="198">
        <f>район!C70</f>
        <v>0</v>
      </c>
      <c r="G27" s="198">
        <f>район!D70</f>
        <v>-10904.056339999999</v>
      </c>
      <c r="H27" s="196"/>
      <c r="I27" s="198">
        <v>0</v>
      </c>
      <c r="J27" s="198">
        <f>SUM(Справка!CV18)</f>
        <v>0</v>
      </c>
      <c r="K27" s="198">
        <v>0</v>
      </c>
      <c r="L27" s="83"/>
    </row>
    <row r="28" spans="1:13" ht="29.25" customHeight="1">
      <c r="A28" s="76" t="s">
        <v>197</v>
      </c>
      <c r="B28" s="76"/>
      <c r="C28" s="203">
        <f>C24+C23+C27+C25</f>
        <v>863110.70556999999</v>
      </c>
      <c r="D28" s="203">
        <f>D24+D23+D27+D25+D26</f>
        <v>39446.573529999994</v>
      </c>
      <c r="E28" s="203">
        <f t="shared" si="5"/>
        <v>4.5702797190945974</v>
      </c>
      <c r="F28" s="203">
        <f>F24+F23</f>
        <v>847650.1055699999</v>
      </c>
      <c r="G28" s="203">
        <f>G24+G23</f>
        <v>38920.449070000002</v>
      </c>
      <c r="H28" s="203">
        <f t="shared" si="3"/>
        <v>4.5915701318562405</v>
      </c>
      <c r="I28" s="203">
        <f>I24+I23</f>
        <v>158888.24329000001</v>
      </c>
      <c r="J28" s="203">
        <f>J24+J23+J25+J27</f>
        <v>2704.8304600000001</v>
      </c>
      <c r="K28" s="202">
        <f t="shared" si="8"/>
        <v>1.7023477659471578</v>
      </c>
      <c r="L28" s="95"/>
      <c r="M28" s="83"/>
    </row>
    <row r="29" spans="1:13" ht="29.25" customHeight="1">
      <c r="A29" s="76" t="s">
        <v>198</v>
      </c>
      <c r="B29" s="76"/>
      <c r="C29" s="203">
        <f>C30+C31+C32+C33+C34+C35+C36+C37+C38+C42+C39+C40+C41</f>
        <v>863758.82656999992</v>
      </c>
      <c r="D29" s="203">
        <f>SUM(D30:D42)</f>
        <v>41318.481769999999</v>
      </c>
      <c r="E29" s="203">
        <f t="shared" si="5"/>
        <v>4.7835669516775123</v>
      </c>
      <c r="F29" s="203">
        <f>SUM(F30+F31+F32+F33+F34+F35+F36+F37+F38+F39+F40+F41+F42)</f>
        <v>847650.10557000001</v>
      </c>
      <c r="G29" s="203">
        <f>SUM(G30:G42)</f>
        <v>39416.718590000004</v>
      </c>
      <c r="H29" s="203">
        <f t="shared" si="3"/>
        <v>4.650116637866085</v>
      </c>
      <c r="I29" s="203">
        <f>I30+I31+I32+I33+I34+I35+I36+I37+I38+I39+I40+I41+I42</f>
        <v>159536.36429</v>
      </c>
      <c r="J29" s="203">
        <f>J30+J31+J32+J33+J34+J35+J36+J37+J38+J39+J40+J41+J42</f>
        <v>4080.4691800000001</v>
      </c>
      <c r="K29" s="202">
        <f t="shared" si="8"/>
        <v>2.5577047578836987</v>
      </c>
      <c r="L29" s="95"/>
    </row>
    <row r="30" spans="1:13" ht="30.75" customHeight="1">
      <c r="A30" s="81" t="s">
        <v>199</v>
      </c>
      <c r="B30" s="82" t="s">
        <v>27</v>
      </c>
      <c r="C30" s="262">
        <f>F30+I30</f>
        <v>70977.552620000002</v>
      </c>
      <c r="D30" s="262">
        <f>G30+J30</f>
        <v>2889.0163499999999</v>
      </c>
      <c r="E30" s="205">
        <f t="shared" si="5"/>
        <v>4.0703239874545005</v>
      </c>
      <c r="F30" s="197">
        <f>район!C77</f>
        <v>44895.420620000004</v>
      </c>
      <c r="G30" s="205">
        <f>район!D77</f>
        <v>2311.4076399999999</v>
      </c>
      <c r="H30" s="206">
        <f t="shared" si="3"/>
        <v>5.1484262939955938</v>
      </c>
      <c r="I30" s="206">
        <f>Справка!DJ31</f>
        <v>26082.132000000001</v>
      </c>
      <c r="J30" s="206">
        <f>Справка!DK31</f>
        <v>577.60870999999997</v>
      </c>
      <c r="K30" s="206">
        <f t="shared" si="8"/>
        <v>2.2145762854048892</v>
      </c>
    </row>
    <row r="31" spans="1:13" ht="30.75" customHeight="1">
      <c r="A31" s="81" t="s">
        <v>200</v>
      </c>
      <c r="B31" s="82" t="s">
        <v>43</v>
      </c>
      <c r="C31" s="201">
        <f>I31</f>
        <v>2395.2000000000003</v>
      </c>
      <c r="D31" s="201">
        <f>J31</f>
        <v>43.729970000000002</v>
      </c>
      <c r="E31" s="205">
        <f t="shared" si="5"/>
        <v>1.8257335504342016</v>
      </c>
      <c r="F31" s="197">
        <f>район!C85</f>
        <v>2395.1999999999998</v>
      </c>
      <c r="G31" s="205">
        <f>район!D85</f>
        <v>199.6</v>
      </c>
      <c r="H31" s="206">
        <f t="shared" si="3"/>
        <v>8.3333333333333339</v>
      </c>
      <c r="I31" s="206">
        <f>Справка!DY31</f>
        <v>2395.2000000000003</v>
      </c>
      <c r="J31" s="206">
        <f>Справка!DZ31</f>
        <v>43.729970000000002</v>
      </c>
      <c r="K31" s="206">
        <f t="shared" si="8"/>
        <v>1.8257335504342016</v>
      </c>
    </row>
    <row r="32" spans="1:13" ht="33" customHeight="1">
      <c r="A32" s="81" t="s">
        <v>201</v>
      </c>
      <c r="B32" s="82" t="s">
        <v>47</v>
      </c>
      <c r="C32" s="262">
        <f>F32+I32</f>
        <v>6231.2</v>
      </c>
      <c r="D32" s="262">
        <f>G32+J32</f>
        <v>106.75628</v>
      </c>
      <c r="E32" s="205">
        <f t="shared" si="5"/>
        <v>1.7132539478752089</v>
      </c>
      <c r="F32" s="197">
        <f>район!C87</f>
        <v>5222.8999999999996</v>
      </c>
      <c r="G32" s="205">
        <f>район!D87</f>
        <v>106.75628</v>
      </c>
      <c r="H32" s="206">
        <f t="shared" si="3"/>
        <v>2.0440039058760462</v>
      </c>
      <c r="I32" s="206">
        <f>Справка!EB31</f>
        <v>1008.3</v>
      </c>
      <c r="J32" s="206">
        <f>Справка!EC31</f>
        <v>0</v>
      </c>
      <c r="K32" s="206">
        <f t="shared" si="8"/>
        <v>0</v>
      </c>
    </row>
    <row r="33" spans="1:12" ht="30" customHeight="1">
      <c r="A33" s="81" t="s">
        <v>202</v>
      </c>
      <c r="B33" s="82" t="s">
        <v>55</v>
      </c>
      <c r="C33" s="204">
        <v>100495.928</v>
      </c>
      <c r="D33" s="204">
        <v>86.815889999999996</v>
      </c>
      <c r="E33" s="205">
        <f t="shared" si="5"/>
        <v>8.6387470346062173E-2</v>
      </c>
      <c r="F33" s="197">
        <f>район!C93</f>
        <v>86855.129000000001</v>
      </c>
      <c r="G33" s="205">
        <f>район!D93</f>
        <v>0</v>
      </c>
      <c r="H33" s="206">
        <f t="shared" si="3"/>
        <v>0</v>
      </c>
      <c r="I33" s="206">
        <f>Справка!EE31</f>
        <v>37958.664999999994</v>
      </c>
      <c r="J33" s="206">
        <f>Справка!EF31</f>
        <v>86.815889999999996</v>
      </c>
      <c r="K33" s="206">
        <f t="shared" si="8"/>
        <v>0.2287116525304565</v>
      </c>
    </row>
    <row r="34" spans="1:12" ht="30" customHeight="1">
      <c r="A34" s="81" t="s">
        <v>203</v>
      </c>
      <c r="B34" s="82" t="s">
        <v>65</v>
      </c>
      <c r="C34" s="204">
        <v>82260.579519999999</v>
      </c>
      <c r="D34" s="204">
        <v>364.30860999999999</v>
      </c>
      <c r="E34" s="205">
        <f t="shared" si="5"/>
        <v>0.44287143626483411</v>
      </c>
      <c r="F34" s="197">
        <f>район!C100</f>
        <v>54919.789519999998</v>
      </c>
      <c r="G34" s="205">
        <f>район!D100</f>
        <v>28</v>
      </c>
      <c r="H34" s="206">
        <f t="shared" si="3"/>
        <v>5.0983443754465431E-2</v>
      </c>
      <c r="I34" s="206">
        <f>Справка!EH31</f>
        <v>55447.767290000003</v>
      </c>
      <c r="J34" s="206">
        <f>Справка!EI31</f>
        <v>336.30860999999999</v>
      </c>
      <c r="K34" s="206">
        <f t="shared" si="8"/>
        <v>0.60653228513432533</v>
      </c>
    </row>
    <row r="35" spans="1:12" ht="30" customHeight="1">
      <c r="A35" s="81" t="s">
        <v>204</v>
      </c>
      <c r="B35" s="82" t="s">
        <v>73</v>
      </c>
      <c r="C35" s="201">
        <f>F35</f>
        <v>50</v>
      </c>
      <c r="D35" s="201">
        <f>G35</f>
        <v>0</v>
      </c>
      <c r="E35" s="205">
        <f t="shared" si="5"/>
        <v>0</v>
      </c>
      <c r="F35" s="197">
        <f>район!C104</f>
        <v>50</v>
      </c>
      <c r="G35" s="205">
        <f>район!D104</f>
        <v>0</v>
      </c>
      <c r="H35" s="206">
        <f t="shared" si="3"/>
        <v>0</v>
      </c>
      <c r="I35" s="205"/>
      <c r="J35" s="205"/>
      <c r="K35" s="206">
        <v>0</v>
      </c>
    </row>
    <row r="36" spans="1:12" ht="30" customHeight="1">
      <c r="A36" s="81" t="s">
        <v>205</v>
      </c>
      <c r="B36" s="82" t="s">
        <v>77</v>
      </c>
      <c r="C36" s="201">
        <f>F36</f>
        <v>499274.89700000006</v>
      </c>
      <c r="D36" s="201">
        <f>G36</f>
        <v>34535.306670000005</v>
      </c>
      <c r="E36" s="205">
        <f t="shared" si="5"/>
        <v>6.9170925431085717</v>
      </c>
      <c r="F36" s="197">
        <f>район!C106</f>
        <v>499274.89700000006</v>
      </c>
      <c r="G36" s="205">
        <f>район!D106</f>
        <v>34535.306670000005</v>
      </c>
      <c r="H36" s="206">
        <f t="shared" si="3"/>
        <v>6.9170925431085717</v>
      </c>
      <c r="I36" s="205"/>
      <c r="J36" s="205"/>
      <c r="K36" s="206">
        <v>0</v>
      </c>
    </row>
    <row r="37" spans="1:12" ht="30" customHeight="1">
      <c r="A37" s="81" t="s">
        <v>206</v>
      </c>
      <c r="B37" s="82" t="s">
        <v>83</v>
      </c>
      <c r="C37" s="204">
        <v>55119.328000000001</v>
      </c>
      <c r="D37" s="204">
        <v>2925.56</v>
      </c>
      <c r="E37" s="205">
        <f t="shared" si="5"/>
        <v>5.3076844478220053</v>
      </c>
      <c r="F37" s="197">
        <f>район!C112</f>
        <v>51316.527999999998</v>
      </c>
      <c r="G37" s="205">
        <f>район!D112</f>
        <v>1868.66</v>
      </c>
      <c r="H37" s="206">
        <f t="shared" si="3"/>
        <v>3.641438875209952</v>
      </c>
      <c r="I37" s="206">
        <f>Справка!EK31</f>
        <v>36453.299999999996</v>
      </c>
      <c r="J37" s="206">
        <f>Справка!EL31</f>
        <v>3036.0059999999999</v>
      </c>
      <c r="K37" s="206">
        <f t="shared" si="8"/>
        <v>8.3284805490860911</v>
      </c>
      <c r="L37" s="83"/>
    </row>
    <row r="38" spans="1:12" ht="30" customHeight="1">
      <c r="A38" s="81" t="s">
        <v>207</v>
      </c>
      <c r="B38" s="82" t="s">
        <v>208</v>
      </c>
      <c r="C38" s="204">
        <v>40005.229429999999</v>
      </c>
      <c r="D38" s="204">
        <v>7</v>
      </c>
      <c r="E38" s="205">
        <f t="shared" si="5"/>
        <v>1.7497712423443036E-2</v>
      </c>
      <c r="F38" s="197">
        <f>район!C115</f>
        <v>40005.229430000007</v>
      </c>
      <c r="G38" s="205">
        <f>район!D115</f>
        <v>7</v>
      </c>
      <c r="H38" s="206">
        <f t="shared" si="3"/>
        <v>1.7497712423443036E-2</v>
      </c>
      <c r="I38" s="206">
        <f>Справка!EN31</f>
        <v>0</v>
      </c>
      <c r="J38" s="206">
        <f>Справка!EO31</f>
        <v>0</v>
      </c>
      <c r="K38" s="206"/>
    </row>
    <row r="39" spans="1:12" ht="30" customHeight="1">
      <c r="A39" s="81" t="s">
        <v>209</v>
      </c>
      <c r="B39" s="82" t="s">
        <v>92</v>
      </c>
      <c r="C39" s="204">
        <v>6903.9120000000003</v>
      </c>
      <c r="D39" s="204">
        <v>359.988</v>
      </c>
      <c r="E39" s="205">
        <f t="shared" si="5"/>
        <v>5.214261131949538</v>
      </c>
      <c r="F39" s="197">
        <f>район!C120</f>
        <v>6712.9120000000003</v>
      </c>
      <c r="G39" s="205">
        <f>район!D120</f>
        <v>359.988</v>
      </c>
      <c r="H39" s="206">
        <f t="shared" si="3"/>
        <v>5.3626205736050165</v>
      </c>
      <c r="I39" s="206">
        <f>Справка!EQ31</f>
        <v>191</v>
      </c>
      <c r="J39" s="206">
        <f>Справка!ER31</f>
        <v>0</v>
      </c>
      <c r="K39" s="206">
        <f t="shared" si="8"/>
        <v>0</v>
      </c>
    </row>
    <row r="40" spans="1:12" ht="30" customHeight="1">
      <c r="A40" s="81" t="s">
        <v>210</v>
      </c>
      <c r="B40" s="82" t="s">
        <v>104</v>
      </c>
      <c r="C40" s="197">
        <f>F40</f>
        <v>45</v>
      </c>
      <c r="D40" s="207">
        <f>G40</f>
        <v>0</v>
      </c>
      <c r="E40" s="205">
        <f t="shared" si="5"/>
        <v>0</v>
      </c>
      <c r="F40" s="197">
        <f>район!C126</f>
        <v>45</v>
      </c>
      <c r="G40" s="205">
        <f>район!D126</f>
        <v>0</v>
      </c>
      <c r="H40" s="206">
        <f t="shared" si="3"/>
        <v>0</v>
      </c>
      <c r="I40" s="206"/>
      <c r="J40" s="206"/>
      <c r="K40" s="206">
        <v>0</v>
      </c>
    </row>
    <row r="41" spans="1:12" ht="34.5" customHeight="1">
      <c r="A41" s="81" t="s">
        <v>211</v>
      </c>
      <c r="B41" s="82" t="s">
        <v>108</v>
      </c>
      <c r="C41" s="197">
        <f>F41</f>
        <v>0</v>
      </c>
      <c r="D41" s="207">
        <f>G41</f>
        <v>0</v>
      </c>
      <c r="E41" s="205"/>
      <c r="F41" s="197">
        <f>район!C128</f>
        <v>0</v>
      </c>
      <c r="G41" s="205">
        <f>район!D128</f>
        <v>0</v>
      </c>
      <c r="H41" s="206">
        <v>0</v>
      </c>
      <c r="I41" s="206"/>
      <c r="J41" s="208"/>
      <c r="K41" s="206">
        <v>0</v>
      </c>
    </row>
    <row r="42" spans="1:12" ht="30" customHeight="1">
      <c r="A42" s="81" t="s">
        <v>212</v>
      </c>
      <c r="B42" s="82" t="s">
        <v>213</v>
      </c>
      <c r="C42" s="197">
        <v>0</v>
      </c>
      <c r="D42" s="207"/>
      <c r="E42" s="205">
        <v>0</v>
      </c>
      <c r="F42" s="197">
        <f>район!C130</f>
        <v>55957.1</v>
      </c>
      <c r="G42" s="205">
        <f>район!D130</f>
        <v>0</v>
      </c>
      <c r="H42" s="206">
        <f t="shared" si="3"/>
        <v>0</v>
      </c>
      <c r="I42" s="206">
        <f>Справка!ET31</f>
        <v>0</v>
      </c>
      <c r="J42" s="208">
        <f>Справка!EU31</f>
        <v>0</v>
      </c>
      <c r="K42" s="206"/>
    </row>
    <row r="43" spans="1:12">
      <c r="A43" s="138"/>
      <c r="B43" s="139"/>
      <c r="C43" s="137"/>
      <c r="D43" s="137"/>
      <c r="E43" s="137"/>
      <c r="F43" s="137"/>
      <c r="G43" s="137"/>
      <c r="H43" s="137"/>
      <c r="I43" s="137"/>
      <c r="J43" s="137"/>
      <c r="K43" s="137"/>
    </row>
    <row r="44" spans="1:12" hidden="1">
      <c r="A44" s="138"/>
      <c r="B44" s="139"/>
      <c r="C44" s="137">
        <f>C28-C29</f>
        <v>-648.12099999992643</v>
      </c>
      <c r="D44" s="137">
        <f>D28-D29</f>
        <v>-1871.9082400000043</v>
      </c>
      <c r="E44" s="137"/>
      <c r="F44" s="137">
        <f>F28-F29</f>
        <v>0</v>
      </c>
      <c r="G44" s="137">
        <f>G28-G29</f>
        <v>-496.26952000000165</v>
      </c>
      <c r="H44" s="137"/>
      <c r="I44" s="137">
        <f>I28-I29</f>
        <v>-648.12099999998463</v>
      </c>
      <c r="J44" s="137">
        <f>J28-J29</f>
        <v>-1375.6387199999999</v>
      </c>
      <c r="K44" s="137"/>
    </row>
    <row r="45" spans="1:12" hidden="1">
      <c r="A45" s="138"/>
      <c r="B45" s="139"/>
      <c r="C45" s="137">
        <f>C44-F45</f>
        <v>5.8207660913467407E-11</v>
      </c>
      <c r="D45" s="137">
        <f>D44-G45</f>
        <v>-2.7284841053187847E-12</v>
      </c>
      <c r="E45" s="137"/>
      <c r="F45" s="137">
        <f>F44+I44</f>
        <v>-648.12099999998463</v>
      </c>
      <c r="G45" s="137">
        <f>G44+J44</f>
        <v>-1871.9082400000016</v>
      </c>
      <c r="H45" s="137"/>
      <c r="I45" s="137"/>
      <c r="J45" s="137"/>
      <c r="K45" s="137"/>
    </row>
    <row r="46" spans="1:12" ht="20.25" hidden="1" customHeight="1">
      <c r="A46" s="138"/>
      <c r="B46" s="139"/>
      <c r="C46" s="140"/>
      <c r="D46" s="140"/>
      <c r="E46" s="141"/>
      <c r="F46" s="141">
        <f>C29+F45-C23-C27</f>
        <v>641177.1055699999</v>
      </c>
      <c r="G46" s="141">
        <f>D29+G45-D23-D27</f>
        <v>37785.342669999998</v>
      </c>
      <c r="H46" s="135"/>
      <c r="I46" s="135"/>
      <c r="J46" s="135"/>
      <c r="K46" s="137"/>
    </row>
    <row r="47" spans="1:12">
      <c r="A47" s="138"/>
      <c r="B47" s="139"/>
      <c r="C47" s="211"/>
      <c r="D47" s="137"/>
      <c r="E47" s="137"/>
      <c r="F47" s="137"/>
      <c r="G47" s="137"/>
      <c r="H47" s="137"/>
      <c r="I47" s="137"/>
      <c r="J47" s="137"/>
      <c r="K47" s="137"/>
    </row>
    <row r="48" spans="1:12">
      <c r="A48" s="138"/>
      <c r="B48" s="139"/>
      <c r="C48" s="137"/>
      <c r="D48" s="137"/>
      <c r="E48" s="137"/>
      <c r="F48" s="137"/>
      <c r="G48" s="137"/>
      <c r="H48" s="137"/>
      <c r="I48" s="137"/>
      <c r="J48" s="137"/>
      <c r="K48" s="137"/>
    </row>
    <row r="49" spans="1:11">
      <c r="A49" s="138"/>
      <c r="B49" s="139"/>
      <c r="C49" s="137"/>
      <c r="D49" s="137"/>
      <c r="E49" s="137"/>
      <c r="F49" s="137"/>
      <c r="G49" s="137"/>
      <c r="H49" s="137"/>
      <c r="I49" s="137"/>
      <c r="J49" s="137"/>
      <c r="K49" s="137"/>
    </row>
    <row r="50" spans="1:11">
      <c r="A50" s="138" t="s">
        <v>117</v>
      </c>
      <c r="B50" s="139"/>
      <c r="C50" s="140"/>
      <c r="D50" s="140"/>
      <c r="E50" s="141"/>
      <c r="F50" s="141"/>
      <c r="G50" s="141"/>
      <c r="H50" s="135"/>
      <c r="I50" s="135"/>
      <c r="J50" s="135"/>
      <c r="K50" s="135"/>
    </row>
    <row r="51" spans="1:11">
      <c r="A51" s="138" t="s">
        <v>214</v>
      </c>
      <c r="B51" s="139"/>
      <c r="C51" s="142" t="s">
        <v>255</v>
      </c>
      <c r="D51" s="481"/>
      <c r="E51" s="481"/>
      <c r="F51" s="143"/>
      <c r="G51" s="141"/>
      <c r="H51" s="135"/>
      <c r="I51" s="135"/>
      <c r="J51" s="135"/>
      <c r="K51" s="135"/>
    </row>
    <row r="52" spans="1:11">
      <c r="C52" s="86"/>
      <c r="D52" s="86"/>
      <c r="F52" s="83"/>
      <c r="G52" s="83"/>
    </row>
    <row r="53" spans="1:11">
      <c r="C53" s="90"/>
      <c r="D53" s="90"/>
      <c r="F53" s="83"/>
      <c r="G53" s="83"/>
      <c r="I53" s="83"/>
      <c r="J53" s="83"/>
    </row>
    <row r="54" spans="1:11">
      <c r="C54" s="98"/>
      <c r="D54" s="83"/>
      <c r="F54" s="83"/>
      <c r="G54" s="83"/>
    </row>
    <row r="55" spans="1:11">
      <c r="C55" s="98"/>
      <c r="D55" s="83"/>
    </row>
  </sheetData>
  <customSheetViews>
    <customSheetView guid="{BCDCC9D4-DB89-4801-A421-45470CFD57EC}" scale="80" showPageBreaks="1" printArea="1" hiddenRows="1" state="hidden" view="pageBreakPreview" topLeftCell="A7">
      <selection activeCell="I28" sqref="I28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"/>
    </customSheetView>
    <customSheetView guid="{5BFCA170-DEAE-4D2C-98A0-1E68B427AC01}" scale="80" showPageBreaks="1" printArea="1" hiddenRows="1" view="pageBreakPreview">
      <selection activeCell="C25" sqref="C25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2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3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4"/>
    </customSheetView>
    <customSheetView guid="{3DCB9AAA-F09C-4EA6-B992-F93E466D374A}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5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6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7"/>
    </customSheetView>
    <customSheetView guid="{B30CE22D-C12F-4E12-8BB9-3AAE0A6991CC}" scale="80" showPageBreaks="1" printArea="1" hiddenRows="1" view="pageBreakPreview">
      <selection activeCell="E24" sqref="E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8"/>
    </customSheetView>
    <customSheetView guid="{B31C8DB7-3E78-4144-A6B5-8DE36DE63F0E}" scale="80" showPageBreaks="1" printArea="1" hiddenRows="1" view="pageBreakPreview" topLeftCell="A13">
      <selection activeCell="C24" sqref="C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9"/>
    </customSheetView>
    <customSheetView guid="{61528DAC-5C4C-48F4-ADE2-8A724B05A086}" scale="80" showPageBreaks="1" printArea="1" hiddenRows="1" view="pageBreakPreview" topLeftCell="A7">
      <selection activeCell="I28" sqref="I28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0"/>
    </customSheetView>
  </customSheetViews>
  <mergeCells count="7">
    <mergeCell ref="C2:E2"/>
    <mergeCell ref="D51:E51"/>
    <mergeCell ref="A2:A3"/>
    <mergeCell ref="B2:B3"/>
    <mergeCell ref="A1:K1"/>
    <mergeCell ref="I2:K2"/>
    <mergeCell ref="F2:H2"/>
  </mergeCells>
  <phoneticPr fontId="14" type="noConversion"/>
  <pageMargins left="0.70866141732283472" right="0.70866141732283472" top="0.35433070866141736" bottom="0.74803149606299213" header="0.31496062992125984" footer="0.31496062992125984"/>
  <pageSetup paperSize="9" scale="60" orientation="landscape" r:id="rId11"/>
  <rowBreaks count="1" manualBreakCount="1">
    <brk id="28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42"/>
  <sheetViews>
    <sheetView view="pageBreakPreview" zoomScale="70" zoomScaleNormal="100" zoomScaleSheetLayoutView="70" workbookViewId="0">
      <selection activeCell="D90" sqref="D90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4" t="s">
        <v>426</v>
      </c>
      <c r="B1" s="524"/>
      <c r="C1" s="524"/>
      <c r="D1" s="524"/>
      <c r="E1" s="524"/>
      <c r="F1" s="524"/>
    </row>
    <row r="2" spans="1:6">
      <c r="A2" s="524"/>
      <c r="B2" s="524"/>
      <c r="C2" s="524"/>
      <c r="D2" s="524"/>
      <c r="E2" s="524"/>
      <c r="F2" s="524"/>
    </row>
    <row r="3" spans="1:6" ht="66.75" customHeight="1">
      <c r="A3" s="2" t="s">
        <v>0</v>
      </c>
      <c r="B3" s="2" t="s">
        <v>1</v>
      </c>
      <c r="C3" s="72" t="s">
        <v>418</v>
      </c>
      <c r="D3" s="73" t="s">
        <v>415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2301.8199999999997</v>
      </c>
      <c r="D4" s="5">
        <f>D5+D12+D14+D17+D7</f>
        <v>129.88324</v>
      </c>
      <c r="E4" s="5">
        <f>SUM(D4/C4*100)</f>
        <v>5.6426323517911925</v>
      </c>
      <c r="F4" s="5">
        <f>SUM(D4-C4)</f>
        <v>-2171.9367599999996</v>
      </c>
    </row>
    <row r="5" spans="1:6" s="6" customFormat="1">
      <c r="A5" s="68">
        <v>1010000000</v>
      </c>
      <c r="B5" s="67" t="s">
        <v>5</v>
      </c>
      <c r="C5" s="5">
        <f>C6</f>
        <v>273</v>
      </c>
      <c r="D5" s="5">
        <f>D6</f>
        <v>15.97269</v>
      </c>
      <c r="E5" s="5">
        <f t="shared" ref="E5:E51" si="0">SUM(D5/C5*100)</f>
        <v>5.8508021978021976</v>
      </c>
      <c r="F5" s="5">
        <f t="shared" ref="F5:F51" si="1">SUM(D5-C5)</f>
        <v>-257.02731</v>
      </c>
    </row>
    <row r="6" spans="1:6">
      <c r="A6" s="7">
        <v>1010200001</v>
      </c>
      <c r="B6" s="8" t="s">
        <v>225</v>
      </c>
      <c r="C6" s="9">
        <v>273</v>
      </c>
      <c r="D6" s="10">
        <v>15.97269</v>
      </c>
      <c r="E6" s="9">
        <f t="shared" ref="E6:E11" si="2">SUM(D6/C6*100)</f>
        <v>5.8508021978021976</v>
      </c>
      <c r="F6" s="9">
        <f t="shared" si="1"/>
        <v>-257.02731</v>
      </c>
    </row>
    <row r="7" spans="1:6" ht="31.5">
      <c r="A7" s="3">
        <v>1030000000</v>
      </c>
      <c r="B7" s="13" t="s">
        <v>267</v>
      </c>
      <c r="C7" s="5">
        <f>C8+C10+C9</f>
        <v>550.81999999999994</v>
      </c>
      <c r="D7" s="5">
        <f>D8+D9+D10+D11</f>
        <v>52.858089999999997</v>
      </c>
      <c r="E7" s="9">
        <f t="shared" si="2"/>
        <v>9.5962546748484083</v>
      </c>
      <c r="F7" s="9">
        <f t="shared" si="1"/>
        <v>-497.96190999999993</v>
      </c>
    </row>
    <row r="8" spans="1:6">
      <c r="A8" s="7">
        <v>1030223001</v>
      </c>
      <c r="B8" s="8" t="s">
        <v>269</v>
      </c>
      <c r="C8" s="9">
        <v>205.45599999999999</v>
      </c>
      <c r="D8" s="10">
        <v>24.28566</v>
      </c>
      <c r="E8" s="9">
        <f t="shared" si="2"/>
        <v>11.820370298263375</v>
      </c>
      <c r="F8" s="9">
        <f t="shared" si="1"/>
        <v>-181.17033999999998</v>
      </c>
    </row>
    <row r="9" spans="1:6">
      <c r="A9" s="7">
        <v>1030224001</v>
      </c>
      <c r="B9" s="8" t="s">
        <v>275</v>
      </c>
      <c r="C9" s="9">
        <v>2.2029999999999998</v>
      </c>
      <c r="D9" s="10">
        <v>0.14291999999999999</v>
      </c>
      <c r="E9" s="9">
        <f t="shared" si="2"/>
        <v>6.4875170222423968</v>
      </c>
      <c r="F9" s="9">
        <f t="shared" si="1"/>
        <v>-2.0600799999999997</v>
      </c>
    </row>
    <row r="10" spans="1:6">
      <c r="A10" s="7">
        <v>1030225001</v>
      </c>
      <c r="B10" s="8" t="s">
        <v>268</v>
      </c>
      <c r="C10" s="9">
        <v>343.161</v>
      </c>
      <c r="D10" s="10">
        <v>30.047499999999999</v>
      </c>
      <c r="E10" s="9">
        <f t="shared" si="2"/>
        <v>8.7560940782897827</v>
      </c>
      <c r="F10" s="9">
        <f t="shared" si="1"/>
        <v>-313.11349999999999</v>
      </c>
    </row>
    <row r="11" spans="1:6">
      <c r="A11" s="7">
        <v>1030265001</v>
      </c>
      <c r="B11" s="8" t="s">
        <v>277</v>
      </c>
      <c r="C11" s="9">
        <v>0</v>
      </c>
      <c r="D11" s="10">
        <v>-1.61799</v>
      </c>
      <c r="E11" s="9" t="e">
        <f t="shared" si="2"/>
        <v>#DIV/0!</v>
      </c>
      <c r="F11" s="9">
        <f t="shared" si="1"/>
        <v>-1.61799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1460</v>
      </c>
      <c r="D14" s="5">
        <f>D15+D16</f>
        <v>61.052459999999996</v>
      </c>
      <c r="E14" s="5">
        <f t="shared" si="0"/>
        <v>4.1816753424657529</v>
      </c>
      <c r="F14" s="5">
        <f t="shared" si="1"/>
        <v>-1398.9475400000001</v>
      </c>
    </row>
    <row r="15" spans="1:6" s="6" customFormat="1" ht="15.75" customHeight="1">
      <c r="A15" s="7">
        <v>1060100000</v>
      </c>
      <c r="B15" s="11" t="s">
        <v>8</v>
      </c>
      <c r="C15" s="9">
        <v>360</v>
      </c>
      <c r="D15" s="10">
        <v>4.1262299999999996</v>
      </c>
      <c r="E15" s="9">
        <f t="shared" si="0"/>
        <v>1.1461749999999999</v>
      </c>
      <c r="F15" s="9">
        <f>SUM(D15-C15)</f>
        <v>-355.87376999999998</v>
      </c>
    </row>
    <row r="16" spans="1:6" ht="15.75" customHeight="1">
      <c r="A16" s="7">
        <v>1060600000</v>
      </c>
      <c r="B16" s="11" t="s">
        <v>7</v>
      </c>
      <c r="C16" s="9">
        <v>1100</v>
      </c>
      <c r="D16" s="10">
        <v>56.926229999999997</v>
      </c>
      <c r="E16" s="9">
        <f t="shared" si="0"/>
        <v>5.1751118181818176</v>
      </c>
      <c r="F16" s="9">
        <f t="shared" si="1"/>
        <v>-1043.07377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0</v>
      </c>
      <c r="E17" s="5">
        <f t="shared" si="0"/>
        <v>0</v>
      </c>
      <c r="F17" s="5">
        <f t="shared" si="1"/>
        <v>-8</v>
      </c>
    </row>
    <row r="18" spans="1:6" ht="18" customHeight="1">
      <c r="A18" s="7">
        <v>1080400001</v>
      </c>
      <c r="B18" s="8" t="s">
        <v>224</v>
      </c>
      <c r="C18" s="9">
        <v>8</v>
      </c>
      <c r="D18" s="9"/>
      <c r="E18" s="9">
        <f t="shared" si="0"/>
        <v>0</v>
      </c>
      <c r="F18" s="9">
        <f t="shared" si="1"/>
        <v>-8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140</v>
      </c>
      <c r="D25" s="5">
        <f>D26+D29+D31+D36+D34</f>
        <v>4.5</v>
      </c>
      <c r="E25" s="5">
        <f t="shared" si="0"/>
        <v>3.214285714285714</v>
      </c>
      <c r="F25" s="5">
        <f t="shared" si="1"/>
        <v>-135.5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130</v>
      </c>
      <c r="D26" s="5">
        <f>D27+D28</f>
        <v>4.5</v>
      </c>
      <c r="E26" s="5">
        <f t="shared" si="0"/>
        <v>3.4615384615384617</v>
      </c>
      <c r="F26" s="5">
        <f t="shared" si="1"/>
        <v>-125.5</v>
      </c>
    </row>
    <row r="27" spans="1:6" ht="15.75" customHeight="1">
      <c r="A27" s="16">
        <v>1110502510</v>
      </c>
      <c r="B27" s="17" t="s">
        <v>222</v>
      </c>
      <c r="C27" s="12">
        <v>100</v>
      </c>
      <c r="D27" s="12">
        <v>0</v>
      </c>
      <c r="E27" s="9">
        <f t="shared" si="0"/>
        <v>0</v>
      </c>
      <c r="F27" s="9">
        <f t="shared" si="1"/>
        <v>-100</v>
      </c>
    </row>
    <row r="28" spans="1:6" ht="17.25" customHeight="1">
      <c r="A28" s="7">
        <v>1110503510</v>
      </c>
      <c r="B28" s="11" t="s">
        <v>221</v>
      </c>
      <c r="C28" s="12">
        <v>30</v>
      </c>
      <c r="D28" s="10">
        <v>4.5</v>
      </c>
      <c r="E28" s="9">
        <f t="shared" si="0"/>
        <v>15</v>
      </c>
      <c r="F28" s="9">
        <f t="shared" si="1"/>
        <v>-25.5</v>
      </c>
    </row>
    <row r="29" spans="1:6" s="15" customFormat="1" ht="15" customHeight="1">
      <c r="A29" s="68">
        <v>1130000000</v>
      </c>
      <c r="B29" s="69" t="s">
        <v>128</v>
      </c>
      <c r="C29" s="5">
        <f>C30</f>
        <v>10</v>
      </c>
      <c r="D29" s="5">
        <f>D30</f>
        <v>0</v>
      </c>
      <c r="E29" s="5">
        <f t="shared" si="0"/>
        <v>0</v>
      </c>
      <c r="F29" s="5">
        <f t="shared" si="1"/>
        <v>-10</v>
      </c>
    </row>
    <row r="30" spans="1:6" ht="15.75" customHeight="1">
      <c r="A30" s="7">
        <v>1130206005</v>
      </c>
      <c r="B30" s="8" t="s">
        <v>220</v>
      </c>
      <c r="C30" s="9">
        <v>10</v>
      </c>
      <c r="D30" s="10">
        <v>0</v>
      </c>
      <c r="E30" s="9">
        <f t="shared" si="0"/>
        <v>0</v>
      </c>
      <c r="F30" s="9">
        <f t="shared" si="1"/>
        <v>-10</v>
      </c>
    </row>
    <row r="31" spans="1:6" ht="15.75" hidden="1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130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7">
        <v>1169000000</v>
      </c>
      <c r="B34" s="13" t="s">
        <v>324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hidden="1" customHeight="1">
      <c r="A35" s="7">
        <v>1169005010</v>
      </c>
      <c r="B35" s="8" t="s">
        <v>325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5.75" customHeight="1">
      <c r="A37" s="7">
        <v>1170105005</v>
      </c>
      <c r="B37" s="8" t="s">
        <v>15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8.75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16</v>
      </c>
      <c r="C39" s="257">
        <f>SUM(C4,C25)</f>
        <v>2441.8199999999997</v>
      </c>
      <c r="D39" s="257">
        <f>SUM(D4,D25)</f>
        <v>134.38324</v>
      </c>
      <c r="E39" s="5">
        <f t="shared" si="0"/>
        <v>5.5034048373754008</v>
      </c>
      <c r="F39" s="5">
        <f t="shared" si="1"/>
        <v>-2307.4367599999996</v>
      </c>
    </row>
    <row r="40" spans="1:7" s="6" customFormat="1">
      <c r="A40" s="3">
        <v>2000000000</v>
      </c>
      <c r="B40" s="4" t="s">
        <v>17</v>
      </c>
      <c r="C40" s="5">
        <f>C41+C43+C45+C46+C48+C49+C47+C42+C44</f>
        <v>6085.558</v>
      </c>
      <c r="D40" s="252">
        <f>D41+D43+D45+D46+D48+D49+D42+D47</f>
        <v>18.145</v>
      </c>
      <c r="E40" s="5">
        <f t="shared" si="0"/>
        <v>0.29816493409478634</v>
      </c>
      <c r="F40" s="5">
        <f t="shared" si="1"/>
        <v>-6067.4129999999996</v>
      </c>
      <c r="G40" s="19"/>
    </row>
    <row r="41" spans="1:7">
      <c r="A41" s="16">
        <v>2021000000</v>
      </c>
      <c r="B41" s="17" t="s">
        <v>18</v>
      </c>
      <c r="C41" s="99">
        <v>3478.3</v>
      </c>
      <c r="D41" s="20">
        <v>0</v>
      </c>
      <c r="E41" s="9">
        <f t="shared" si="0"/>
        <v>0</v>
      </c>
      <c r="F41" s="9">
        <f t="shared" si="1"/>
        <v>-3478.3</v>
      </c>
    </row>
    <row r="42" spans="1:7" ht="17.25" customHeight="1">
      <c r="A42" s="16">
        <v>2021500200</v>
      </c>
      <c r="B42" s="17" t="s">
        <v>228</v>
      </c>
      <c r="C42" s="12"/>
      <c r="D42" s="20">
        <v>0</v>
      </c>
      <c r="E42" s="9" t="e">
        <f>SUM(D42/C42*100)</f>
        <v>#DIV/0!</v>
      </c>
      <c r="F42" s="9">
        <f>SUM(D42-C42)</f>
        <v>0</v>
      </c>
    </row>
    <row r="43" spans="1:7" ht="19.5" customHeight="1">
      <c r="A43" s="16">
        <v>2022000000</v>
      </c>
      <c r="B43" s="17" t="s">
        <v>19</v>
      </c>
      <c r="C43" s="12">
        <v>1014.51</v>
      </c>
      <c r="D43" s="10">
        <v>0</v>
      </c>
      <c r="E43" s="9">
        <f t="shared" si="0"/>
        <v>0</v>
      </c>
      <c r="F43" s="9">
        <f t="shared" si="1"/>
        <v>-1014.51</v>
      </c>
    </row>
    <row r="44" spans="1:7" hidden="1">
      <c r="A44" s="16">
        <v>2022999910</v>
      </c>
      <c r="B44" s="18" t="s">
        <v>332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20</v>
      </c>
      <c r="C45" s="12">
        <v>217.745</v>
      </c>
      <c r="D45" s="182">
        <v>18.145</v>
      </c>
      <c r="E45" s="9">
        <f t="shared" si="0"/>
        <v>8.333141978001791</v>
      </c>
      <c r="F45" s="9">
        <f t="shared" si="1"/>
        <v>-199.6</v>
      </c>
    </row>
    <row r="46" spans="1:7" ht="19.5" customHeight="1">
      <c r="A46" s="16">
        <v>2020400000</v>
      </c>
      <c r="B46" s="17" t="s">
        <v>21</v>
      </c>
      <c r="C46" s="12">
        <v>1375.0029999999999</v>
      </c>
      <c r="D46" s="183"/>
      <c r="E46" s="9">
        <f t="shared" si="0"/>
        <v>0</v>
      </c>
      <c r="F46" s="9">
        <f t="shared" si="1"/>
        <v>-1375.0029999999999</v>
      </c>
    </row>
    <row r="47" spans="1:7" ht="20.25" customHeight="1">
      <c r="A47" s="7">
        <v>2070500010</v>
      </c>
      <c r="B47" s="18" t="s">
        <v>284</v>
      </c>
      <c r="C47" s="12">
        <v>0</v>
      </c>
      <c r="D47" s="183">
        <v>0</v>
      </c>
      <c r="E47" s="9" t="e">
        <f t="shared" si="0"/>
        <v>#DIV/0!</v>
      </c>
      <c r="F47" s="9">
        <f t="shared" si="1"/>
        <v>0</v>
      </c>
    </row>
    <row r="48" spans="1:7" ht="19.5" hidden="1" customHeight="1">
      <c r="A48" s="16">
        <v>2020900000</v>
      </c>
      <c r="B48" s="18" t="s">
        <v>22</v>
      </c>
      <c r="C48" s="12"/>
      <c r="D48" s="183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23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24</v>
      </c>
      <c r="C50" s="121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25</v>
      </c>
      <c r="C51" s="245">
        <f>C39+C40</f>
        <v>8527.3780000000006</v>
      </c>
      <c r="D51" s="246">
        <f>D39+D40</f>
        <v>152.52824000000001</v>
      </c>
      <c r="E51" s="5">
        <f t="shared" si="0"/>
        <v>1.7886886215200029</v>
      </c>
      <c r="F51" s="5">
        <f t="shared" si="1"/>
        <v>-8374.849760000001</v>
      </c>
      <c r="G51" s="195"/>
    </row>
    <row r="52" spans="1:7" s="6" customFormat="1">
      <c r="A52" s="3"/>
      <c r="B52" s="21" t="s">
        <v>307</v>
      </c>
      <c r="C52" s="93">
        <f>C51-C99</f>
        <v>-50.5</v>
      </c>
      <c r="D52" s="93">
        <f>D51-D99</f>
        <v>-68.81577999999999</v>
      </c>
      <c r="E52" s="22"/>
      <c r="F52" s="22"/>
    </row>
    <row r="53" spans="1:7" ht="23.25" customHeight="1">
      <c r="A53" s="23"/>
      <c r="B53" s="24"/>
      <c r="C53" s="174"/>
      <c r="D53" s="174"/>
      <c r="E53" s="131"/>
      <c r="F53" s="92"/>
    </row>
    <row r="54" spans="1:7" ht="65.25" customHeight="1">
      <c r="A54" s="28" t="s">
        <v>0</v>
      </c>
      <c r="B54" s="28" t="s">
        <v>26</v>
      </c>
      <c r="C54" s="72" t="s">
        <v>418</v>
      </c>
      <c r="D54" s="73" t="s">
        <v>415</v>
      </c>
      <c r="E54" s="72" t="s">
        <v>2</v>
      </c>
      <c r="F54" s="74" t="s">
        <v>3</v>
      </c>
    </row>
    <row r="55" spans="1:7" ht="19.5" customHeight="1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27</v>
      </c>
      <c r="B56" s="31" t="s">
        <v>28</v>
      </c>
      <c r="C56" s="32">
        <f>C57+C58+C59+C60+C61+C63+C62</f>
        <v>1684.1020000000001</v>
      </c>
      <c r="D56" s="33">
        <f>D57+D58+D59+D60+D61+D63+D62</f>
        <v>62.219119999999997</v>
      </c>
      <c r="E56" s="34">
        <f>SUM(D56/C56*100)</f>
        <v>3.6944983142351226</v>
      </c>
      <c r="F56" s="34">
        <f>SUM(D56-C56)</f>
        <v>-1621.8828800000001</v>
      </c>
    </row>
    <row r="57" spans="1:7" s="6" customFormat="1" ht="0.7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7" ht="18" customHeight="1">
      <c r="A58" s="35" t="s">
        <v>31</v>
      </c>
      <c r="B58" s="39" t="s">
        <v>32</v>
      </c>
      <c r="C58" s="37">
        <v>1669.2</v>
      </c>
      <c r="D58" s="37">
        <v>62.219119999999997</v>
      </c>
      <c r="E58" s="38">
        <f t="shared" ref="E58:E99" si="3">SUM(D58/C58*100)</f>
        <v>3.7274814282290918</v>
      </c>
      <c r="F58" s="38">
        <f t="shared" ref="F58:F99" si="4">SUM(D58-C58)</f>
        <v>-1606.9808800000001</v>
      </c>
    </row>
    <row r="59" spans="1:7" ht="16.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8" customHeight="1">
      <c r="A63" s="35" t="s">
        <v>41</v>
      </c>
      <c r="B63" s="39" t="s">
        <v>42</v>
      </c>
      <c r="C63" s="37">
        <v>4.9020000000000001</v>
      </c>
      <c r="D63" s="37">
        <v>0</v>
      </c>
      <c r="E63" s="38">
        <f t="shared" si="3"/>
        <v>0</v>
      </c>
      <c r="F63" s="38">
        <f t="shared" si="4"/>
        <v>-4.9020000000000001</v>
      </c>
    </row>
    <row r="64" spans="1:7" s="6" customFormat="1">
      <c r="A64" s="41" t="s">
        <v>43</v>
      </c>
      <c r="B64" s="42" t="s">
        <v>44</v>
      </c>
      <c r="C64" s="32">
        <f>C65</f>
        <v>217.745</v>
      </c>
      <c r="D64" s="32">
        <f>D65</f>
        <v>0</v>
      </c>
      <c r="E64" s="34">
        <f t="shared" si="3"/>
        <v>0</v>
      </c>
      <c r="F64" s="34">
        <f t="shared" si="4"/>
        <v>-217.745</v>
      </c>
    </row>
    <row r="65" spans="1:7">
      <c r="A65" s="43" t="s">
        <v>45</v>
      </c>
      <c r="B65" s="44" t="s">
        <v>46</v>
      </c>
      <c r="C65" s="37">
        <v>217.745</v>
      </c>
      <c r="D65" s="37">
        <v>0</v>
      </c>
      <c r="E65" s="38">
        <f t="shared" si="3"/>
        <v>0</v>
      </c>
      <c r="F65" s="38">
        <f t="shared" si="4"/>
        <v>-217.745</v>
      </c>
    </row>
    <row r="66" spans="1:7" s="6" customFormat="1" ht="18.75" customHeight="1">
      <c r="A66" s="30" t="s">
        <v>47</v>
      </c>
      <c r="B66" s="31" t="s">
        <v>48</v>
      </c>
      <c r="C66" s="32">
        <f>C70+C69+C68+C67+C71</f>
        <v>18.5</v>
      </c>
      <c r="D66" s="32">
        <f>SUM(D69+D70+D71)</f>
        <v>0</v>
      </c>
      <c r="E66" s="34">
        <f t="shared" si="3"/>
        <v>0</v>
      </c>
      <c r="F66" s="34">
        <f t="shared" si="4"/>
        <v>-18.5</v>
      </c>
    </row>
    <row r="67" spans="1:7" hidden="1">
      <c r="A67" s="35" t="s">
        <v>49</v>
      </c>
      <c r="B67" s="39" t="s">
        <v>50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53</v>
      </c>
      <c r="B69" s="47" t="s">
        <v>54</v>
      </c>
      <c r="C69" s="37">
        <v>3</v>
      </c>
      <c r="D69" s="37">
        <v>0</v>
      </c>
      <c r="E69" s="38">
        <f t="shared" si="3"/>
        <v>0</v>
      </c>
      <c r="F69" s="38">
        <f t="shared" si="4"/>
        <v>-3</v>
      </c>
    </row>
    <row r="70" spans="1:7" ht="15.75" customHeight="1">
      <c r="A70" s="46" t="s">
        <v>215</v>
      </c>
      <c r="B70" s="47" t="s">
        <v>216</v>
      </c>
      <c r="C70" s="37">
        <v>13.5</v>
      </c>
      <c r="D70" s="37"/>
      <c r="E70" s="38">
        <f>SUM(D70/C70*100)</f>
        <v>0</v>
      </c>
      <c r="F70" s="38">
        <f>SUM(D70-C70)</f>
        <v>-13.5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>
        <v>0</v>
      </c>
      <c r="E71" s="38"/>
      <c r="F71" s="38"/>
    </row>
    <row r="72" spans="1:7" s="6" customFormat="1">
      <c r="A72" s="30" t="s">
        <v>55</v>
      </c>
      <c r="B72" s="31" t="s">
        <v>56</v>
      </c>
      <c r="C72" s="48">
        <f>SUM(C73:C76)</f>
        <v>3290.8330000000001</v>
      </c>
      <c r="D72" s="48">
        <f>SUM(D73:D76)</f>
        <v>10.5169</v>
      </c>
      <c r="E72" s="34">
        <f t="shared" si="3"/>
        <v>0.31958169861551766</v>
      </c>
      <c r="F72" s="34">
        <f t="shared" si="4"/>
        <v>-3280.3161</v>
      </c>
    </row>
    <row r="73" spans="1:7" ht="17.2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7.25" customHeight="1">
      <c r="A74" s="35" t="s">
        <v>59</v>
      </c>
      <c r="B74" s="39" t="s">
        <v>60</v>
      </c>
      <c r="C74" s="49"/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3090.8330000000001</v>
      </c>
      <c r="D75" s="37">
        <v>9.0168999999999997</v>
      </c>
      <c r="E75" s="38">
        <f t="shared" si="3"/>
        <v>0.29173041701055991</v>
      </c>
      <c r="F75" s="38">
        <f t="shared" si="4"/>
        <v>-3081.8161</v>
      </c>
    </row>
    <row r="76" spans="1:7">
      <c r="A76" s="35" t="s">
        <v>63</v>
      </c>
      <c r="B76" s="39" t="s">
        <v>64</v>
      </c>
      <c r="C76" s="49">
        <v>200</v>
      </c>
      <c r="D76" s="37">
        <v>1.5</v>
      </c>
      <c r="E76" s="38">
        <f t="shared" si="3"/>
        <v>0.75</v>
      </c>
      <c r="F76" s="38">
        <f t="shared" si="4"/>
        <v>-198.5</v>
      </c>
    </row>
    <row r="77" spans="1:7" s="6" customFormat="1" ht="18" customHeight="1">
      <c r="A77" s="30" t="s">
        <v>65</v>
      </c>
      <c r="B77" s="31" t="s">
        <v>66</v>
      </c>
      <c r="C77" s="32">
        <f>SUM(C78:C81)</f>
        <v>1572.598</v>
      </c>
      <c r="D77" s="32">
        <f>SUM(D78:D81)</f>
        <v>0</v>
      </c>
      <c r="E77" s="34">
        <f t="shared" si="3"/>
        <v>0</v>
      </c>
      <c r="F77" s="34">
        <f t="shared" si="4"/>
        <v>-1572.598</v>
      </c>
    </row>
    <row r="78" spans="1:7" hidden="1">
      <c r="A78" s="35" t="s">
        <v>67</v>
      </c>
      <c r="B78" s="51" t="s">
        <v>68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5.75" customHeight="1">
      <c r="A79" s="35" t="s">
        <v>69</v>
      </c>
      <c r="B79" s="51" t="s">
        <v>70</v>
      </c>
      <c r="C79" s="37">
        <v>614.59799999999996</v>
      </c>
      <c r="D79" s="37"/>
      <c r="E79" s="38">
        <f t="shared" si="3"/>
        <v>0</v>
      </c>
      <c r="F79" s="38">
        <f t="shared" si="4"/>
        <v>-614.59799999999996</v>
      </c>
    </row>
    <row r="80" spans="1:7" ht="16.5" customHeight="1">
      <c r="A80" s="35" t="s">
        <v>71</v>
      </c>
      <c r="B80" s="39" t="s">
        <v>72</v>
      </c>
      <c r="C80" s="37">
        <v>958</v>
      </c>
      <c r="D80" s="37"/>
      <c r="E80" s="38">
        <f t="shared" si="3"/>
        <v>0</v>
      </c>
      <c r="F80" s="38">
        <f t="shared" si="4"/>
        <v>-958</v>
      </c>
    </row>
    <row r="81" spans="1:6" ht="31.5" hidden="1">
      <c r="A81" s="35" t="s">
        <v>252</v>
      </c>
      <c r="B81" s="39" t="s">
        <v>264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s="6" customFormat="1">
      <c r="A82" s="30" t="s">
        <v>83</v>
      </c>
      <c r="B82" s="31" t="s">
        <v>84</v>
      </c>
      <c r="C82" s="32">
        <f>C83</f>
        <v>1784.1</v>
      </c>
      <c r="D82" s="32">
        <f>SUM(D83)</f>
        <v>148.608</v>
      </c>
      <c r="E82" s="34">
        <f t="shared" si="3"/>
        <v>8.3295779384563637</v>
      </c>
      <c r="F82" s="34">
        <f t="shared" si="4"/>
        <v>-1635.492</v>
      </c>
    </row>
    <row r="83" spans="1:6" ht="16.5" customHeight="1">
      <c r="A83" s="35" t="s">
        <v>85</v>
      </c>
      <c r="B83" s="39" t="s">
        <v>230</v>
      </c>
      <c r="C83" s="37">
        <v>1784.1</v>
      </c>
      <c r="D83" s="37">
        <v>148.608</v>
      </c>
      <c r="E83" s="38">
        <f t="shared" si="3"/>
        <v>8.3295779384563637</v>
      </c>
      <c r="F83" s="38">
        <f t="shared" si="4"/>
        <v>-1635.492</v>
      </c>
    </row>
    <row r="84" spans="1:6" s="6" customFormat="1" ht="18" hidden="1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0.75" hidden="1" customHeight="1">
      <c r="A85" s="53">
        <v>1001</v>
      </c>
      <c r="B85" s="54" t="s">
        <v>87</v>
      </c>
      <c r="C85" s="37"/>
      <c r="D85" s="32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1003</v>
      </c>
      <c r="B86" s="54" t="s">
        <v>88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9.5" hidden="1" customHeight="1">
      <c r="A87" s="53">
        <v>1004</v>
      </c>
      <c r="B87" s="54" t="s">
        <v>89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8" hidden="1" customHeight="1">
      <c r="A88" s="35" t="s">
        <v>90</v>
      </c>
      <c r="B88" s="39" t="s">
        <v>91</v>
      </c>
      <c r="C88" s="37">
        <v>0</v>
      </c>
      <c r="D88" s="37">
        <v>0</v>
      </c>
      <c r="E88" s="38"/>
      <c r="F88" s="38">
        <f t="shared" si="4"/>
        <v>0</v>
      </c>
    </row>
    <row r="89" spans="1:6" ht="15.75" customHeight="1">
      <c r="A89" s="30" t="s">
        <v>92</v>
      </c>
      <c r="B89" s="31" t="s">
        <v>93</v>
      </c>
      <c r="C89" s="32">
        <f>C90+C91+C92+C93+C94</f>
        <v>10</v>
      </c>
      <c r="D89" s="32">
        <f>D90+D91+D92+D93+D94</f>
        <v>0</v>
      </c>
      <c r="E89" s="38">
        <f t="shared" si="3"/>
        <v>0</v>
      </c>
      <c r="F89" s="22">
        <f>F90+F91+F92+F93+F94</f>
        <v>-10</v>
      </c>
    </row>
    <row r="90" spans="1:6" ht="19.5" customHeight="1">
      <c r="A90" s="35" t="s">
        <v>94</v>
      </c>
      <c r="B90" s="39" t="s">
        <v>95</v>
      </c>
      <c r="C90" s="37">
        <v>10</v>
      </c>
      <c r="D90" s="37">
        <v>0</v>
      </c>
      <c r="E90" s="38">
        <f t="shared" si="3"/>
        <v>0</v>
      </c>
      <c r="F90" s="38">
        <f>SUM(D90-C90)</f>
        <v>-10</v>
      </c>
    </row>
    <row r="91" spans="1:6" ht="1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ht="13.5" hidden="1" customHeight="1">
      <c r="A94" s="35" t="s">
        <v>102</v>
      </c>
      <c r="B94" s="39" t="s">
        <v>103</v>
      </c>
      <c r="C94" s="37"/>
      <c r="D94" s="37"/>
      <c r="E94" s="38" t="e">
        <f t="shared" si="3"/>
        <v>#DIV/0!</v>
      </c>
      <c r="F94" s="38"/>
    </row>
    <row r="95" spans="1:6" s="6" customFormat="1" ht="0.75" hidden="1" customHeight="1">
      <c r="A95" s="52">
        <v>1400</v>
      </c>
      <c r="B95" s="56" t="s">
        <v>112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5" hidden="1" customHeight="1">
      <c r="A96" s="53">
        <v>1401</v>
      </c>
      <c r="B96" s="54" t="s">
        <v>113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57.75" hidden="1" customHeight="1">
      <c r="A97" s="53">
        <v>1402</v>
      </c>
      <c r="B97" s="54" t="s">
        <v>114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5" hidden="1" customHeight="1">
      <c r="A98" s="53">
        <v>1403</v>
      </c>
      <c r="B98" s="54" t="s">
        <v>115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6" s="6" customFormat="1" ht="16.5" customHeight="1">
      <c r="A99" s="52"/>
      <c r="B99" s="57" t="s">
        <v>116</v>
      </c>
      <c r="C99" s="248">
        <f>C56+C64+C66+C72+C77+C82+C84+C89+C95</f>
        <v>8577.8780000000006</v>
      </c>
      <c r="D99" s="248">
        <f>D56+D64+D66+D72+D77+D82+D84+D89+D95</f>
        <v>221.34402</v>
      </c>
      <c r="E99" s="34">
        <f t="shared" si="3"/>
        <v>2.5804053170259587</v>
      </c>
      <c r="F99" s="34">
        <f t="shared" si="4"/>
        <v>-8356.5339800000002</v>
      </c>
    </row>
    <row r="100" spans="1:6" ht="20.25" customHeight="1">
      <c r="C100" s="230"/>
      <c r="D100" s="231"/>
    </row>
    <row r="101" spans="1:6" s="65" customFormat="1" ht="13.5" customHeight="1">
      <c r="A101" s="63" t="s">
        <v>117</v>
      </c>
      <c r="B101" s="63"/>
      <c r="C101" s="64"/>
      <c r="D101" s="64"/>
    </row>
    <row r="102" spans="1:6" s="65" customFormat="1" ht="12.75">
      <c r="A102" s="66" t="s">
        <v>118</v>
      </c>
      <c r="B102" s="66"/>
      <c r="C102" s="133" t="s">
        <v>119</v>
      </c>
      <c r="D102" s="133"/>
    </row>
    <row r="103" spans="1:6" ht="5.25" customHeight="1"/>
    <row r="142" hidden="1"/>
  </sheetData>
  <customSheetViews>
    <customSheetView guid="{BCDCC9D4-DB89-4801-A421-45470CFD57EC}" scale="70" showPageBreaks="1" hiddenRows="1" state="hidden" view="pageBreakPreview">
      <selection activeCell="D90" sqref="D90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2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4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5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6"/>
    </customSheetView>
    <customSheetView guid="{1A52382B-3765-4E8C-903F-6B8919B7242E}" scale="70" showPageBreaks="1" hiddenRows="1" view="pageBreakPreview" topLeftCell="A40">
      <selection activeCell="D90" sqref="D90"/>
      <pageMargins left="0.7" right="0.7" top="0.75" bottom="0.75" header="0.3" footer="0.3"/>
      <pageSetup paperSize="9" scale="57" orientation="portrait" r:id="rId7"/>
    </customSheetView>
    <customSheetView guid="{B30CE22D-C12F-4E12-8BB9-3AAE0A6991CC}" scale="70" showPageBreaks="1" hiddenRows="1" view="pageBreakPreview" topLeftCell="A2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B31C8DB7-3E78-4144-A6B5-8DE36DE63F0E}" hiddenRows="1" topLeftCell="A31">
      <selection activeCell="D46" sqref="D46"/>
      <pageMargins left="0.7" right="0.7" top="0.75" bottom="0.75" header="0.3" footer="0.3"/>
      <pageSetup paperSize="9" scale="57" orientation="portrait" r:id="rId9"/>
    </customSheetView>
    <customSheetView guid="{61528DAC-5C4C-48F4-ADE2-8A724B05A086}" scale="70" showPageBreaks="1" hiddenRows="1" view="pageBreakPreview">
      <selection activeCell="D90" sqref="D90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43"/>
  <sheetViews>
    <sheetView view="pageBreakPreview" zoomScale="70" zoomScaleNormal="100" zoomScaleSheetLayoutView="70" workbookViewId="0">
      <selection activeCell="D89" sqref="D89"/>
    </sheetView>
  </sheetViews>
  <sheetFormatPr defaultRowHeight="15.75"/>
  <cols>
    <col min="1" max="1" width="18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4" t="s">
        <v>427</v>
      </c>
      <c r="B1" s="524"/>
      <c r="C1" s="524"/>
      <c r="D1" s="524"/>
      <c r="E1" s="524"/>
      <c r="F1" s="524"/>
    </row>
    <row r="2" spans="1:6">
      <c r="A2" s="524"/>
      <c r="B2" s="524"/>
      <c r="C2" s="524"/>
      <c r="D2" s="524"/>
      <c r="E2" s="524"/>
      <c r="F2" s="524"/>
    </row>
    <row r="3" spans="1:6" ht="63">
      <c r="A3" s="2" t="s">
        <v>0</v>
      </c>
      <c r="B3" s="2" t="s">
        <v>1</v>
      </c>
      <c r="C3" s="72" t="s">
        <v>418</v>
      </c>
      <c r="D3" s="73" t="s">
        <v>415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1788.27</v>
      </c>
      <c r="D4" s="5">
        <f>D5+D12+D14+D17+D7+D20</f>
        <v>97.215579999999989</v>
      </c>
      <c r="E4" s="5">
        <f>SUM(D4/C4*100)</f>
        <v>5.4362920588054369</v>
      </c>
      <c r="F4" s="5">
        <f>SUM(D4-C4)</f>
        <v>-1691.0544199999999</v>
      </c>
    </row>
    <row r="5" spans="1:6" s="6" customFormat="1">
      <c r="A5" s="68">
        <v>1010000000</v>
      </c>
      <c r="B5" s="67" t="s">
        <v>5</v>
      </c>
      <c r="C5" s="5">
        <f>C6</f>
        <v>162</v>
      </c>
      <c r="D5" s="5">
        <f>D6</f>
        <v>8.1476199999999999</v>
      </c>
      <c r="E5" s="5">
        <f t="shared" ref="E5:E51" si="0">SUM(D5/C5*100)</f>
        <v>5.0293950617283949</v>
      </c>
      <c r="F5" s="5">
        <f t="shared" ref="F5:F48" si="1">SUM(D5-C5)</f>
        <v>-153.85238000000001</v>
      </c>
    </row>
    <row r="6" spans="1:6">
      <c r="A6" s="7">
        <v>1010200001</v>
      </c>
      <c r="B6" s="8" t="s">
        <v>225</v>
      </c>
      <c r="C6" s="9">
        <v>162</v>
      </c>
      <c r="D6" s="10">
        <v>8.1476199999999999</v>
      </c>
      <c r="E6" s="9">
        <f t="shared" ref="E6:E11" si="2">SUM(D6/C6*100)</f>
        <v>5.0293950617283949</v>
      </c>
      <c r="F6" s="9">
        <f t="shared" si="1"/>
        <v>-153.85238000000001</v>
      </c>
    </row>
    <row r="7" spans="1:6" ht="31.5">
      <c r="A7" s="3">
        <v>1030000000</v>
      </c>
      <c r="B7" s="13" t="s">
        <v>267</v>
      </c>
      <c r="C7" s="5">
        <f>C8+C10+C9</f>
        <v>684.27</v>
      </c>
      <c r="D7" s="5">
        <f>D8+D10+D9+D11</f>
        <v>65.663929999999993</v>
      </c>
      <c r="E7" s="9">
        <f t="shared" si="2"/>
        <v>9.5962017916904134</v>
      </c>
      <c r="F7" s="9">
        <f t="shared" si="1"/>
        <v>-618.60607000000005</v>
      </c>
    </row>
    <row r="8" spans="1:6">
      <c r="A8" s="7">
        <v>1030223001</v>
      </c>
      <c r="B8" s="8" t="s">
        <v>269</v>
      </c>
      <c r="C8" s="9">
        <v>255.233</v>
      </c>
      <c r="D8" s="10">
        <v>30.169309999999999</v>
      </c>
      <c r="E8" s="9">
        <f t="shared" si="2"/>
        <v>11.820301450047603</v>
      </c>
      <c r="F8" s="9">
        <f t="shared" si="1"/>
        <v>-225.06369000000001</v>
      </c>
    </row>
    <row r="9" spans="1:6">
      <c r="A9" s="7">
        <v>1030224001</v>
      </c>
      <c r="B9" s="8" t="s">
        <v>275</v>
      </c>
      <c r="C9" s="9">
        <v>2.7370000000000001</v>
      </c>
      <c r="D9" s="10">
        <v>0.17754</v>
      </c>
      <c r="E9" s="9">
        <f t="shared" si="2"/>
        <v>6.4866642309097555</v>
      </c>
      <c r="F9" s="9">
        <f t="shared" si="1"/>
        <v>-2.5594600000000001</v>
      </c>
    </row>
    <row r="10" spans="1:6">
      <c r="A10" s="7">
        <v>1030225001</v>
      </c>
      <c r="B10" s="8" t="s">
        <v>268</v>
      </c>
      <c r="C10" s="9">
        <v>426.3</v>
      </c>
      <c r="D10" s="10">
        <v>37.32705</v>
      </c>
      <c r="E10" s="9">
        <f t="shared" si="2"/>
        <v>8.7560520760028133</v>
      </c>
      <c r="F10" s="9">
        <f t="shared" si="1"/>
        <v>-388.97295000000003</v>
      </c>
    </row>
    <row r="11" spans="1:6">
      <c r="A11" s="7">
        <v>1030226001</v>
      </c>
      <c r="B11" s="8" t="s">
        <v>277</v>
      </c>
      <c r="C11" s="9">
        <v>0</v>
      </c>
      <c r="D11" s="10">
        <v>-2.00997</v>
      </c>
      <c r="E11" s="9" t="e">
        <f t="shared" si="2"/>
        <v>#DIV/0!</v>
      </c>
      <c r="F11" s="9">
        <f t="shared" si="1"/>
        <v>-2.00997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D13</f>
        <v>0</v>
      </c>
      <c r="E12" s="5">
        <f t="shared" si="0"/>
        <v>0</v>
      </c>
      <c r="F12" s="5">
        <f t="shared" si="1"/>
        <v>-30</v>
      </c>
    </row>
    <row r="13" spans="1:6" ht="15.75" customHeight="1">
      <c r="A13" s="7">
        <v>1050300000</v>
      </c>
      <c r="B13" s="11" t="s">
        <v>226</v>
      </c>
      <c r="C13" s="12">
        <v>30</v>
      </c>
      <c r="D13" s="10">
        <v>0</v>
      </c>
      <c r="E13" s="9">
        <f t="shared" si="0"/>
        <v>0</v>
      </c>
      <c r="F13" s="9">
        <f t="shared" si="1"/>
        <v>-30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908</v>
      </c>
      <c r="D14" s="5">
        <f>D15+D16</f>
        <v>22.654029999999999</v>
      </c>
      <c r="E14" s="5">
        <f t="shared" si="0"/>
        <v>2.4949372246696031</v>
      </c>
      <c r="F14" s="5">
        <f t="shared" si="1"/>
        <v>-885.34596999999997</v>
      </c>
    </row>
    <row r="15" spans="1:6" s="6" customFormat="1" ht="15.75" customHeight="1">
      <c r="A15" s="7">
        <v>1060100000</v>
      </c>
      <c r="B15" s="11" t="s">
        <v>8</v>
      </c>
      <c r="C15" s="9">
        <v>198</v>
      </c>
      <c r="D15" s="10">
        <v>3.6165400000000001</v>
      </c>
      <c r="E15" s="9">
        <f t="shared" si="0"/>
        <v>1.8265353535353537</v>
      </c>
      <c r="F15" s="9">
        <f>SUM(D15-C15)</f>
        <v>-194.38346000000001</v>
      </c>
    </row>
    <row r="16" spans="1:6" ht="15.75" customHeight="1">
      <c r="A16" s="7">
        <v>1060600000</v>
      </c>
      <c r="B16" s="11" t="s">
        <v>7</v>
      </c>
      <c r="C16" s="9">
        <v>710</v>
      </c>
      <c r="D16" s="10">
        <v>19.037489999999998</v>
      </c>
      <c r="E16" s="9">
        <f t="shared" si="0"/>
        <v>2.6813366197183095</v>
      </c>
      <c r="F16" s="9">
        <f t="shared" si="1"/>
        <v>-690.96250999999995</v>
      </c>
    </row>
    <row r="17" spans="1:6" s="6" customFormat="1">
      <c r="A17" s="3">
        <v>1080000000</v>
      </c>
      <c r="B17" s="4" t="s">
        <v>10</v>
      </c>
      <c r="C17" s="5">
        <f>C18+C19</f>
        <v>4</v>
      </c>
      <c r="D17" s="5">
        <f>D18+D19</f>
        <v>0.75</v>
      </c>
      <c r="E17" s="5">
        <f t="shared" si="0"/>
        <v>18.75</v>
      </c>
      <c r="F17" s="5">
        <f t="shared" si="1"/>
        <v>-3.25</v>
      </c>
    </row>
    <row r="18" spans="1:6" ht="18" customHeight="1">
      <c r="A18" s="7">
        <v>1080400001</v>
      </c>
      <c r="B18" s="8" t="s">
        <v>224</v>
      </c>
      <c r="C18" s="9">
        <v>4</v>
      </c>
      <c r="D18" s="10">
        <v>0.75</v>
      </c>
      <c r="E18" s="9">
        <f t="shared" si="0"/>
        <v>18.75</v>
      </c>
      <c r="F18" s="9">
        <f t="shared" si="1"/>
        <v>-3.25</v>
      </c>
    </row>
    <row r="19" spans="1:6" ht="36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122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123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124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125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C26+C29+C31+C36+C34</f>
        <v>196</v>
      </c>
      <c r="D25" s="5">
        <f>D26+D29+D31+D36+D34</f>
        <v>13.96448</v>
      </c>
      <c r="E25" s="5">
        <f t="shared" si="0"/>
        <v>7.1247346938775502</v>
      </c>
      <c r="F25" s="5">
        <f t="shared" si="1"/>
        <v>-182.03551999999999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186</v>
      </c>
      <c r="D26" s="247">
        <f>D27+D28</f>
        <v>0.56447999999999998</v>
      </c>
      <c r="E26" s="5">
        <f t="shared" si="0"/>
        <v>0.30348387096774193</v>
      </c>
      <c r="F26" s="5">
        <f t="shared" si="1"/>
        <v>-185.43552</v>
      </c>
    </row>
    <row r="27" spans="1:6">
      <c r="A27" s="16">
        <v>1110502510</v>
      </c>
      <c r="B27" s="17" t="s">
        <v>222</v>
      </c>
      <c r="C27" s="12">
        <v>180</v>
      </c>
      <c r="D27" s="10">
        <v>0</v>
      </c>
      <c r="E27" s="9">
        <f t="shared" si="0"/>
        <v>0</v>
      </c>
      <c r="F27" s="9">
        <f t="shared" si="1"/>
        <v>-180</v>
      </c>
    </row>
    <row r="28" spans="1:6" ht="18" customHeight="1">
      <c r="A28" s="7">
        <v>1110503510</v>
      </c>
      <c r="B28" s="11" t="s">
        <v>221</v>
      </c>
      <c r="C28" s="12">
        <v>6</v>
      </c>
      <c r="D28" s="10">
        <v>0.56447999999999998</v>
      </c>
      <c r="E28" s="9">
        <f t="shared" si="0"/>
        <v>9.4079999999999995</v>
      </c>
      <c r="F28" s="9">
        <f t="shared" si="1"/>
        <v>-5.4355200000000004</v>
      </c>
    </row>
    <row r="29" spans="1:6" s="15" customFormat="1" ht="29.25">
      <c r="A29" s="68">
        <v>1130000000</v>
      </c>
      <c r="B29" s="69" t="s">
        <v>128</v>
      </c>
      <c r="C29" s="5">
        <f>C30</f>
        <v>10</v>
      </c>
      <c r="D29" s="5">
        <f>D30</f>
        <v>0</v>
      </c>
      <c r="E29" s="5">
        <f t="shared" si="0"/>
        <v>0</v>
      </c>
      <c r="F29" s="5">
        <f t="shared" si="1"/>
        <v>-10</v>
      </c>
    </row>
    <row r="30" spans="1:6" ht="17.25" customHeight="1">
      <c r="A30" s="7">
        <v>1130206005</v>
      </c>
      <c r="B30" s="8" t="s">
        <v>220</v>
      </c>
      <c r="C30" s="9">
        <v>10</v>
      </c>
      <c r="D30" s="10">
        <v>0</v>
      </c>
      <c r="E30" s="9">
        <f t="shared" si="0"/>
        <v>0</v>
      </c>
      <c r="F30" s="9">
        <f t="shared" si="1"/>
        <v>-10</v>
      </c>
    </row>
    <row r="31" spans="1:6" ht="23.25" customHeight="1">
      <c r="A31" s="70">
        <v>1140000000</v>
      </c>
      <c r="B31" s="71" t="s">
        <v>129</v>
      </c>
      <c r="C31" s="5">
        <f>C32+C33</f>
        <v>0</v>
      </c>
      <c r="D31" s="5">
        <f>D32+D33</f>
        <v>13.4</v>
      </c>
      <c r="E31" s="5" t="e">
        <f t="shared" si="0"/>
        <v>#DIV/0!</v>
      </c>
      <c r="F31" s="5">
        <f t="shared" si="1"/>
        <v>13.4</v>
      </c>
    </row>
    <row r="32" spans="1:6" ht="22.5" customHeight="1">
      <c r="A32" s="16">
        <v>1140200000</v>
      </c>
      <c r="B32" s="18" t="s">
        <v>218</v>
      </c>
      <c r="C32" s="9">
        <v>0</v>
      </c>
      <c r="D32" s="10">
        <v>13.4</v>
      </c>
      <c r="E32" s="9" t="e">
        <f t="shared" si="0"/>
        <v>#DIV/0!</v>
      </c>
      <c r="F32" s="9">
        <f t="shared" si="1"/>
        <v>13.4</v>
      </c>
    </row>
    <row r="33" spans="1:7" ht="21.7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241</v>
      </c>
      <c r="C34" s="5">
        <f>C35</f>
        <v>0</v>
      </c>
      <c r="D34" s="5">
        <f>D35</f>
        <v>0</v>
      </c>
      <c r="E34" s="9" t="e">
        <f>SUM(D34/C34*100)</f>
        <v>#DIV/0!</v>
      </c>
      <c r="F34" s="9">
        <f>SUM(D34-C34)</f>
        <v>0</v>
      </c>
    </row>
    <row r="35" spans="1:7" ht="29.25" customHeight="1">
      <c r="A35" s="7">
        <v>1163305010</v>
      </c>
      <c r="B35" s="8" t="s">
        <v>256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7.25" customHeight="1">
      <c r="A37" s="7">
        <v>1170105005</v>
      </c>
      <c r="B37" s="8" t="s">
        <v>15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9.5" hidden="1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126">
        <f>SUM(C4,C25)</f>
        <v>1984.27</v>
      </c>
      <c r="D39" s="126">
        <f>SUM(D4,D25)</f>
        <v>111.18005999999998</v>
      </c>
      <c r="E39" s="5">
        <f t="shared" si="0"/>
        <v>5.6030711546311736</v>
      </c>
      <c r="F39" s="5">
        <f t="shared" si="1"/>
        <v>-1873.0899400000001</v>
      </c>
    </row>
    <row r="40" spans="1:7" s="6" customFormat="1">
      <c r="A40" s="3">
        <v>2000000000</v>
      </c>
      <c r="B40" s="4" t="s">
        <v>17</v>
      </c>
      <c r="C40" s="229">
        <f>C41+C42+C43+C44+C48+C49</f>
        <v>13731.204000000002</v>
      </c>
      <c r="D40" s="229">
        <f>D41+D42+D43+D44+D48+D49+D50</f>
        <v>18.145</v>
      </c>
      <c r="E40" s="5">
        <f t="shared" si="0"/>
        <v>0.13214427518519131</v>
      </c>
      <c r="F40" s="5">
        <f t="shared" si="1"/>
        <v>-13713.059000000001</v>
      </c>
      <c r="G40" s="19"/>
    </row>
    <row r="41" spans="1:7">
      <c r="A41" s="16">
        <v>2021000000</v>
      </c>
      <c r="B41" s="17" t="s">
        <v>18</v>
      </c>
      <c r="C41" s="12">
        <v>4849.2</v>
      </c>
      <c r="D41" s="20">
        <v>0</v>
      </c>
      <c r="E41" s="9">
        <f t="shared" si="0"/>
        <v>0</v>
      </c>
      <c r="F41" s="9">
        <f t="shared" si="1"/>
        <v>-4849.2</v>
      </c>
    </row>
    <row r="42" spans="1:7" ht="17.25" customHeight="1">
      <c r="A42" s="16">
        <v>2021500200</v>
      </c>
      <c r="B42" s="17" t="s">
        <v>228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8109.96</v>
      </c>
      <c r="D43" s="10">
        <v>0</v>
      </c>
      <c r="E43" s="9">
        <f t="shared" si="0"/>
        <v>0</v>
      </c>
      <c r="F43" s="9">
        <f t="shared" si="1"/>
        <v>-8109.96</v>
      </c>
    </row>
    <row r="44" spans="1:7" ht="18" customHeight="1">
      <c r="A44" s="16">
        <v>2023000000</v>
      </c>
      <c r="B44" s="17" t="s">
        <v>20</v>
      </c>
      <c r="C44" s="12">
        <v>217.745</v>
      </c>
      <c r="D44" s="182">
        <v>18.145</v>
      </c>
      <c r="E44" s="9">
        <f t="shared" si="0"/>
        <v>8.333141978001791</v>
      </c>
      <c r="F44" s="9">
        <f t="shared" si="1"/>
        <v>-199.6</v>
      </c>
    </row>
    <row r="45" spans="1:7" ht="0.75" hidden="1" customHeight="1">
      <c r="A45" s="16">
        <v>2020400000</v>
      </c>
      <c r="B45" s="17" t="s">
        <v>21</v>
      </c>
      <c r="C45" s="12"/>
      <c r="D45" s="183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22</v>
      </c>
      <c r="C46" s="12"/>
      <c r="D46" s="183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7" s="6" customFormat="1" ht="18" customHeight="1">
      <c r="A48" s="7">
        <v>2020400000</v>
      </c>
      <c r="B48" s="8" t="s">
        <v>21</v>
      </c>
      <c r="C48" s="12">
        <v>554.29899999999998</v>
      </c>
      <c r="D48" s="10"/>
      <c r="E48" s="9">
        <f t="shared" si="0"/>
        <v>0</v>
      </c>
      <c r="F48" s="9">
        <f t="shared" si="1"/>
        <v>-554.29899999999998</v>
      </c>
    </row>
    <row r="49" spans="1:7" s="6" customFormat="1" ht="18.75" customHeight="1">
      <c r="A49" s="7">
        <v>2070500010</v>
      </c>
      <c r="B49" s="8" t="s">
        <v>335</v>
      </c>
      <c r="C49" s="12"/>
      <c r="D49" s="10"/>
      <c r="E49" s="9" t="e">
        <f>SUM(D49/C49*100)</f>
        <v>#DIV/0!</v>
      </c>
      <c r="F49" s="9">
        <f>SUM(D49-C49)</f>
        <v>0</v>
      </c>
    </row>
    <row r="50" spans="1:7" s="6" customFormat="1" ht="18.75" customHeight="1">
      <c r="A50" s="7">
        <v>2190500005</v>
      </c>
      <c r="B50" s="11" t="s">
        <v>23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25</v>
      </c>
      <c r="C51" s="245">
        <f>C39+C40</f>
        <v>15715.474000000002</v>
      </c>
      <c r="D51" s="245">
        <f>SUM(D39,D40,)</f>
        <v>129.32505999999998</v>
      </c>
      <c r="E51" s="5">
        <f t="shared" si="0"/>
        <v>0.82291542717706101</v>
      </c>
      <c r="F51" s="5">
        <f>SUM(D51-C51)</f>
        <v>-15586.148940000003</v>
      </c>
      <c r="G51" s="195"/>
    </row>
    <row r="52" spans="1:7" s="6" customFormat="1">
      <c r="A52" s="3"/>
      <c r="B52" s="21" t="s">
        <v>307</v>
      </c>
      <c r="C52" s="245">
        <f>C51-C98</f>
        <v>-90.19999999999709</v>
      </c>
      <c r="D52" s="245">
        <f>D51-D98</f>
        <v>-140.86304000000004</v>
      </c>
      <c r="E52" s="22"/>
      <c r="F52" s="22"/>
    </row>
    <row r="53" spans="1:7">
      <c r="A53" s="23"/>
      <c r="B53" s="24"/>
      <c r="C53" s="181"/>
      <c r="D53" s="181"/>
      <c r="E53" s="26"/>
      <c r="F53" s="92"/>
    </row>
    <row r="54" spans="1:7" ht="60" customHeight="1">
      <c r="A54" s="28" t="s">
        <v>0</v>
      </c>
      <c r="B54" s="28" t="s">
        <v>26</v>
      </c>
      <c r="C54" s="72" t="s">
        <v>418</v>
      </c>
      <c r="D54" s="73" t="s">
        <v>415</v>
      </c>
      <c r="E54" s="72" t="s">
        <v>2</v>
      </c>
      <c r="F54" s="74" t="s">
        <v>3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27</v>
      </c>
      <c r="B56" s="31" t="s">
        <v>28</v>
      </c>
      <c r="C56" s="32">
        <f>C57+C58+C59+C60+C61+C63+C62</f>
        <v>1562.6039999999998</v>
      </c>
      <c r="D56" s="178">
        <f>D57+D58+D59+D60+D61+D63+D62</f>
        <v>57.601970000000001</v>
      </c>
      <c r="E56" s="34">
        <f>SUM(D56/C56*100)</f>
        <v>3.6862807211552004</v>
      </c>
      <c r="F56" s="34">
        <f>SUM(D56-C56)</f>
        <v>-1505.0020299999999</v>
      </c>
    </row>
    <row r="57" spans="1:7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7">
      <c r="A58" s="35" t="s">
        <v>31</v>
      </c>
      <c r="B58" s="39" t="s">
        <v>32</v>
      </c>
      <c r="C58" s="37">
        <v>1547.1</v>
      </c>
      <c r="D58" s="37">
        <v>57.601970000000001</v>
      </c>
      <c r="E58" s="38">
        <f t="shared" ref="E58:E98" si="3">SUM(D58/C58*100)</f>
        <v>3.7232221575851598</v>
      </c>
      <c r="F58" s="38">
        <f t="shared" ref="F58:F98" si="4">SUM(D58-C58)</f>
        <v>-1489.49803</v>
      </c>
    </row>
    <row r="59" spans="1:7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8.75" customHeight="1">
      <c r="A63" s="35" t="s">
        <v>41</v>
      </c>
      <c r="B63" s="39" t="s">
        <v>42</v>
      </c>
      <c r="C63" s="37">
        <v>5.5039999999999996</v>
      </c>
      <c r="D63" s="37">
        <v>0</v>
      </c>
      <c r="E63" s="38">
        <f t="shared" si="3"/>
        <v>0</v>
      </c>
      <c r="F63" s="38">
        <f t="shared" si="4"/>
        <v>-5.5039999999999996</v>
      </c>
    </row>
    <row r="64" spans="1:7" s="6" customFormat="1">
      <c r="A64" s="41" t="s">
        <v>43</v>
      </c>
      <c r="B64" s="42" t="s">
        <v>44</v>
      </c>
      <c r="C64" s="32">
        <f>C65</f>
        <v>217.745</v>
      </c>
      <c r="D64" s="32">
        <f>D65</f>
        <v>5.2</v>
      </c>
      <c r="E64" s="34">
        <f>SUM(D64/C64*100)</f>
        <v>2.3881145376472479</v>
      </c>
      <c r="F64" s="34">
        <f t="shared" si="4"/>
        <v>-212.54500000000002</v>
      </c>
    </row>
    <row r="65" spans="1:7">
      <c r="A65" s="43" t="s">
        <v>45</v>
      </c>
      <c r="B65" s="44" t="s">
        <v>46</v>
      </c>
      <c r="C65" s="37">
        <v>217.745</v>
      </c>
      <c r="D65" s="37">
        <v>5.2</v>
      </c>
      <c r="E65" s="263">
        <f>SUM(D65/C65*100)</f>
        <v>2.3881145376472479</v>
      </c>
      <c r="F65" s="38">
        <f t="shared" si="4"/>
        <v>-212.54500000000002</v>
      </c>
    </row>
    <row r="66" spans="1:7" s="6" customFormat="1" ht="18" customHeight="1">
      <c r="A66" s="30" t="s">
        <v>47</v>
      </c>
      <c r="B66" s="31" t="s">
        <v>48</v>
      </c>
      <c r="C66" s="32">
        <f>C69+C70+C71</f>
        <v>15</v>
      </c>
      <c r="D66" s="32">
        <f>D69+D70+D71</f>
        <v>0</v>
      </c>
      <c r="E66" s="34">
        <f t="shared" si="3"/>
        <v>0</v>
      </c>
      <c r="F66" s="34">
        <f t="shared" si="4"/>
        <v>-15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5.75" customHeight="1">
      <c r="A70" s="46" t="s">
        <v>215</v>
      </c>
      <c r="B70" s="47" t="s">
        <v>216</v>
      </c>
      <c r="C70" s="37">
        <v>10</v>
      </c>
      <c r="D70" s="37">
        <v>0</v>
      </c>
      <c r="E70" s="34">
        <f t="shared" si="3"/>
        <v>0</v>
      </c>
      <c r="F70" s="34">
        <f t="shared" si="4"/>
        <v>-10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>
        <v>0</v>
      </c>
      <c r="E71" s="34"/>
      <c r="F71" s="34"/>
    </row>
    <row r="72" spans="1:7" s="6" customFormat="1" ht="16.5" customHeight="1">
      <c r="A72" s="30" t="s">
        <v>55</v>
      </c>
      <c r="B72" s="31" t="s">
        <v>56</v>
      </c>
      <c r="C72" s="48">
        <f>C73+C74+C75+C76</f>
        <v>2767.6289999999999</v>
      </c>
      <c r="D72" s="48">
        <f>SUM(D73:D76)</f>
        <v>9.2171299999999992</v>
      </c>
      <c r="E72" s="34">
        <f t="shared" si="3"/>
        <v>0.33303343764644755</v>
      </c>
      <c r="F72" s="34">
        <f t="shared" si="4"/>
        <v>-2758.4118699999999</v>
      </c>
    </row>
    <row r="73" spans="1:7" ht="1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2667.6289999999999</v>
      </c>
      <c r="D75" s="37">
        <v>9.2171299999999992</v>
      </c>
      <c r="E75" s="38">
        <f t="shared" si="3"/>
        <v>0.34551768630495466</v>
      </c>
      <c r="F75" s="38">
        <f t="shared" si="4"/>
        <v>-2658.4118699999999</v>
      </c>
    </row>
    <row r="76" spans="1:7">
      <c r="A76" s="35" t="s">
        <v>63</v>
      </c>
      <c r="B76" s="39" t="s">
        <v>64</v>
      </c>
      <c r="C76" s="49">
        <v>100</v>
      </c>
      <c r="D76" s="37">
        <v>0</v>
      </c>
      <c r="E76" s="38">
        <f t="shared" si="3"/>
        <v>0</v>
      </c>
      <c r="F76" s="38">
        <f t="shared" si="4"/>
        <v>-100</v>
      </c>
    </row>
    <row r="77" spans="1:7" s="6" customFormat="1" ht="18" customHeight="1">
      <c r="A77" s="30" t="s">
        <v>65</v>
      </c>
      <c r="B77" s="31" t="s">
        <v>66</v>
      </c>
      <c r="C77" s="32">
        <f>SUM(C78:C80)</f>
        <v>1065.4960000000001</v>
      </c>
      <c r="D77" s="32">
        <f>SUM(D78:D80)</f>
        <v>13.936</v>
      </c>
      <c r="E77" s="34">
        <f t="shared" si="3"/>
        <v>1.3079354591664352</v>
      </c>
      <c r="F77" s="34">
        <f t="shared" si="4"/>
        <v>-1051.5600000000002</v>
      </c>
    </row>
    <row r="78" spans="1:7" ht="14.25" hidden="1" customHeight="1">
      <c r="A78" s="35" t="s">
        <v>67</v>
      </c>
      <c r="B78" s="51" t="s">
        <v>68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7.25" customHeight="1">
      <c r="A79" s="35" t="s">
        <v>69</v>
      </c>
      <c r="B79" s="51" t="s">
        <v>70</v>
      </c>
      <c r="C79" s="37">
        <v>85</v>
      </c>
      <c r="D79" s="37">
        <v>0</v>
      </c>
      <c r="E79" s="34">
        <f t="shared" si="3"/>
        <v>0</v>
      </c>
      <c r="F79" s="34">
        <f t="shared" si="4"/>
        <v>-85</v>
      </c>
    </row>
    <row r="80" spans="1:7">
      <c r="A80" s="35" t="s">
        <v>71</v>
      </c>
      <c r="B80" s="39" t="s">
        <v>72</v>
      </c>
      <c r="C80" s="37">
        <v>980.49599999999998</v>
      </c>
      <c r="D80" s="37">
        <v>13.936</v>
      </c>
      <c r="E80" s="38">
        <f t="shared" si="3"/>
        <v>1.4213214536316314</v>
      </c>
      <c r="F80" s="38">
        <f t="shared" si="4"/>
        <v>-966.56</v>
      </c>
    </row>
    <row r="81" spans="1:6" s="6" customFormat="1">
      <c r="A81" s="30" t="s">
        <v>83</v>
      </c>
      <c r="B81" s="31" t="s">
        <v>84</v>
      </c>
      <c r="C81" s="32">
        <f>C82</f>
        <v>10167.200000000001</v>
      </c>
      <c r="D81" s="32">
        <f>D82</f>
        <v>184.233</v>
      </c>
      <c r="E81" s="34">
        <f>SUM(D81/C81*100)</f>
        <v>1.8120328113935005</v>
      </c>
      <c r="F81" s="34">
        <f t="shared" si="4"/>
        <v>-9982.9670000000006</v>
      </c>
    </row>
    <row r="82" spans="1:6" ht="15.75" customHeight="1">
      <c r="A82" s="35" t="s">
        <v>85</v>
      </c>
      <c r="B82" s="39" t="s">
        <v>230</v>
      </c>
      <c r="C82" s="37">
        <v>10167.200000000001</v>
      </c>
      <c r="D82" s="37">
        <v>184.233</v>
      </c>
      <c r="E82" s="38">
        <f>SUM(D82/C82*100)</f>
        <v>1.8120328113935005</v>
      </c>
      <c r="F82" s="38">
        <f t="shared" si="4"/>
        <v>-9982.9670000000006</v>
      </c>
    </row>
    <row r="83" spans="1:6" s="6" customFormat="1" ht="1.5" hidden="1" customHeight="1">
      <c r="A83" s="52">
        <v>1000</v>
      </c>
      <c r="B83" s="31" t="s">
        <v>86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>
      <c r="A84" s="53">
        <v>1001</v>
      </c>
      <c r="B84" s="54" t="s">
        <v>87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88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1004</v>
      </c>
      <c r="B86" s="54" t="s">
        <v>89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90</v>
      </c>
      <c r="B87" s="39" t="s">
        <v>91</v>
      </c>
      <c r="C87" s="37">
        <v>0</v>
      </c>
      <c r="D87" s="37">
        <v>0</v>
      </c>
      <c r="E87" s="38"/>
      <c r="F87" s="38">
        <f t="shared" si="4"/>
        <v>0</v>
      </c>
    </row>
    <row r="88" spans="1:6">
      <c r="A88" s="30" t="s">
        <v>92</v>
      </c>
      <c r="B88" s="31" t="s">
        <v>93</v>
      </c>
      <c r="C88" s="32">
        <f>C89+C90+C91+C92+C93</f>
        <v>10</v>
      </c>
      <c r="D88" s="32">
        <f>D89+D90+D91+D92+D93</f>
        <v>0</v>
      </c>
      <c r="E88" s="38">
        <f t="shared" si="3"/>
        <v>0</v>
      </c>
      <c r="F88" s="22">
        <f>F89+F90+F91+F92+F93</f>
        <v>-10</v>
      </c>
    </row>
    <row r="89" spans="1:6" ht="18.75" customHeight="1">
      <c r="A89" s="35" t="s">
        <v>94</v>
      </c>
      <c r="B89" s="39" t="s">
        <v>95</v>
      </c>
      <c r="C89" s="37">
        <v>10</v>
      </c>
      <c r="D89" s="37">
        <v>0</v>
      </c>
      <c r="E89" s="38">
        <f t="shared" si="3"/>
        <v>0</v>
      </c>
      <c r="F89" s="38">
        <f>SUM(D89-C89)</f>
        <v>-10</v>
      </c>
    </row>
    <row r="90" spans="1:6" ht="15.7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>
      <c r="A94" s="52">
        <v>1400</v>
      </c>
      <c r="B94" s="56" t="s">
        <v>112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>
      <c r="A96" s="53">
        <v>1402</v>
      </c>
      <c r="B96" s="54" t="s">
        <v>114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>
      <c r="A97" s="53">
        <v>1403</v>
      </c>
      <c r="B97" s="54" t="s">
        <v>115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116</v>
      </c>
      <c r="C98" s="248">
        <f>C56+C64+C66+C72+C77+C81+C83+C88+C94</f>
        <v>15805.673999999999</v>
      </c>
      <c r="D98" s="248">
        <f>D56+D64+D66+D72+D77+D81+D83+D88+D94</f>
        <v>270.18810000000002</v>
      </c>
      <c r="E98" s="34">
        <f t="shared" si="3"/>
        <v>1.7094373830562368</v>
      </c>
      <c r="F98" s="34">
        <f t="shared" si="4"/>
        <v>-15535.4859</v>
      </c>
      <c r="G98" s="195"/>
    </row>
    <row r="99" spans="1:7" ht="0.75" customHeight="1">
      <c r="C99" s="125"/>
      <c r="D99" s="101"/>
    </row>
    <row r="100" spans="1:7" s="65" customFormat="1" ht="16.5" customHeight="1">
      <c r="A100" s="63" t="s">
        <v>117</v>
      </c>
      <c r="B100" s="63"/>
      <c r="C100" s="180"/>
      <c r="D100" s="180"/>
    </row>
    <row r="101" spans="1:7" s="65" customFormat="1" ht="20.25" customHeight="1">
      <c r="A101" s="66" t="s">
        <v>118</v>
      </c>
      <c r="B101" s="66"/>
      <c r="C101" s="65" t="s">
        <v>119</v>
      </c>
    </row>
    <row r="102" spans="1:7" ht="13.5" customHeight="1">
      <c r="C102" s="119"/>
    </row>
    <row r="103" spans="1:7" ht="5.25" customHeight="1"/>
    <row r="143" hidden="1"/>
  </sheetData>
  <customSheetViews>
    <customSheetView guid="{BCDCC9D4-DB89-4801-A421-45470CFD57EC}" scale="70" showPageBreaks="1" hiddenRows="1" state="hidden" view="pageBreakPreview">
      <selection activeCell="D89" sqref="D89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2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4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5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6"/>
    </customSheetView>
    <customSheetView guid="{1A52382B-3765-4E8C-903F-6B8919B7242E}" scale="70" showPageBreaks="1" hiddenRows="1" view="pageBreakPreview" topLeftCell="A44">
      <selection activeCell="G99" sqref="G99"/>
      <pageMargins left="0.7" right="0.7" top="0.75" bottom="0.75" header="0.3" footer="0.3"/>
      <pageSetup paperSize="9" scale="49" orientation="portrait" r:id="rId7"/>
    </customSheetView>
    <customSheetView guid="{B30CE22D-C12F-4E12-8BB9-3AAE0A6991CC}" scale="70" showPageBreaks="1" hiddenRows="1" view="pageBreakPreview" topLeftCell="A28">
      <selection activeCell="D98" sqref="D98"/>
      <pageMargins left="0.70866141732283472" right="0.70866141732283472" top="0.74803149606299213" bottom="0.74803149606299213" header="0.31496062992125984" footer="0.31496062992125984"/>
      <pageSetup paperSize="9" scale="59" orientation="portrait" r:id="rId8"/>
    </customSheetView>
    <customSheetView guid="{B31C8DB7-3E78-4144-A6B5-8DE36DE63F0E}" hiddenRows="1" topLeftCell="A26">
      <selection activeCell="D49" sqref="D49"/>
      <pageMargins left="0.7" right="0.7" top="0.75" bottom="0.75" header="0.3" footer="0.3"/>
      <pageSetup paperSize="9" scale="49" orientation="portrait" r:id="rId9"/>
    </customSheetView>
    <customSheetView guid="{61528DAC-5C4C-48F4-ADE2-8A724B05A086}" scale="70" showPageBreaks="1" hiddenRows="1" view="pageBreakPreview">
      <selection activeCell="D89" sqref="D89"/>
      <pageMargins left="0.70866141732283472" right="0.70866141732283472" top="0.74803149606299213" bottom="0.74803149606299213" header="0.31496062992125984" footer="0.31496062992125984"/>
      <pageSetup paperSize="9" scale="56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42"/>
  <sheetViews>
    <sheetView view="pageBreakPreview" zoomScale="70" zoomScaleNormal="100" zoomScaleSheetLayoutView="70" workbookViewId="0">
      <selection activeCell="C81" sqref="C81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4" t="s">
        <v>428</v>
      </c>
      <c r="B1" s="524"/>
      <c r="C1" s="524"/>
      <c r="D1" s="524"/>
      <c r="E1" s="524"/>
      <c r="F1" s="524"/>
    </row>
    <row r="2" spans="1:6">
      <c r="A2" s="524"/>
      <c r="B2" s="524"/>
      <c r="C2" s="524"/>
      <c r="D2" s="524"/>
      <c r="E2" s="524"/>
      <c r="F2" s="524"/>
    </row>
    <row r="3" spans="1:6" ht="63">
      <c r="A3" s="2" t="s">
        <v>0</v>
      </c>
      <c r="B3" s="2" t="s">
        <v>1</v>
      </c>
      <c r="C3" s="72" t="s">
        <v>418</v>
      </c>
      <c r="D3" s="73" t="s">
        <v>415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C5+C12+C14+C17+C20+C7</f>
        <v>1766.1</v>
      </c>
      <c r="D4" s="5">
        <f>D5+D12+D14+D17+D20+D7</f>
        <v>109.07586000000001</v>
      </c>
      <c r="E4" s="5">
        <f>SUM(D4/C4*100)</f>
        <v>6.1760862918294555</v>
      </c>
      <c r="F4" s="5">
        <f>SUM(D4-C4)</f>
        <v>-1657.02414</v>
      </c>
    </row>
    <row r="5" spans="1:6" s="6" customFormat="1">
      <c r="A5" s="68">
        <v>1010000000</v>
      </c>
      <c r="B5" s="67" t="s">
        <v>5</v>
      </c>
      <c r="C5" s="5">
        <f>C6</f>
        <v>159</v>
      </c>
      <c r="D5" s="5">
        <f>D6</f>
        <v>9.6780000000000008</v>
      </c>
      <c r="E5" s="5">
        <f t="shared" ref="E5:E51" si="0">SUM(D5/C5*100)</f>
        <v>6.0867924528301893</v>
      </c>
      <c r="F5" s="5">
        <f t="shared" ref="F5:F51" si="1">SUM(D5-C5)</f>
        <v>-149.322</v>
      </c>
    </row>
    <row r="6" spans="1:6">
      <c r="A6" s="7">
        <v>1010200001</v>
      </c>
      <c r="B6" s="8" t="s">
        <v>225</v>
      </c>
      <c r="C6" s="9">
        <v>159</v>
      </c>
      <c r="D6" s="10">
        <v>9.6780000000000008</v>
      </c>
      <c r="E6" s="9">
        <f t="shared" ref="E6:E11" si="2">SUM(D6/C6*100)</f>
        <v>6.0867924528301893</v>
      </c>
      <c r="F6" s="9">
        <f t="shared" si="1"/>
        <v>-149.322</v>
      </c>
    </row>
    <row r="7" spans="1:6" ht="31.5">
      <c r="A7" s="3">
        <v>1030000000</v>
      </c>
      <c r="B7" s="13" t="s">
        <v>267</v>
      </c>
      <c r="C7" s="5">
        <f>C8+C10+C9</f>
        <v>917.1</v>
      </c>
      <c r="D7" s="5">
        <f>D8+D10+D9+D11</f>
        <v>88.006</v>
      </c>
      <c r="E7" s="5">
        <f t="shared" si="2"/>
        <v>9.5961181986697195</v>
      </c>
      <c r="F7" s="5">
        <f t="shared" si="1"/>
        <v>-829.09400000000005</v>
      </c>
    </row>
    <row r="8" spans="1:6">
      <c r="A8" s="7">
        <v>1030223001</v>
      </c>
      <c r="B8" s="8" t="s">
        <v>269</v>
      </c>
      <c r="C8" s="9">
        <v>342.07900000000001</v>
      </c>
      <c r="D8" s="10">
        <v>40.434379999999997</v>
      </c>
      <c r="E8" s="9">
        <f t="shared" si="2"/>
        <v>11.820187734412226</v>
      </c>
      <c r="F8" s="9">
        <f t="shared" si="1"/>
        <v>-301.64462000000003</v>
      </c>
    </row>
    <row r="9" spans="1:6">
      <c r="A9" s="7">
        <v>1030224001</v>
      </c>
      <c r="B9" s="8" t="s">
        <v>275</v>
      </c>
      <c r="C9" s="9">
        <v>3.6680000000000001</v>
      </c>
      <c r="D9" s="10">
        <v>0.23794999999999999</v>
      </c>
      <c r="E9" s="9">
        <f>SUM(D9/C9*100)</f>
        <v>6.4871864776444923</v>
      </c>
      <c r="F9" s="9">
        <f t="shared" si="1"/>
        <v>-3.43005</v>
      </c>
    </row>
    <row r="10" spans="1:6">
      <c r="A10" s="7">
        <v>1030225001</v>
      </c>
      <c r="B10" s="8" t="s">
        <v>268</v>
      </c>
      <c r="C10" s="9">
        <v>571.35299999999995</v>
      </c>
      <c r="D10" s="10">
        <v>50.027520000000003</v>
      </c>
      <c r="E10" s="9">
        <f t="shared" si="2"/>
        <v>8.7559739775585328</v>
      </c>
      <c r="F10" s="9">
        <f t="shared" si="1"/>
        <v>-521.32547999999997</v>
      </c>
    </row>
    <row r="11" spans="1:6">
      <c r="A11" s="7">
        <v>1030226001</v>
      </c>
      <c r="B11" s="8" t="s">
        <v>277</v>
      </c>
      <c r="C11" s="9">
        <v>0</v>
      </c>
      <c r="D11" s="10">
        <v>-2.6938499999999999</v>
      </c>
      <c r="E11" s="9" t="e">
        <f t="shared" si="2"/>
        <v>#DIV/0!</v>
      </c>
      <c r="F11" s="9">
        <f t="shared" si="1"/>
        <v>-2.6938499999999999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SUM(D13:D13)</f>
        <v>0</v>
      </c>
      <c r="E12" s="5">
        <f t="shared" si="0"/>
        <v>0</v>
      </c>
      <c r="F12" s="5">
        <f t="shared" si="1"/>
        <v>-30</v>
      </c>
    </row>
    <row r="13" spans="1:6" ht="15.75" customHeight="1">
      <c r="A13" s="7">
        <v>1050300000</v>
      </c>
      <c r="B13" s="11" t="s">
        <v>226</v>
      </c>
      <c r="C13" s="12">
        <v>30</v>
      </c>
      <c r="D13" s="10">
        <v>0</v>
      </c>
      <c r="E13" s="9">
        <f t="shared" si="0"/>
        <v>0</v>
      </c>
      <c r="F13" s="9">
        <f t="shared" si="1"/>
        <v>-30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652</v>
      </c>
      <c r="D14" s="5">
        <f>D15+D16</f>
        <v>10.891859999999999</v>
      </c>
      <c r="E14" s="5">
        <f t="shared" si="0"/>
        <v>1.6705306748466258</v>
      </c>
      <c r="F14" s="5">
        <f t="shared" si="1"/>
        <v>-641.10814000000005</v>
      </c>
    </row>
    <row r="15" spans="1:6" s="6" customFormat="1" ht="15.75" customHeight="1">
      <c r="A15" s="7">
        <v>1060100000</v>
      </c>
      <c r="B15" s="11" t="s">
        <v>8</v>
      </c>
      <c r="C15" s="9">
        <v>247</v>
      </c>
      <c r="D15" s="10">
        <v>0.96367999999999998</v>
      </c>
      <c r="E15" s="9">
        <f t="shared" si="0"/>
        <v>0.39015384615384613</v>
      </c>
      <c r="F15" s="9">
        <f>SUM(D15-C15)</f>
        <v>-246.03631999999999</v>
      </c>
    </row>
    <row r="16" spans="1:6" ht="15.75" customHeight="1">
      <c r="A16" s="7">
        <v>1060600000</v>
      </c>
      <c r="B16" s="11" t="s">
        <v>7</v>
      </c>
      <c r="C16" s="9">
        <v>405</v>
      </c>
      <c r="D16" s="10">
        <v>9.9281799999999993</v>
      </c>
      <c r="E16" s="9">
        <f t="shared" si="0"/>
        <v>2.4514024691358021</v>
      </c>
      <c r="F16" s="9">
        <f t="shared" si="1"/>
        <v>-395.07182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0.5</v>
      </c>
      <c r="E17" s="5">
        <f t="shared" si="0"/>
        <v>6.25</v>
      </c>
      <c r="F17" s="5">
        <f t="shared" si="1"/>
        <v>-7.5</v>
      </c>
    </row>
    <row r="18" spans="1:6" ht="17.25" customHeight="1">
      <c r="A18" s="7">
        <v>1080400001</v>
      </c>
      <c r="B18" s="8" t="s">
        <v>224</v>
      </c>
      <c r="C18" s="9">
        <v>8</v>
      </c>
      <c r="D18" s="10">
        <v>0.5</v>
      </c>
      <c r="E18" s="9">
        <f t="shared" si="0"/>
        <v>6.25</v>
      </c>
      <c r="F18" s="9">
        <f t="shared" si="1"/>
        <v>-7.5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122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229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124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336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C26+C29+C32+C37+C35</f>
        <v>380</v>
      </c>
      <c r="D25" s="5">
        <f>D26+D29+D32+D37+D35</f>
        <v>96.543350000000004</v>
      </c>
      <c r="E25" s="5">
        <f t="shared" si="0"/>
        <v>25.406144736842109</v>
      </c>
      <c r="F25" s="5">
        <f t="shared" si="1"/>
        <v>-283.45664999999997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350</v>
      </c>
      <c r="D26" s="5">
        <f>D27+D28</f>
        <v>96.543350000000004</v>
      </c>
      <c r="E26" s="5">
        <f t="shared" si="0"/>
        <v>27.583814285714286</v>
      </c>
      <c r="F26" s="5">
        <f t="shared" si="1"/>
        <v>-253.45665</v>
      </c>
    </row>
    <row r="27" spans="1:6">
      <c r="A27" s="16">
        <v>1110502510</v>
      </c>
      <c r="B27" s="17" t="s">
        <v>222</v>
      </c>
      <c r="C27" s="12">
        <v>320</v>
      </c>
      <c r="D27" s="10">
        <v>96</v>
      </c>
      <c r="E27" s="9">
        <f t="shared" si="0"/>
        <v>30</v>
      </c>
      <c r="F27" s="9">
        <f t="shared" si="1"/>
        <v>-224</v>
      </c>
    </row>
    <row r="28" spans="1:6" ht="18" customHeight="1">
      <c r="A28" s="7">
        <v>1110503505</v>
      </c>
      <c r="B28" s="11" t="s">
        <v>221</v>
      </c>
      <c r="C28" s="12">
        <v>30</v>
      </c>
      <c r="D28" s="10">
        <v>0.54335</v>
      </c>
      <c r="E28" s="9">
        <f t="shared" si="0"/>
        <v>1.8111666666666668</v>
      </c>
      <c r="F28" s="9">
        <f t="shared" si="1"/>
        <v>-29.45665</v>
      </c>
    </row>
    <row r="29" spans="1:6" s="15" customFormat="1" ht="18" customHeight="1">
      <c r="A29" s="68">
        <v>1130000000</v>
      </c>
      <c r="B29" s="69" t="s">
        <v>128</v>
      </c>
      <c r="C29" s="5">
        <f>C30+C31</f>
        <v>30</v>
      </c>
      <c r="D29" s="5">
        <f>D30+D31</f>
        <v>0</v>
      </c>
      <c r="E29" s="5">
        <f t="shared" si="0"/>
        <v>0</v>
      </c>
      <c r="F29" s="5">
        <f t="shared" si="1"/>
        <v>-30</v>
      </c>
    </row>
    <row r="30" spans="1:6" ht="15.75" customHeight="1">
      <c r="A30" s="7">
        <v>1130206510</v>
      </c>
      <c r="B30" s="8" t="s">
        <v>322</v>
      </c>
      <c r="C30" s="9">
        <v>30</v>
      </c>
      <c r="D30" s="209"/>
      <c r="E30" s="9">
        <f t="shared" si="0"/>
        <v>0</v>
      </c>
      <c r="F30" s="9">
        <f t="shared" si="1"/>
        <v>-30</v>
      </c>
    </row>
    <row r="31" spans="1:6" ht="17.25" customHeight="1">
      <c r="A31" s="7">
        <v>1130299510</v>
      </c>
      <c r="B31" s="8" t="s">
        <v>337</v>
      </c>
      <c r="C31" s="9">
        <v>0</v>
      </c>
      <c r="D31" s="209"/>
      <c r="E31" s="9" t="e">
        <f>SUM(D31/C31*100)</f>
        <v>#DIV/0!</v>
      </c>
      <c r="F31" s="9">
        <f>SUM(D31-C31)</f>
        <v>0</v>
      </c>
    </row>
    <row r="32" spans="1:6" ht="18" hidden="1" customHeight="1">
      <c r="A32" s="70">
        <v>1140000000</v>
      </c>
      <c r="B32" s="71" t="s">
        <v>129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hidden="1" customHeight="1">
      <c r="A33" s="16">
        <v>1140200000</v>
      </c>
      <c r="B33" s="18" t="s">
        <v>130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hidden="1" customHeight="1">
      <c r="A34" s="7">
        <v>1140600000</v>
      </c>
      <c r="B34" s="8" t="s">
        <v>219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8" customHeight="1">
      <c r="A35" s="3">
        <v>1160000000</v>
      </c>
      <c r="B35" s="13" t="s">
        <v>241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17.25" customHeight="1">
      <c r="A36" s="7">
        <v>1163305010</v>
      </c>
      <c r="B36" s="8" t="s">
        <v>256</v>
      </c>
      <c r="C36" s="9"/>
      <c r="D36" s="10"/>
      <c r="E36" s="9" t="e">
        <f>SUM(D36/C36*100)</f>
        <v>#DIV/0!</v>
      </c>
      <c r="F36" s="9">
        <f>SUM(D36-C36)</f>
        <v>0</v>
      </c>
    </row>
    <row r="37" spans="1:7" ht="15.75" customHeight="1">
      <c r="A37" s="3"/>
      <c r="B37" s="13" t="s">
        <v>132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6.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6.5" hidden="1" customHeight="1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16</v>
      </c>
      <c r="C40" s="126">
        <f>SUM(C4,C25)</f>
        <v>2146.1</v>
      </c>
      <c r="D40" s="126">
        <f>D4+D25</f>
        <v>205.61921000000001</v>
      </c>
      <c r="E40" s="5">
        <f t="shared" si="0"/>
        <v>9.581063790130937</v>
      </c>
      <c r="F40" s="5">
        <f t="shared" si="1"/>
        <v>-1940.4807899999998</v>
      </c>
    </row>
    <row r="41" spans="1:7" s="6" customFormat="1">
      <c r="A41" s="3">
        <v>2000000000</v>
      </c>
      <c r="B41" s="4" t="s">
        <v>17</v>
      </c>
      <c r="C41" s="229">
        <f>C42+C43+C44+C45+C46+C48</f>
        <v>4818.9929999999995</v>
      </c>
      <c r="D41" s="229">
        <f>D42+D43+D44+D45+D46+D48+D49</f>
        <v>9.0730000000000004</v>
      </c>
      <c r="E41" s="5">
        <f t="shared" si="0"/>
        <v>0.18827584933200778</v>
      </c>
      <c r="F41" s="5">
        <f t="shared" si="1"/>
        <v>-4809.9199999999992</v>
      </c>
      <c r="G41" s="19"/>
    </row>
    <row r="42" spans="1:7" ht="14.25" customHeight="1">
      <c r="A42" s="16">
        <v>2021000000</v>
      </c>
      <c r="B42" s="17" t="s">
        <v>18</v>
      </c>
      <c r="C42" s="99">
        <v>2338.6999999999998</v>
      </c>
      <c r="D42" s="99">
        <v>0</v>
      </c>
      <c r="E42" s="9">
        <f t="shared" si="0"/>
        <v>0</v>
      </c>
      <c r="F42" s="9">
        <f t="shared" si="1"/>
        <v>-2338.6999999999998</v>
      </c>
    </row>
    <row r="43" spans="1:7" ht="15.75" hidden="1" customHeight="1">
      <c r="A43" s="16">
        <v>2021500200</v>
      </c>
      <c r="B43" s="17" t="s">
        <v>228</v>
      </c>
      <c r="C43" s="99"/>
      <c r="D43" s="20">
        <v>0</v>
      </c>
      <c r="E43" s="9" t="e">
        <f>SUM(D43/C43*100)</f>
        <v>#DIV/0!</v>
      </c>
      <c r="F43" s="9">
        <f>SUM(D43-C43)</f>
        <v>0</v>
      </c>
    </row>
    <row r="44" spans="1:7">
      <c r="A44" s="16">
        <v>2022000000</v>
      </c>
      <c r="B44" s="17" t="s">
        <v>19</v>
      </c>
      <c r="C44" s="99">
        <v>1861.28</v>
      </c>
      <c r="D44" s="10"/>
      <c r="E44" s="9">
        <f t="shared" si="0"/>
        <v>0</v>
      </c>
      <c r="F44" s="9">
        <f t="shared" si="1"/>
        <v>-1861.28</v>
      </c>
    </row>
    <row r="45" spans="1:7" ht="18" customHeight="1">
      <c r="A45" s="16">
        <v>2023000000</v>
      </c>
      <c r="B45" s="17" t="s">
        <v>20</v>
      </c>
      <c r="C45" s="12">
        <v>108.873</v>
      </c>
      <c r="D45" s="182">
        <v>9.0730000000000004</v>
      </c>
      <c r="E45" s="9">
        <f t="shared" si="0"/>
        <v>8.3335629586766231</v>
      </c>
      <c r="F45" s="9">
        <f t="shared" si="1"/>
        <v>-99.800000000000011</v>
      </c>
    </row>
    <row r="46" spans="1:7" ht="19.5" customHeight="1">
      <c r="A46" s="16">
        <v>2020400000</v>
      </c>
      <c r="B46" s="17" t="s">
        <v>21</v>
      </c>
      <c r="C46" s="12">
        <v>510.14</v>
      </c>
      <c r="D46" s="183"/>
      <c r="E46" s="9">
        <f t="shared" si="0"/>
        <v>0</v>
      </c>
      <c r="F46" s="9">
        <f t="shared" si="1"/>
        <v>-510.14</v>
      </c>
    </row>
    <row r="47" spans="1:7" ht="32.25" hidden="1" customHeight="1">
      <c r="A47" s="16">
        <v>2020900000</v>
      </c>
      <c r="B47" s="18" t="s">
        <v>22</v>
      </c>
      <c r="C47" s="12">
        <v>0</v>
      </c>
      <c r="D47" s="183">
        <v>0</v>
      </c>
      <c r="E47" s="9" t="e">
        <f t="shared" si="0"/>
        <v>#DIV/0!</v>
      </c>
      <c r="F47" s="9">
        <f t="shared" si="1"/>
        <v>0</v>
      </c>
    </row>
    <row r="48" spans="1:7" ht="19.5" hidden="1" customHeight="1">
      <c r="A48" s="16">
        <v>2070500010</v>
      </c>
      <c r="B48" s="8" t="s">
        <v>335</v>
      </c>
      <c r="C48" s="12"/>
      <c r="D48" s="183"/>
      <c r="E48" s="9" t="e">
        <f t="shared" si="0"/>
        <v>#DIV/0!</v>
      </c>
      <c r="F48" s="9">
        <f t="shared" si="1"/>
        <v>0</v>
      </c>
    </row>
    <row r="49" spans="1:8" ht="19.5" hidden="1" customHeight="1">
      <c r="A49" s="7">
        <v>2190500005</v>
      </c>
      <c r="B49" s="11" t="s">
        <v>23</v>
      </c>
      <c r="C49" s="12">
        <v>0</v>
      </c>
      <c r="D49" s="183">
        <v>0</v>
      </c>
      <c r="E49" s="9" t="e">
        <f t="shared" si="0"/>
        <v>#DIV/0!</v>
      </c>
      <c r="F49" s="9">
        <f t="shared" si="1"/>
        <v>0</v>
      </c>
    </row>
    <row r="50" spans="1:8" s="6" customFormat="1" ht="0.75" hidden="1" customHeight="1">
      <c r="A50" s="3">
        <v>3000000000</v>
      </c>
      <c r="B50" s="13" t="s">
        <v>24</v>
      </c>
      <c r="C50" s="186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25</v>
      </c>
      <c r="C51" s="245">
        <f>C40+C41</f>
        <v>6965.0929999999989</v>
      </c>
      <c r="D51" s="245">
        <f>D40+D41</f>
        <v>214.69221000000002</v>
      </c>
      <c r="E51" s="93">
        <f t="shared" si="0"/>
        <v>3.0824026326712368</v>
      </c>
      <c r="F51" s="93">
        <f t="shared" si="1"/>
        <v>-6750.4007899999988</v>
      </c>
      <c r="G51" s="195">
        <f>7662.29943-C51</f>
        <v>697.20643000000109</v>
      </c>
      <c r="H51" s="195">
        <f>1130.4405-D51</f>
        <v>915.74828999999988</v>
      </c>
    </row>
    <row r="52" spans="1:8" s="6" customFormat="1">
      <c r="A52" s="3"/>
      <c r="B52" s="21" t="s">
        <v>307</v>
      </c>
      <c r="C52" s="93">
        <f>C51-C98</f>
        <v>-286.00000000000182</v>
      </c>
      <c r="D52" s="93">
        <f>D51-D98</f>
        <v>62.773250000000019</v>
      </c>
      <c r="E52" s="190"/>
      <c r="F52" s="190"/>
    </row>
    <row r="53" spans="1:8">
      <c r="A53" s="23"/>
      <c r="B53" s="24"/>
      <c r="C53" s="181"/>
      <c r="D53" s="181"/>
      <c r="E53" s="26"/>
      <c r="F53" s="27"/>
    </row>
    <row r="54" spans="1:8" ht="45" customHeight="1">
      <c r="A54" s="28" t="s">
        <v>0</v>
      </c>
      <c r="B54" s="28" t="s">
        <v>26</v>
      </c>
      <c r="C54" s="72" t="s">
        <v>418</v>
      </c>
      <c r="D54" s="73" t="s">
        <v>415</v>
      </c>
      <c r="E54" s="72" t="s">
        <v>2</v>
      </c>
      <c r="F54" s="74" t="s">
        <v>3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18" customHeight="1">
      <c r="A56" s="30" t="s">
        <v>27</v>
      </c>
      <c r="B56" s="31" t="s">
        <v>28</v>
      </c>
      <c r="C56" s="32">
        <f>C57+C58+C59+C60+C61+C63+C62</f>
        <v>1249.856</v>
      </c>
      <c r="D56" s="33">
        <f>D57+D58+D59+D60+D61+D63+D62</f>
        <v>28.468959999999999</v>
      </c>
      <c r="E56" s="34">
        <f>SUM(D56/C56*100)</f>
        <v>2.2777792001638586</v>
      </c>
      <c r="F56" s="34">
        <f>SUM(D56-C56)</f>
        <v>-1221.3870400000001</v>
      </c>
    </row>
    <row r="57" spans="1:8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1235.9000000000001</v>
      </c>
      <c r="D58" s="37">
        <v>28.468959999999999</v>
      </c>
      <c r="E58" s="38">
        <f t="shared" ref="E58:E98" si="3">SUM(D58/C58*100)</f>
        <v>2.3035002831944329</v>
      </c>
      <c r="F58" s="38">
        <f t="shared" ref="F58:F98" si="4">SUM(D58-C58)</f>
        <v>-1207.4310400000002</v>
      </c>
    </row>
    <row r="59" spans="1:8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8" ht="15.75" customHeight="1">
      <c r="A63" s="35" t="s">
        <v>41</v>
      </c>
      <c r="B63" s="39" t="s">
        <v>42</v>
      </c>
      <c r="C63" s="37">
        <v>3.956</v>
      </c>
      <c r="D63" s="37">
        <v>0</v>
      </c>
      <c r="E63" s="38">
        <f t="shared" si="3"/>
        <v>0</v>
      </c>
      <c r="F63" s="38">
        <f t="shared" si="4"/>
        <v>-3.956</v>
      </c>
    </row>
    <row r="64" spans="1:8" s="6" customFormat="1">
      <c r="A64" s="41" t="s">
        <v>43</v>
      </c>
      <c r="B64" s="42" t="s">
        <v>44</v>
      </c>
      <c r="C64" s="32">
        <f>C65</f>
        <v>108.873</v>
      </c>
      <c r="D64" s="32">
        <f>D65</f>
        <v>2</v>
      </c>
      <c r="E64" s="34">
        <f t="shared" si="3"/>
        <v>1.8370027463191057</v>
      </c>
      <c r="F64" s="34">
        <f t="shared" si="4"/>
        <v>-106.873</v>
      </c>
    </row>
    <row r="65" spans="1:7">
      <c r="A65" s="43" t="s">
        <v>45</v>
      </c>
      <c r="B65" s="44" t="s">
        <v>46</v>
      </c>
      <c r="C65" s="37">
        <v>108.873</v>
      </c>
      <c r="D65" s="37">
        <v>2</v>
      </c>
      <c r="E65" s="38">
        <f t="shared" si="3"/>
        <v>1.8370027463191057</v>
      </c>
      <c r="F65" s="38">
        <f t="shared" si="4"/>
        <v>-106.873</v>
      </c>
    </row>
    <row r="66" spans="1:7" s="6" customFormat="1" ht="15" customHeight="1">
      <c r="A66" s="30" t="s">
        <v>47</v>
      </c>
      <c r="B66" s="31" t="s">
        <v>48</v>
      </c>
      <c r="C66" s="32">
        <f>C69+C70+C71</f>
        <v>23</v>
      </c>
      <c r="D66" s="256">
        <f>D69+D70</f>
        <v>0</v>
      </c>
      <c r="E66" s="34">
        <f t="shared" si="3"/>
        <v>0</v>
      </c>
      <c r="F66" s="34">
        <f t="shared" si="4"/>
        <v>-23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5.75" customHeight="1">
      <c r="A70" s="46" t="s">
        <v>215</v>
      </c>
      <c r="B70" s="47" t="s">
        <v>216</v>
      </c>
      <c r="C70" s="37">
        <v>18</v>
      </c>
      <c r="D70" s="37">
        <v>0</v>
      </c>
      <c r="E70" s="34">
        <f t="shared" si="3"/>
        <v>0</v>
      </c>
      <c r="F70" s="34">
        <f t="shared" si="4"/>
        <v>-18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/>
      <c r="E71" s="34">
        <f>SUM(D71/C71*100)</f>
        <v>0</v>
      </c>
      <c r="F71" s="34">
        <f>SUM(D71-C71)</f>
        <v>-2</v>
      </c>
    </row>
    <row r="72" spans="1:7" s="6" customFormat="1" ht="18.75" customHeight="1">
      <c r="A72" s="30" t="s">
        <v>55</v>
      </c>
      <c r="B72" s="31" t="s">
        <v>56</v>
      </c>
      <c r="C72" s="48">
        <f>SUM(C73:C77)</f>
        <v>3274.38</v>
      </c>
      <c r="D72" s="48">
        <f>SUM(D73:D77)</f>
        <v>0</v>
      </c>
      <c r="E72" s="34">
        <f t="shared" si="3"/>
        <v>0</v>
      </c>
      <c r="F72" s="34">
        <f t="shared" si="4"/>
        <v>-3274.38</v>
      </c>
    </row>
    <row r="73" spans="1:7" ht="1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7.25" customHeight="1">
      <c r="A74" s="35" t="s">
        <v>59</v>
      </c>
      <c r="B74" s="39" t="s">
        <v>60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 s="6" customFormat="1" ht="15" hidden="1" customHeight="1">
      <c r="A75" s="35" t="s">
        <v>59</v>
      </c>
      <c r="B75" s="39" t="s">
        <v>60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3024.38</v>
      </c>
      <c r="D76" s="37">
        <v>0</v>
      </c>
      <c r="E76" s="38">
        <f t="shared" si="3"/>
        <v>0</v>
      </c>
      <c r="F76" s="38">
        <f t="shared" si="4"/>
        <v>-3024.38</v>
      </c>
    </row>
    <row r="77" spans="1:7">
      <c r="A77" s="35" t="s">
        <v>63</v>
      </c>
      <c r="B77" s="39" t="s">
        <v>64</v>
      </c>
      <c r="C77" s="49">
        <v>250</v>
      </c>
      <c r="D77" s="37">
        <v>0</v>
      </c>
      <c r="E77" s="38">
        <f t="shared" si="3"/>
        <v>0</v>
      </c>
      <c r="F77" s="38">
        <f t="shared" si="4"/>
        <v>-250</v>
      </c>
    </row>
    <row r="78" spans="1:7" s="6" customFormat="1" ht="17.25" customHeight="1">
      <c r="A78" s="30" t="s">
        <v>65</v>
      </c>
      <c r="B78" s="31" t="s">
        <v>66</v>
      </c>
      <c r="C78" s="32">
        <f>SUM(C79:C81)</f>
        <v>1419.5840000000001</v>
      </c>
      <c r="D78" s="32">
        <f>SUM(D79:D81)</f>
        <v>25</v>
      </c>
      <c r="E78" s="34">
        <f t="shared" si="3"/>
        <v>1.7610793021054054</v>
      </c>
      <c r="F78" s="34">
        <f t="shared" si="4"/>
        <v>-1394.5840000000001</v>
      </c>
    </row>
    <row r="79" spans="1:7" hidden="1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69</v>
      </c>
      <c r="B80" s="51" t="s">
        <v>70</v>
      </c>
      <c r="C80" s="37">
        <v>915.14</v>
      </c>
      <c r="D80" s="37">
        <v>0</v>
      </c>
      <c r="E80" s="38">
        <f t="shared" si="3"/>
        <v>0</v>
      </c>
      <c r="F80" s="38">
        <f t="shared" si="4"/>
        <v>-915.14</v>
      </c>
    </row>
    <row r="81" spans="1:6">
      <c r="A81" s="35" t="s">
        <v>71</v>
      </c>
      <c r="B81" s="39" t="s">
        <v>72</v>
      </c>
      <c r="C81" s="37">
        <v>504.44400000000002</v>
      </c>
      <c r="D81" s="37">
        <v>25</v>
      </c>
      <c r="E81" s="38">
        <f t="shared" si="3"/>
        <v>4.9559515030409713</v>
      </c>
      <c r="F81" s="38">
        <f t="shared" si="4"/>
        <v>-479.44400000000002</v>
      </c>
    </row>
    <row r="82" spans="1:6" s="6" customFormat="1" ht="32.25" customHeight="1">
      <c r="A82" s="30" t="s">
        <v>83</v>
      </c>
      <c r="B82" s="31" t="s">
        <v>84</v>
      </c>
      <c r="C82" s="32">
        <f>C83</f>
        <v>1173.4000000000001</v>
      </c>
      <c r="D82" s="32">
        <f>D83</f>
        <v>96.45</v>
      </c>
      <c r="E82" s="34">
        <f t="shared" si="3"/>
        <v>8.2197034259417077</v>
      </c>
      <c r="F82" s="34">
        <f t="shared" si="4"/>
        <v>-1076.95</v>
      </c>
    </row>
    <row r="83" spans="1:6" ht="14.25" customHeight="1">
      <c r="A83" s="35" t="s">
        <v>85</v>
      </c>
      <c r="B83" s="39" t="s">
        <v>230</v>
      </c>
      <c r="C83" s="37">
        <v>1173.4000000000001</v>
      </c>
      <c r="D83" s="37">
        <v>96.45</v>
      </c>
      <c r="E83" s="38">
        <f t="shared" si="3"/>
        <v>8.2197034259417077</v>
      </c>
      <c r="F83" s="38">
        <f t="shared" si="4"/>
        <v>-1076.95</v>
      </c>
    </row>
    <row r="84" spans="1:6" s="6" customFormat="1" ht="18.75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.5" customHeight="1">
      <c r="A85" s="53">
        <v>1001</v>
      </c>
      <c r="B85" s="54" t="s">
        <v>87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88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6.5" hidden="1" customHeight="1">
      <c r="A87" s="53">
        <v>1004</v>
      </c>
      <c r="B87" s="54" t="s">
        <v>89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5" hidden="1" customHeight="1">
      <c r="A88" s="35" t="s">
        <v>90</v>
      </c>
      <c r="B88" s="39" t="s">
        <v>91</v>
      </c>
      <c r="C88" s="37">
        <v>0</v>
      </c>
      <c r="D88" s="37">
        <v>0</v>
      </c>
      <c r="E88" s="38"/>
      <c r="F88" s="38">
        <f t="shared" si="4"/>
        <v>0</v>
      </c>
    </row>
    <row r="89" spans="1:6" ht="16.5" hidden="1" customHeight="1">
      <c r="A89" s="35" t="s">
        <v>94</v>
      </c>
      <c r="B89" s="39" t="s">
        <v>95</v>
      </c>
      <c r="C89" s="37"/>
      <c r="D89" s="37">
        <v>0</v>
      </c>
      <c r="E89" s="38" t="e">
        <f t="shared" si="3"/>
        <v>#DIV/0!</v>
      </c>
      <c r="F89" s="38">
        <f>SUM(D89-C89)</f>
        <v>0</v>
      </c>
    </row>
    <row r="90" spans="1:6" ht="18.7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/>
    </row>
    <row r="92" spans="1:6" ht="14.2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8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s="6" customFormat="1" ht="22.5" hidden="1" customHeight="1">
      <c r="A94" s="52">
        <v>1400</v>
      </c>
      <c r="B94" s="56" t="s">
        <v>112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30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92</v>
      </c>
      <c r="B96" s="31" t="s">
        <v>93</v>
      </c>
      <c r="C96" s="48">
        <f>C97</f>
        <v>2</v>
      </c>
      <c r="D96" s="32">
        <f>D97</f>
        <v>0</v>
      </c>
      <c r="E96" s="34">
        <f t="shared" si="3"/>
        <v>0</v>
      </c>
      <c r="F96" s="34">
        <f t="shared" si="4"/>
        <v>-2</v>
      </c>
    </row>
    <row r="97" spans="1:8" ht="18" customHeight="1">
      <c r="A97" s="35" t="s">
        <v>94</v>
      </c>
      <c r="B97" s="39" t="s">
        <v>95</v>
      </c>
      <c r="C97" s="49">
        <v>2</v>
      </c>
      <c r="D97" s="37">
        <v>0</v>
      </c>
      <c r="E97" s="38">
        <f t="shared" si="3"/>
        <v>0</v>
      </c>
      <c r="F97" s="38">
        <f t="shared" si="4"/>
        <v>-2</v>
      </c>
    </row>
    <row r="98" spans="1:8" s="6" customFormat="1">
      <c r="A98" s="52"/>
      <c r="B98" s="57" t="s">
        <v>116</v>
      </c>
      <c r="C98" s="248">
        <f>C56+C64+C66+C72+C78+C82+C96+C84</f>
        <v>7251.0930000000008</v>
      </c>
      <c r="D98" s="248">
        <f>D56+D64+D66+D72+D78+D82+D96+D84</f>
        <v>151.91896</v>
      </c>
      <c r="E98" s="34">
        <f t="shared" si="3"/>
        <v>2.095118073923476</v>
      </c>
      <c r="F98" s="34">
        <f t="shared" si="4"/>
        <v>-7099.1740400000008</v>
      </c>
      <c r="G98" s="195">
        <f>8096.52307-C98</f>
        <v>845.43006999999943</v>
      </c>
      <c r="H98" s="195">
        <f>899.25122-D98</f>
        <v>747.33226000000002</v>
      </c>
    </row>
    <row r="99" spans="1:8" ht="16.5" customHeight="1">
      <c r="C99" s="125"/>
      <c r="D99" s="101"/>
    </row>
    <row r="100" spans="1:8" s="65" customFormat="1" ht="20.25" customHeight="1">
      <c r="A100" s="63" t="s">
        <v>117</v>
      </c>
      <c r="B100" s="63"/>
      <c r="C100" s="115"/>
      <c r="D100" s="64" t="s">
        <v>261</v>
      </c>
    </row>
    <row r="101" spans="1:8" s="65" customFormat="1" ht="13.5" customHeight="1">
      <c r="A101" s="66" t="s">
        <v>118</v>
      </c>
      <c r="B101" s="66"/>
      <c r="C101" s="65" t="s">
        <v>119</v>
      </c>
    </row>
    <row r="103" spans="1:8" ht="5.25" customHeight="1"/>
    <row r="142" hidden="1"/>
  </sheetData>
  <customSheetViews>
    <customSheetView guid="{BCDCC9D4-DB89-4801-A421-45470CFD57EC}" scale="70" showPageBreaks="1" printArea="1" hiddenRows="1" state="hidden" view="pageBreakPreview">
      <selection activeCell="C81" sqref="C81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2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4"/>
    </customSheetView>
    <customSheetView guid="{3DCB9AAA-F09C-4EA6-B992-F93E466D374A}" hiddenRows="1" topLeftCell="A20">
      <selection activeCell="C42" sqref="C42"/>
      <pageMargins left="0.7" right="0.7" top="0.75" bottom="0.75" header="0.3" footer="0.3"/>
      <pageSetup paperSize="9" scale="48" orientation="portrait" r:id="rId5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6"/>
    </customSheetView>
    <customSheetView guid="{1A52382B-3765-4E8C-903F-6B8919B7242E}" scale="70" showPageBreaks="1" printArea="1" hiddenRows="1" view="pageBreakPreview" topLeftCell="A40">
      <selection activeCell="C72" sqref="C72"/>
      <pageMargins left="0.7" right="0.7" top="0.75" bottom="0.75" header="0.3" footer="0.3"/>
      <pageSetup paperSize="9" scale="48" orientation="portrait" r:id="rId7"/>
    </customSheetView>
    <customSheetView guid="{B30CE22D-C12F-4E12-8BB9-3AAE0A6991CC}" scale="70" showPageBreaks="1" printArea="1" hiddenRows="1" view="pageBreakPreview" topLeftCell="A28">
      <selection activeCell="C98" sqref="C98"/>
      <pageMargins left="0.70866141732283472" right="0.70866141732283472" top="0.74803149606299213" bottom="0.74803149606299213" header="0.31496062992125984" footer="0.31496062992125984"/>
      <pageSetup paperSize="9" scale="57" orientation="portrait" r:id="rId8"/>
    </customSheetView>
    <customSheetView guid="{B31C8DB7-3E78-4144-A6B5-8DE36DE63F0E}" showPageBreaks="1" printArea="1" hiddenRows="1" topLeftCell="A27">
      <selection activeCell="B58" sqref="B58"/>
      <pageMargins left="0.7" right="0.7" top="0.75" bottom="0.75" header="0.3" footer="0.3"/>
      <pageSetup paperSize="9" scale="48" orientation="portrait" r:id="rId9"/>
    </customSheetView>
    <customSheetView guid="{61528DAC-5C4C-48F4-ADE2-8A724B05A086}" scale="70" showPageBreaks="1" printArea="1" hiddenRows="1" view="pageBreakPreview">
      <selection activeCell="C81" sqref="C81"/>
      <pageMargins left="0.70866141732283472" right="0.70866141732283472" top="0.74803149606299213" bottom="0.74803149606299213" header="0.31496062992125984" footer="0.31496062992125984"/>
      <pageSetup paperSize="9" scale="57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142"/>
  <sheetViews>
    <sheetView tabSelected="1" view="pageBreakPreview" zoomScale="70" zoomScaleNormal="100" zoomScaleSheetLayoutView="70" workbookViewId="0">
      <selection activeCell="D74" sqref="D74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6" style="62" customWidth="1"/>
    <col min="5" max="5" width="10.28515625" style="62" customWidth="1"/>
    <col min="6" max="6" width="9.42578125" style="62" customWidth="1"/>
    <col min="7" max="7" width="15.5703125" style="1" bestFit="1" customWidth="1"/>
    <col min="8" max="8" width="13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4" t="s">
        <v>429</v>
      </c>
      <c r="B1" s="524"/>
      <c r="C1" s="524"/>
      <c r="D1" s="524"/>
      <c r="E1" s="524"/>
      <c r="F1" s="524"/>
    </row>
    <row r="2" spans="1:6">
      <c r="A2" s="524"/>
      <c r="B2" s="524"/>
      <c r="C2" s="524"/>
      <c r="D2" s="524"/>
      <c r="E2" s="524"/>
      <c r="F2" s="524"/>
    </row>
    <row r="3" spans="1:6" ht="63">
      <c r="A3" s="2" t="s">
        <v>0</v>
      </c>
      <c r="B3" s="2" t="s">
        <v>1</v>
      </c>
      <c r="C3" s="72" t="s">
        <v>418</v>
      </c>
      <c r="D3" s="73" t="s">
        <v>415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1139.73</v>
      </c>
      <c r="D4" s="5">
        <f>D5+D12+D14+D17+D7</f>
        <v>53.542630000000003</v>
      </c>
      <c r="E4" s="5">
        <f>SUM(D4/C4*100)</f>
        <v>4.6978345748554489</v>
      </c>
      <c r="F4" s="5">
        <f>SUM(D4-C4)</f>
        <v>-1086.1873700000001</v>
      </c>
    </row>
    <row r="5" spans="1:6" s="6" customFormat="1">
      <c r="A5" s="68">
        <v>1010000000</v>
      </c>
      <c r="B5" s="67" t="s">
        <v>5</v>
      </c>
      <c r="C5" s="5">
        <f>C6</f>
        <v>111</v>
      </c>
      <c r="D5" s="5">
        <f>D6</f>
        <v>0.85682999999999998</v>
      </c>
      <c r="E5" s="5">
        <f t="shared" ref="E5:E49" si="0">SUM(D5/C5*100)</f>
        <v>0.77191891891891895</v>
      </c>
      <c r="F5" s="5">
        <f t="shared" ref="F5:F49" si="1">SUM(D5-C5)</f>
        <v>-110.14317</v>
      </c>
    </row>
    <row r="6" spans="1:6">
      <c r="A6" s="7">
        <v>1010200001</v>
      </c>
      <c r="B6" s="8" t="s">
        <v>225</v>
      </c>
      <c r="C6" s="9">
        <v>111</v>
      </c>
      <c r="D6" s="10">
        <v>0.85682999999999998</v>
      </c>
      <c r="E6" s="9">
        <f t="shared" ref="E6:E11" si="2">SUM(D6/C6*100)</f>
        <v>0.77191891891891895</v>
      </c>
      <c r="F6" s="9">
        <f t="shared" si="1"/>
        <v>-110.14317</v>
      </c>
    </row>
    <row r="7" spans="1:6" ht="31.5">
      <c r="A7" s="3">
        <v>1030000000</v>
      </c>
      <c r="B7" s="13" t="s">
        <v>267</v>
      </c>
      <c r="C7" s="5">
        <f>C8+C10+C9</f>
        <v>428.72999999999996</v>
      </c>
      <c r="D7" s="5">
        <f>D8+D10+D9+D11</f>
        <v>41.142130000000002</v>
      </c>
      <c r="E7" s="5">
        <f t="shared" si="2"/>
        <v>9.5962797098406938</v>
      </c>
      <c r="F7" s="5">
        <f t="shared" si="1"/>
        <v>-387.58786999999995</v>
      </c>
    </row>
    <row r="8" spans="1:6">
      <c r="A8" s="7">
        <v>1030223001</v>
      </c>
      <c r="B8" s="8" t="s">
        <v>269</v>
      </c>
      <c r="C8" s="9">
        <v>159.916</v>
      </c>
      <c r="D8" s="10">
        <v>18.90277</v>
      </c>
      <c r="E8" s="9">
        <f t="shared" si="2"/>
        <v>11.820436979414191</v>
      </c>
      <c r="F8" s="9">
        <f t="shared" si="1"/>
        <v>-141.01322999999999</v>
      </c>
    </row>
    <row r="9" spans="1:6">
      <c r="A9" s="7">
        <v>1030224001</v>
      </c>
      <c r="B9" s="8" t="s">
        <v>275</v>
      </c>
      <c r="C9" s="9">
        <v>1.7150000000000001</v>
      </c>
      <c r="D9" s="10">
        <v>0.11123</v>
      </c>
      <c r="E9" s="9">
        <f t="shared" si="2"/>
        <v>6.4857142857142849</v>
      </c>
      <c r="F9" s="9">
        <f t="shared" si="1"/>
        <v>-1.6037700000000001</v>
      </c>
    </row>
    <row r="10" spans="1:6">
      <c r="A10" s="7">
        <v>1030225001</v>
      </c>
      <c r="B10" s="8" t="s">
        <v>268</v>
      </c>
      <c r="C10" s="9">
        <v>267.09899999999999</v>
      </c>
      <c r="D10" s="10">
        <v>23.38748</v>
      </c>
      <c r="E10" s="9">
        <f t="shared" si="2"/>
        <v>8.7561091580275487</v>
      </c>
      <c r="F10" s="9">
        <f t="shared" si="1"/>
        <v>-243.71151999999998</v>
      </c>
    </row>
    <row r="11" spans="1:6">
      <c r="A11" s="7">
        <v>1030226001</v>
      </c>
      <c r="B11" s="8" t="s">
        <v>277</v>
      </c>
      <c r="C11" s="9">
        <v>0</v>
      </c>
      <c r="D11" s="10">
        <v>-1.25935</v>
      </c>
      <c r="E11" s="9" t="e">
        <f t="shared" si="2"/>
        <v>#DIV/0!</v>
      </c>
      <c r="F11" s="9">
        <f t="shared" si="1"/>
        <v>-1.25935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7.4399999999999994E-2</v>
      </c>
      <c r="E12" s="5">
        <f t="shared" si="0"/>
        <v>0.74399999999999999</v>
      </c>
      <c r="F12" s="5">
        <f t="shared" si="1"/>
        <v>-9.9255999999999993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7.4399999999999994E-2</v>
      </c>
      <c r="E13" s="9">
        <f t="shared" si="0"/>
        <v>0.74399999999999999</v>
      </c>
      <c r="F13" s="9">
        <f t="shared" si="1"/>
        <v>-9.9255999999999993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585</v>
      </c>
      <c r="D14" s="5">
        <f>D15+D16</f>
        <v>11.069269999999999</v>
      </c>
      <c r="E14" s="5">
        <f t="shared" si="0"/>
        <v>1.8921829059829061</v>
      </c>
      <c r="F14" s="5">
        <f t="shared" si="1"/>
        <v>-573.93073000000004</v>
      </c>
    </row>
    <row r="15" spans="1:6" s="6" customFormat="1" ht="15.75" customHeight="1">
      <c r="A15" s="7">
        <v>1060100000</v>
      </c>
      <c r="B15" s="11" t="s">
        <v>8</v>
      </c>
      <c r="C15" s="9">
        <v>271</v>
      </c>
      <c r="D15" s="10">
        <v>1.6529700000000001</v>
      </c>
      <c r="E15" s="9">
        <f t="shared" si="0"/>
        <v>0.60995202952029526</v>
      </c>
      <c r="F15" s="9">
        <f>SUM(D15-C15)</f>
        <v>-269.34703000000002</v>
      </c>
    </row>
    <row r="16" spans="1:6" ht="15.75" customHeight="1">
      <c r="A16" s="7">
        <v>1060600000</v>
      </c>
      <c r="B16" s="11" t="s">
        <v>7</v>
      </c>
      <c r="C16" s="9">
        <v>314</v>
      </c>
      <c r="D16" s="10">
        <v>9.4162999999999997</v>
      </c>
      <c r="E16" s="9">
        <f t="shared" si="0"/>
        <v>2.9988216560509553</v>
      </c>
      <c r="F16" s="9">
        <f t="shared" si="1"/>
        <v>-304.58370000000002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0.4</v>
      </c>
      <c r="E17" s="5">
        <f t="shared" si="0"/>
        <v>8</v>
      </c>
      <c r="F17" s="5">
        <f t="shared" si="1"/>
        <v>-4.5999999999999996</v>
      </c>
    </row>
    <row r="18" spans="1:6" ht="18" customHeight="1">
      <c r="A18" s="7">
        <v>1080400001</v>
      </c>
      <c r="B18" s="8" t="s">
        <v>224</v>
      </c>
      <c r="C18" s="9">
        <v>5</v>
      </c>
      <c r="D18" s="10">
        <v>0.4</v>
      </c>
      <c r="E18" s="9">
        <f t="shared" si="0"/>
        <v>8</v>
      </c>
      <c r="F18" s="9">
        <f t="shared" si="1"/>
        <v>-4.5999999999999996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7.7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3.5" hidden="1" customHeight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.2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30</v>
      </c>
      <c r="D25" s="5">
        <f>D27+D29+D34</f>
        <v>0</v>
      </c>
      <c r="E25" s="5">
        <f t="shared" si="0"/>
        <v>0</v>
      </c>
      <c r="F25" s="5">
        <f t="shared" si="1"/>
        <v>-30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30</v>
      </c>
      <c r="D26" s="5">
        <f>D27</f>
        <v>0</v>
      </c>
      <c r="E26" s="5">
        <f t="shared" si="0"/>
        <v>0</v>
      </c>
      <c r="F26" s="5">
        <f t="shared" si="1"/>
        <v>-30</v>
      </c>
    </row>
    <row r="27" spans="1:6" ht="17.25" customHeight="1">
      <c r="A27" s="16">
        <v>1110502510</v>
      </c>
      <c r="B27" s="17" t="s">
        <v>222</v>
      </c>
      <c r="C27" s="12">
        <v>30</v>
      </c>
      <c r="D27" s="10">
        <v>0</v>
      </c>
      <c r="E27" s="9">
        <f t="shared" si="0"/>
        <v>0</v>
      </c>
      <c r="F27" s="9">
        <f t="shared" si="1"/>
        <v>-30</v>
      </c>
    </row>
    <row r="28" spans="1:6" ht="0.75" hidden="1" customHeight="1">
      <c r="A28" s="7">
        <v>1110503505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 hidden="1">
      <c r="A29" s="68">
        <v>1130000000</v>
      </c>
      <c r="B29" s="69" t="s">
        <v>128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idden="1">
      <c r="A30" s="7">
        <v>1130305005</v>
      </c>
      <c r="B30" s="8" t="s">
        <v>14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6.5" hidden="1" customHeight="1">
      <c r="A31" s="70">
        <v>1140000000</v>
      </c>
      <c r="B31" s="71" t="s">
        <v>129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hidden="1" customHeight="1">
      <c r="A32" s="16">
        <v>1140200000</v>
      </c>
      <c r="B32" s="18" t="s">
        <v>130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1170000000</v>
      </c>
      <c r="B34" s="13" t="s">
        <v>132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idden="1">
      <c r="A35" s="7">
        <v>1170105005</v>
      </c>
      <c r="B35" s="8" t="s">
        <v>15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1.5" customHeight="1">
      <c r="A36" s="7">
        <v>1170505005</v>
      </c>
      <c r="B36" s="11" t="s">
        <v>217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8.75" customHeight="1">
      <c r="A37" s="3">
        <v>1000000000</v>
      </c>
      <c r="B37" s="4" t="s">
        <v>16</v>
      </c>
      <c r="C37" s="126">
        <f>SUM(C4,C25)</f>
        <v>1169.73</v>
      </c>
      <c r="D37" s="126">
        <f>D4+D25</f>
        <v>53.542630000000003</v>
      </c>
      <c r="E37" s="5">
        <f t="shared" si="0"/>
        <v>4.5773494738101963</v>
      </c>
      <c r="F37" s="5">
        <f t="shared" si="1"/>
        <v>-1116.1873700000001</v>
      </c>
    </row>
    <row r="38" spans="1:7" s="6" customFormat="1">
      <c r="A38" s="3">
        <v>2000000000</v>
      </c>
      <c r="B38" s="4" t="s">
        <v>17</v>
      </c>
      <c r="C38" s="5">
        <f>C39+C41+C42+C43+C44+C45</f>
        <v>5474.2350000000006</v>
      </c>
      <c r="D38" s="5">
        <f>D39+D41+D42+D43+D45+D44</f>
        <v>9.0730000000000004</v>
      </c>
      <c r="E38" s="5">
        <f t="shared" si="0"/>
        <v>0.16574005317637988</v>
      </c>
      <c r="F38" s="5">
        <f t="shared" si="1"/>
        <v>-5465.1620000000003</v>
      </c>
      <c r="G38" s="19"/>
    </row>
    <row r="39" spans="1:7" ht="14.25" customHeight="1">
      <c r="A39" s="16">
        <v>2021000000</v>
      </c>
      <c r="B39" s="17" t="s">
        <v>18</v>
      </c>
      <c r="C39" s="99">
        <v>2095.3000000000002</v>
      </c>
      <c r="D39" s="99">
        <v>0</v>
      </c>
      <c r="E39" s="9">
        <f t="shared" si="0"/>
        <v>0</v>
      </c>
      <c r="F39" s="9">
        <f t="shared" si="1"/>
        <v>-2095.3000000000002</v>
      </c>
    </row>
    <row r="40" spans="1:7" ht="15.75" hidden="1" customHeight="1">
      <c r="A40" s="16">
        <v>2020100310</v>
      </c>
      <c r="B40" s="17" t="s">
        <v>228</v>
      </c>
      <c r="C40" s="99"/>
      <c r="D40" s="20">
        <v>0</v>
      </c>
      <c r="E40" s="9" t="e">
        <f t="shared" si="0"/>
        <v>#DIV/0!</v>
      </c>
      <c r="F40" s="9">
        <f t="shared" si="1"/>
        <v>0</v>
      </c>
    </row>
    <row r="41" spans="1:7" ht="15.75" customHeight="1">
      <c r="A41" s="16">
        <v>2021500200</v>
      </c>
      <c r="B41" s="17" t="s">
        <v>228</v>
      </c>
      <c r="C41" s="99"/>
      <c r="D41" s="20">
        <v>0</v>
      </c>
      <c r="E41" s="9" t="e">
        <f t="shared" si="0"/>
        <v>#DIV/0!</v>
      </c>
      <c r="F41" s="9">
        <f t="shared" si="1"/>
        <v>0</v>
      </c>
    </row>
    <row r="42" spans="1:7">
      <c r="A42" s="16">
        <v>2022000000</v>
      </c>
      <c r="B42" s="17" t="s">
        <v>19</v>
      </c>
      <c r="C42" s="99">
        <v>796.51</v>
      </c>
      <c r="D42" s="10"/>
      <c r="E42" s="9">
        <f t="shared" si="0"/>
        <v>0</v>
      </c>
      <c r="F42" s="9">
        <f t="shared" si="1"/>
        <v>-796.51</v>
      </c>
    </row>
    <row r="43" spans="1:7" ht="17.25" customHeight="1">
      <c r="A43" s="16">
        <v>2023000000</v>
      </c>
      <c r="B43" s="17" t="s">
        <v>20</v>
      </c>
      <c r="C43" s="12">
        <v>108.873</v>
      </c>
      <c r="D43" s="182">
        <v>9.0730000000000004</v>
      </c>
      <c r="E43" s="9">
        <f t="shared" si="0"/>
        <v>8.3335629586766231</v>
      </c>
      <c r="F43" s="9">
        <f t="shared" si="1"/>
        <v>-99.800000000000011</v>
      </c>
    </row>
    <row r="44" spans="1:7" ht="13.5" customHeight="1">
      <c r="A44" s="16">
        <v>2020400000</v>
      </c>
      <c r="B44" s="17" t="s">
        <v>21</v>
      </c>
      <c r="C44" s="12">
        <v>2473.5520000000001</v>
      </c>
      <c r="D44" s="183"/>
      <c r="E44" s="9">
        <f t="shared" si="0"/>
        <v>0</v>
      </c>
      <c r="F44" s="9">
        <f t="shared" si="1"/>
        <v>-2473.5520000000001</v>
      </c>
    </row>
    <row r="45" spans="1:7" ht="14.25" customHeight="1">
      <c r="A45" s="16">
        <v>2070500010</v>
      </c>
      <c r="B45" s="8" t="s">
        <v>335</v>
      </c>
      <c r="C45" s="12"/>
      <c r="D45" s="183">
        <v>0</v>
      </c>
      <c r="E45" s="9" t="e">
        <f t="shared" si="0"/>
        <v>#DIV/0!</v>
      </c>
      <c r="F45" s="9">
        <f t="shared" si="1"/>
        <v>0</v>
      </c>
    </row>
    <row r="46" spans="1:7" ht="14.25" hidden="1" customHeight="1">
      <c r="A46" s="7">
        <v>2190500005</v>
      </c>
      <c r="B46" s="11" t="s">
        <v>23</v>
      </c>
      <c r="C46" s="14"/>
      <c r="D46" s="14"/>
      <c r="E46" s="5"/>
      <c r="F46" s="5">
        <f>SUM(D46-C46)</f>
        <v>0</v>
      </c>
    </row>
    <row r="47" spans="1:7" s="6" customFormat="1" ht="16.5" hidden="1" customHeight="1">
      <c r="A47" s="3">
        <v>3000000000</v>
      </c>
      <c r="B47" s="13" t="s">
        <v>24</v>
      </c>
      <c r="C47" s="186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 ht="21" hidden="1" customHeight="1">
      <c r="A48" s="3">
        <v>2190500010</v>
      </c>
      <c r="B48" s="13" t="s">
        <v>312</v>
      </c>
      <c r="C48" s="186">
        <v>0</v>
      </c>
      <c r="D48" s="14">
        <v>0</v>
      </c>
      <c r="E48" s="5"/>
      <c r="F48" s="5"/>
    </row>
    <row r="49" spans="1:8" s="6" customFormat="1" ht="16.5" customHeight="1">
      <c r="A49" s="3"/>
      <c r="B49" s="4" t="s">
        <v>25</v>
      </c>
      <c r="C49" s="249">
        <f>C37+C38</f>
        <v>6643.9650000000001</v>
      </c>
      <c r="D49" s="249">
        <f>D37+D38</f>
        <v>62.615630000000003</v>
      </c>
      <c r="E49" s="5">
        <f t="shared" si="0"/>
        <v>0.94244370643132536</v>
      </c>
      <c r="F49" s="5">
        <f t="shared" si="1"/>
        <v>-6581.3493699999999</v>
      </c>
      <c r="G49" s="195"/>
      <c r="H49" s="244"/>
    </row>
    <row r="50" spans="1:8" s="6" customFormat="1" ht="15.75" customHeight="1">
      <c r="A50" s="3"/>
      <c r="B50" s="21" t="s">
        <v>307</v>
      </c>
      <c r="C50" s="189">
        <f>C49-C96</f>
        <v>0</v>
      </c>
      <c r="D50" s="189">
        <f>D49-D96</f>
        <v>26.638210000000001</v>
      </c>
      <c r="E50" s="22"/>
      <c r="F50" s="22"/>
    </row>
    <row r="51" spans="1:8">
      <c r="A51" s="23"/>
      <c r="B51" s="24"/>
      <c r="C51" s="114"/>
      <c r="D51" s="25"/>
      <c r="E51" s="26"/>
      <c r="F51" s="27"/>
    </row>
    <row r="52" spans="1:8" ht="32.25" customHeight="1">
      <c r="A52" s="28" t="s">
        <v>0</v>
      </c>
      <c r="B52" s="28" t="s">
        <v>26</v>
      </c>
      <c r="C52" s="72" t="s">
        <v>418</v>
      </c>
      <c r="D52" s="73" t="s">
        <v>415</v>
      </c>
      <c r="E52" s="72" t="s">
        <v>2</v>
      </c>
      <c r="F52" s="74" t="s">
        <v>3</v>
      </c>
    </row>
    <row r="53" spans="1:8">
      <c r="A53" s="29">
        <v>1</v>
      </c>
      <c r="B53" s="28">
        <v>2</v>
      </c>
      <c r="C53" s="87">
        <v>3</v>
      </c>
      <c r="D53" s="87">
        <v>4</v>
      </c>
      <c r="E53" s="87">
        <v>5</v>
      </c>
      <c r="F53" s="87">
        <v>6</v>
      </c>
    </row>
    <row r="54" spans="1:8" s="6" customFormat="1" ht="16.5" customHeight="1">
      <c r="A54" s="30" t="s">
        <v>27</v>
      </c>
      <c r="B54" s="31" t="s">
        <v>28</v>
      </c>
      <c r="C54" s="32">
        <f>C55+C56+C57+C58+C59+C61+C60</f>
        <v>1209.5520000000001</v>
      </c>
      <c r="D54" s="33">
        <f>D56+D61</f>
        <v>26</v>
      </c>
      <c r="E54" s="34">
        <f>SUM(D54/C54*100)</f>
        <v>2.1495561993200787</v>
      </c>
      <c r="F54" s="34">
        <f>SUM(D54-C54)</f>
        <v>-1183.5520000000001</v>
      </c>
    </row>
    <row r="55" spans="1:8" s="6" customFormat="1" ht="17.25" hidden="1" customHeight="1">
      <c r="A55" s="35" t="s">
        <v>29</v>
      </c>
      <c r="B55" s="36" t="s">
        <v>30</v>
      </c>
      <c r="C55" s="37"/>
      <c r="D55" s="37"/>
      <c r="E55" s="38"/>
      <c r="F55" s="38"/>
    </row>
    <row r="56" spans="1:8" ht="20.25" customHeight="1">
      <c r="A56" s="35" t="s">
        <v>31</v>
      </c>
      <c r="B56" s="39" t="s">
        <v>32</v>
      </c>
      <c r="C56" s="37">
        <v>1196.4000000000001</v>
      </c>
      <c r="D56" s="37">
        <v>26</v>
      </c>
      <c r="E56" s="38">
        <f>SUM(D56/C56*100)</f>
        <v>2.1731862253426946</v>
      </c>
      <c r="F56" s="38">
        <f t="shared" ref="F56:F96" si="3">SUM(D56-C56)</f>
        <v>-1170.4000000000001</v>
      </c>
    </row>
    <row r="57" spans="1:8" ht="0.75" hidden="1" customHeight="1">
      <c r="A57" s="35" t="s">
        <v>33</v>
      </c>
      <c r="B57" s="39" t="s">
        <v>34</v>
      </c>
      <c r="C57" s="37"/>
      <c r="D57" s="37"/>
      <c r="E57" s="38"/>
      <c r="F57" s="38">
        <f t="shared" si="3"/>
        <v>0</v>
      </c>
    </row>
    <row r="58" spans="1:8" ht="17.25" hidden="1" customHeight="1">
      <c r="A58" s="35" t="s">
        <v>35</v>
      </c>
      <c r="B58" s="39" t="s">
        <v>36</v>
      </c>
      <c r="C58" s="37"/>
      <c r="D58" s="37"/>
      <c r="E58" s="38" t="e">
        <f t="shared" ref="E58:E96" si="4">SUM(D58/C58*100)</f>
        <v>#DIV/0!</v>
      </c>
      <c r="F58" s="38">
        <f t="shared" si="3"/>
        <v>0</v>
      </c>
    </row>
    <row r="59" spans="1:8" ht="17.25" customHeight="1">
      <c r="A59" s="35" t="s">
        <v>37</v>
      </c>
      <c r="B59" s="39" t="s">
        <v>38</v>
      </c>
      <c r="C59" s="37"/>
      <c r="D59" s="37">
        <v>0</v>
      </c>
      <c r="E59" s="38" t="e">
        <f t="shared" si="4"/>
        <v>#DIV/0!</v>
      </c>
      <c r="F59" s="38">
        <f t="shared" si="3"/>
        <v>0</v>
      </c>
    </row>
    <row r="60" spans="1:8" ht="15.75" customHeight="1">
      <c r="A60" s="35" t="s">
        <v>39</v>
      </c>
      <c r="B60" s="39" t="s">
        <v>40</v>
      </c>
      <c r="C60" s="40">
        <v>10</v>
      </c>
      <c r="D60" s="40">
        <v>0</v>
      </c>
      <c r="E60" s="38">
        <f t="shared" si="4"/>
        <v>0</v>
      </c>
      <c r="F60" s="38">
        <f t="shared" si="3"/>
        <v>-10</v>
      </c>
    </row>
    <row r="61" spans="1:8" ht="17.25" customHeight="1">
      <c r="A61" s="35" t="s">
        <v>41</v>
      </c>
      <c r="B61" s="39" t="s">
        <v>42</v>
      </c>
      <c r="C61" s="37">
        <v>3.1520000000000001</v>
      </c>
      <c r="D61" s="37">
        <v>0</v>
      </c>
      <c r="E61" s="38">
        <f t="shared" si="4"/>
        <v>0</v>
      </c>
      <c r="F61" s="38">
        <f t="shared" si="3"/>
        <v>-3.1520000000000001</v>
      </c>
    </row>
    <row r="62" spans="1:8" s="6" customFormat="1" ht="17.850000000000001" customHeight="1">
      <c r="A62" s="41" t="s">
        <v>43</v>
      </c>
      <c r="B62" s="42" t="s">
        <v>44</v>
      </c>
      <c r="C62" s="32">
        <f>C63</f>
        <v>108.873</v>
      </c>
      <c r="D62" s="32">
        <f>D63</f>
        <v>2</v>
      </c>
      <c r="E62" s="34">
        <f t="shared" si="4"/>
        <v>1.8370027463191057</v>
      </c>
      <c r="F62" s="34">
        <f t="shared" si="3"/>
        <v>-106.873</v>
      </c>
    </row>
    <row r="63" spans="1:8" ht="17.850000000000001" customHeight="1">
      <c r="A63" s="43" t="s">
        <v>45</v>
      </c>
      <c r="B63" s="44" t="s">
        <v>46</v>
      </c>
      <c r="C63" s="37">
        <v>108.873</v>
      </c>
      <c r="D63" s="37">
        <v>2</v>
      </c>
      <c r="E63" s="38">
        <f t="shared" si="4"/>
        <v>1.8370027463191057</v>
      </c>
      <c r="F63" s="38">
        <f t="shared" si="3"/>
        <v>-106.873</v>
      </c>
    </row>
    <row r="64" spans="1:8" s="6" customFormat="1" ht="17.25" customHeight="1">
      <c r="A64" s="30" t="s">
        <v>47</v>
      </c>
      <c r="B64" s="31" t="s">
        <v>48</v>
      </c>
      <c r="C64" s="32">
        <f>C67+C68+C69</f>
        <v>8</v>
      </c>
      <c r="D64" s="32">
        <f>SUM(D67+D68+D69)</f>
        <v>0</v>
      </c>
      <c r="E64" s="34">
        <f t="shared" si="4"/>
        <v>0</v>
      </c>
      <c r="F64" s="34">
        <f t="shared" si="3"/>
        <v>-8</v>
      </c>
    </row>
    <row r="65" spans="1:7" ht="17.25" hidden="1" customHeight="1">
      <c r="A65" s="35" t="s">
        <v>49</v>
      </c>
      <c r="B65" s="39" t="s">
        <v>50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7.25" hidden="1" customHeight="1">
      <c r="A66" s="45" t="s">
        <v>51</v>
      </c>
      <c r="B66" s="39" t="s">
        <v>52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t="18" customHeight="1">
      <c r="A67" s="46" t="s">
        <v>53</v>
      </c>
      <c r="B67" s="47" t="s">
        <v>54</v>
      </c>
      <c r="C67" s="37">
        <v>3</v>
      </c>
      <c r="D67" s="37">
        <v>0</v>
      </c>
      <c r="E67" s="34">
        <f t="shared" si="4"/>
        <v>0</v>
      </c>
      <c r="F67" s="34">
        <f t="shared" si="3"/>
        <v>-3</v>
      </c>
    </row>
    <row r="68" spans="1:7" ht="18" customHeight="1">
      <c r="A68" s="46" t="s">
        <v>215</v>
      </c>
      <c r="B68" s="47" t="s">
        <v>216</v>
      </c>
      <c r="C68" s="37">
        <v>3</v>
      </c>
      <c r="D68" s="37">
        <v>0</v>
      </c>
      <c r="E68" s="38">
        <f t="shared" si="4"/>
        <v>0</v>
      </c>
      <c r="F68" s="38">
        <f t="shared" si="3"/>
        <v>-3</v>
      </c>
    </row>
    <row r="69" spans="1:7" ht="18" customHeight="1">
      <c r="A69" s="46" t="s">
        <v>340</v>
      </c>
      <c r="B69" s="47" t="s">
        <v>343</v>
      </c>
      <c r="C69" s="37">
        <v>2</v>
      </c>
      <c r="D69" s="37">
        <v>0</v>
      </c>
      <c r="E69" s="38"/>
      <c r="F69" s="38"/>
    </row>
    <row r="70" spans="1:7" s="6" customFormat="1" ht="15.75" customHeight="1">
      <c r="A70" s="30" t="s">
        <v>55</v>
      </c>
      <c r="B70" s="31" t="s">
        <v>56</v>
      </c>
      <c r="C70" s="48">
        <f>SUM(C71:C74)</f>
        <v>1255.24</v>
      </c>
      <c r="D70" s="48">
        <f>D71+D72+D73+D74</f>
        <v>7.9774200000000004</v>
      </c>
      <c r="E70" s="34">
        <f t="shared" si="4"/>
        <v>0.63552946050157744</v>
      </c>
      <c r="F70" s="34">
        <f t="shared" si="3"/>
        <v>-1247.2625800000001</v>
      </c>
    </row>
    <row r="71" spans="1:7" ht="16.5" customHeight="1">
      <c r="A71" s="35" t="s">
        <v>57</v>
      </c>
      <c r="B71" s="39" t="s">
        <v>58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</row>
    <row r="72" spans="1:7" s="6" customFormat="1" ht="19.5" customHeight="1">
      <c r="A72" s="35" t="s">
        <v>59</v>
      </c>
      <c r="B72" s="39" t="s">
        <v>60</v>
      </c>
      <c r="C72" s="49">
        <v>0</v>
      </c>
      <c r="D72" s="37">
        <v>0</v>
      </c>
      <c r="E72" s="38" t="e">
        <f t="shared" si="4"/>
        <v>#DIV/0!</v>
      </c>
      <c r="F72" s="38">
        <f t="shared" si="3"/>
        <v>0</v>
      </c>
      <c r="G72" s="50"/>
    </row>
    <row r="73" spans="1:7" ht="17.25" customHeight="1">
      <c r="A73" s="35" t="s">
        <v>61</v>
      </c>
      <c r="B73" s="39" t="s">
        <v>62</v>
      </c>
      <c r="C73" s="49">
        <v>1255.24</v>
      </c>
      <c r="D73" s="37">
        <v>7.9774200000000004</v>
      </c>
      <c r="E73" s="38">
        <f t="shared" si="4"/>
        <v>0.63552946050157744</v>
      </c>
      <c r="F73" s="38">
        <f t="shared" si="3"/>
        <v>-1247.2625800000001</v>
      </c>
    </row>
    <row r="74" spans="1:7" ht="15.75" customHeight="1">
      <c r="A74" s="35" t="s">
        <v>63</v>
      </c>
      <c r="B74" s="39" t="s">
        <v>64</v>
      </c>
      <c r="C74" s="49">
        <v>0</v>
      </c>
      <c r="D74" s="37">
        <v>0</v>
      </c>
      <c r="E74" s="38" t="e">
        <f t="shared" si="4"/>
        <v>#DIV/0!</v>
      </c>
      <c r="F74" s="38">
        <f t="shared" si="3"/>
        <v>0</v>
      </c>
    </row>
    <row r="75" spans="1:7" s="6" customFormat="1" ht="18" customHeight="1">
      <c r="A75" s="30" t="s">
        <v>65</v>
      </c>
      <c r="B75" s="31" t="s">
        <v>66</v>
      </c>
      <c r="C75" s="32">
        <f>SUM(C76:C78)</f>
        <v>3196.5</v>
      </c>
      <c r="D75" s="32">
        <f>D78</f>
        <v>0</v>
      </c>
      <c r="E75" s="34">
        <f t="shared" si="4"/>
        <v>0</v>
      </c>
      <c r="F75" s="34">
        <f t="shared" si="3"/>
        <v>-3196.5</v>
      </c>
    </row>
    <row r="76" spans="1:7" ht="15.75" hidden="1" customHeight="1">
      <c r="A76" s="35" t="s">
        <v>67</v>
      </c>
      <c r="B76" s="51" t="s">
        <v>68</v>
      </c>
      <c r="C76" s="37">
        <v>0</v>
      </c>
      <c r="D76" s="37">
        <v>0</v>
      </c>
      <c r="E76" s="38" t="e">
        <f t="shared" si="4"/>
        <v>#DIV/0!</v>
      </c>
      <c r="F76" s="38">
        <f t="shared" si="3"/>
        <v>0</v>
      </c>
    </row>
    <row r="77" spans="1:7" ht="15.75" customHeight="1">
      <c r="A77" s="35" t="s">
        <v>69</v>
      </c>
      <c r="B77" s="51" t="s">
        <v>70</v>
      </c>
      <c r="C77" s="37">
        <v>3050</v>
      </c>
      <c r="D77" s="37"/>
      <c r="E77" s="38">
        <f t="shared" si="4"/>
        <v>0</v>
      </c>
      <c r="F77" s="38">
        <f t="shared" si="3"/>
        <v>-3050</v>
      </c>
    </row>
    <row r="78" spans="1:7" ht="17.850000000000001" customHeight="1">
      <c r="A78" s="35" t="s">
        <v>71</v>
      </c>
      <c r="B78" s="39" t="s">
        <v>72</v>
      </c>
      <c r="C78" s="37">
        <v>146.5</v>
      </c>
      <c r="D78" s="37">
        <v>0</v>
      </c>
      <c r="E78" s="38">
        <f t="shared" si="4"/>
        <v>0</v>
      </c>
      <c r="F78" s="38">
        <f t="shared" si="3"/>
        <v>-146.5</v>
      </c>
    </row>
    <row r="79" spans="1:7" s="6" customFormat="1" ht="17.850000000000001" customHeight="1">
      <c r="A79" s="30" t="s">
        <v>83</v>
      </c>
      <c r="B79" s="31" t="s">
        <v>84</v>
      </c>
      <c r="C79" s="32">
        <f>C80</f>
        <v>860.8</v>
      </c>
      <c r="D79" s="32">
        <f>D80</f>
        <v>0</v>
      </c>
      <c r="E79" s="34">
        <f t="shared" si="4"/>
        <v>0</v>
      </c>
      <c r="F79" s="34">
        <f t="shared" si="3"/>
        <v>-860.8</v>
      </c>
    </row>
    <row r="80" spans="1:7" ht="15" customHeight="1">
      <c r="A80" s="35" t="s">
        <v>85</v>
      </c>
      <c r="B80" s="39" t="s">
        <v>230</v>
      </c>
      <c r="C80" s="37">
        <v>860.8</v>
      </c>
      <c r="D80" s="37"/>
      <c r="E80" s="38">
        <f t="shared" si="4"/>
        <v>0</v>
      </c>
      <c r="F80" s="38">
        <f t="shared" si="3"/>
        <v>-860.8</v>
      </c>
    </row>
    <row r="81" spans="1:8" s="6" customFormat="1" ht="0.75" hidden="1" customHeight="1">
      <c r="A81" s="52">
        <v>1000</v>
      </c>
      <c r="B81" s="31" t="s">
        <v>86</v>
      </c>
      <c r="C81" s="32">
        <f>SUM(C82:C85)</f>
        <v>0</v>
      </c>
      <c r="D81" s="32">
        <f>SUM(D82:D85)</f>
        <v>0</v>
      </c>
      <c r="E81" s="34" t="e">
        <f t="shared" si="4"/>
        <v>#DIV/0!</v>
      </c>
      <c r="F81" s="34">
        <f t="shared" si="3"/>
        <v>0</v>
      </c>
    </row>
    <row r="82" spans="1:8" ht="0.75" hidden="1" customHeight="1">
      <c r="A82" s="53">
        <v>1001</v>
      </c>
      <c r="B82" s="54" t="s">
        <v>87</v>
      </c>
      <c r="C82" s="37"/>
      <c r="D82" s="37"/>
      <c r="E82" s="38" t="e">
        <f t="shared" si="4"/>
        <v>#DIV/0!</v>
      </c>
      <c r="F82" s="38">
        <f t="shared" si="3"/>
        <v>0</v>
      </c>
    </row>
    <row r="83" spans="1:8" ht="17.25" hidden="1" customHeight="1">
      <c r="A83" s="53">
        <v>1003</v>
      </c>
      <c r="B83" s="54" t="s">
        <v>88</v>
      </c>
      <c r="C83" s="37">
        <v>0</v>
      </c>
      <c r="D83" s="37">
        <v>0</v>
      </c>
      <c r="E83" s="38" t="e">
        <f t="shared" si="4"/>
        <v>#DIV/0!</v>
      </c>
      <c r="F83" s="38">
        <f t="shared" si="3"/>
        <v>0</v>
      </c>
    </row>
    <row r="84" spans="1:8" ht="17.25" hidden="1" customHeight="1">
      <c r="A84" s="53">
        <v>1004</v>
      </c>
      <c r="B84" s="54" t="s">
        <v>89</v>
      </c>
      <c r="C84" s="37"/>
      <c r="D84" s="55"/>
      <c r="E84" s="38" t="e">
        <f t="shared" si="4"/>
        <v>#DIV/0!</v>
      </c>
      <c r="F84" s="38">
        <f t="shared" si="3"/>
        <v>0</v>
      </c>
    </row>
    <row r="85" spans="1:8" ht="17.25" hidden="1" customHeight="1">
      <c r="A85" s="35" t="s">
        <v>90</v>
      </c>
      <c r="B85" s="39" t="s">
        <v>91</v>
      </c>
      <c r="C85" s="37">
        <v>0</v>
      </c>
      <c r="D85" s="37">
        <v>0</v>
      </c>
      <c r="E85" s="38"/>
      <c r="F85" s="38">
        <f t="shared" si="3"/>
        <v>0</v>
      </c>
    </row>
    <row r="86" spans="1:8" ht="17.850000000000001" customHeight="1">
      <c r="A86" s="30" t="s">
        <v>92</v>
      </c>
      <c r="B86" s="31" t="s">
        <v>93</v>
      </c>
      <c r="C86" s="32">
        <f>C87+C88+C89+C90+C91</f>
        <v>5</v>
      </c>
      <c r="D86" s="32">
        <f>D87+D88+D89+D90+D91</f>
        <v>0</v>
      </c>
      <c r="E86" s="38">
        <f t="shared" si="4"/>
        <v>0</v>
      </c>
      <c r="F86" s="22">
        <f>F87+F88+F89+F90+F91</f>
        <v>-5</v>
      </c>
    </row>
    <row r="87" spans="1:8" ht="17.25" customHeight="1">
      <c r="A87" s="35" t="s">
        <v>94</v>
      </c>
      <c r="B87" s="39" t="s">
        <v>95</v>
      </c>
      <c r="C87" s="37">
        <v>5</v>
      </c>
      <c r="D87" s="37">
        <v>0</v>
      </c>
      <c r="E87" s="38">
        <f t="shared" si="4"/>
        <v>0</v>
      </c>
      <c r="F87" s="38">
        <f>SUM(D87-C87)</f>
        <v>-5</v>
      </c>
    </row>
    <row r="88" spans="1:8" ht="15.75" hidden="1" customHeight="1">
      <c r="A88" s="35" t="s">
        <v>96</v>
      </c>
      <c r="B88" s="39" t="s">
        <v>97</v>
      </c>
      <c r="C88" s="37"/>
      <c r="D88" s="37"/>
      <c r="E88" s="38" t="e">
        <f t="shared" si="4"/>
        <v>#DIV/0!</v>
      </c>
      <c r="F88" s="38">
        <f>SUM(D88-C88)</f>
        <v>0</v>
      </c>
    </row>
    <row r="89" spans="1:8" ht="15.75" hidden="1" customHeight="1">
      <c r="A89" s="35" t="s">
        <v>98</v>
      </c>
      <c r="B89" s="39" t="s">
        <v>99</v>
      </c>
      <c r="C89" s="37"/>
      <c r="D89" s="37"/>
      <c r="E89" s="38" t="e">
        <f t="shared" si="4"/>
        <v>#DIV/0!</v>
      </c>
      <c r="F89" s="38"/>
    </row>
    <row r="90" spans="1:8" ht="15.75" hidden="1" customHeight="1">
      <c r="A90" s="35" t="s">
        <v>100</v>
      </c>
      <c r="B90" s="39" t="s">
        <v>101</v>
      </c>
      <c r="C90" s="37"/>
      <c r="D90" s="37"/>
      <c r="E90" s="38" t="e">
        <f t="shared" si="4"/>
        <v>#DIV/0!</v>
      </c>
      <c r="F90" s="38"/>
    </row>
    <row r="91" spans="1:8" ht="15.75" hidden="1" customHeight="1">
      <c r="A91" s="35" t="s">
        <v>102</v>
      </c>
      <c r="B91" s="39" t="s">
        <v>103</v>
      </c>
      <c r="C91" s="37"/>
      <c r="D91" s="37"/>
      <c r="E91" s="38" t="e">
        <f t="shared" si="4"/>
        <v>#DIV/0!</v>
      </c>
      <c r="F91" s="38"/>
    </row>
    <row r="92" spans="1:8" s="6" customFormat="1" ht="15.75" hidden="1" customHeight="1">
      <c r="A92" s="52">
        <v>1400</v>
      </c>
      <c r="B92" s="56" t="s">
        <v>112</v>
      </c>
      <c r="C92" s="48">
        <f>C93+C94+C95</f>
        <v>0</v>
      </c>
      <c r="D92" s="48">
        <f>SUM(D93:D95)</f>
        <v>0</v>
      </c>
      <c r="E92" s="34" t="e">
        <f t="shared" si="4"/>
        <v>#DIV/0!</v>
      </c>
      <c r="F92" s="34">
        <f t="shared" si="3"/>
        <v>0</v>
      </c>
    </row>
    <row r="93" spans="1:8" ht="15.75" hidden="1" customHeight="1">
      <c r="A93" s="53">
        <v>1401</v>
      </c>
      <c r="B93" s="54" t="s">
        <v>113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8" ht="18" hidden="1" customHeight="1">
      <c r="A94" s="53">
        <v>1402</v>
      </c>
      <c r="B94" s="54" t="s">
        <v>114</v>
      </c>
      <c r="C94" s="171"/>
      <c r="D94" s="172"/>
      <c r="E94" s="38" t="e">
        <f t="shared" si="4"/>
        <v>#DIV/0!</v>
      </c>
      <c r="F94" s="38">
        <f t="shared" si="3"/>
        <v>0</v>
      </c>
    </row>
    <row r="95" spans="1:8" ht="15.75" hidden="1" customHeight="1">
      <c r="A95" s="53">
        <v>1403</v>
      </c>
      <c r="B95" s="54" t="s">
        <v>115</v>
      </c>
      <c r="C95" s="49">
        <v>0</v>
      </c>
      <c r="D95" s="37">
        <v>0</v>
      </c>
      <c r="E95" s="38" t="e">
        <f t="shared" si="4"/>
        <v>#DIV/0!</v>
      </c>
      <c r="F95" s="38">
        <f t="shared" si="3"/>
        <v>0</v>
      </c>
    </row>
    <row r="96" spans="1:8" s="6" customFormat="1" ht="16.5" customHeight="1">
      <c r="A96" s="52"/>
      <c r="B96" s="57" t="s">
        <v>116</v>
      </c>
      <c r="C96" s="271">
        <f>C54+C62+C64+C70+C75+C79+C81+C86+C92</f>
        <v>6643.9650000000001</v>
      </c>
      <c r="D96" s="251">
        <f>D54+D62+D64+D70+D75+D79+D86</f>
        <v>35.977420000000002</v>
      </c>
      <c r="E96" s="34">
        <f t="shared" si="4"/>
        <v>0.54150526078930272</v>
      </c>
      <c r="F96" s="34">
        <f t="shared" si="3"/>
        <v>-6607.98758</v>
      </c>
      <c r="G96" s="244"/>
      <c r="H96" s="244"/>
    </row>
    <row r="97" spans="1:4" ht="20.25" customHeight="1">
      <c r="C97" s="125"/>
      <c r="D97" s="101"/>
    </row>
    <row r="98" spans="1:4" s="65" customFormat="1" ht="13.5" customHeight="1">
      <c r="A98" s="63" t="s">
        <v>117</v>
      </c>
      <c r="B98" s="63"/>
      <c r="C98" s="115"/>
      <c r="D98" s="64"/>
    </row>
    <row r="99" spans="1:4" s="65" customFormat="1" ht="12.75">
      <c r="A99" s="66" t="s">
        <v>118</v>
      </c>
      <c r="B99" s="66"/>
      <c r="C99" s="133" t="s">
        <v>119</v>
      </c>
      <c r="D99" s="133"/>
    </row>
    <row r="100" spans="1:4" ht="5.25" customHeight="1">
      <c r="C100" s="119"/>
    </row>
    <row r="142" hidden="1"/>
  </sheetData>
  <customSheetViews>
    <customSheetView guid="{BCDCC9D4-DB89-4801-A421-45470CFD57EC}" scale="70" showPageBreaks="1" hiddenRows="1" view="pageBreakPreview">
      <selection activeCell="D74" sqref="D74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2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4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5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scale="70" showPageBreaks="1" printArea="1" hiddenRows="1" view="pageBreakPreview" topLeftCell="A18">
      <selection activeCell="D86" sqref="D86"/>
      <pageMargins left="0.7" right="0.7" top="0.75" bottom="0.75" header="0.3" footer="0.3"/>
      <pageSetup paperSize="9" scale="60" orientation="portrait" r:id="rId7"/>
    </customSheetView>
    <customSheetView guid="{B30CE22D-C12F-4E12-8BB9-3AAE0A6991CC}" scale="70" showPageBreaks="1" hiddenRows="1" view="pageBreakPreview">
      <selection activeCell="D45" sqref="D45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B31C8DB7-3E78-4144-A6B5-8DE36DE63F0E}" hiddenRows="1" topLeftCell="A44">
      <selection activeCell="C61" sqref="C61"/>
      <pageMargins left="0.7" right="0.7" top="0.75" bottom="0.75" header="0.3" footer="0.3"/>
      <pageSetup paperSize="9" scale="60" orientation="portrait" r:id="rId9"/>
    </customSheetView>
    <customSheetView guid="{61528DAC-5C4C-48F4-ADE2-8A724B05A086}" scale="70" showPageBreaks="1" hiddenRows="1" view="pageBreakPreview">
      <selection activeCell="D74" sqref="D74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H142"/>
  <sheetViews>
    <sheetView view="pageBreakPreview" zoomScale="70" zoomScaleNormal="100" zoomScaleSheetLayoutView="70" workbookViewId="0">
      <selection activeCell="D98" sqref="D98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42578125" style="1" bestFit="1" customWidth="1"/>
    <col min="8" max="8" width="14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4" t="s">
        <v>430</v>
      </c>
      <c r="B1" s="524"/>
      <c r="C1" s="524"/>
      <c r="D1" s="524"/>
      <c r="E1" s="524"/>
      <c r="F1" s="524"/>
    </row>
    <row r="2" spans="1:6">
      <c r="A2" s="524"/>
      <c r="B2" s="524"/>
      <c r="C2" s="524"/>
      <c r="D2" s="524"/>
      <c r="E2" s="524"/>
      <c r="F2" s="524"/>
    </row>
    <row r="3" spans="1:6" ht="63">
      <c r="A3" s="2" t="s">
        <v>0</v>
      </c>
      <c r="B3" s="2" t="s">
        <v>1</v>
      </c>
      <c r="C3" s="72" t="s">
        <v>418</v>
      </c>
      <c r="D3" s="73" t="s">
        <v>415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C5+C12+C17+C7+C14</f>
        <v>976.86</v>
      </c>
      <c r="D4" s="5">
        <f>D5+D12+D14+D17+D20+D7</f>
        <v>51.784330000000004</v>
      </c>
      <c r="E4" s="5">
        <f>SUM(D4/C4*100)</f>
        <v>5.301100464754418</v>
      </c>
      <c r="F4" s="5">
        <f>SUM(D4-C4)</f>
        <v>-925.07567000000006</v>
      </c>
    </row>
    <row r="5" spans="1:6" s="6" customFormat="1">
      <c r="A5" s="68">
        <v>1010000000</v>
      </c>
      <c r="B5" s="67" t="s">
        <v>5</v>
      </c>
      <c r="C5" s="5">
        <f>C6</f>
        <v>93</v>
      </c>
      <c r="D5" s="5">
        <f>D6</f>
        <v>4.5403900000000004</v>
      </c>
      <c r="E5" s="5">
        <f t="shared" ref="E5:E51" si="0">SUM(D5/C5*100)</f>
        <v>4.8821397849462373</v>
      </c>
      <c r="F5" s="5">
        <f t="shared" ref="F5:F51" si="1">SUM(D5-C5)</f>
        <v>-88.459609999999998</v>
      </c>
    </row>
    <row r="6" spans="1:6">
      <c r="A6" s="7">
        <v>1010200001</v>
      </c>
      <c r="B6" s="8" t="s">
        <v>225</v>
      </c>
      <c r="C6" s="9">
        <v>93</v>
      </c>
      <c r="D6" s="10">
        <v>4.5403900000000004</v>
      </c>
      <c r="E6" s="9">
        <f t="shared" ref="E6:E11" si="2">SUM(D6/C6*100)</f>
        <v>4.8821397849462373</v>
      </c>
      <c r="F6" s="9">
        <f t="shared" si="1"/>
        <v>-88.459609999999998</v>
      </c>
    </row>
    <row r="7" spans="1:6" ht="31.5">
      <c r="A7" s="3">
        <v>1030000000</v>
      </c>
      <c r="B7" s="13" t="s">
        <v>267</v>
      </c>
      <c r="C7" s="5">
        <f>C8+C10+C9</f>
        <v>408.86</v>
      </c>
      <c r="D7" s="5">
        <f>D8+D10+D9+D11</f>
        <v>39.234880000000004</v>
      </c>
      <c r="E7" s="9">
        <f t="shared" si="2"/>
        <v>9.5961649464364331</v>
      </c>
      <c r="F7" s="9">
        <f t="shared" si="1"/>
        <v>-369.62512000000004</v>
      </c>
    </row>
    <row r="8" spans="1:6">
      <c r="A8" s="7">
        <v>1030223001</v>
      </c>
      <c r="B8" s="8" t="s">
        <v>269</v>
      </c>
      <c r="C8" s="9">
        <v>152.505</v>
      </c>
      <c r="D8" s="10">
        <v>18.026479999999999</v>
      </c>
      <c r="E8" s="9">
        <f t="shared" si="2"/>
        <v>11.820255073604145</v>
      </c>
      <c r="F8" s="9">
        <f t="shared" si="1"/>
        <v>-134.47852</v>
      </c>
    </row>
    <row r="9" spans="1:6">
      <c r="A9" s="7">
        <v>1030224001</v>
      </c>
      <c r="B9" s="8" t="s">
        <v>275</v>
      </c>
      <c r="C9" s="9">
        <v>1.635</v>
      </c>
      <c r="D9" s="10">
        <v>0.10607</v>
      </c>
      <c r="E9" s="9">
        <f t="shared" si="2"/>
        <v>6.4874617737003053</v>
      </c>
      <c r="F9" s="9">
        <f t="shared" si="1"/>
        <v>-1.5289299999999999</v>
      </c>
    </row>
    <row r="10" spans="1:6">
      <c r="A10" s="7">
        <v>1030225001</v>
      </c>
      <c r="B10" s="8" t="s">
        <v>268</v>
      </c>
      <c r="C10" s="9">
        <v>254.72</v>
      </c>
      <c r="D10" s="10">
        <v>22.30331</v>
      </c>
      <c r="E10" s="9">
        <f t="shared" si="2"/>
        <v>8.7560105213567851</v>
      </c>
      <c r="F10" s="9">
        <f t="shared" si="1"/>
        <v>-232.41668999999999</v>
      </c>
    </row>
    <row r="11" spans="1:6">
      <c r="A11" s="7">
        <v>1030226001</v>
      </c>
      <c r="B11" s="8" t="s">
        <v>277</v>
      </c>
      <c r="C11" s="9">
        <v>0</v>
      </c>
      <c r="D11" s="10">
        <v>-1.2009799999999999</v>
      </c>
      <c r="E11" s="9" t="e">
        <f t="shared" si="2"/>
        <v>#DIV/0!</v>
      </c>
      <c r="F11" s="9">
        <f t="shared" si="1"/>
        <v>-1.2009799999999999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0</v>
      </c>
      <c r="E12" s="5">
        <f t="shared" si="0"/>
        <v>0</v>
      </c>
      <c r="F12" s="5">
        <f t="shared" si="1"/>
        <v>-40</v>
      </c>
    </row>
    <row r="13" spans="1:6" ht="15.75" customHeight="1">
      <c r="A13" s="7">
        <v>1050300000</v>
      </c>
      <c r="B13" s="11" t="s">
        <v>226</v>
      </c>
      <c r="C13" s="12">
        <v>40</v>
      </c>
      <c r="D13" s="10">
        <v>0</v>
      </c>
      <c r="E13" s="9">
        <f t="shared" si="0"/>
        <v>0</v>
      </c>
      <c r="F13" s="9">
        <f t="shared" si="1"/>
        <v>-40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430</v>
      </c>
      <c r="D14" s="5">
        <f>D15+D16</f>
        <v>7.4090599999999993</v>
      </c>
      <c r="E14" s="9">
        <f t="shared" si="0"/>
        <v>1.7230372093023254</v>
      </c>
      <c r="F14" s="9">
        <f t="shared" si="1"/>
        <v>-422.59093999999999</v>
      </c>
    </row>
    <row r="15" spans="1:6" s="6" customFormat="1" ht="15.75" customHeight="1">
      <c r="A15" s="7">
        <v>1060100000</v>
      </c>
      <c r="B15" s="11" t="s">
        <v>8</v>
      </c>
      <c r="C15" s="187">
        <v>96</v>
      </c>
      <c r="D15" s="10">
        <v>1.2166699999999999</v>
      </c>
      <c r="E15" s="9">
        <f>SUM(D15/C15*100)</f>
        <v>1.2673645833333331</v>
      </c>
      <c r="F15" s="9">
        <f>SUM(D15-C14)</f>
        <v>-428.78332999999998</v>
      </c>
    </row>
    <row r="16" spans="1:6" ht="15.75" customHeight="1">
      <c r="A16" s="7">
        <v>1060600000</v>
      </c>
      <c r="B16" s="11" t="s">
        <v>7</v>
      </c>
      <c r="C16" s="9">
        <v>334</v>
      </c>
      <c r="D16" s="10">
        <v>6.1923899999999996</v>
      </c>
      <c r="E16" s="9">
        <f t="shared" si="0"/>
        <v>1.854008982035928</v>
      </c>
      <c r="F16" s="9">
        <f t="shared" si="1"/>
        <v>-327.80761000000001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0.6</v>
      </c>
      <c r="E17" s="5">
        <f t="shared" si="0"/>
        <v>12</v>
      </c>
      <c r="F17" s="5">
        <f t="shared" si="1"/>
        <v>-4.4000000000000004</v>
      </c>
    </row>
    <row r="18" spans="1:6" ht="18.75" customHeight="1">
      <c r="A18" s="7">
        <v>1080400001</v>
      </c>
      <c r="B18" s="8" t="s">
        <v>224</v>
      </c>
      <c r="C18" s="9">
        <v>5</v>
      </c>
      <c r="D18" s="10">
        <v>0.6</v>
      </c>
      <c r="E18" s="9">
        <f t="shared" si="0"/>
        <v>12</v>
      </c>
      <c r="F18" s="9">
        <f t="shared" si="1"/>
        <v>-4.4000000000000004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0.75" hidden="1" customHeight="1">
      <c r="A20" s="68">
        <v>1090000000</v>
      </c>
      <c r="B20" s="69" t="s">
        <v>227</v>
      </c>
      <c r="C20" s="5">
        <f>C21+C22+C23+C24</f>
        <v>0</v>
      </c>
      <c r="D20" s="5">
        <f>D22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6.5" hidden="1" customHeight="1">
      <c r="A22" s="7">
        <v>1090400000</v>
      </c>
      <c r="B22" s="8" t="s">
        <v>229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0.7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C26+C29+C31+C37+C34</f>
        <v>70</v>
      </c>
      <c r="D25" s="5">
        <f>D26+D29+D31+D37-D34</f>
        <v>43.681800000000003</v>
      </c>
      <c r="E25" s="5">
        <f t="shared" si="0"/>
        <v>62.402571428571427</v>
      </c>
      <c r="F25" s="5">
        <f t="shared" si="1"/>
        <v>-26.318199999999997</v>
      </c>
    </row>
    <row r="26" spans="1:6" s="6" customFormat="1" ht="15.75" customHeight="1">
      <c r="A26" s="68">
        <v>1110000000</v>
      </c>
      <c r="B26" s="69" t="s">
        <v>126</v>
      </c>
      <c r="C26" s="5">
        <f>C27+C28</f>
        <v>50</v>
      </c>
      <c r="D26" s="5">
        <f>D27+D28</f>
        <v>43.681800000000003</v>
      </c>
      <c r="E26" s="5">
        <f t="shared" si="0"/>
        <v>87.363600000000005</v>
      </c>
      <c r="F26" s="5">
        <f t="shared" si="1"/>
        <v>-6.3181999999999974</v>
      </c>
    </row>
    <row r="27" spans="1:6" ht="15.75" customHeight="1">
      <c r="A27" s="16">
        <v>1110502510</v>
      </c>
      <c r="B27" s="17" t="s">
        <v>222</v>
      </c>
      <c r="C27" s="12">
        <v>50</v>
      </c>
      <c r="D27" s="10">
        <v>43.681800000000003</v>
      </c>
      <c r="E27" s="9">
        <f t="shared" si="0"/>
        <v>87.363600000000005</v>
      </c>
      <c r="F27" s="9">
        <f t="shared" si="1"/>
        <v>-6.3181999999999974</v>
      </c>
    </row>
    <row r="28" spans="1:6" ht="17.25" customHeight="1">
      <c r="A28" s="7">
        <v>1110503505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128</v>
      </c>
      <c r="C29" s="5">
        <f>C30</f>
        <v>20</v>
      </c>
      <c r="D29" s="5">
        <f>D30</f>
        <v>0</v>
      </c>
      <c r="E29" s="5">
        <f t="shared" si="0"/>
        <v>0</v>
      </c>
      <c r="F29" s="5">
        <f t="shared" si="1"/>
        <v>-20</v>
      </c>
    </row>
    <row r="30" spans="1:6" ht="17.25" customHeight="1">
      <c r="A30" s="7">
        <v>1130206005</v>
      </c>
      <c r="B30" s="8" t="s">
        <v>220</v>
      </c>
      <c r="C30" s="9">
        <v>20</v>
      </c>
      <c r="D30" s="10">
        <v>0</v>
      </c>
      <c r="E30" s="9">
        <f t="shared" si="0"/>
        <v>0</v>
      </c>
      <c r="F30" s="9">
        <f t="shared" si="1"/>
        <v>-20</v>
      </c>
    </row>
    <row r="31" spans="1:6" ht="22.5" hidden="1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7.25" hidden="1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3">
        <v>1160000000</v>
      </c>
      <c r="B34" s="13" t="s">
        <v>241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0</v>
      </c>
    </row>
    <row r="35" spans="1:7" ht="47.25" hidden="1">
      <c r="A35" s="7">
        <v>1163305010</v>
      </c>
      <c r="B35" s="8" t="s">
        <v>256</v>
      </c>
      <c r="C35" s="9">
        <v>0</v>
      </c>
      <c r="D35" s="10">
        <v>0</v>
      </c>
      <c r="E35" s="10" t="e">
        <f>E37</f>
        <v>#DIV/0!</v>
      </c>
      <c r="F35" s="10">
        <f>F37</f>
        <v>0</v>
      </c>
    </row>
    <row r="36" spans="1:7" ht="47.25" hidden="1">
      <c r="A36" s="7">
        <v>1169005010</v>
      </c>
      <c r="B36" s="8" t="s">
        <v>326</v>
      </c>
      <c r="C36" s="9">
        <v>0</v>
      </c>
      <c r="D36" s="10">
        <v>0</v>
      </c>
      <c r="E36" s="10" t="e">
        <f>E38</f>
        <v>#DIV/0!</v>
      </c>
      <c r="F36" s="10">
        <f>F38</f>
        <v>0</v>
      </c>
    </row>
    <row r="37" spans="1:7">
      <c r="A37" s="3">
        <v>1170000000</v>
      </c>
      <c r="B37" s="13" t="s">
        <v>132</v>
      </c>
      <c r="C37" s="5">
        <f>C38+C39</f>
        <v>0</v>
      </c>
      <c r="D37" s="5">
        <f>D38+D39</f>
        <v>0</v>
      </c>
      <c r="E37" s="9" t="e">
        <f t="shared" si="0"/>
        <v>#DIV/0!</v>
      </c>
      <c r="F37" s="5">
        <f t="shared" si="1"/>
        <v>0</v>
      </c>
    </row>
    <row r="38" spans="1:7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16</v>
      </c>
      <c r="C40" s="126">
        <f>SUM(C4,C25)</f>
        <v>1046.8600000000001</v>
      </c>
      <c r="D40" s="126">
        <f>D4+D25</f>
        <v>95.466130000000007</v>
      </c>
      <c r="E40" s="5">
        <f t="shared" si="0"/>
        <v>9.1192833807767997</v>
      </c>
      <c r="F40" s="5">
        <f t="shared" si="1"/>
        <v>-951.39387000000011</v>
      </c>
    </row>
    <row r="41" spans="1:7" s="6" customFormat="1">
      <c r="A41" s="3">
        <v>2000000000</v>
      </c>
      <c r="B41" s="4" t="s">
        <v>17</v>
      </c>
      <c r="C41" s="5">
        <f>C42+C44+C45+C46+C47+C48+C43+C50</f>
        <v>4187.973</v>
      </c>
      <c r="D41" s="5">
        <f>D42+D44+D45+D46+D47+D48+D43+D50</f>
        <v>9.0730000000000004</v>
      </c>
      <c r="E41" s="5">
        <f t="shared" si="0"/>
        <v>0.21664418562392834</v>
      </c>
      <c r="F41" s="5">
        <f t="shared" si="1"/>
        <v>-4178.8999999999996</v>
      </c>
      <c r="G41" s="19"/>
    </row>
    <row r="42" spans="1:7" ht="13.5" customHeight="1">
      <c r="A42" s="16">
        <v>2021000000</v>
      </c>
      <c r="B42" s="17" t="s">
        <v>18</v>
      </c>
      <c r="C42" s="12">
        <v>3395.5</v>
      </c>
      <c r="D42" s="12">
        <v>0</v>
      </c>
      <c r="E42" s="9">
        <f t="shared" si="0"/>
        <v>0</v>
      </c>
      <c r="F42" s="9">
        <f t="shared" si="1"/>
        <v>-3395.5</v>
      </c>
    </row>
    <row r="43" spans="1:7" ht="17.25" hidden="1" customHeight="1">
      <c r="A43" s="16">
        <v>2021500200</v>
      </c>
      <c r="B43" s="17" t="s">
        <v>228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483.6</v>
      </c>
      <c r="D44" s="10">
        <v>0</v>
      </c>
      <c r="E44" s="9">
        <f>SUM(D44/C44*100)</f>
        <v>0</v>
      </c>
      <c r="F44" s="9">
        <f t="shared" si="1"/>
        <v>-483.6</v>
      </c>
    </row>
    <row r="45" spans="1:7" ht="17.25" customHeight="1">
      <c r="A45" s="16">
        <v>2023000000</v>
      </c>
      <c r="B45" s="17" t="s">
        <v>20</v>
      </c>
      <c r="C45" s="12">
        <v>108.873</v>
      </c>
      <c r="D45" s="182">
        <v>9.0730000000000004</v>
      </c>
      <c r="E45" s="9">
        <f t="shared" si="0"/>
        <v>8.3335629586766231</v>
      </c>
      <c r="F45" s="9">
        <f t="shared" si="1"/>
        <v>-99.800000000000011</v>
      </c>
    </row>
    <row r="46" spans="1:7" ht="21.75" customHeight="1">
      <c r="A46" s="16">
        <v>2020400000</v>
      </c>
      <c r="B46" s="17" t="s">
        <v>21</v>
      </c>
      <c r="C46" s="12">
        <v>200</v>
      </c>
      <c r="D46" s="183">
        <v>0</v>
      </c>
      <c r="E46" s="9">
        <f t="shared" si="0"/>
        <v>0</v>
      </c>
      <c r="F46" s="9">
        <f t="shared" si="1"/>
        <v>-200</v>
      </c>
    </row>
    <row r="47" spans="1:7" ht="32.25" customHeight="1">
      <c r="A47" s="16">
        <v>2020900000</v>
      </c>
      <c r="B47" s="18" t="s">
        <v>22</v>
      </c>
      <c r="C47" s="12"/>
      <c r="D47" s="183"/>
      <c r="E47" s="9" t="e">
        <f t="shared" si="0"/>
        <v>#DIV/0!</v>
      </c>
      <c r="F47" s="9">
        <f t="shared" si="1"/>
        <v>0</v>
      </c>
    </row>
    <row r="48" spans="1:7" ht="29.25" hidden="1" customHeight="1">
      <c r="A48" s="7">
        <v>2190500005</v>
      </c>
      <c r="B48" s="11" t="s">
        <v>23</v>
      </c>
      <c r="C48" s="14"/>
      <c r="D48" s="14"/>
      <c r="E48" s="5"/>
      <c r="F48" s="5">
        <f>SUM(D48-C48)</f>
        <v>0</v>
      </c>
    </row>
    <row r="49" spans="1:8" s="6" customFormat="1" ht="0.75" hidden="1" customHeight="1">
      <c r="A49" s="3">
        <v>3000000000</v>
      </c>
      <c r="B49" s="13" t="s">
        <v>24</v>
      </c>
      <c r="C49" s="186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34.5" customHeight="1">
      <c r="A50" s="7">
        <v>2070500010</v>
      </c>
      <c r="B50" s="8" t="s">
        <v>335</v>
      </c>
      <c r="C50" s="12"/>
      <c r="D50" s="10">
        <v>0</v>
      </c>
      <c r="E50" s="9" t="e">
        <f t="shared" si="0"/>
        <v>#DIV/0!</v>
      </c>
      <c r="F50" s="9">
        <f t="shared" si="1"/>
        <v>0</v>
      </c>
    </row>
    <row r="51" spans="1:8" s="6" customFormat="1" ht="19.5" customHeight="1">
      <c r="A51" s="3"/>
      <c r="B51" s="4" t="s">
        <v>25</v>
      </c>
      <c r="C51" s="245">
        <f>C40+C41</f>
        <v>5234.8330000000005</v>
      </c>
      <c r="D51" s="246">
        <f>D40+D41</f>
        <v>104.53913</v>
      </c>
      <c r="E51" s="93">
        <f t="shared" si="0"/>
        <v>1.9969907349479916</v>
      </c>
      <c r="F51" s="93">
        <f t="shared" si="1"/>
        <v>-5130.2938700000004</v>
      </c>
      <c r="G51" s="195"/>
      <c r="H51" s="195"/>
    </row>
    <row r="52" spans="1:8" s="6" customFormat="1">
      <c r="A52" s="3"/>
      <c r="B52" s="21" t="s">
        <v>307</v>
      </c>
      <c r="C52" s="93">
        <f>C51-C98</f>
        <v>0</v>
      </c>
      <c r="D52" s="93">
        <f>D51-D98</f>
        <v>-17.621980000000008</v>
      </c>
      <c r="E52" s="22"/>
      <c r="F52" s="22"/>
    </row>
    <row r="53" spans="1:8">
      <c r="A53" s="23"/>
      <c r="B53" s="24"/>
      <c r="C53" s="181"/>
      <c r="D53" s="181"/>
      <c r="E53" s="26"/>
      <c r="F53" s="27"/>
    </row>
    <row r="54" spans="1:8" ht="46.5" customHeight="1">
      <c r="A54" s="28" t="s">
        <v>0</v>
      </c>
      <c r="B54" s="28" t="s">
        <v>26</v>
      </c>
      <c r="C54" s="72" t="s">
        <v>418</v>
      </c>
      <c r="D54" s="73" t="s">
        <v>415</v>
      </c>
      <c r="E54" s="72" t="s">
        <v>2</v>
      </c>
      <c r="F54" s="74" t="s">
        <v>3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29.25" customHeight="1">
      <c r="A56" s="30" t="s">
        <v>27</v>
      </c>
      <c r="B56" s="31" t="s">
        <v>28</v>
      </c>
      <c r="C56" s="178">
        <f>C57+C58+C59+C60+C61+C63+C62</f>
        <v>1539.6280000000002</v>
      </c>
      <c r="D56" s="33">
        <f>D57+D58+D59+D60+D61+D63+D62</f>
        <v>25</v>
      </c>
      <c r="E56" s="34">
        <f>SUM(D56/C56*100)</f>
        <v>1.6237688584515217</v>
      </c>
      <c r="F56" s="34">
        <f>SUM(D56-C56)</f>
        <v>-1514.6280000000002</v>
      </c>
    </row>
    <row r="57" spans="1:8" s="6" customFormat="1" ht="31.5" hidden="1">
      <c r="A57" s="35" t="s">
        <v>29</v>
      </c>
      <c r="B57" s="36" t="s">
        <v>30</v>
      </c>
      <c r="C57" s="37"/>
      <c r="D57" s="134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1525.7</v>
      </c>
      <c r="D58" s="37">
        <v>25</v>
      </c>
      <c r="E58" s="38">
        <f t="shared" ref="E58:E98" si="3">SUM(D58/C58*100)</f>
        <v>1.6385921216490791</v>
      </c>
      <c r="F58" s="38">
        <f t="shared" ref="F58:F98" si="4">SUM(D58-C58)</f>
        <v>-1500.7</v>
      </c>
    </row>
    <row r="59" spans="1:8" ht="16.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8" ht="18" customHeight="1">
      <c r="A63" s="35" t="s">
        <v>41</v>
      </c>
      <c r="B63" s="39" t="s">
        <v>42</v>
      </c>
      <c r="C63" s="37">
        <v>3.9279999999999999</v>
      </c>
      <c r="D63" s="37">
        <v>0</v>
      </c>
      <c r="E63" s="38">
        <f t="shared" si="3"/>
        <v>0</v>
      </c>
      <c r="F63" s="38">
        <f t="shared" si="4"/>
        <v>-3.9279999999999999</v>
      </c>
    </row>
    <row r="64" spans="1:8" s="6" customFormat="1">
      <c r="A64" s="41" t="s">
        <v>43</v>
      </c>
      <c r="B64" s="42" t="s">
        <v>44</v>
      </c>
      <c r="C64" s="32">
        <f>C65</f>
        <v>108.873</v>
      </c>
      <c r="D64" s="32">
        <f>D65</f>
        <v>2</v>
      </c>
      <c r="E64" s="34">
        <f t="shared" si="3"/>
        <v>1.8370027463191057</v>
      </c>
      <c r="F64" s="34">
        <f t="shared" si="4"/>
        <v>-106.873</v>
      </c>
    </row>
    <row r="65" spans="1:7">
      <c r="A65" s="43" t="s">
        <v>45</v>
      </c>
      <c r="B65" s="44" t="s">
        <v>46</v>
      </c>
      <c r="C65" s="37">
        <v>108.873</v>
      </c>
      <c r="D65" s="37">
        <v>2</v>
      </c>
      <c r="E65" s="38">
        <f t="shared" si="3"/>
        <v>1.8370027463191057</v>
      </c>
      <c r="F65" s="38">
        <f t="shared" si="4"/>
        <v>-106.873</v>
      </c>
    </row>
    <row r="66" spans="1:7" s="6" customFormat="1" ht="18.75" customHeight="1">
      <c r="A66" s="30" t="s">
        <v>47</v>
      </c>
      <c r="B66" s="31" t="s">
        <v>48</v>
      </c>
      <c r="C66" s="32">
        <f>C69+C70+C71</f>
        <v>20</v>
      </c>
      <c r="D66" s="32">
        <f>SUM(D69+D70+D71)</f>
        <v>0</v>
      </c>
      <c r="E66" s="34">
        <f t="shared" si="3"/>
        <v>0</v>
      </c>
      <c r="F66" s="34">
        <f t="shared" si="4"/>
        <v>-20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53</v>
      </c>
      <c r="B69" s="47" t="s">
        <v>54</v>
      </c>
      <c r="C69" s="97">
        <v>3</v>
      </c>
      <c r="D69" s="37">
        <v>0</v>
      </c>
      <c r="E69" s="38">
        <f t="shared" si="3"/>
        <v>0</v>
      </c>
      <c r="F69" s="38">
        <f t="shared" si="4"/>
        <v>-3</v>
      </c>
    </row>
    <row r="70" spans="1:7" ht="15.75" customHeight="1">
      <c r="A70" s="46" t="s">
        <v>215</v>
      </c>
      <c r="B70" s="47" t="s">
        <v>216</v>
      </c>
      <c r="C70" s="37">
        <v>15</v>
      </c>
      <c r="D70" s="37">
        <v>0</v>
      </c>
      <c r="E70" s="38">
        <f t="shared" si="3"/>
        <v>0</v>
      </c>
      <c r="F70" s="38">
        <f t="shared" si="4"/>
        <v>-15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>
        <v>0</v>
      </c>
      <c r="E71" s="38">
        <f>SUM(D71/C71*100)</f>
        <v>0</v>
      </c>
      <c r="F71" s="38">
        <f>SUM(D71-C71)</f>
        <v>-2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962.46</v>
      </c>
      <c r="D72" s="48">
        <f>SUM(D73:D76)</f>
        <v>8.6271100000000001</v>
      </c>
      <c r="E72" s="34">
        <f t="shared" si="3"/>
        <v>0.89636036822309495</v>
      </c>
      <c r="F72" s="34">
        <f t="shared" si="4"/>
        <v>-953.83289000000002</v>
      </c>
    </row>
    <row r="73" spans="1:7" ht="15.7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9.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942.46</v>
      </c>
      <c r="D75" s="37">
        <v>8.6271100000000001</v>
      </c>
      <c r="E75" s="38">
        <f t="shared" si="3"/>
        <v>0.9153820851813339</v>
      </c>
      <c r="F75" s="38">
        <f t="shared" si="4"/>
        <v>-933.83289000000002</v>
      </c>
    </row>
    <row r="76" spans="1:7" ht="16.5" customHeight="1">
      <c r="A76" s="35" t="s">
        <v>63</v>
      </c>
      <c r="B76" s="39" t="s">
        <v>64</v>
      </c>
      <c r="C76" s="49">
        <v>20</v>
      </c>
      <c r="D76" s="37">
        <v>0</v>
      </c>
      <c r="E76" s="38">
        <f t="shared" si="3"/>
        <v>0</v>
      </c>
      <c r="F76" s="38">
        <f t="shared" si="4"/>
        <v>-20</v>
      </c>
    </row>
    <row r="77" spans="1:7" s="6" customFormat="1" ht="14.25" customHeight="1">
      <c r="A77" s="30" t="s">
        <v>65</v>
      </c>
      <c r="B77" s="31" t="s">
        <v>66</v>
      </c>
      <c r="C77" s="32">
        <f>SUM(C78:C80)</f>
        <v>1555.472</v>
      </c>
      <c r="D77" s="32">
        <f>SUM(D78:D80)</f>
        <v>0</v>
      </c>
      <c r="E77" s="34">
        <f t="shared" si="3"/>
        <v>0</v>
      </c>
      <c r="F77" s="34">
        <f t="shared" si="4"/>
        <v>-1555.472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7.25" customHeight="1">
      <c r="A79" s="35" t="s">
        <v>69</v>
      </c>
      <c r="B79" s="51" t="s">
        <v>70</v>
      </c>
      <c r="C79" s="37">
        <v>400</v>
      </c>
      <c r="D79" s="37">
        <v>0</v>
      </c>
      <c r="E79" s="38">
        <f t="shared" si="3"/>
        <v>0</v>
      </c>
      <c r="F79" s="38">
        <f t="shared" si="4"/>
        <v>-400</v>
      </c>
    </row>
    <row r="80" spans="1:7">
      <c r="A80" s="35" t="s">
        <v>71</v>
      </c>
      <c r="B80" s="39" t="s">
        <v>72</v>
      </c>
      <c r="C80" s="37">
        <v>1155.472</v>
      </c>
      <c r="D80" s="37"/>
      <c r="E80" s="38">
        <f t="shared" si="3"/>
        <v>0</v>
      </c>
      <c r="F80" s="38">
        <f t="shared" si="4"/>
        <v>-1155.472</v>
      </c>
    </row>
    <row r="81" spans="1:7" s="6" customFormat="1">
      <c r="A81" s="30" t="s">
        <v>83</v>
      </c>
      <c r="B81" s="31" t="s">
        <v>84</v>
      </c>
      <c r="C81" s="32">
        <f>C82</f>
        <v>1038.4000000000001</v>
      </c>
      <c r="D81" s="32">
        <f>SUM(D82)</f>
        <v>86.534000000000006</v>
      </c>
      <c r="E81" s="34">
        <f t="shared" si="3"/>
        <v>8.3333975346687215</v>
      </c>
      <c r="F81" s="34">
        <f t="shared" si="4"/>
        <v>-951.8660000000001</v>
      </c>
    </row>
    <row r="82" spans="1:7" ht="17.25" customHeight="1">
      <c r="A82" s="35" t="s">
        <v>85</v>
      </c>
      <c r="B82" s="39" t="s">
        <v>230</v>
      </c>
      <c r="C82" s="37">
        <v>1038.4000000000001</v>
      </c>
      <c r="D82" s="37">
        <v>86.534000000000006</v>
      </c>
      <c r="E82" s="38">
        <f t="shared" si="3"/>
        <v>8.3333975346687215</v>
      </c>
      <c r="F82" s="38">
        <f t="shared" si="4"/>
        <v>-951.8660000000001</v>
      </c>
    </row>
    <row r="83" spans="1:7" s="6" customFormat="1" ht="21.75" hidden="1" customHeight="1">
      <c r="A83" s="52">
        <v>1000</v>
      </c>
      <c r="B83" s="31" t="s">
        <v>86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>
      <c r="A84" s="53">
        <v>1001</v>
      </c>
      <c r="B84" s="54" t="s">
        <v>87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>
      <c r="A85" s="53">
        <v>1003</v>
      </c>
      <c r="B85" s="54" t="s">
        <v>88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>
      <c r="A86" s="53">
        <v>1004</v>
      </c>
      <c r="B86" s="54" t="s">
        <v>89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>
      <c r="A87" s="35" t="s">
        <v>90</v>
      </c>
      <c r="B87" s="39" t="s">
        <v>91</v>
      </c>
      <c r="C87" s="37">
        <v>0</v>
      </c>
      <c r="D87" s="37">
        <v>0</v>
      </c>
      <c r="E87" s="38"/>
      <c r="F87" s="38">
        <f t="shared" si="4"/>
        <v>0</v>
      </c>
    </row>
    <row r="88" spans="1:7">
      <c r="A88" s="30" t="s">
        <v>92</v>
      </c>
      <c r="B88" s="31" t="s">
        <v>93</v>
      </c>
      <c r="C88" s="32">
        <f>C89+C90+C91+C92+C93</f>
        <v>10</v>
      </c>
      <c r="D88" s="32">
        <f>D89</f>
        <v>0</v>
      </c>
      <c r="E88" s="38">
        <f t="shared" si="3"/>
        <v>0</v>
      </c>
      <c r="F88" s="22">
        <f>F89+F90+F91+F92+F93</f>
        <v>-10</v>
      </c>
    </row>
    <row r="89" spans="1:7" ht="19.5" customHeight="1">
      <c r="A89" s="35" t="s">
        <v>94</v>
      </c>
      <c r="B89" s="39" t="s">
        <v>95</v>
      </c>
      <c r="C89" s="37">
        <v>10</v>
      </c>
      <c r="D89" s="37"/>
      <c r="E89" s="38">
        <f t="shared" si="3"/>
        <v>0</v>
      </c>
      <c r="F89" s="38">
        <f>SUM(D89-C89)</f>
        <v>-10</v>
      </c>
      <c r="G89" s="242"/>
    </row>
    <row r="90" spans="1:7" ht="15.7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>
      <c r="A91" s="35" t="s">
        <v>98</v>
      </c>
      <c r="B91" s="39" t="s">
        <v>99</v>
      </c>
      <c r="C91" s="37"/>
      <c r="D91" s="37" t="s">
        <v>323</v>
      </c>
      <c r="E91" s="38" t="e">
        <f t="shared" si="3"/>
        <v>#VALUE!</v>
      </c>
      <c r="F91" s="38"/>
    </row>
    <row r="92" spans="1:7" ht="15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7" ht="15.7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>
      <c r="A94" s="52">
        <v>1400</v>
      </c>
      <c r="B94" s="56" t="s">
        <v>112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>
      <c r="A96" s="53">
        <v>1402</v>
      </c>
      <c r="B96" s="54" t="s">
        <v>114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5.75" hidden="1" customHeight="1">
      <c r="A97" s="53">
        <v>1403</v>
      </c>
      <c r="B97" s="54" t="s">
        <v>115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8" s="6" customFormat="1" ht="15.75" customHeight="1">
      <c r="A98" s="52"/>
      <c r="B98" s="57" t="s">
        <v>116</v>
      </c>
      <c r="C98" s="271">
        <f>C56+C64+C66+C72+C77+C81+C83+C88+C94</f>
        <v>5234.8330000000005</v>
      </c>
      <c r="D98" s="248">
        <f>D56+D64+D66+D72+D77+D81+D83+D88+D94</f>
        <v>122.16111000000001</v>
      </c>
      <c r="E98" s="34">
        <f t="shared" si="3"/>
        <v>2.3336200027775478</v>
      </c>
      <c r="F98" s="34">
        <f t="shared" si="4"/>
        <v>-5112.6718900000005</v>
      </c>
      <c r="G98" s="195"/>
      <c r="H98" s="195"/>
    </row>
    <row r="99" spans="1:8">
      <c r="C99" s="125"/>
      <c r="D99" s="101"/>
    </row>
    <row r="100" spans="1:8" s="65" customFormat="1" ht="16.5" customHeight="1">
      <c r="A100" s="63" t="s">
        <v>117</v>
      </c>
      <c r="B100" s="63"/>
      <c r="C100" s="180"/>
      <c r="D100" s="180"/>
      <c r="E100" s="243"/>
    </row>
    <row r="101" spans="1:8" s="65" customFormat="1" ht="20.25" customHeight="1">
      <c r="A101" s="66" t="s">
        <v>118</v>
      </c>
      <c r="B101" s="66"/>
      <c r="C101" s="65" t="s">
        <v>119</v>
      </c>
    </row>
    <row r="102" spans="1:8" ht="13.5" customHeight="1">
      <c r="C102" s="119"/>
    </row>
    <row r="104" spans="1:8" ht="5.25" customHeight="1"/>
    <row r="142" hidden="1"/>
  </sheetData>
  <customSheetViews>
    <customSheetView guid="{BCDCC9D4-DB89-4801-A421-45470CFD57EC}" scale="70" showPageBreaks="1" hiddenRows="1" state="hidden" view="pageBreakPreview">
      <selection activeCell="D98" sqref="D98"/>
      <pageMargins left="0.70866141732283472" right="0.70866141732283472" top="0.74803149606299213" bottom="0.74803149606299213" header="0.31496062992125984" footer="0.31496062992125984"/>
      <pageSetup paperSize="9" scale="59" orientation="portrait" r:id="rId1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2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4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5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scale="70" showPageBreaks="1" printArea="1" hiddenRows="1" view="pageBreakPreview" topLeftCell="A22">
      <selection activeCell="C51" sqref="C51:D52"/>
      <pageMargins left="0.7" right="0.7" top="0.75" bottom="0.75" header="0.3" footer="0.3"/>
      <pageSetup paperSize="9" scale="52" orientation="portrait" r:id="rId7"/>
    </customSheetView>
    <customSheetView guid="{B30CE22D-C12F-4E12-8BB9-3AAE0A6991CC}" scale="70" showPageBreaks="1" printArea="1" hiddenRows="1" view="pageBreakPreview" topLeftCell="A28">
      <selection activeCell="D81" sqref="D81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B31C8DB7-3E78-4144-A6B5-8DE36DE63F0E}" hiddenRows="1" topLeftCell="A46">
      <selection activeCell="D89" sqref="D89"/>
      <pageMargins left="0.7" right="0.7" top="0.75" bottom="0.75" header="0.3" footer="0.3"/>
      <pageSetup paperSize="9" scale="52" orientation="portrait" r:id="rId9"/>
    </customSheetView>
    <customSheetView guid="{61528DAC-5C4C-48F4-ADE2-8A724B05A086}" scale="70" showPageBreaks="1" hiddenRows="1" view="pageBreakPreview">
      <selection activeCell="D98" sqref="D98"/>
      <pageMargins left="0.70866141732283472" right="0.70866141732283472" top="0.74803149606299213" bottom="0.74803149606299213" header="0.31496062992125984" footer="0.31496062992125984"/>
      <pageSetup paperSize="9" scale="59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42"/>
  <sheetViews>
    <sheetView view="pageBreakPreview" zoomScale="70" zoomScaleNormal="100" zoomScaleSheetLayoutView="70" workbookViewId="0">
      <selection activeCell="D89" sqref="D89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5" t="s">
        <v>431</v>
      </c>
      <c r="B1" s="525"/>
      <c r="C1" s="525"/>
      <c r="D1" s="525"/>
      <c r="E1" s="525"/>
      <c r="F1" s="525"/>
    </row>
    <row r="2" spans="1:6">
      <c r="A2" s="524"/>
      <c r="B2" s="524"/>
      <c r="C2" s="524"/>
      <c r="D2" s="524"/>
      <c r="E2" s="524"/>
      <c r="F2" s="524"/>
    </row>
    <row r="3" spans="1:6" ht="63">
      <c r="A3" s="2" t="s">
        <v>0</v>
      </c>
      <c r="B3" s="2" t="s">
        <v>1</v>
      </c>
      <c r="C3" s="72" t="s">
        <v>418</v>
      </c>
      <c r="D3" s="73" t="s">
        <v>415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890.2</v>
      </c>
      <c r="D4" s="5">
        <f>D5+D12+D14+D17+D7</f>
        <v>53.172809999999998</v>
      </c>
      <c r="E4" s="5">
        <f>SUM(D4/C4*100)</f>
        <v>5.9731307571332275</v>
      </c>
      <c r="F4" s="5">
        <f>SUM(D4-C4)</f>
        <v>-837.02719000000002</v>
      </c>
    </row>
    <row r="5" spans="1:6" s="6" customFormat="1">
      <c r="A5" s="68">
        <v>1010000000</v>
      </c>
      <c r="B5" s="67" t="s">
        <v>5</v>
      </c>
      <c r="C5" s="5">
        <f>C6</f>
        <v>60</v>
      </c>
      <c r="D5" s="5">
        <f>D6</f>
        <v>1.2472700000000001</v>
      </c>
      <c r="E5" s="5">
        <f t="shared" ref="E5:E51" si="0">SUM(D5/C5*100)</f>
        <v>2.0787833333333334</v>
      </c>
      <c r="F5" s="5">
        <f t="shared" ref="F5:F51" si="1">SUM(D5-C5)</f>
        <v>-58.75273</v>
      </c>
    </row>
    <row r="6" spans="1:6">
      <c r="A6" s="7">
        <v>1010200001</v>
      </c>
      <c r="B6" s="8" t="s">
        <v>225</v>
      </c>
      <c r="C6" s="9">
        <v>60</v>
      </c>
      <c r="D6" s="10">
        <v>1.2472700000000001</v>
      </c>
      <c r="E6" s="9">
        <f t="shared" ref="E6:E11" si="2">SUM(D6/C6*100)</f>
        <v>2.0787833333333334</v>
      </c>
      <c r="F6" s="9">
        <f t="shared" si="1"/>
        <v>-58.75273</v>
      </c>
    </row>
    <row r="7" spans="1:6" ht="31.5">
      <c r="A7" s="3">
        <v>1030000000</v>
      </c>
      <c r="B7" s="13" t="s">
        <v>267</v>
      </c>
      <c r="C7" s="5">
        <f>C8+C10+C9</f>
        <v>420.20000000000005</v>
      </c>
      <c r="D7" s="5">
        <f>D8+D10+D9+D11</f>
        <v>40.324739999999998</v>
      </c>
      <c r="E7" s="5">
        <f t="shared" si="2"/>
        <v>9.5965587815326021</v>
      </c>
      <c r="F7" s="5">
        <f t="shared" si="1"/>
        <v>-379.87526000000003</v>
      </c>
    </row>
    <row r="8" spans="1:6">
      <c r="A8" s="7">
        <v>1030223001</v>
      </c>
      <c r="B8" s="8" t="s">
        <v>269</v>
      </c>
      <c r="C8" s="9">
        <v>156.73500000000001</v>
      </c>
      <c r="D8" s="10">
        <v>18.52721</v>
      </c>
      <c r="E8" s="9">
        <f t="shared" si="2"/>
        <v>11.820722876192297</v>
      </c>
      <c r="F8" s="9">
        <f t="shared" si="1"/>
        <v>-138.20779000000002</v>
      </c>
    </row>
    <row r="9" spans="1:6">
      <c r="A9" s="7">
        <v>1030224001</v>
      </c>
      <c r="B9" s="8" t="s">
        <v>275</v>
      </c>
      <c r="C9" s="9">
        <v>1.68</v>
      </c>
      <c r="D9" s="10">
        <v>0.10904</v>
      </c>
      <c r="E9" s="9">
        <f t="shared" si="2"/>
        <v>6.4904761904761905</v>
      </c>
      <c r="F9" s="9">
        <f t="shared" si="1"/>
        <v>-1.5709599999999999</v>
      </c>
    </row>
    <row r="10" spans="1:6">
      <c r="A10" s="7">
        <v>1030225001</v>
      </c>
      <c r="B10" s="8" t="s">
        <v>268</v>
      </c>
      <c r="C10" s="9">
        <v>261.78500000000003</v>
      </c>
      <c r="D10" s="10">
        <v>22.922820000000002</v>
      </c>
      <c r="E10" s="9">
        <f t="shared" si="2"/>
        <v>8.7563534961896217</v>
      </c>
      <c r="F10" s="9">
        <f t="shared" si="1"/>
        <v>-238.86218000000002</v>
      </c>
    </row>
    <row r="11" spans="1:6">
      <c r="A11" s="7">
        <v>1030226001</v>
      </c>
      <c r="B11" s="8" t="s">
        <v>277</v>
      </c>
      <c r="C11" s="9">
        <v>0</v>
      </c>
      <c r="D11" s="10">
        <v>-1.2343299999999999</v>
      </c>
      <c r="E11" s="9" t="e">
        <f t="shared" si="2"/>
        <v>#DIV/0!</v>
      </c>
      <c r="F11" s="9">
        <f t="shared" si="1"/>
        <v>-1.2343299999999999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397</v>
      </c>
      <c r="D14" s="5">
        <f>D15+D16</f>
        <v>11.4008</v>
      </c>
      <c r="E14" s="5">
        <f t="shared" si="0"/>
        <v>2.8717380352644839</v>
      </c>
      <c r="F14" s="5">
        <f t="shared" si="1"/>
        <v>-385.5992</v>
      </c>
    </row>
    <row r="15" spans="1:6" s="6" customFormat="1" ht="15.75" customHeight="1">
      <c r="A15" s="7">
        <v>1060100000</v>
      </c>
      <c r="B15" s="11" t="s">
        <v>8</v>
      </c>
      <c r="C15" s="9">
        <v>90</v>
      </c>
      <c r="D15" s="10">
        <v>0.51715999999999995</v>
      </c>
      <c r="E15" s="9">
        <f t="shared" si="0"/>
        <v>0.57462222222222215</v>
      </c>
      <c r="F15" s="9">
        <f>SUM(D15-C15)</f>
        <v>-89.482839999999996</v>
      </c>
    </row>
    <row r="16" spans="1:6" ht="15.75" customHeight="1">
      <c r="A16" s="7">
        <v>1060600000</v>
      </c>
      <c r="B16" s="11" t="s">
        <v>7</v>
      </c>
      <c r="C16" s="9">
        <v>307</v>
      </c>
      <c r="D16" s="10">
        <v>10.88364</v>
      </c>
      <c r="E16" s="9">
        <f t="shared" si="0"/>
        <v>3.5451596091205211</v>
      </c>
      <c r="F16" s="9">
        <f t="shared" si="1"/>
        <v>-296.11635999999999</v>
      </c>
    </row>
    <row r="17" spans="1:6" s="6" customFormat="1">
      <c r="A17" s="3">
        <v>1080000000</v>
      </c>
      <c r="B17" s="4" t="s">
        <v>10</v>
      </c>
      <c r="C17" s="5">
        <f>C18</f>
        <v>3</v>
      </c>
      <c r="D17" s="5">
        <f>D18</f>
        <v>0.2</v>
      </c>
      <c r="E17" s="5">
        <f t="shared" si="0"/>
        <v>6.666666666666667</v>
      </c>
      <c r="F17" s="5">
        <f t="shared" si="1"/>
        <v>-2.8</v>
      </c>
    </row>
    <row r="18" spans="1:6" ht="16.5" customHeight="1">
      <c r="A18" s="7">
        <v>1080400001</v>
      </c>
      <c r="B18" s="8" t="s">
        <v>224</v>
      </c>
      <c r="C18" s="9">
        <v>3</v>
      </c>
      <c r="D18" s="10">
        <v>0.2</v>
      </c>
      <c r="E18" s="9">
        <f t="shared" si="0"/>
        <v>6.666666666666667</v>
      </c>
      <c r="F18" s="9">
        <f t="shared" si="1"/>
        <v>-2.8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122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12</v>
      </c>
      <c r="C25" s="5">
        <f>C26+C29+C31+C37+C34</f>
        <v>210</v>
      </c>
      <c r="D25" s="5">
        <f>D26+D29+D31+D37+D34</f>
        <v>2.1676000000000002</v>
      </c>
      <c r="E25" s="5">
        <f t="shared" si="0"/>
        <v>1.0321904761904763</v>
      </c>
      <c r="F25" s="5">
        <f t="shared" si="1"/>
        <v>-207.83240000000001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200</v>
      </c>
      <c r="D26" s="5">
        <f>D27+D28</f>
        <v>2.1676000000000002</v>
      </c>
      <c r="E26" s="5">
        <f t="shared" si="0"/>
        <v>1.0838000000000001</v>
      </c>
      <c r="F26" s="5">
        <f t="shared" si="1"/>
        <v>-197.83240000000001</v>
      </c>
    </row>
    <row r="27" spans="1:6">
      <c r="A27" s="16">
        <v>1110502510</v>
      </c>
      <c r="B27" s="17" t="s">
        <v>222</v>
      </c>
      <c r="C27" s="12">
        <v>180</v>
      </c>
      <c r="D27" s="10">
        <v>0</v>
      </c>
      <c r="E27" s="9">
        <f t="shared" si="0"/>
        <v>0</v>
      </c>
      <c r="F27" s="9">
        <f t="shared" si="1"/>
        <v>-180</v>
      </c>
    </row>
    <row r="28" spans="1:6" ht="18.75" customHeight="1">
      <c r="A28" s="7">
        <v>1110503505</v>
      </c>
      <c r="B28" s="11" t="s">
        <v>221</v>
      </c>
      <c r="C28" s="12">
        <v>20</v>
      </c>
      <c r="D28" s="10">
        <v>2.1676000000000002</v>
      </c>
      <c r="E28" s="9">
        <f t="shared" si="0"/>
        <v>10.838000000000001</v>
      </c>
      <c r="F28" s="9">
        <f t="shared" si="1"/>
        <v>-17.8324</v>
      </c>
    </row>
    <row r="29" spans="1:6" s="15" customFormat="1" ht="37.5" customHeight="1">
      <c r="A29" s="68">
        <v>1130000000</v>
      </c>
      <c r="B29" s="69" t="s">
        <v>128</v>
      </c>
      <c r="C29" s="5">
        <f>C30</f>
        <v>10</v>
      </c>
      <c r="D29" s="5">
        <f>D30</f>
        <v>0</v>
      </c>
      <c r="E29" s="5">
        <f t="shared" si="0"/>
        <v>0</v>
      </c>
      <c r="F29" s="5">
        <f t="shared" si="1"/>
        <v>-10</v>
      </c>
    </row>
    <row r="30" spans="1:6">
      <c r="A30" s="7">
        <v>1130206005</v>
      </c>
      <c r="B30" s="8" t="s">
        <v>220</v>
      </c>
      <c r="C30" s="9">
        <v>10</v>
      </c>
      <c r="D30" s="10"/>
      <c r="E30" s="9">
        <f t="shared" si="0"/>
        <v>0</v>
      </c>
      <c r="F30" s="9">
        <f t="shared" si="1"/>
        <v>-10</v>
      </c>
    </row>
    <row r="31" spans="1:6" ht="27" hidden="1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1160000000</v>
      </c>
      <c r="B34" s="13" t="s">
        <v>241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256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1169005010</v>
      </c>
      <c r="B36" s="8" t="s">
        <v>327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21" customHeight="1">
      <c r="A37" s="3">
        <v>1170000000</v>
      </c>
      <c r="B37" s="13" t="s">
        <v>132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7.2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>
      <c r="A40" s="3">
        <v>1000000000</v>
      </c>
      <c r="B40" s="4" t="s">
        <v>16</v>
      </c>
      <c r="C40" s="126">
        <f>SUM(C4,C25)</f>
        <v>1100.2</v>
      </c>
      <c r="D40" s="126">
        <f>D4+D25</f>
        <v>55.340409999999999</v>
      </c>
      <c r="E40" s="5">
        <f t="shared" si="0"/>
        <v>5.0300318123977457</v>
      </c>
      <c r="F40" s="5">
        <f t="shared" si="1"/>
        <v>-1044.85959</v>
      </c>
    </row>
    <row r="41" spans="1:7" s="6" customFormat="1">
      <c r="A41" s="3">
        <v>2000000000</v>
      </c>
      <c r="B41" s="4" t="s">
        <v>17</v>
      </c>
      <c r="C41" s="5">
        <f>C42+C43+C44+C45+C46+C47+C50</f>
        <v>2976.1729999999998</v>
      </c>
      <c r="D41" s="5">
        <f>D42+D43+D44+D45+D46+D47+D50</f>
        <v>9.0730000000000004</v>
      </c>
      <c r="E41" s="5">
        <f t="shared" si="0"/>
        <v>0.30485459010615318</v>
      </c>
      <c r="F41" s="5">
        <f t="shared" si="1"/>
        <v>-2967.1</v>
      </c>
      <c r="G41" s="19"/>
    </row>
    <row r="42" spans="1:7" ht="16.5" customHeight="1">
      <c r="A42" s="16">
        <v>2021000000</v>
      </c>
      <c r="B42" s="17" t="s">
        <v>18</v>
      </c>
      <c r="C42" s="12">
        <v>1897.8</v>
      </c>
      <c r="D42" s="12">
        <v>0</v>
      </c>
      <c r="E42" s="9">
        <f t="shared" si="0"/>
        <v>0</v>
      </c>
      <c r="F42" s="9">
        <f t="shared" si="1"/>
        <v>-1897.8</v>
      </c>
    </row>
    <row r="43" spans="1:7" ht="15.75" customHeight="1">
      <c r="A43" s="16">
        <v>2021500200</v>
      </c>
      <c r="B43" s="17" t="s">
        <v>228</v>
      </c>
      <c r="C43" s="12"/>
      <c r="D43" s="20">
        <v>0</v>
      </c>
      <c r="E43" s="9" t="e">
        <f t="shared" si="0"/>
        <v>#DIV/0!</v>
      </c>
      <c r="F43" s="9">
        <f t="shared" si="1"/>
        <v>0</v>
      </c>
    </row>
    <row r="44" spans="1:7" ht="18" customHeight="1">
      <c r="A44" s="16">
        <v>2022000000</v>
      </c>
      <c r="B44" s="17" t="s">
        <v>19</v>
      </c>
      <c r="C44" s="12">
        <v>660.3</v>
      </c>
      <c r="D44" s="10">
        <v>0</v>
      </c>
      <c r="E44" s="9">
        <f t="shared" si="0"/>
        <v>0</v>
      </c>
      <c r="F44" s="9">
        <f t="shared" si="1"/>
        <v>-660.3</v>
      </c>
    </row>
    <row r="45" spans="1:7" ht="15.75" customHeight="1">
      <c r="A45" s="16">
        <v>2023000000</v>
      </c>
      <c r="B45" s="17" t="s">
        <v>20</v>
      </c>
      <c r="C45" s="12">
        <v>118.07299999999999</v>
      </c>
      <c r="D45" s="182">
        <v>9.0730000000000004</v>
      </c>
      <c r="E45" s="9">
        <f t="shared" si="0"/>
        <v>7.6842292480075889</v>
      </c>
      <c r="F45" s="9">
        <f t="shared" si="1"/>
        <v>-109</v>
      </c>
    </row>
    <row r="46" spans="1:7" ht="15" customHeight="1">
      <c r="A46" s="16">
        <v>2024000000</v>
      </c>
      <c r="B46" s="17" t="s">
        <v>21</v>
      </c>
      <c r="C46" s="12">
        <v>300</v>
      </c>
      <c r="D46" s="183"/>
      <c r="E46" s="9">
        <f t="shared" si="0"/>
        <v>0</v>
      </c>
      <c r="F46" s="9">
        <f t="shared" si="1"/>
        <v>-300</v>
      </c>
    </row>
    <row r="47" spans="1:7" ht="30.75" hidden="1" customHeight="1">
      <c r="A47" s="16">
        <v>2020900000</v>
      </c>
      <c r="B47" s="18" t="s">
        <v>22</v>
      </c>
      <c r="C47" s="12"/>
      <c r="D47" s="183"/>
      <c r="E47" s="9" t="e">
        <f t="shared" si="0"/>
        <v>#DIV/0!</v>
      </c>
      <c r="F47" s="9">
        <f t="shared" si="1"/>
        <v>0</v>
      </c>
    </row>
    <row r="48" spans="1:7" ht="1.5" hidden="1" customHeight="1">
      <c r="A48" s="16">
        <v>2080500010</v>
      </c>
      <c r="B48" s="18" t="s">
        <v>245</v>
      </c>
      <c r="C48" s="12"/>
      <c r="D48" s="183"/>
      <c r="E48" s="9"/>
      <c r="F48" s="9"/>
    </row>
    <row r="49" spans="1:8" s="6" customFormat="1" ht="21.75" hidden="1" customHeight="1">
      <c r="A49" s="3">
        <v>3000000000</v>
      </c>
      <c r="B49" s="13" t="s">
        <v>24</v>
      </c>
      <c r="C49" s="186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7.25" hidden="1" customHeight="1">
      <c r="A50" s="16">
        <v>2027000000</v>
      </c>
      <c r="B50" s="8" t="s">
        <v>335</v>
      </c>
      <c r="C50" s="12"/>
      <c r="D50" s="10"/>
      <c r="E50" s="9" t="e">
        <f t="shared" si="0"/>
        <v>#DIV/0!</v>
      </c>
      <c r="F50" s="9">
        <f t="shared" si="1"/>
        <v>0</v>
      </c>
    </row>
    <row r="51" spans="1:8" s="6" customFormat="1" ht="17.25" customHeight="1">
      <c r="A51" s="7">
        <v>2070500010</v>
      </c>
      <c r="B51" s="4" t="s">
        <v>25</v>
      </c>
      <c r="C51" s="249">
        <f>C40+C41</f>
        <v>4076.3729999999996</v>
      </c>
      <c r="D51" s="250">
        <f>D40+D41</f>
        <v>64.413409999999999</v>
      </c>
      <c r="E51" s="93">
        <f t="shared" si="0"/>
        <v>1.5801647690238358</v>
      </c>
      <c r="F51" s="93">
        <f t="shared" si="1"/>
        <v>-4011.9595899999995</v>
      </c>
      <c r="G51" s="94"/>
      <c r="H51" s="244"/>
    </row>
    <row r="52" spans="1:8" s="6" customFormat="1" ht="16.5" customHeight="1">
      <c r="A52" s="7"/>
      <c r="B52" s="21" t="s">
        <v>308</v>
      </c>
      <c r="C52" s="249">
        <f>C51-C98</f>
        <v>-51.806000000000495</v>
      </c>
      <c r="D52" s="249">
        <f>D51-D98</f>
        <v>-55.45805</v>
      </c>
      <c r="E52" s="190"/>
      <c r="F52" s="190"/>
    </row>
    <row r="53" spans="1:8">
      <c r="A53" s="3"/>
      <c r="B53" s="24"/>
      <c r="C53" s="213"/>
      <c r="D53" s="213"/>
      <c r="E53" s="26"/>
      <c r="F53" s="27"/>
    </row>
    <row r="54" spans="1:8" ht="32.25" customHeight="1">
      <c r="A54" s="23"/>
      <c r="B54" s="28" t="s">
        <v>26</v>
      </c>
      <c r="C54" s="72" t="s">
        <v>418</v>
      </c>
      <c r="D54" s="73" t="s">
        <v>415</v>
      </c>
      <c r="E54" s="72" t="s">
        <v>2</v>
      </c>
      <c r="F54" s="74" t="s">
        <v>3</v>
      </c>
    </row>
    <row r="55" spans="1:8" ht="47.25" customHeight="1">
      <c r="A55" s="28" t="s">
        <v>0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>
      <c r="A56" s="29">
        <v>1</v>
      </c>
      <c r="B56" s="31" t="s">
        <v>28</v>
      </c>
      <c r="C56" s="461">
        <f>C57+C58+C59+C60+C61+C63+C62</f>
        <v>1307.076</v>
      </c>
      <c r="D56" s="33">
        <f>D57+D58+D59+D60+D61+D63+D62</f>
        <v>47.329459999999997</v>
      </c>
      <c r="E56" s="34">
        <f>SUM(D56/C56*100)</f>
        <v>3.6210182116418634</v>
      </c>
      <c r="F56" s="34">
        <f>SUM(D56-C56)</f>
        <v>-1259.7465400000001</v>
      </c>
    </row>
    <row r="57" spans="1:8" s="6" customFormat="1" ht="15.75" hidden="1" customHeight="1">
      <c r="A57" s="30" t="s">
        <v>27</v>
      </c>
      <c r="B57" s="36" t="s">
        <v>30</v>
      </c>
      <c r="C57" s="191"/>
      <c r="D57" s="191"/>
      <c r="E57" s="38"/>
      <c r="F57" s="38"/>
    </row>
    <row r="58" spans="1:8" ht="17.25" customHeight="1">
      <c r="A58" s="35" t="s">
        <v>31</v>
      </c>
      <c r="B58" s="39" t="s">
        <v>32</v>
      </c>
      <c r="C58" s="191">
        <v>1279.0999999999999</v>
      </c>
      <c r="D58" s="191">
        <v>27.329460000000001</v>
      </c>
      <c r="E58" s="38">
        <f t="shared" ref="E58:E98" si="3">SUM(D58/C58*100)</f>
        <v>2.136616370885779</v>
      </c>
      <c r="F58" s="38">
        <f t="shared" ref="F58:F98" si="4">SUM(D58-C58)</f>
        <v>-1251.77054</v>
      </c>
    </row>
    <row r="59" spans="1:8" ht="17.25" hidden="1" customHeight="1">
      <c r="A59" s="35" t="s">
        <v>31</v>
      </c>
      <c r="B59" s="39" t="s">
        <v>34</v>
      </c>
      <c r="C59" s="191"/>
      <c r="D59" s="191"/>
      <c r="E59" s="38"/>
      <c r="F59" s="38">
        <f t="shared" si="4"/>
        <v>0</v>
      </c>
    </row>
    <row r="60" spans="1:8" ht="15.75" hidden="1" customHeight="1">
      <c r="A60" s="35" t="s">
        <v>33</v>
      </c>
      <c r="B60" s="39" t="s">
        <v>36</v>
      </c>
      <c r="C60" s="191"/>
      <c r="D60" s="191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37</v>
      </c>
      <c r="B61" s="39" t="s">
        <v>38</v>
      </c>
      <c r="C61" s="191"/>
      <c r="D61" s="191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192">
        <v>5</v>
      </c>
      <c r="D62" s="192">
        <v>0</v>
      </c>
      <c r="E62" s="38">
        <f t="shared" si="3"/>
        <v>0</v>
      </c>
      <c r="F62" s="38">
        <f t="shared" si="4"/>
        <v>-5</v>
      </c>
    </row>
    <row r="63" spans="1:8" ht="19.5" customHeight="1">
      <c r="A63" s="35" t="s">
        <v>41</v>
      </c>
      <c r="B63" s="39" t="s">
        <v>42</v>
      </c>
      <c r="C63" s="191">
        <v>22.975999999999999</v>
      </c>
      <c r="D63" s="191">
        <v>20</v>
      </c>
      <c r="E63" s="38">
        <f t="shared" si="3"/>
        <v>87.047353760445688</v>
      </c>
      <c r="F63" s="38">
        <f t="shared" si="4"/>
        <v>-2.9759999999999991</v>
      </c>
    </row>
    <row r="64" spans="1:8" s="6" customFormat="1">
      <c r="A64" s="30" t="s">
        <v>43</v>
      </c>
      <c r="B64" s="42" t="s">
        <v>44</v>
      </c>
      <c r="C64" s="33">
        <f>C65</f>
        <v>108.873</v>
      </c>
      <c r="D64" s="33">
        <f>D65</f>
        <v>2</v>
      </c>
      <c r="E64" s="34">
        <f t="shared" si="3"/>
        <v>1.8370027463191057</v>
      </c>
      <c r="F64" s="34">
        <f t="shared" si="4"/>
        <v>-106.873</v>
      </c>
    </row>
    <row r="65" spans="1:9">
      <c r="A65" s="436" t="s">
        <v>45</v>
      </c>
      <c r="B65" s="44" t="s">
        <v>46</v>
      </c>
      <c r="C65" s="191">
        <v>108.873</v>
      </c>
      <c r="D65" s="191">
        <v>2</v>
      </c>
      <c r="E65" s="38">
        <f t="shared" si="3"/>
        <v>1.8370027463191057</v>
      </c>
      <c r="F65" s="38">
        <f t="shared" si="4"/>
        <v>-106.873</v>
      </c>
    </row>
    <row r="66" spans="1:9" s="6" customFormat="1" ht="18" customHeight="1">
      <c r="A66" s="43" t="s">
        <v>47</v>
      </c>
      <c r="B66" s="31" t="s">
        <v>48</v>
      </c>
      <c r="C66" s="33">
        <f>C69+C70+C71</f>
        <v>18.5</v>
      </c>
      <c r="D66" s="33">
        <f>D69+D70+D71</f>
        <v>0</v>
      </c>
      <c r="E66" s="34">
        <f t="shared" si="3"/>
        <v>0</v>
      </c>
      <c r="F66" s="34">
        <f t="shared" si="4"/>
        <v>-18.5</v>
      </c>
    </row>
    <row r="67" spans="1:9" ht="1.5" hidden="1" customHeight="1">
      <c r="A67" s="30" t="s">
        <v>47</v>
      </c>
      <c r="B67" s="39" t="s">
        <v>50</v>
      </c>
      <c r="C67" s="191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35" t="s">
        <v>49</v>
      </c>
      <c r="B68" s="39" t="s">
        <v>52</v>
      </c>
      <c r="C68" s="191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5" t="s">
        <v>53</v>
      </c>
      <c r="B69" s="47" t="s">
        <v>54</v>
      </c>
      <c r="C69" s="193">
        <v>3</v>
      </c>
      <c r="D69" s="191">
        <v>0</v>
      </c>
      <c r="E69" s="34">
        <f t="shared" si="3"/>
        <v>0</v>
      </c>
      <c r="F69" s="34">
        <f t="shared" si="4"/>
        <v>-3</v>
      </c>
    </row>
    <row r="70" spans="1:9">
      <c r="A70" s="46" t="s">
        <v>215</v>
      </c>
      <c r="B70" s="47" t="s">
        <v>216</v>
      </c>
      <c r="C70" s="191">
        <v>13.5</v>
      </c>
      <c r="D70" s="191">
        <v>0</v>
      </c>
      <c r="E70" s="34">
        <f t="shared" si="3"/>
        <v>0</v>
      </c>
      <c r="F70" s="34">
        <f t="shared" si="4"/>
        <v>-13.5</v>
      </c>
    </row>
    <row r="71" spans="1:9">
      <c r="A71" s="46" t="s">
        <v>340</v>
      </c>
      <c r="B71" s="47" t="s">
        <v>395</v>
      </c>
      <c r="C71" s="191">
        <v>2</v>
      </c>
      <c r="D71" s="191">
        <v>0</v>
      </c>
      <c r="E71" s="34">
        <f>SUM(D71/C71*100)</f>
        <v>0</v>
      </c>
      <c r="F71" s="34">
        <f>SUM(D71-C71)</f>
        <v>-2</v>
      </c>
    </row>
    <row r="72" spans="1:9" s="6" customFormat="1" ht="17.25" customHeight="1">
      <c r="A72" s="437" t="s">
        <v>55</v>
      </c>
      <c r="B72" s="31" t="s">
        <v>56</v>
      </c>
      <c r="C72" s="33">
        <f>SUM(C73:C76)</f>
        <v>1301.5060000000001</v>
      </c>
      <c r="D72" s="33">
        <f>SUM(D73:D76)</f>
        <v>0</v>
      </c>
      <c r="E72" s="34">
        <f t="shared" si="3"/>
        <v>0</v>
      </c>
      <c r="F72" s="34">
        <f t="shared" si="4"/>
        <v>-1301.5060000000001</v>
      </c>
      <c r="I72" s="107"/>
    </row>
    <row r="73" spans="1:9" ht="15.75" customHeight="1">
      <c r="A73" s="35" t="s">
        <v>57</v>
      </c>
      <c r="B73" s="39" t="s">
        <v>58</v>
      </c>
      <c r="C73" s="191">
        <v>9.1999999999999993</v>
      </c>
      <c r="D73" s="191">
        <v>0</v>
      </c>
      <c r="E73" s="38">
        <f t="shared" si="3"/>
        <v>0</v>
      </c>
      <c r="F73" s="38">
        <f t="shared" si="4"/>
        <v>-9.1999999999999993</v>
      </c>
    </row>
    <row r="74" spans="1:9" s="6" customFormat="1" ht="19.5" customHeight="1">
      <c r="A74" s="35" t="s">
        <v>59</v>
      </c>
      <c r="B74" s="39" t="s">
        <v>60</v>
      </c>
      <c r="C74" s="191">
        <v>0</v>
      </c>
      <c r="D74" s="191">
        <v>0</v>
      </c>
      <c r="E74" s="38" t="e">
        <f t="shared" si="3"/>
        <v>#DIV/0!</v>
      </c>
      <c r="F74" s="38">
        <f t="shared" si="4"/>
        <v>0</v>
      </c>
      <c r="G74" s="50"/>
    </row>
    <row r="75" spans="1:9">
      <c r="A75" s="35" t="s">
        <v>61</v>
      </c>
      <c r="B75" s="39" t="s">
        <v>62</v>
      </c>
      <c r="C75" s="191">
        <v>1292.306</v>
      </c>
      <c r="D75" s="191">
        <v>0</v>
      </c>
      <c r="E75" s="38">
        <f t="shared" si="3"/>
        <v>0</v>
      </c>
      <c r="F75" s="38">
        <f t="shared" si="4"/>
        <v>-1292.306</v>
      </c>
    </row>
    <row r="76" spans="1:9">
      <c r="A76" s="35" t="s">
        <v>63</v>
      </c>
      <c r="B76" s="39" t="s">
        <v>64</v>
      </c>
      <c r="C76" s="191">
        <v>0</v>
      </c>
      <c r="D76" s="191">
        <v>0</v>
      </c>
      <c r="E76" s="38" t="e">
        <f t="shared" si="3"/>
        <v>#DIV/0!</v>
      </c>
      <c r="F76" s="38">
        <f t="shared" si="4"/>
        <v>0</v>
      </c>
    </row>
    <row r="77" spans="1:9" s="6" customFormat="1" ht="14.25" customHeight="1">
      <c r="A77" s="30" t="s">
        <v>65</v>
      </c>
      <c r="B77" s="31" t="s">
        <v>66</v>
      </c>
      <c r="C77" s="33">
        <f>SUM(C78:C80)</f>
        <v>543.72400000000005</v>
      </c>
      <c r="D77" s="33">
        <f>SUM(D78:D80)</f>
        <v>0</v>
      </c>
      <c r="E77" s="34">
        <f t="shared" si="3"/>
        <v>0</v>
      </c>
      <c r="F77" s="34">
        <f t="shared" si="4"/>
        <v>-543.72400000000005</v>
      </c>
    </row>
    <row r="78" spans="1:9" ht="15.75" hidden="1" customHeight="1">
      <c r="A78" s="30" t="s">
        <v>65</v>
      </c>
      <c r="B78" s="51" t="s">
        <v>68</v>
      </c>
      <c r="C78" s="191"/>
      <c r="D78" s="191"/>
      <c r="E78" s="38" t="e">
        <f t="shared" si="3"/>
        <v>#DIV/0!</v>
      </c>
      <c r="F78" s="38">
        <f t="shared" si="4"/>
        <v>0</v>
      </c>
    </row>
    <row r="79" spans="1:9" ht="15" customHeight="1">
      <c r="A79" s="35" t="s">
        <v>69</v>
      </c>
      <c r="B79" s="51" t="s">
        <v>70</v>
      </c>
      <c r="C79" s="191">
        <v>0</v>
      </c>
      <c r="D79" s="191"/>
      <c r="E79" s="38" t="e">
        <f t="shared" si="3"/>
        <v>#DIV/0!</v>
      </c>
      <c r="F79" s="38">
        <f t="shared" si="4"/>
        <v>0</v>
      </c>
    </row>
    <row r="80" spans="1:9">
      <c r="A80" s="35" t="s">
        <v>71</v>
      </c>
      <c r="B80" s="39" t="s">
        <v>72</v>
      </c>
      <c r="C80" s="191">
        <v>543.72400000000005</v>
      </c>
      <c r="D80" s="191"/>
      <c r="E80" s="38">
        <f t="shared" si="3"/>
        <v>0</v>
      </c>
      <c r="F80" s="38">
        <f t="shared" si="4"/>
        <v>-543.72400000000005</v>
      </c>
    </row>
    <row r="81" spans="1:12" s="6" customFormat="1">
      <c r="A81" s="30" t="s">
        <v>83</v>
      </c>
      <c r="B81" s="31" t="s">
        <v>84</v>
      </c>
      <c r="C81" s="33">
        <f>C82</f>
        <v>846.5</v>
      </c>
      <c r="D81" s="33">
        <f>SUM(D82)</f>
        <v>70.542000000000002</v>
      </c>
      <c r="E81" s="34">
        <f t="shared" si="3"/>
        <v>8.3333727111636158</v>
      </c>
      <c r="F81" s="34">
        <f t="shared" si="4"/>
        <v>-775.95799999999997</v>
      </c>
    </row>
    <row r="82" spans="1:12" ht="15.75" customHeight="1">
      <c r="A82" s="35" t="s">
        <v>85</v>
      </c>
      <c r="B82" s="39" t="s">
        <v>230</v>
      </c>
      <c r="C82" s="191">
        <v>846.5</v>
      </c>
      <c r="D82" s="191">
        <v>70.542000000000002</v>
      </c>
      <c r="E82" s="38">
        <f t="shared" si="3"/>
        <v>8.3333727111636158</v>
      </c>
      <c r="F82" s="38">
        <f t="shared" si="4"/>
        <v>-775.95799999999997</v>
      </c>
      <c r="L82" s="106"/>
    </row>
    <row r="83" spans="1:12" s="6" customFormat="1">
      <c r="A83" s="35" t="s">
        <v>208</v>
      </c>
      <c r="B83" s="31" t="s">
        <v>86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>
      <c r="A84" s="52">
        <v>1000</v>
      </c>
      <c r="B84" s="54" t="s">
        <v>87</v>
      </c>
      <c r="C84" s="191"/>
      <c r="D84" s="191"/>
      <c r="E84" s="239" t="e">
        <f>SUM(D84/C84*100)</f>
        <v>#DIV/0!</v>
      </c>
      <c r="F84" s="239">
        <f>SUM(D84-C84)</f>
        <v>0</v>
      </c>
    </row>
    <row r="85" spans="1:12" hidden="1">
      <c r="A85" s="53">
        <v>1001</v>
      </c>
      <c r="B85" s="54" t="s">
        <v>88</v>
      </c>
      <c r="C85" s="191"/>
      <c r="D85" s="191"/>
      <c r="E85" s="239" t="e">
        <f>SUM(D85/C85*100)</f>
        <v>#DIV/0!</v>
      </c>
      <c r="F85" s="239">
        <f>SUM(D85-C85)</f>
        <v>0</v>
      </c>
    </row>
    <row r="86" spans="1:12" hidden="1">
      <c r="A86" s="53">
        <v>1003</v>
      </c>
      <c r="B86" s="54" t="s">
        <v>89</v>
      </c>
      <c r="C86" s="191"/>
      <c r="D86" s="194"/>
      <c r="E86" s="239" t="e">
        <f>SUM(D86/C86*100)</f>
        <v>#DIV/0!</v>
      </c>
      <c r="F86" s="239">
        <f>SUM(D86-C86)</f>
        <v>0</v>
      </c>
    </row>
    <row r="87" spans="1:12" ht="15" customHeight="1">
      <c r="A87" s="53">
        <v>1004</v>
      </c>
      <c r="B87" s="39" t="s">
        <v>91</v>
      </c>
      <c r="C87" s="191">
        <v>0</v>
      </c>
      <c r="D87" s="191">
        <v>0</v>
      </c>
      <c r="E87" s="239" t="e">
        <f>SUM(D87/C87*100)</f>
        <v>#DIV/0!</v>
      </c>
      <c r="F87" s="239">
        <f>SUM(D87-C87)</f>
        <v>0</v>
      </c>
    </row>
    <row r="88" spans="1:12" ht="19.5" customHeight="1">
      <c r="A88" s="30" t="s">
        <v>92</v>
      </c>
      <c r="B88" s="31" t="s">
        <v>93</v>
      </c>
      <c r="C88" s="33">
        <f>C89+C90+C91+C92+C93</f>
        <v>2</v>
      </c>
      <c r="D88" s="33">
        <f>D89+D90+D91+D92+D93</f>
        <v>0</v>
      </c>
      <c r="E88" s="38">
        <f t="shared" si="3"/>
        <v>0</v>
      </c>
      <c r="F88" s="22">
        <f>F89+F90+F91+F92+F93</f>
        <v>-2</v>
      </c>
    </row>
    <row r="89" spans="1:12" ht="15.75" customHeight="1">
      <c r="A89" s="35" t="s">
        <v>94</v>
      </c>
      <c r="B89" s="39" t="s">
        <v>95</v>
      </c>
      <c r="C89" s="191">
        <v>2</v>
      </c>
      <c r="D89" s="191">
        <v>0</v>
      </c>
      <c r="E89" s="38">
        <f t="shared" si="3"/>
        <v>0</v>
      </c>
      <c r="F89" s="38">
        <f>SUM(D89-C89)</f>
        <v>-2</v>
      </c>
    </row>
    <row r="90" spans="1:12" ht="0.75" hidden="1" customHeight="1">
      <c r="A90" s="35" t="s">
        <v>94</v>
      </c>
      <c r="B90" s="39" t="s">
        <v>97</v>
      </c>
      <c r="C90" s="191"/>
      <c r="D90" s="191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>
      <c r="A91" s="35" t="s">
        <v>96</v>
      </c>
      <c r="B91" s="39" t="s">
        <v>99</v>
      </c>
      <c r="C91" s="191"/>
      <c r="D91" s="191"/>
      <c r="E91" s="38" t="e">
        <f t="shared" si="3"/>
        <v>#DIV/0!</v>
      </c>
      <c r="F91" s="38"/>
    </row>
    <row r="92" spans="1:12" ht="3" hidden="1" customHeight="1">
      <c r="A92" s="35" t="s">
        <v>98</v>
      </c>
      <c r="B92" s="39" t="s">
        <v>101</v>
      </c>
      <c r="C92" s="191"/>
      <c r="D92" s="191"/>
      <c r="E92" s="38" t="e">
        <f t="shared" si="3"/>
        <v>#DIV/0!</v>
      </c>
      <c r="F92" s="38"/>
    </row>
    <row r="93" spans="1:12" ht="15" hidden="1" customHeight="1">
      <c r="A93" s="35" t="s">
        <v>100</v>
      </c>
      <c r="B93" s="39" t="s">
        <v>103</v>
      </c>
      <c r="C93" s="191"/>
      <c r="D93" s="191"/>
      <c r="E93" s="38" t="e">
        <f t="shared" si="3"/>
        <v>#DIV/0!</v>
      </c>
      <c r="F93" s="38"/>
    </row>
    <row r="94" spans="1:12" s="6" customFormat="1" ht="12" hidden="1" customHeight="1">
      <c r="A94" s="35" t="s">
        <v>102</v>
      </c>
      <c r="B94" s="56" t="s">
        <v>112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>
      <c r="A95" s="52">
        <v>1400</v>
      </c>
      <c r="B95" s="54" t="s">
        <v>113</v>
      </c>
      <c r="C95" s="191"/>
      <c r="D95" s="191"/>
      <c r="E95" s="38" t="e">
        <f t="shared" si="3"/>
        <v>#DIV/0!</v>
      </c>
      <c r="F95" s="38">
        <f t="shared" si="4"/>
        <v>0</v>
      </c>
    </row>
    <row r="96" spans="1:12" hidden="1">
      <c r="A96" s="53">
        <v>1401</v>
      </c>
      <c r="B96" s="54" t="s">
        <v>114</v>
      </c>
      <c r="C96" s="191"/>
      <c r="D96" s="191"/>
      <c r="E96" s="38" t="e">
        <f t="shared" si="3"/>
        <v>#DIV/0!</v>
      </c>
      <c r="F96" s="38">
        <f t="shared" si="4"/>
        <v>0</v>
      </c>
    </row>
    <row r="97" spans="1:8" ht="23.25" hidden="1" customHeight="1">
      <c r="A97" s="53">
        <v>1402</v>
      </c>
      <c r="B97" s="54" t="s">
        <v>115</v>
      </c>
      <c r="C97" s="191"/>
      <c r="D97" s="191"/>
      <c r="E97" s="38" t="e">
        <f t="shared" si="3"/>
        <v>#DIV/0!</v>
      </c>
      <c r="F97" s="38">
        <f t="shared" si="4"/>
        <v>0</v>
      </c>
    </row>
    <row r="98" spans="1:8" s="6" customFormat="1" ht="16.5" customHeight="1">
      <c r="A98" s="53"/>
      <c r="B98" s="57" t="s">
        <v>116</v>
      </c>
      <c r="C98" s="251">
        <f>C56+C64+C66+C72+C77+C81+C88+C83</f>
        <v>4128.1790000000001</v>
      </c>
      <c r="D98" s="251">
        <f>D56+D64+D66+D72+D77+D81+D88+D83</f>
        <v>119.87146</v>
      </c>
      <c r="E98" s="34">
        <f t="shared" si="3"/>
        <v>2.9037369745837087</v>
      </c>
      <c r="F98" s="34">
        <f t="shared" si="4"/>
        <v>-4008.3075400000002</v>
      </c>
      <c r="G98" s="147"/>
      <c r="H98" s="265"/>
    </row>
    <row r="99" spans="1:8" ht="20.25" customHeight="1">
      <c r="A99" s="52"/>
      <c r="C99" s="125"/>
      <c r="D99" s="101"/>
    </row>
    <row r="100" spans="1:8" s="65" customFormat="1" ht="13.5" customHeight="1">
      <c r="A100" s="58"/>
      <c r="B100" s="63"/>
      <c r="C100" s="115"/>
      <c r="D100" s="64"/>
      <c r="E100" s="64"/>
    </row>
    <row r="101" spans="1:8" s="65" customFormat="1" ht="12.75">
      <c r="A101" s="63" t="s">
        <v>117</v>
      </c>
      <c r="B101" s="66"/>
      <c r="C101" s="133" t="s">
        <v>119</v>
      </c>
      <c r="D101" s="133"/>
    </row>
    <row r="102" spans="1:8">
      <c r="A102" s="66" t="s">
        <v>118</v>
      </c>
      <c r="C102" s="119"/>
    </row>
    <row r="104" spans="1:8" ht="5.25" customHeight="1"/>
    <row r="142" hidden="1"/>
  </sheetData>
  <customSheetViews>
    <customSheetView guid="{BCDCC9D4-DB89-4801-A421-45470CFD57EC}" scale="70" showPageBreaks="1" hiddenRows="1" state="hidden" view="pageBreakPreview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2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3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4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5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6"/>
    </customSheetView>
    <customSheetView guid="{1A52382B-3765-4E8C-903F-6B8919B7242E}" scale="70" showPageBreaks="1" printArea="1" hiddenRows="1" view="pageBreakPreview" topLeftCell="A16">
      <selection activeCell="H99" sqref="H99"/>
      <pageMargins left="0.7" right="0.7" top="0.75" bottom="0.75" header="0.3" footer="0.3"/>
      <pageSetup paperSize="9" scale="54" orientation="portrait" r:id="rId7"/>
    </customSheetView>
    <customSheetView guid="{B30CE22D-C12F-4E12-8BB9-3AAE0A6991CC}" scale="70" showPageBreaks="1" hiddenRows="1" view="pageBreakPreview">
      <selection activeCell="H98" sqref="H98"/>
      <pageMargins left="0.70866141732283472" right="0.70866141732283472" top="0.74803149606299213" bottom="0.74803149606299213" header="0.31496062992125984" footer="0.31496062992125984"/>
      <pageSetup paperSize="9" scale="53" orientation="portrait" r:id="rId8"/>
    </customSheetView>
    <customSheetView guid="{B31C8DB7-3E78-4144-A6B5-8DE36DE63F0E}" hiddenRows="1" topLeftCell="A50">
      <selection activeCell="C66" sqref="C66:D66"/>
      <pageMargins left="0.7" right="0.7" top="0.75" bottom="0.75" header="0.3" footer="0.3"/>
      <pageSetup paperSize="9" scale="54" orientation="portrait" r:id="rId9"/>
    </customSheetView>
    <customSheetView guid="{61528DAC-5C4C-48F4-ADE2-8A724B05A086}" scale="70" showPageBreaks="1" hiddenRows="1" view="pageBreakPreview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H142"/>
  <sheetViews>
    <sheetView view="pageBreakPreview" zoomScale="70" zoomScaleNormal="100" zoomScaleSheetLayoutView="70" workbookViewId="0">
      <selection activeCell="C88" sqref="C88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4" t="s">
        <v>432</v>
      </c>
      <c r="B1" s="524"/>
      <c r="C1" s="524"/>
      <c r="D1" s="524"/>
      <c r="E1" s="524"/>
      <c r="F1" s="524"/>
    </row>
    <row r="2" spans="1:6">
      <c r="A2" s="524"/>
      <c r="B2" s="524"/>
      <c r="C2" s="524"/>
      <c r="D2" s="524"/>
      <c r="E2" s="524"/>
      <c r="F2" s="524"/>
    </row>
    <row r="3" spans="1:6" ht="43.5" customHeight="1">
      <c r="A3" s="2" t="s">
        <v>0</v>
      </c>
      <c r="B3" s="2" t="s">
        <v>1</v>
      </c>
      <c r="C3" s="72" t="s">
        <v>418</v>
      </c>
      <c r="D3" s="73" t="s">
        <v>415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2252.75</v>
      </c>
      <c r="D4" s="5">
        <f>D5+D12+D14+D17+D7</f>
        <v>106.3295</v>
      </c>
      <c r="E4" s="5">
        <f>SUM(D4/C4*100)</f>
        <v>4.7199866829430688</v>
      </c>
      <c r="F4" s="5">
        <f>SUM(D4-C4)</f>
        <v>-2146.4205000000002</v>
      </c>
    </row>
    <row r="5" spans="1:6" s="6" customFormat="1">
      <c r="A5" s="68">
        <v>1010000000</v>
      </c>
      <c r="B5" s="67" t="s">
        <v>5</v>
      </c>
      <c r="C5" s="5">
        <f>C6</f>
        <v>126</v>
      </c>
      <c r="D5" s="5">
        <f>D6</f>
        <v>6.1733399999999996</v>
      </c>
      <c r="E5" s="5">
        <f t="shared" ref="E5:E50" si="0">SUM(D5/C5*100)</f>
        <v>4.8994761904761903</v>
      </c>
      <c r="F5" s="5">
        <f t="shared" ref="F5:F50" si="1">SUM(D5-C5)</f>
        <v>-119.82666</v>
      </c>
    </row>
    <row r="6" spans="1:6">
      <c r="A6" s="7">
        <v>1010200001</v>
      </c>
      <c r="B6" s="8" t="s">
        <v>225</v>
      </c>
      <c r="C6" s="9">
        <v>126</v>
      </c>
      <c r="D6" s="10">
        <v>6.1733399999999996</v>
      </c>
      <c r="E6" s="9">
        <f t="shared" ref="E6:E11" si="2">SUM(D6/C6*100)</f>
        <v>4.8994761904761903</v>
      </c>
      <c r="F6" s="9">
        <f t="shared" si="1"/>
        <v>-119.82666</v>
      </c>
    </row>
    <row r="7" spans="1:6" ht="31.5">
      <c r="A7" s="3">
        <v>1030000000</v>
      </c>
      <c r="B7" s="13" t="s">
        <v>267</v>
      </c>
      <c r="C7" s="5">
        <f>C8+C10+C9</f>
        <v>675.75</v>
      </c>
      <c r="D7" s="5">
        <f>D8+D10+D9+D11</f>
        <v>64.846540000000005</v>
      </c>
      <c r="E7" s="5">
        <f t="shared" si="2"/>
        <v>9.5962323344432132</v>
      </c>
      <c r="F7" s="5">
        <f t="shared" si="1"/>
        <v>-610.90346</v>
      </c>
    </row>
    <row r="8" spans="1:6">
      <c r="A8" s="7">
        <v>1030223001</v>
      </c>
      <c r="B8" s="8" t="s">
        <v>269</v>
      </c>
      <c r="C8" s="9">
        <v>252.05500000000001</v>
      </c>
      <c r="D8" s="10">
        <v>29.793759999999999</v>
      </c>
      <c r="E8" s="9">
        <f t="shared" si="2"/>
        <v>11.820340798635218</v>
      </c>
      <c r="F8" s="9">
        <f t="shared" si="1"/>
        <v>-222.26124000000002</v>
      </c>
    </row>
    <row r="9" spans="1:6">
      <c r="A9" s="7">
        <v>1030224001</v>
      </c>
      <c r="B9" s="8" t="s">
        <v>275</v>
      </c>
      <c r="C9" s="9">
        <v>2.7029999999999998</v>
      </c>
      <c r="D9" s="10">
        <v>0.17534</v>
      </c>
      <c r="E9" s="9">
        <f t="shared" si="2"/>
        <v>6.4868664446910849</v>
      </c>
      <c r="F9" s="9">
        <f t="shared" si="1"/>
        <v>-2.52766</v>
      </c>
    </row>
    <row r="10" spans="1:6">
      <c r="A10" s="7">
        <v>1030225001</v>
      </c>
      <c r="B10" s="8" t="s">
        <v>268</v>
      </c>
      <c r="C10" s="9">
        <v>420.99200000000002</v>
      </c>
      <c r="D10" s="10">
        <v>36.862389999999998</v>
      </c>
      <c r="E10" s="9">
        <f t="shared" si="2"/>
        <v>8.7560785003040422</v>
      </c>
      <c r="F10" s="9">
        <f t="shared" si="1"/>
        <v>-384.12961000000001</v>
      </c>
    </row>
    <row r="11" spans="1:6">
      <c r="A11" s="7">
        <v>1030226001</v>
      </c>
      <c r="B11" s="8" t="s">
        <v>277</v>
      </c>
      <c r="C11" s="9">
        <v>0</v>
      </c>
      <c r="D11" s="10">
        <v>-1.98495</v>
      </c>
      <c r="E11" s="9" t="e">
        <f t="shared" si="2"/>
        <v>#DIV/0!</v>
      </c>
      <c r="F11" s="9">
        <f t="shared" si="1"/>
        <v>-1.98495</v>
      </c>
    </row>
    <row r="12" spans="1:6" s="6" customFormat="1">
      <c r="A12" s="68">
        <v>1050000000</v>
      </c>
      <c r="B12" s="67" t="s">
        <v>6</v>
      </c>
      <c r="C12" s="5">
        <f>SUM(C13:C13)</f>
        <v>50</v>
      </c>
      <c r="D12" s="5">
        <f>SUM(D13:D13)</f>
        <v>2.1063000000000001</v>
      </c>
      <c r="E12" s="5">
        <f t="shared" si="0"/>
        <v>4.2126000000000001</v>
      </c>
      <c r="F12" s="5">
        <f t="shared" si="1"/>
        <v>-47.893700000000003</v>
      </c>
    </row>
    <row r="13" spans="1:6" ht="15.75" customHeight="1">
      <c r="A13" s="7">
        <v>1050300000</v>
      </c>
      <c r="B13" s="11" t="s">
        <v>226</v>
      </c>
      <c r="C13" s="12">
        <v>50</v>
      </c>
      <c r="D13" s="10">
        <v>2.1063000000000001</v>
      </c>
      <c r="E13" s="9">
        <f t="shared" si="0"/>
        <v>4.2126000000000001</v>
      </c>
      <c r="F13" s="9">
        <f t="shared" si="1"/>
        <v>-47.893700000000003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1393</v>
      </c>
      <c r="D14" s="5">
        <f>D15+D16</f>
        <v>33.203319999999998</v>
      </c>
      <c r="E14" s="5">
        <f t="shared" si="0"/>
        <v>2.3835836324479538</v>
      </c>
      <c r="F14" s="5">
        <f t="shared" si="1"/>
        <v>-1359.7966799999999</v>
      </c>
    </row>
    <row r="15" spans="1:6" s="6" customFormat="1" ht="15.75" customHeight="1">
      <c r="A15" s="7">
        <v>1060100000</v>
      </c>
      <c r="B15" s="11" t="s">
        <v>8</v>
      </c>
      <c r="C15" s="9">
        <v>433</v>
      </c>
      <c r="D15" s="10">
        <v>18.127330000000001</v>
      </c>
      <c r="E15" s="9">
        <f t="shared" si="0"/>
        <v>4.1864503464203233</v>
      </c>
      <c r="F15" s="9">
        <f>SUM(D15-C15)</f>
        <v>-414.87266999999997</v>
      </c>
    </row>
    <row r="16" spans="1:6" ht="15.75" customHeight="1">
      <c r="A16" s="7">
        <v>1060600000</v>
      </c>
      <c r="B16" s="11" t="s">
        <v>7</v>
      </c>
      <c r="C16" s="9">
        <v>960</v>
      </c>
      <c r="D16" s="10">
        <v>15.075989999999999</v>
      </c>
      <c r="E16" s="9">
        <f t="shared" si="0"/>
        <v>1.5704156250000001</v>
      </c>
      <c r="F16" s="9">
        <f t="shared" si="1"/>
        <v>-944.92400999999995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0</v>
      </c>
      <c r="E17" s="5">
        <f t="shared" si="0"/>
        <v>0</v>
      </c>
      <c r="F17" s="5">
        <f t="shared" si="1"/>
        <v>-8</v>
      </c>
    </row>
    <row r="18" spans="1:6" ht="15" customHeight="1">
      <c r="A18" s="7">
        <v>1080400001</v>
      </c>
      <c r="B18" s="8" t="s">
        <v>224</v>
      </c>
      <c r="C18" s="9">
        <v>8</v>
      </c>
      <c r="D18" s="10">
        <v>0</v>
      </c>
      <c r="E18" s="9">
        <f t="shared" si="0"/>
        <v>0</v>
      </c>
      <c r="F18" s="9">
        <f t="shared" si="1"/>
        <v>-8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370</v>
      </c>
      <c r="D25" s="5">
        <f>D26+D29+D31+D34</f>
        <v>7.0227500000000003</v>
      </c>
      <c r="E25" s="5">
        <f t="shared" si="0"/>
        <v>1.8980405405405405</v>
      </c>
      <c r="F25" s="5">
        <f t="shared" si="1"/>
        <v>-362.97725000000003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350</v>
      </c>
      <c r="D26" s="5">
        <f>D27+D28</f>
        <v>7.0227500000000003</v>
      </c>
      <c r="E26" s="5">
        <f t="shared" si="0"/>
        <v>2.0065</v>
      </c>
      <c r="F26" s="5">
        <f t="shared" si="1"/>
        <v>-342.97725000000003</v>
      </c>
    </row>
    <row r="27" spans="1:6">
      <c r="A27" s="16">
        <v>1110502510</v>
      </c>
      <c r="B27" s="17" t="s">
        <v>222</v>
      </c>
      <c r="C27" s="12">
        <v>320</v>
      </c>
      <c r="D27" s="10">
        <v>5.6680000000000001</v>
      </c>
      <c r="E27" s="9">
        <f t="shared" si="0"/>
        <v>1.77125</v>
      </c>
      <c r="F27" s="9">
        <f t="shared" si="1"/>
        <v>-314.33199999999999</v>
      </c>
    </row>
    <row r="28" spans="1:6">
      <c r="A28" s="7">
        <v>1110503510</v>
      </c>
      <c r="B28" s="11" t="s">
        <v>221</v>
      </c>
      <c r="C28" s="12">
        <v>30</v>
      </c>
      <c r="D28" s="10">
        <v>1.3547499999999999</v>
      </c>
      <c r="E28" s="9">
        <f t="shared" si="0"/>
        <v>4.5158333333333331</v>
      </c>
      <c r="F28" s="9">
        <f t="shared" si="1"/>
        <v>-28.645250000000001</v>
      </c>
    </row>
    <row r="29" spans="1:6" s="15" customFormat="1" ht="19.5" customHeight="1">
      <c r="A29" s="68">
        <v>1130000000</v>
      </c>
      <c r="B29" s="69" t="s">
        <v>128</v>
      </c>
      <c r="C29" s="5">
        <f>C30</f>
        <v>20</v>
      </c>
      <c r="D29" s="5">
        <f>D30</f>
        <v>0</v>
      </c>
      <c r="E29" s="5">
        <f t="shared" si="0"/>
        <v>0</v>
      </c>
      <c r="F29" s="5">
        <f t="shared" si="1"/>
        <v>-20</v>
      </c>
    </row>
    <row r="30" spans="1:6" ht="21" customHeight="1">
      <c r="A30" s="7">
        <v>1130206510</v>
      </c>
      <c r="B30" s="8" t="s">
        <v>14</v>
      </c>
      <c r="C30" s="9">
        <v>20</v>
      </c>
      <c r="D30" s="10"/>
      <c r="E30" s="9">
        <f t="shared" si="0"/>
        <v>0</v>
      </c>
      <c r="F30" s="9">
        <f t="shared" si="1"/>
        <v>-20</v>
      </c>
    </row>
    <row r="31" spans="1:6" ht="25.5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5.5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27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241</v>
      </c>
      <c r="C34" s="9">
        <f>C35</f>
        <v>0</v>
      </c>
      <c r="D34" s="14">
        <f>D35</f>
        <v>0</v>
      </c>
      <c r="E34" s="9" t="e">
        <f t="shared" si="0"/>
        <v>#DIV/0!</v>
      </c>
      <c r="F34" s="9">
        <f t="shared" si="1"/>
        <v>0</v>
      </c>
    </row>
    <row r="35" spans="1:7" ht="47.25">
      <c r="A35" s="7">
        <v>1163305010</v>
      </c>
      <c r="B35" s="8" t="s">
        <v>256</v>
      </c>
      <c r="C35" s="9"/>
      <c r="D35" s="10"/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9" t="e">
        <f t="shared" si="0"/>
        <v>#DIV/0!</v>
      </c>
      <c r="F36" s="5">
        <f t="shared" si="1"/>
        <v>0</v>
      </c>
    </row>
    <row r="37" spans="1:7" ht="18" customHeight="1">
      <c r="A37" s="7">
        <v>1170105005</v>
      </c>
      <c r="B37" s="8" t="s">
        <v>15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hidden="1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16</v>
      </c>
      <c r="C39" s="126">
        <f>SUM(C4,C25)</f>
        <v>2622.75</v>
      </c>
      <c r="D39" s="126">
        <f>SUM(D4,D25)</f>
        <v>113.35225</v>
      </c>
      <c r="E39" s="5">
        <f t="shared" si="0"/>
        <v>4.3218854256028978</v>
      </c>
      <c r="F39" s="5">
        <f t="shared" si="1"/>
        <v>-2509.3977500000001</v>
      </c>
    </row>
    <row r="40" spans="1:7" s="6" customFormat="1">
      <c r="A40" s="3">
        <v>2000000000</v>
      </c>
      <c r="B40" s="4" t="s">
        <v>17</v>
      </c>
      <c r="C40" s="5">
        <f>C41+C43+C44+C45+C46+C47+C48+C42</f>
        <v>3799.1030000000001</v>
      </c>
      <c r="D40" s="5">
        <f>SUM(D41:D48)</f>
        <v>9.0730000000000004</v>
      </c>
      <c r="E40" s="5">
        <f t="shared" si="0"/>
        <v>0.23881953187370811</v>
      </c>
      <c r="F40" s="5">
        <f t="shared" si="1"/>
        <v>-3790.03</v>
      </c>
      <c r="G40" s="19"/>
    </row>
    <row r="41" spans="1:7" ht="15" customHeight="1">
      <c r="A41" s="16">
        <v>2021000000</v>
      </c>
      <c r="B41" s="17" t="s">
        <v>18</v>
      </c>
      <c r="C41" s="12">
        <v>2417.4</v>
      </c>
      <c r="D41" s="258">
        <v>0</v>
      </c>
      <c r="E41" s="9">
        <f t="shared" si="0"/>
        <v>0</v>
      </c>
      <c r="F41" s="9">
        <f t="shared" si="1"/>
        <v>-2417.4</v>
      </c>
    </row>
    <row r="42" spans="1:7" ht="15" customHeight="1">
      <c r="A42" s="16">
        <v>2021500200</v>
      </c>
      <c r="B42" s="17" t="s">
        <v>228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1272.83</v>
      </c>
      <c r="D43" s="10">
        <v>0</v>
      </c>
      <c r="E43" s="9">
        <f t="shared" si="0"/>
        <v>0</v>
      </c>
      <c r="F43" s="9">
        <f t="shared" si="1"/>
        <v>-1272.83</v>
      </c>
    </row>
    <row r="44" spans="1:7" ht="18.75" customHeight="1">
      <c r="A44" s="16">
        <v>2023000000</v>
      </c>
      <c r="B44" s="17" t="s">
        <v>20</v>
      </c>
      <c r="C44" s="12">
        <v>108.873</v>
      </c>
      <c r="D44" s="182">
        <v>9.0730000000000004</v>
      </c>
      <c r="E44" s="9">
        <f t="shared" si="0"/>
        <v>8.3335629586766231</v>
      </c>
      <c r="F44" s="9">
        <f t="shared" si="1"/>
        <v>-99.800000000000011</v>
      </c>
    </row>
    <row r="45" spans="1:7" ht="17.25" customHeight="1">
      <c r="A45" s="16">
        <v>2024000000</v>
      </c>
      <c r="B45" s="17" t="s">
        <v>21</v>
      </c>
      <c r="C45" s="12"/>
      <c r="D45" s="183"/>
      <c r="E45" s="9" t="e">
        <f t="shared" si="0"/>
        <v>#DIV/0!</v>
      </c>
      <c r="F45" s="9">
        <f t="shared" si="1"/>
        <v>0</v>
      </c>
    </row>
    <row r="46" spans="1:7" ht="16.5" hidden="1" customHeight="1">
      <c r="A46" s="16">
        <v>2020900000</v>
      </c>
      <c r="B46" s="18" t="s">
        <v>22</v>
      </c>
      <c r="C46" s="12"/>
      <c r="D46" s="183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23</v>
      </c>
      <c r="C47" s="10">
        <v>0</v>
      </c>
      <c r="D47" s="260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289</v>
      </c>
      <c r="C48" s="10"/>
      <c r="D48" s="10"/>
      <c r="E48" s="9" t="e">
        <f>SUM(D48/C48*100)</f>
        <v>#DIV/0!</v>
      </c>
      <c r="F48" s="9">
        <f>SUM(D48-C48)</f>
        <v>0</v>
      </c>
    </row>
    <row r="49" spans="1:8" s="6" customFormat="1" ht="16.5" customHeight="1">
      <c r="A49" s="240">
        <v>2190000010</v>
      </c>
      <c r="B49" s="241" t="s">
        <v>23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8" s="6" customFormat="1" ht="19.5" customHeight="1">
      <c r="A50" s="3"/>
      <c r="B50" s="4" t="s">
        <v>25</v>
      </c>
      <c r="C50" s="245">
        <f>C39+C40</f>
        <v>6421.8530000000001</v>
      </c>
      <c r="D50" s="246">
        <f>D39+D40</f>
        <v>122.42525000000001</v>
      </c>
      <c r="E50" s="5">
        <f t="shared" si="0"/>
        <v>1.9063851196843031</v>
      </c>
      <c r="F50" s="5">
        <f t="shared" si="1"/>
        <v>-6299.4277499999998</v>
      </c>
      <c r="G50" s="94"/>
      <c r="H50" s="264"/>
    </row>
    <row r="51" spans="1:8" s="6" customFormat="1">
      <c r="A51" s="3"/>
      <c r="B51" s="21" t="s">
        <v>307</v>
      </c>
      <c r="C51" s="93">
        <f>C50-C97</f>
        <v>0</v>
      </c>
      <c r="D51" s="93">
        <f>D50-D97</f>
        <v>-188.19876999999997</v>
      </c>
      <c r="E51" s="22"/>
      <c r="F51" s="22"/>
    </row>
    <row r="52" spans="1:8">
      <c r="A52" s="23"/>
      <c r="B52" s="24"/>
      <c r="C52" s="237"/>
      <c r="D52" s="237" t="s">
        <v>321</v>
      </c>
      <c r="E52" s="26"/>
      <c r="F52" s="92"/>
    </row>
    <row r="53" spans="1:8" ht="42.75" customHeight="1">
      <c r="A53" s="28" t="s">
        <v>0</v>
      </c>
      <c r="B53" s="28" t="s">
        <v>26</v>
      </c>
      <c r="C53" s="72" t="s">
        <v>418</v>
      </c>
      <c r="D53" s="73" t="s">
        <v>415</v>
      </c>
      <c r="E53" s="72" t="s">
        <v>2</v>
      </c>
      <c r="F53" s="74" t="s">
        <v>3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22.5" customHeight="1">
      <c r="A55" s="30" t="s">
        <v>27</v>
      </c>
      <c r="B55" s="31" t="s">
        <v>28</v>
      </c>
      <c r="C55" s="178">
        <f>C56+C57+C58+C59+C60+C62+C61</f>
        <v>1573.0219999999999</v>
      </c>
      <c r="D55" s="32">
        <f>D56+D57+D58+D59+D60+D62+D61</f>
        <v>31.985050000000001</v>
      </c>
      <c r="E55" s="34">
        <f>SUM(D55/C55*100)</f>
        <v>2.0333504553655324</v>
      </c>
      <c r="F55" s="34">
        <f>SUM(D55-C55)</f>
        <v>-1541.0369499999999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4" t="e">
        <f>SUM(D56/C56*100)</f>
        <v>#DIV/0!</v>
      </c>
      <c r="F56" s="38"/>
    </row>
    <row r="57" spans="1:8" ht="15" customHeight="1">
      <c r="A57" s="35" t="s">
        <v>31</v>
      </c>
      <c r="B57" s="39" t="s">
        <v>32</v>
      </c>
      <c r="C57" s="37">
        <v>1558.7</v>
      </c>
      <c r="D57" s="37">
        <v>31.985050000000001</v>
      </c>
      <c r="E57" s="34">
        <f>SUM(D57/C57*100)</f>
        <v>2.0520337460704434</v>
      </c>
      <c r="F57" s="38">
        <f t="shared" ref="F57:F97" si="3">SUM(D57-C57)</f>
        <v>-1526.71495</v>
      </c>
    </row>
    <row r="58" spans="1:8" ht="16.5" hidden="1" customHeight="1">
      <c r="A58" s="35" t="s">
        <v>33</v>
      </c>
      <c r="B58" s="39" t="s">
        <v>34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8" ht="15" customHeight="1">
      <c r="A60" s="35" t="s">
        <v>37</v>
      </c>
      <c r="B60" s="39" t="s">
        <v>38</v>
      </c>
      <c r="C60" s="37"/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8">
      <c r="A61" s="35" t="s">
        <v>39</v>
      </c>
      <c r="B61" s="39" t="s">
        <v>40</v>
      </c>
      <c r="C61" s="40">
        <v>10</v>
      </c>
      <c r="D61" s="40">
        <v>0</v>
      </c>
      <c r="E61" s="38">
        <f t="shared" si="4"/>
        <v>0</v>
      </c>
      <c r="F61" s="38">
        <f t="shared" si="3"/>
        <v>-10</v>
      </c>
    </row>
    <row r="62" spans="1:8" ht="19.5" customHeight="1">
      <c r="A62" s="35" t="s">
        <v>41</v>
      </c>
      <c r="B62" s="39" t="s">
        <v>42</v>
      </c>
      <c r="C62" s="37">
        <v>4.3220000000000001</v>
      </c>
      <c r="D62" s="37">
        <v>0</v>
      </c>
      <c r="E62" s="38">
        <f t="shared" si="4"/>
        <v>0</v>
      </c>
      <c r="F62" s="38">
        <f t="shared" si="3"/>
        <v>-4.3220000000000001</v>
      </c>
    </row>
    <row r="63" spans="1:8" s="6" customFormat="1">
      <c r="A63" s="41" t="s">
        <v>43</v>
      </c>
      <c r="B63" s="42" t="s">
        <v>44</v>
      </c>
      <c r="C63" s="32">
        <f>C64</f>
        <v>108.873</v>
      </c>
      <c r="D63" s="32">
        <f>D64</f>
        <v>7.0299699999999996</v>
      </c>
      <c r="E63" s="34">
        <f t="shared" si="4"/>
        <v>6.4570370982704617</v>
      </c>
      <c r="F63" s="34">
        <f t="shared" si="3"/>
        <v>-101.84303</v>
      </c>
    </row>
    <row r="64" spans="1:8">
      <c r="A64" s="43" t="s">
        <v>45</v>
      </c>
      <c r="B64" s="44" t="s">
        <v>46</v>
      </c>
      <c r="C64" s="37">
        <v>108.873</v>
      </c>
      <c r="D64" s="37">
        <v>7.0299699999999996</v>
      </c>
      <c r="E64" s="38">
        <f t="shared" si="4"/>
        <v>6.4570370982704617</v>
      </c>
      <c r="F64" s="38">
        <f t="shared" si="3"/>
        <v>-101.84303</v>
      </c>
    </row>
    <row r="65" spans="1:7" s="6" customFormat="1" ht="21" customHeight="1">
      <c r="A65" s="30" t="s">
        <v>47</v>
      </c>
      <c r="B65" s="31" t="s">
        <v>48</v>
      </c>
      <c r="C65" s="32">
        <f>C68+C69+C70</f>
        <v>332</v>
      </c>
      <c r="D65" s="32">
        <f>SUM(D68+D69+D70)</f>
        <v>0</v>
      </c>
      <c r="E65" s="34">
        <f t="shared" si="4"/>
        <v>0</v>
      </c>
      <c r="F65" s="34">
        <f t="shared" si="3"/>
        <v>-332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53</v>
      </c>
      <c r="B68" s="47" t="s">
        <v>54</v>
      </c>
      <c r="C68" s="37">
        <v>38</v>
      </c>
      <c r="D68" s="37">
        <v>0</v>
      </c>
      <c r="E68" s="34">
        <f t="shared" si="4"/>
        <v>0</v>
      </c>
      <c r="F68" s="34">
        <f t="shared" si="3"/>
        <v>-38</v>
      </c>
    </row>
    <row r="69" spans="1:7">
      <c r="A69" s="46" t="s">
        <v>215</v>
      </c>
      <c r="B69" s="47" t="s">
        <v>216</v>
      </c>
      <c r="C69" s="37">
        <v>292</v>
      </c>
      <c r="D69" s="37"/>
      <c r="E69" s="34">
        <f t="shared" si="4"/>
        <v>0</v>
      </c>
      <c r="F69" s="34">
        <f t="shared" si="3"/>
        <v>-292</v>
      </c>
    </row>
    <row r="70" spans="1:7">
      <c r="A70" s="46" t="s">
        <v>340</v>
      </c>
      <c r="B70" s="47" t="s">
        <v>395</v>
      </c>
      <c r="C70" s="37">
        <v>2</v>
      </c>
      <c r="D70" s="37">
        <v>0</v>
      </c>
      <c r="E70" s="34"/>
      <c r="F70" s="34"/>
    </row>
    <row r="71" spans="1:7" s="6" customFormat="1" ht="17.25" customHeight="1">
      <c r="A71" s="30" t="s">
        <v>55</v>
      </c>
      <c r="B71" s="31" t="s">
        <v>56</v>
      </c>
      <c r="C71" s="48">
        <f>SUM(C72:C75)</f>
        <v>2048.58</v>
      </c>
      <c r="D71" s="48">
        <f>SUM(D72:D75)</f>
        <v>0</v>
      </c>
      <c r="E71" s="34">
        <f t="shared" si="4"/>
        <v>0</v>
      </c>
      <c r="F71" s="34">
        <f t="shared" si="3"/>
        <v>-2048.58</v>
      </c>
    </row>
    <row r="72" spans="1:7">
      <c r="A72" s="35" t="s">
        <v>57</v>
      </c>
      <c r="B72" s="39" t="s">
        <v>58</v>
      </c>
      <c r="C72" s="49">
        <v>0</v>
      </c>
      <c r="D72" s="37">
        <v>0</v>
      </c>
      <c r="E72" s="38" t="e">
        <f t="shared" si="4"/>
        <v>#DIV/0!</v>
      </c>
      <c r="F72" s="38">
        <f t="shared" si="3"/>
        <v>0</v>
      </c>
    </row>
    <row r="73" spans="1:7" s="6" customFormat="1">
      <c r="A73" s="35" t="s">
        <v>59</v>
      </c>
      <c r="B73" s="39" t="s">
        <v>60</v>
      </c>
      <c r="C73" s="49"/>
      <c r="D73" s="37"/>
      <c r="E73" s="38" t="e">
        <f t="shared" si="4"/>
        <v>#DIV/0!</v>
      </c>
      <c r="F73" s="38">
        <f t="shared" si="3"/>
        <v>0</v>
      </c>
      <c r="G73" s="50"/>
    </row>
    <row r="74" spans="1:7">
      <c r="A74" s="35" t="s">
        <v>61</v>
      </c>
      <c r="B74" s="39" t="s">
        <v>62</v>
      </c>
      <c r="C74" s="49">
        <v>1948.58</v>
      </c>
      <c r="D74" s="37"/>
      <c r="E74" s="38">
        <f t="shared" si="4"/>
        <v>0</v>
      </c>
      <c r="F74" s="38">
        <f t="shared" si="3"/>
        <v>-1948.58</v>
      </c>
    </row>
    <row r="75" spans="1:7">
      <c r="A75" s="35" t="s">
        <v>63</v>
      </c>
      <c r="B75" s="39" t="s">
        <v>64</v>
      </c>
      <c r="C75" s="49">
        <v>100</v>
      </c>
      <c r="D75" s="37"/>
      <c r="E75" s="38">
        <f t="shared" si="4"/>
        <v>0</v>
      </c>
      <c r="F75" s="38">
        <f t="shared" si="3"/>
        <v>-100</v>
      </c>
    </row>
    <row r="76" spans="1:7" s="6" customFormat="1" ht="16.5" customHeight="1">
      <c r="A76" s="30" t="s">
        <v>65</v>
      </c>
      <c r="B76" s="31" t="s">
        <v>66</v>
      </c>
      <c r="C76" s="32">
        <f>SUM(C77:C79)</f>
        <v>1268.078</v>
      </c>
      <c r="D76" s="32">
        <f>SUM(D77:D79)</f>
        <v>181.5</v>
      </c>
      <c r="E76" s="34">
        <f t="shared" si="4"/>
        <v>14.312999673521661</v>
      </c>
      <c r="F76" s="34">
        <f t="shared" si="3"/>
        <v>-1086.578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5.75" customHeight="1">
      <c r="A78" s="35" t="s">
        <v>69</v>
      </c>
      <c r="B78" s="51" t="s">
        <v>70</v>
      </c>
      <c r="C78" s="37">
        <v>694</v>
      </c>
      <c r="D78" s="37">
        <v>181.5</v>
      </c>
      <c r="E78" s="38">
        <f t="shared" si="4"/>
        <v>26.152737752161382</v>
      </c>
      <c r="F78" s="38">
        <f t="shared" si="3"/>
        <v>-512.5</v>
      </c>
    </row>
    <row r="79" spans="1:7">
      <c r="A79" s="35" t="s">
        <v>71</v>
      </c>
      <c r="B79" s="39" t="s">
        <v>72</v>
      </c>
      <c r="C79" s="37">
        <v>574.07799999999997</v>
      </c>
      <c r="D79" s="37"/>
      <c r="E79" s="38">
        <f t="shared" si="4"/>
        <v>0</v>
      </c>
      <c r="F79" s="38">
        <f t="shared" si="3"/>
        <v>-574.07799999999997</v>
      </c>
    </row>
    <row r="80" spans="1:7" s="6" customFormat="1">
      <c r="A80" s="30" t="s">
        <v>83</v>
      </c>
      <c r="B80" s="31" t="s">
        <v>84</v>
      </c>
      <c r="C80" s="32">
        <f>C81</f>
        <v>1081.3</v>
      </c>
      <c r="D80" s="32">
        <f>SUM(D81)</f>
        <v>90.108999999999995</v>
      </c>
      <c r="E80" s="34">
        <f t="shared" si="4"/>
        <v>8.3333949875150282</v>
      </c>
      <c r="F80" s="34">
        <f t="shared" si="3"/>
        <v>-991.19099999999992</v>
      </c>
    </row>
    <row r="81" spans="1:6" ht="15.75" customHeight="1">
      <c r="A81" s="35" t="s">
        <v>85</v>
      </c>
      <c r="B81" s="39" t="s">
        <v>230</v>
      </c>
      <c r="C81" s="37">
        <v>1081.3</v>
      </c>
      <c r="D81" s="37">
        <v>90.108999999999995</v>
      </c>
      <c r="E81" s="38">
        <f t="shared" si="4"/>
        <v>8.3333949875150282</v>
      </c>
      <c r="F81" s="38">
        <f t="shared" si="3"/>
        <v>-991.19099999999992</v>
      </c>
    </row>
    <row r="82" spans="1:6" s="6" customFormat="1" ht="0.75" hidden="1" customHeight="1">
      <c r="A82" s="52">
        <v>1000</v>
      </c>
      <c r="B82" s="31" t="s">
        <v>86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>
      <c r="A83" s="53">
        <v>1001</v>
      </c>
      <c r="B83" s="54" t="s">
        <v>87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>
      <c r="A84" s="53">
        <v>1003</v>
      </c>
      <c r="B84" s="54" t="s">
        <v>88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>
      <c r="A85" s="53">
        <v>1004</v>
      </c>
      <c r="B85" s="54" t="s">
        <v>89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>
      <c r="A86" s="35" t="s">
        <v>90</v>
      </c>
      <c r="B86" s="39" t="s">
        <v>91</v>
      </c>
      <c r="C86" s="37">
        <v>0</v>
      </c>
      <c r="D86" s="37">
        <v>0</v>
      </c>
      <c r="E86" s="38"/>
      <c r="F86" s="38">
        <f t="shared" si="3"/>
        <v>0</v>
      </c>
    </row>
    <row r="87" spans="1:6">
      <c r="A87" s="30" t="s">
        <v>92</v>
      </c>
      <c r="B87" s="31" t="s">
        <v>93</v>
      </c>
      <c r="C87" s="32">
        <f>C88+C89+C90+C91+C92</f>
        <v>10</v>
      </c>
      <c r="D87" s="32">
        <f>D88+D89+D90+D91+D92</f>
        <v>0</v>
      </c>
      <c r="E87" s="38">
        <f t="shared" si="4"/>
        <v>0</v>
      </c>
      <c r="F87" s="22">
        <f>F88+F89+F90+F91+F92</f>
        <v>-10</v>
      </c>
    </row>
    <row r="88" spans="1:6" ht="17.25" customHeight="1">
      <c r="A88" s="35" t="s">
        <v>94</v>
      </c>
      <c r="B88" s="39" t="s">
        <v>95</v>
      </c>
      <c r="C88" s="37">
        <v>10</v>
      </c>
      <c r="D88" s="37">
        <v>0</v>
      </c>
      <c r="E88" s="38">
        <f t="shared" si="4"/>
        <v>0</v>
      </c>
      <c r="F88" s="38">
        <f>SUM(D88-C88)</f>
        <v>-10</v>
      </c>
    </row>
    <row r="89" spans="1:6" ht="15.75" hidden="1" customHeight="1">
      <c r="A89" s="35" t="s">
        <v>96</v>
      </c>
      <c r="B89" s="39" t="s">
        <v>97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>
      <c r="A90" s="35" t="s">
        <v>98</v>
      </c>
      <c r="B90" s="39" t="s">
        <v>99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100</v>
      </c>
      <c r="B91" s="39" t="s">
        <v>101</v>
      </c>
      <c r="C91" s="37"/>
      <c r="D91" s="37"/>
      <c r="E91" s="38" t="e">
        <f t="shared" si="4"/>
        <v>#DIV/0!</v>
      </c>
      <c r="F91" s="38"/>
    </row>
    <row r="92" spans="1:6" ht="15.75" hidden="1" customHeight="1">
      <c r="A92" s="35" t="s">
        <v>102</v>
      </c>
      <c r="B92" s="39" t="s">
        <v>103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>
      <c r="A93" s="52">
        <v>1400</v>
      </c>
      <c r="B93" s="56" t="s">
        <v>112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>
      <c r="A94" s="53">
        <v>1401</v>
      </c>
      <c r="B94" s="54" t="s">
        <v>113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1402</v>
      </c>
      <c r="B95" s="54" t="s">
        <v>114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>
      <c r="A96" s="53">
        <v>1403</v>
      </c>
      <c r="B96" s="54" t="s">
        <v>115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8" s="6" customFormat="1" ht="15.75" customHeight="1">
      <c r="A97" s="52"/>
      <c r="B97" s="57" t="s">
        <v>116</v>
      </c>
      <c r="C97" s="248">
        <f>C55+C63+C71+C76+C80+C82+C87+C65+C93</f>
        <v>6421.8530000000001</v>
      </c>
      <c r="D97" s="248">
        <f>D55+D63+D71+D76+D80+D82+D87+D65+D93</f>
        <v>310.62401999999997</v>
      </c>
      <c r="E97" s="34">
        <f t="shared" si="4"/>
        <v>4.8369842785252164</v>
      </c>
      <c r="F97" s="34">
        <f t="shared" si="3"/>
        <v>-6111.2289799999999</v>
      </c>
      <c r="G97" s="195"/>
      <c r="H97" s="195"/>
    </row>
    <row r="98" spans="1:8">
      <c r="C98" s="125"/>
      <c r="D98" s="101"/>
    </row>
    <row r="99" spans="1:8" s="65" customFormat="1" ht="16.5" customHeight="1">
      <c r="A99" s="63" t="s">
        <v>117</v>
      </c>
      <c r="B99" s="63"/>
      <c r="C99" s="180"/>
      <c r="D99" s="180"/>
      <c r="E99" s="64"/>
    </row>
    <row r="100" spans="1:8" s="65" customFormat="1" ht="20.25" customHeight="1">
      <c r="A100" s="66" t="s">
        <v>118</v>
      </c>
      <c r="B100" s="66"/>
      <c r="C100" s="65" t="s">
        <v>119</v>
      </c>
    </row>
    <row r="101" spans="1:8" ht="13.5" customHeight="1">
      <c r="C101" s="119"/>
    </row>
    <row r="103" spans="1:8" ht="5.25" customHeight="1"/>
    <row r="142" hidden="1"/>
  </sheetData>
  <customSheetViews>
    <customSheetView guid="{BCDCC9D4-DB89-4801-A421-45470CFD57EC}" scale="70" showPageBreaks="1" printArea="1" hiddenRows="1" state="hidden" view="pageBreakPreview">
      <selection activeCell="C88" sqref="C88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2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4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7" orientation="portrait" r:id="rId5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1A52382B-3765-4E8C-903F-6B8919B7242E}" scale="70" showPageBreaks="1" printArea="1" hiddenRows="1" view="pageBreakPreview" topLeftCell="A25">
      <selection activeCell="C74" sqref="C74"/>
      <pageMargins left="0.7" right="0.7" top="0.75" bottom="0.75" header="0.3" footer="0.3"/>
      <pageSetup paperSize="9" scale="55" orientation="portrait" r:id="rId7"/>
    </customSheetView>
    <customSheetView guid="{B30CE22D-C12F-4E12-8BB9-3AAE0A6991CC}" scale="70" showPageBreaks="1" printArea="1" hiddenRows="1" view="pageBreakPreview" topLeftCell="A43">
      <selection activeCell="D97" sqref="D97"/>
      <pageMargins left="0.70866141732283472" right="0.70866141732283472" top="0.74803149606299213" bottom="0.74803149606299213" header="0.31496062992125984" footer="0.31496062992125984"/>
      <pageSetup paperSize="9" scale="56" orientation="portrait" r:id="rId8"/>
    </customSheetView>
    <customSheetView guid="{B31C8DB7-3E78-4144-A6B5-8DE36DE63F0E}" showPageBreaks="1" printArea="1" hiddenRows="1" topLeftCell="A25">
      <selection activeCell="B39" sqref="B39"/>
      <pageMargins left="0.7" right="0.7" top="0.75" bottom="0.75" header="0.3" footer="0.3"/>
      <pageSetup paperSize="9" scale="57" orientation="portrait" r:id="rId9"/>
    </customSheetView>
    <customSheetView guid="{61528DAC-5C4C-48F4-ADE2-8A724B05A086}" scale="70" showPageBreaks="1" printArea="1" hiddenRows="1" view="pageBreakPreview">
      <selection activeCell="C88" sqref="C88"/>
      <pageMargins left="0.70866141732283472" right="0.70866141732283472" top="0.74803149606299213" bottom="0.74803149606299213" header="0.31496062992125984" footer="0.31496062992125984"/>
      <pageSetup paperSize="9" scale="56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H141"/>
  <sheetViews>
    <sheetView view="pageBreakPreview" zoomScale="70" zoomScaleNormal="100" zoomScaleSheetLayoutView="70" workbookViewId="0">
      <selection activeCell="D89" sqref="D89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9" style="62" customWidth="1"/>
    <col min="7" max="7" width="15.5703125" style="1" bestFit="1" customWidth="1"/>
    <col min="8" max="8" width="11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4" t="s">
        <v>433</v>
      </c>
      <c r="B1" s="524"/>
      <c r="C1" s="524"/>
      <c r="D1" s="524"/>
      <c r="E1" s="524"/>
      <c r="F1" s="524"/>
    </row>
    <row r="2" spans="1:6">
      <c r="A2" s="524"/>
      <c r="B2" s="524"/>
      <c r="C2" s="524"/>
      <c r="D2" s="524"/>
      <c r="E2" s="524"/>
      <c r="F2" s="524"/>
    </row>
    <row r="3" spans="1:6" ht="63">
      <c r="A3" s="2" t="s">
        <v>0</v>
      </c>
      <c r="B3" s="2" t="s">
        <v>1</v>
      </c>
      <c r="C3" s="72" t="s">
        <v>418</v>
      </c>
      <c r="D3" s="73" t="s">
        <v>415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1274.1300000000001</v>
      </c>
      <c r="D4" s="5">
        <f>D5+D12+D14+D17+D7</f>
        <v>84.798050000000003</v>
      </c>
      <c r="E4" s="5">
        <f>SUM(D4/C4*100)</f>
        <v>6.6553687614293668</v>
      </c>
      <c r="F4" s="5">
        <f>SUM(D4-C4)</f>
        <v>-1189.33195</v>
      </c>
    </row>
    <row r="5" spans="1:6" s="6" customFormat="1">
      <c r="A5" s="68">
        <v>1010000000</v>
      </c>
      <c r="B5" s="67" t="s">
        <v>5</v>
      </c>
      <c r="C5" s="5">
        <f>C6</f>
        <v>171</v>
      </c>
      <c r="D5" s="5">
        <f>D6</f>
        <v>8.4971800000000002</v>
      </c>
      <c r="E5" s="5">
        <f t="shared" ref="E5:E51" si="0">SUM(D5/C5*100)</f>
        <v>4.9691111111111113</v>
      </c>
      <c r="F5" s="5">
        <f t="shared" ref="F5:F51" si="1">SUM(D5-C5)</f>
        <v>-162.50281999999999</v>
      </c>
    </row>
    <row r="6" spans="1:6">
      <c r="A6" s="7">
        <v>1010200001</v>
      </c>
      <c r="B6" s="8" t="s">
        <v>225</v>
      </c>
      <c r="C6" s="9">
        <v>171</v>
      </c>
      <c r="D6" s="10">
        <v>8.4971800000000002</v>
      </c>
      <c r="E6" s="9">
        <f t="shared" ref="E6:E11" si="2">SUM(D6/C6*100)</f>
        <v>4.9691111111111113</v>
      </c>
      <c r="F6" s="9">
        <f t="shared" si="1"/>
        <v>-162.50281999999999</v>
      </c>
    </row>
    <row r="7" spans="1:6" ht="31.5">
      <c r="A7" s="3">
        <v>1030000000</v>
      </c>
      <c r="B7" s="13" t="s">
        <v>267</v>
      </c>
      <c r="C7" s="5">
        <f>C8+C10+C9</f>
        <v>616.13</v>
      </c>
      <c r="D7" s="229">
        <f>D8+D10+D9+D11</f>
        <v>59.124780000000001</v>
      </c>
      <c r="E7" s="5">
        <f t="shared" si="2"/>
        <v>9.5961534091831258</v>
      </c>
      <c r="F7" s="5">
        <f t="shared" si="1"/>
        <v>-557.00522000000001</v>
      </c>
    </row>
    <row r="8" spans="1:6">
      <c r="A8" s="7">
        <v>1030223001</v>
      </c>
      <c r="B8" s="8" t="s">
        <v>269</v>
      </c>
      <c r="C8" s="9">
        <v>229.816</v>
      </c>
      <c r="D8" s="10">
        <v>27.16489</v>
      </c>
      <c r="E8" s="9">
        <f t="shared" si="2"/>
        <v>11.820277961499635</v>
      </c>
      <c r="F8" s="9">
        <f t="shared" si="1"/>
        <v>-202.65111000000002</v>
      </c>
    </row>
    <row r="9" spans="1:6">
      <c r="A9" s="7">
        <v>1030224001</v>
      </c>
      <c r="B9" s="8" t="s">
        <v>275</v>
      </c>
      <c r="C9" s="9">
        <v>2.4649999999999999</v>
      </c>
      <c r="D9" s="10">
        <v>0.15987000000000001</v>
      </c>
      <c r="E9" s="9">
        <f t="shared" si="2"/>
        <v>6.4855983772819483</v>
      </c>
      <c r="F9" s="9">
        <f t="shared" si="1"/>
        <v>-2.3051299999999997</v>
      </c>
    </row>
    <row r="10" spans="1:6">
      <c r="A10" s="7">
        <v>1030225001</v>
      </c>
      <c r="B10" s="8" t="s">
        <v>268</v>
      </c>
      <c r="C10" s="9">
        <v>383.84899999999999</v>
      </c>
      <c r="D10" s="10">
        <v>33.609830000000002</v>
      </c>
      <c r="E10" s="9">
        <f t="shared" si="2"/>
        <v>8.7560030116009173</v>
      </c>
      <c r="F10" s="9">
        <f t="shared" si="1"/>
        <v>-350.23917</v>
      </c>
    </row>
    <row r="11" spans="1:6">
      <c r="A11" s="7">
        <v>1030226001</v>
      </c>
      <c r="B11" s="8" t="s">
        <v>277</v>
      </c>
      <c r="C11" s="9">
        <v>0</v>
      </c>
      <c r="D11" s="10">
        <v>-1.8098099999999999</v>
      </c>
      <c r="E11" s="9" t="e">
        <f t="shared" si="2"/>
        <v>#DIV/0!</v>
      </c>
      <c r="F11" s="9">
        <f t="shared" si="1"/>
        <v>-1.8098099999999999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469</v>
      </c>
      <c r="D14" s="5">
        <f>D15+D16</f>
        <v>16.476089999999999</v>
      </c>
      <c r="E14" s="5">
        <f t="shared" si="0"/>
        <v>3.5130255863539448</v>
      </c>
      <c r="F14" s="5">
        <f t="shared" si="1"/>
        <v>-452.52391</v>
      </c>
    </row>
    <row r="15" spans="1:6" s="6" customFormat="1" ht="15.75" customHeight="1">
      <c r="A15" s="7">
        <v>1060100000</v>
      </c>
      <c r="B15" s="11" t="s">
        <v>8</v>
      </c>
      <c r="C15" s="9">
        <v>124</v>
      </c>
      <c r="D15" s="10">
        <v>6.7781200000000004</v>
      </c>
      <c r="E15" s="9">
        <f t="shared" si="0"/>
        <v>5.4662258064516136</v>
      </c>
      <c r="F15" s="9">
        <f>SUM(D15-C15)</f>
        <v>-117.22188</v>
      </c>
    </row>
    <row r="16" spans="1:6" ht="15.75" customHeight="1">
      <c r="A16" s="7">
        <v>1060600000</v>
      </c>
      <c r="B16" s="11" t="s">
        <v>7</v>
      </c>
      <c r="C16" s="9">
        <v>345</v>
      </c>
      <c r="D16" s="10">
        <v>9.6979699999999998</v>
      </c>
      <c r="E16" s="9">
        <f t="shared" si="0"/>
        <v>2.811005797101449</v>
      </c>
      <c r="F16" s="9">
        <f t="shared" si="1"/>
        <v>-335.30203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0.7</v>
      </c>
      <c r="E17" s="5">
        <f t="shared" si="0"/>
        <v>8.75</v>
      </c>
      <c r="F17" s="5">
        <f t="shared" si="1"/>
        <v>-7.3</v>
      </c>
    </row>
    <row r="18" spans="1:6" ht="17.25" customHeight="1">
      <c r="A18" s="7">
        <v>1080400001</v>
      </c>
      <c r="B18" s="8" t="s">
        <v>258</v>
      </c>
      <c r="C18" s="9">
        <v>8</v>
      </c>
      <c r="D18" s="10">
        <v>0.7</v>
      </c>
      <c r="E18" s="9">
        <f t="shared" si="0"/>
        <v>8.75</v>
      </c>
      <c r="F18" s="9">
        <f t="shared" si="1"/>
        <v>-7.3</v>
      </c>
    </row>
    <row r="19" spans="1:6" ht="49.5" hidden="1" customHeight="1">
      <c r="A19" s="7">
        <v>1080714001</v>
      </c>
      <c r="B19" s="8" t="s">
        <v>223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140</v>
      </c>
      <c r="D25" s="5">
        <f>D26+D29+D31+D34</f>
        <v>18.514970000000002</v>
      </c>
      <c r="E25" s="5">
        <f t="shared" si="0"/>
        <v>13.224978571428572</v>
      </c>
      <c r="F25" s="5">
        <f t="shared" si="1"/>
        <v>-121.48502999999999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40</v>
      </c>
      <c r="D26" s="5">
        <f>D27+D28</f>
        <v>2</v>
      </c>
      <c r="E26" s="5">
        <f t="shared" si="0"/>
        <v>5</v>
      </c>
      <c r="F26" s="5">
        <f t="shared" si="1"/>
        <v>-38</v>
      </c>
    </row>
    <row r="27" spans="1:6">
      <c r="A27" s="16">
        <v>1110502501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1110503510</v>
      </c>
      <c r="B28" s="11" t="s">
        <v>221</v>
      </c>
      <c r="C28" s="12">
        <v>40</v>
      </c>
      <c r="D28" s="10">
        <v>2</v>
      </c>
      <c r="E28" s="9">
        <f t="shared" si="0"/>
        <v>5</v>
      </c>
      <c r="F28" s="9">
        <f t="shared" si="1"/>
        <v>-38</v>
      </c>
    </row>
    <row r="29" spans="1:6" s="15" customFormat="1" ht="27.75" customHeight="1">
      <c r="A29" s="68">
        <v>1130000000</v>
      </c>
      <c r="B29" s="69" t="s">
        <v>128</v>
      </c>
      <c r="C29" s="5">
        <f>C30</f>
        <v>100</v>
      </c>
      <c r="D29" s="5">
        <f>D30</f>
        <v>16.514970000000002</v>
      </c>
      <c r="E29" s="5">
        <f t="shared" si="0"/>
        <v>16.514970000000002</v>
      </c>
      <c r="F29" s="5">
        <f t="shared" si="1"/>
        <v>-83.485029999999995</v>
      </c>
    </row>
    <row r="30" spans="1:6" ht="15.75" customHeight="1">
      <c r="A30" s="7">
        <v>1130206005</v>
      </c>
      <c r="B30" s="8" t="s">
        <v>14</v>
      </c>
      <c r="C30" s="9">
        <v>100</v>
      </c>
      <c r="D30" s="10">
        <v>16.514970000000002</v>
      </c>
      <c r="E30" s="9">
        <f t="shared" si="0"/>
        <v>16.514970000000002</v>
      </c>
      <c r="F30" s="9">
        <f t="shared" si="1"/>
        <v>-83.485029999999995</v>
      </c>
    </row>
    <row r="31" spans="1:6" ht="14.25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4.25" customHeight="1">
      <c r="A32" s="16">
        <v>1140200000</v>
      </c>
      <c r="B32" s="18" t="s">
        <v>130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4.2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132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t="19.5" customHeight="1">
      <c r="A35" s="7">
        <v>1170105010</v>
      </c>
      <c r="B35" s="8" t="s">
        <v>15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0.75" hidden="1" customHeight="1">
      <c r="A36" s="7">
        <v>1170505005</v>
      </c>
      <c r="B36" s="11" t="s">
        <v>217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16</v>
      </c>
      <c r="C37" s="126">
        <f>SUM(C4,C25)</f>
        <v>1414.13</v>
      </c>
      <c r="D37" s="126">
        <f>D4+D25</f>
        <v>103.31302000000001</v>
      </c>
      <c r="E37" s="5">
        <f t="shared" si="0"/>
        <v>7.3057653822491559</v>
      </c>
      <c r="F37" s="5">
        <f t="shared" si="1"/>
        <v>-1310.8169800000001</v>
      </c>
    </row>
    <row r="38" spans="1:7" s="6" customFormat="1">
      <c r="A38" s="3">
        <v>2000000000</v>
      </c>
      <c r="B38" s="4" t="s">
        <v>17</v>
      </c>
      <c r="C38" s="247">
        <f>C39+C40+C41+C42+C49+C50</f>
        <v>6243.8649999999998</v>
      </c>
      <c r="D38" s="5">
        <f>D39+D40+D41+D42+D49+D50</f>
        <v>18.145</v>
      </c>
      <c r="E38" s="5">
        <f t="shared" si="0"/>
        <v>0.29060525812137195</v>
      </c>
      <c r="F38" s="5">
        <f t="shared" si="1"/>
        <v>-6225.7199999999993</v>
      </c>
      <c r="G38" s="19"/>
    </row>
    <row r="39" spans="1:7" ht="16.5" customHeight="1">
      <c r="A39" s="16">
        <v>2021000000</v>
      </c>
      <c r="B39" s="17" t="s">
        <v>18</v>
      </c>
      <c r="C39" s="12">
        <v>4903.5</v>
      </c>
      <c r="D39" s="20">
        <v>0</v>
      </c>
      <c r="E39" s="9">
        <v>0</v>
      </c>
      <c r="F39" s="9">
        <f t="shared" si="1"/>
        <v>-4903.5</v>
      </c>
    </row>
    <row r="40" spans="1:7" ht="17.25" customHeight="1">
      <c r="A40" s="16">
        <v>2021500200</v>
      </c>
      <c r="B40" s="17" t="s">
        <v>228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>
      <c r="A41" s="16">
        <v>2022000000</v>
      </c>
      <c r="B41" s="17" t="s">
        <v>19</v>
      </c>
      <c r="C41" s="12">
        <v>1122.6199999999999</v>
      </c>
      <c r="D41" s="10">
        <v>0</v>
      </c>
      <c r="E41" s="9">
        <f t="shared" si="0"/>
        <v>0</v>
      </c>
      <c r="F41" s="9">
        <f t="shared" si="1"/>
        <v>-1122.6199999999999</v>
      </c>
    </row>
    <row r="42" spans="1:7" ht="17.25" customHeight="1">
      <c r="A42" s="16">
        <v>2023000000</v>
      </c>
      <c r="B42" s="17" t="s">
        <v>20</v>
      </c>
      <c r="C42" s="12">
        <v>217.745</v>
      </c>
      <c r="D42" s="182">
        <v>18.145</v>
      </c>
      <c r="E42" s="9">
        <f t="shared" si="0"/>
        <v>8.333141978001791</v>
      </c>
      <c r="F42" s="9">
        <f t="shared" si="1"/>
        <v>-199.6</v>
      </c>
    </row>
    <row r="43" spans="1:7" ht="18" hidden="1" customHeight="1">
      <c r="A43" s="16">
        <v>2020400000</v>
      </c>
      <c r="B43" s="17" t="s">
        <v>21</v>
      </c>
      <c r="C43" s="12"/>
      <c r="D43" s="183"/>
      <c r="E43" s="9" t="e">
        <f t="shared" si="0"/>
        <v>#DIV/0!</v>
      </c>
      <c r="F43" s="9">
        <f t="shared" si="1"/>
        <v>0</v>
      </c>
    </row>
    <row r="44" spans="1:7" ht="14.25" hidden="1" customHeight="1">
      <c r="A44" s="16">
        <v>2020900000</v>
      </c>
      <c r="B44" s="18" t="s">
        <v>22</v>
      </c>
      <c r="C44" s="12"/>
      <c r="D44" s="183"/>
      <c r="E44" s="9" t="e">
        <f t="shared" si="0"/>
        <v>#DIV/0!</v>
      </c>
      <c r="F44" s="9">
        <f t="shared" si="1"/>
        <v>0</v>
      </c>
    </row>
    <row r="45" spans="1:7" ht="16.5" hidden="1" customHeight="1">
      <c r="A45" s="123">
        <v>2180000000</v>
      </c>
      <c r="B45" s="124" t="s">
        <v>288</v>
      </c>
      <c r="C45" s="186">
        <f>C46</f>
        <v>0</v>
      </c>
      <c r="D45" s="238">
        <f>D46</f>
        <v>0</v>
      </c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2180501010</v>
      </c>
      <c r="B46" s="18" t="s">
        <v>287</v>
      </c>
      <c r="C46" s="12">
        <v>0</v>
      </c>
      <c r="D46" s="183">
        <v>0</v>
      </c>
      <c r="E46" s="9" t="e">
        <f t="shared" si="0"/>
        <v>#DIV/0!</v>
      </c>
      <c r="F46" s="9">
        <f t="shared" si="1"/>
        <v>0</v>
      </c>
    </row>
    <row r="47" spans="1:7" ht="19.5" hidden="1" customHeight="1">
      <c r="A47" s="7">
        <v>2190500005</v>
      </c>
      <c r="B47" s="11" t="s">
        <v>23</v>
      </c>
      <c r="C47" s="14"/>
      <c r="D47" s="14"/>
      <c r="E47" s="9" t="e">
        <f t="shared" si="0"/>
        <v>#DIV/0!</v>
      </c>
      <c r="F47" s="9">
        <f t="shared" si="1"/>
        <v>0</v>
      </c>
    </row>
    <row r="48" spans="1:7" s="6" customFormat="1" ht="35.25" hidden="1" customHeight="1">
      <c r="A48" s="3">
        <v>3000000000</v>
      </c>
      <c r="B48" s="13" t="s">
        <v>24</v>
      </c>
      <c r="C48" s="121">
        <v>0</v>
      </c>
      <c r="D48" s="14">
        <v>0</v>
      </c>
      <c r="E48" s="9" t="e">
        <f t="shared" si="0"/>
        <v>#DIV/0!</v>
      </c>
      <c r="F48" s="9">
        <f t="shared" si="1"/>
        <v>0</v>
      </c>
    </row>
    <row r="49" spans="1:8" s="6" customFormat="1" ht="19.5" customHeight="1">
      <c r="A49" s="7">
        <v>2020400000</v>
      </c>
      <c r="B49" s="8" t="s">
        <v>21</v>
      </c>
      <c r="C49" s="12">
        <v>0</v>
      </c>
      <c r="D49" s="10"/>
      <c r="E49" s="9" t="e">
        <f t="shared" si="0"/>
        <v>#DIV/0!</v>
      </c>
      <c r="F49" s="9">
        <f t="shared" si="1"/>
        <v>0</v>
      </c>
    </row>
    <row r="50" spans="1:8" s="6" customFormat="1" ht="15" customHeight="1">
      <c r="A50" s="7">
        <v>2070500010</v>
      </c>
      <c r="B50" s="11" t="s">
        <v>289</v>
      </c>
      <c r="C50" s="12">
        <v>0</v>
      </c>
      <c r="D50" s="10">
        <v>0</v>
      </c>
      <c r="E50" s="9">
        <v>0</v>
      </c>
      <c r="F50" s="9">
        <f>SUM(D50-C50)</f>
        <v>0</v>
      </c>
    </row>
    <row r="51" spans="1:8" s="6" customFormat="1" ht="18" customHeight="1">
      <c r="A51" s="3"/>
      <c r="B51" s="4" t="s">
        <v>25</v>
      </c>
      <c r="C51" s="245">
        <f>C37+C38</f>
        <v>7657.9949999999999</v>
      </c>
      <c r="D51" s="245">
        <f>D37+D38</f>
        <v>121.45802</v>
      </c>
      <c r="E51" s="5">
        <f t="shared" si="0"/>
        <v>1.5860289801703971</v>
      </c>
      <c r="F51" s="5">
        <f t="shared" si="1"/>
        <v>-7536.5369799999999</v>
      </c>
      <c r="G51" s="94"/>
      <c r="H51" s="195"/>
    </row>
    <row r="52" spans="1:8" s="6" customFormat="1">
      <c r="A52" s="3"/>
      <c r="B52" s="21" t="s">
        <v>307</v>
      </c>
      <c r="C52" s="93">
        <f>C51-C98</f>
        <v>-56.414999999999964</v>
      </c>
      <c r="D52" s="93">
        <f>D51-D98</f>
        <v>-44.530399999999986</v>
      </c>
      <c r="E52" s="22"/>
      <c r="F52" s="22"/>
    </row>
    <row r="53" spans="1:8">
      <c r="A53" s="23"/>
      <c r="B53" s="24"/>
      <c r="C53" s="114"/>
      <c r="D53" s="25"/>
      <c r="E53" s="26"/>
      <c r="F53" s="27"/>
    </row>
    <row r="54" spans="1:8" ht="63">
      <c r="A54" s="28" t="s">
        <v>0</v>
      </c>
      <c r="B54" s="28" t="s">
        <v>26</v>
      </c>
      <c r="C54" s="72" t="s">
        <v>418</v>
      </c>
      <c r="D54" s="73" t="s">
        <v>415</v>
      </c>
      <c r="E54" s="72" t="s">
        <v>2</v>
      </c>
      <c r="F54" s="74" t="s">
        <v>3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15" customHeight="1">
      <c r="A56" s="30" t="s">
        <v>27</v>
      </c>
      <c r="B56" s="31" t="s">
        <v>28</v>
      </c>
      <c r="C56" s="32">
        <f>C57+C58+C59+C60+C61+C63+C62</f>
        <v>1590.0640000000001</v>
      </c>
      <c r="D56" s="33">
        <f>D57+D58+D59+D60+D61+D63+D62</f>
        <v>27.18009</v>
      </c>
      <c r="E56" s="34">
        <f>SUM(D56/C56*100)</f>
        <v>1.7093708177784037</v>
      </c>
      <c r="F56" s="34">
        <f>SUM(D56-C56)</f>
        <v>-1562.88391</v>
      </c>
    </row>
    <row r="57" spans="1:8" s="6" customFormat="1" ht="16.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8" ht="15" customHeight="1">
      <c r="A58" s="35" t="s">
        <v>31</v>
      </c>
      <c r="B58" s="39" t="s">
        <v>32</v>
      </c>
      <c r="C58" s="37">
        <v>1579.9</v>
      </c>
      <c r="D58" s="37">
        <v>27.18009</v>
      </c>
      <c r="E58" s="38">
        <f t="shared" ref="E58:E98" si="3">SUM(D58/C58*100)</f>
        <v>1.720367744793974</v>
      </c>
      <c r="F58" s="38">
        <f t="shared" ref="F58:F98" si="4">SUM(D58-C58)</f>
        <v>-1552.71991</v>
      </c>
    </row>
    <row r="59" spans="1:8" ht="15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18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6.5" customHeight="1">
      <c r="A62" s="35" t="s">
        <v>39</v>
      </c>
      <c r="B62" s="39" t="s">
        <v>40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8" customHeight="1">
      <c r="A63" s="35" t="s">
        <v>41</v>
      </c>
      <c r="B63" s="39" t="s">
        <v>42</v>
      </c>
      <c r="C63" s="37">
        <v>5.1639999999999997</v>
      </c>
      <c r="D63" s="37">
        <v>0</v>
      </c>
      <c r="E63" s="38">
        <f t="shared" si="3"/>
        <v>0</v>
      </c>
      <c r="F63" s="38">
        <f t="shared" si="4"/>
        <v>-5.1639999999999997</v>
      </c>
    </row>
    <row r="64" spans="1:8" s="6" customFormat="1" ht="15" customHeight="1">
      <c r="A64" s="41" t="s">
        <v>43</v>
      </c>
      <c r="B64" s="42" t="s">
        <v>44</v>
      </c>
      <c r="C64" s="32">
        <f>C65</f>
        <v>217.745</v>
      </c>
      <c r="D64" s="32">
        <f>D65</f>
        <v>4</v>
      </c>
      <c r="E64" s="34">
        <f t="shared" si="3"/>
        <v>1.8370111828055753</v>
      </c>
      <c r="F64" s="34">
        <f t="shared" si="4"/>
        <v>-213.745</v>
      </c>
    </row>
    <row r="65" spans="1:7">
      <c r="A65" s="43" t="s">
        <v>45</v>
      </c>
      <c r="B65" s="44" t="s">
        <v>46</v>
      </c>
      <c r="C65" s="37">
        <v>217.745</v>
      </c>
      <c r="D65" s="37">
        <v>4</v>
      </c>
      <c r="E65" s="38">
        <f t="shared" si="3"/>
        <v>1.8370111828055753</v>
      </c>
      <c r="F65" s="38">
        <f t="shared" si="4"/>
        <v>-213.745</v>
      </c>
    </row>
    <row r="66" spans="1:7" s="6" customFormat="1" ht="16.5" customHeight="1">
      <c r="A66" s="30" t="s">
        <v>47</v>
      </c>
      <c r="B66" s="31" t="s">
        <v>48</v>
      </c>
      <c r="C66" s="32">
        <f>C69+C70+C71</f>
        <v>315</v>
      </c>
      <c r="D66" s="32">
        <f>SUM(D69+D70+D71)</f>
        <v>0</v>
      </c>
      <c r="E66" s="34">
        <f t="shared" si="3"/>
        <v>0</v>
      </c>
      <c r="F66" s="34">
        <f t="shared" si="4"/>
        <v>-315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5.75" customHeight="1">
      <c r="A69" s="46" t="s">
        <v>53</v>
      </c>
      <c r="B69" s="47" t="s">
        <v>54</v>
      </c>
      <c r="C69" s="96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5.75" customHeight="1">
      <c r="A70" s="46" t="s">
        <v>215</v>
      </c>
      <c r="B70" s="47" t="s">
        <v>216</v>
      </c>
      <c r="C70" s="37">
        <v>310</v>
      </c>
      <c r="D70" s="37"/>
      <c r="E70" s="34">
        <f t="shared" si="3"/>
        <v>0</v>
      </c>
      <c r="F70" s="34">
        <f t="shared" si="4"/>
        <v>-310</v>
      </c>
    </row>
    <row r="71" spans="1:7" ht="15.75" customHeight="1">
      <c r="A71" s="46" t="s">
        <v>340</v>
      </c>
      <c r="B71" s="47" t="s">
        <v>343</v>
      </c>
      <c r="C71" s="37">
        <v>2</v>
      </c>
      <c r="D71" s="37">
        <v>0</v>
      </c>
      <c r="E71" s="34"/>
      <c r="F71" s="34"/>
    </row>
    <row r="72" spans="1:7" s="6" customFormat="1" ht="15" customHeight="1">
      <c r="A72" s="30" t="s">
        <v>55</v>
      </c>
      <c r="B72" s="31" t="s">
        <v>56</v>
      </c>
      <c r="C72" s="48">
        <f>SUM(C73:C76)</f>
        <v>1845.165</v>
      </c>
      <c r="D72" s="48">
        <f>SUM(D73:D76)</f>
        <v>12.33333</v>
      </c>
      <c r="E72" s="34">
        <f t="shared" si="3"/>
        <v>0.66841339392412069</v>
      </c>
      <c r="F72" s="34">
        <f t="shared" si="4"/>
        <v>-1832.83167</v>
      </c>
    </row>
    <row r="73" spans="1:7" ht="17.2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9.5" customHeight="1">
      <c r="A74" s="35" t="s">
        <v>59</v>
      </c>
      <c r="B74" s="39" t="s">
        <v>60</v>
      </c>
      <c r="C74" s="49"/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1795.165</v>
      </c>
      <c r="D75" s="37">
        <v>12.33333</v>
      </c>
      <c r="E75" s="38">
        <f t="shared" si="3"/>
        <v>0.68703044009882108</v>
      </c>
      <c r="F75" s="38">
        <f t="shared" si="4"/>
        <v>-1782.83167</v>
      </c>
    </row>
    <row r="76" spans="1:7">
      <c r="A76" s="35" t="s">
        <v>63</v>
      </c>
      <c r="B76" s="39" t="s">
        <v>64</v>
      </c>
      <c r="C76" s="49">
        <v>50</v>
      </c>
      <c r="D76" s="37">
        <v>0</v>
      </c>
      <c r="E76" s="38">
        <f t="shared" si="3"/>
        <v>0</v>
      </c>
      <c r="F76" s="38">
        <f t="shared" si="4"/>
        <v>-50</v>
      </c>
    </row>
    <row r="77" spans="1:7" s="6" customFormat="1" ht="14.25" customHeight="1">
      <c r="A77" s="30" t="s">
        <v>65</v>
      </c>
      <c r="B77" s="31" t="s">
        <v>66</v>
      </c>
      <c r="C77" s="32">
        <f>SUM(C78:C80)</f>
        <v>1726.7359999999999</v>
      </c>
      <c r="D77" s="32">
        <f>SUM(D78:D80)</f>
        <v>0</v>
      </c>
      <c r="E77" s="34">
        <f t="shared" si="3"/>
        <v>0</v>
      </c>
      <c r="F77" s="34">
        <f t="shared" si="4"/>
        <v>-1726.7359999999999</v>
      </c>
    </row>
    <row r="78" spans="1:7" ht="14.25" customHeight="1">
      <c r="A78" s="35" t="s">
        <v>67</v>
      </c>
      <c r="B78" s="51" t="s">
        <v>68</v>
      </c>
      <c r="C78" s="37">
        <v>0</v>
      </c>
      <c r="D78" s="37"/>
      <c r="E78" s="38" t="e">
        <f t="shared" si="3"/>
        <v>#DIV/0!</v>
      </c>
      <c r="F78" s="38">
        <f t="shared" si="4"/>
        <v>0</v>
      </c>
    </row>
    <row r="79" spans="1:7" ht="14.25" customHeight="1">
      <c r="A79" s="35" t="s">
        <v>69</v>
      </c>
      <c r="B79" s="51" t="s">
        <v>70</v>
      </c>
      <c r="C79" s="37">
        <v>400.52100000000002</v>
      </c>
      <c r="D79" s="37"/>
      <c r="E79" s="38">
        <f t="shared" si="3"/>
        <v>0</v>
      </c>
      <c r="F79" s="38">
        <f t="shared" si="4"/>
        <v>-400.52100000000002</v>
      </c>
    </row>
    <row r="80" spans="1:7">
      <c r="A80" s="35" t="s">
        <v>71</v>
      </c>
      <c r="B80" s="39" t="s">
        <v>72</v>
      </c>
      <c r="C80" s="37">
        <v>1326.2149999999999</v>
      </c>
      <c r="D80" s="37">
        <v>0</v>
      </c>
      <c r="E80" s="38">
        <f t="shared" si="3"/>
        <v>0</v>
      </c>
      <c r="F80" s="38">
        <f t="shared" si="4"/>
        <v>-1326.2149999999999</v>
      </c>
    </row>
    <row r="81" spans="1:6" s="6" customFormat="1">
      <c r="A81" s="30" t="s">
        <v>83</v>
      </c>
      <c r="B81" s="31" t="s">
        <v>84</v>
      </c>
      <c r="C81" s="32">
        <f>C82</f>
        <v>2009.7</v>
      </c>
      <c r="D81" s="32">
        <f>SUM(D82)</f>
        <v>122.47499999999999</v>
      </c>
      <c r="E81" s="34">
        <f t="shared" si="3"/>
        <v>6.0941931631586801</v>
      </c>
      <c r="F81" s="34">
        <f t="shared" si="4"/>
        <v>-1887.2250000000001</v>
      </c>
    </row>
    <row r="82" spans="1:6" ht="15" customHeight="1">
      <c r="A82" s="35" t="s">
        <v>85</v>
      </c>
      <c r="B82" s="39" t="s">
        <v>230</v>
      </c>
      <c r="C82" s="37">
        <v>2009.7</v>
      </c>
      <c r="D82" s="37">
        <v>122.47499999999999</v>
      </c>
      <c r="E82" s="38">
        <f t="shared" si="3"/>
        <v>6.0941931631586801</v>
      </c>
      <c r="F82" s="38">
        <f t="shared" si="4"/>
        <v>-1887.2250000000001</v>
      </c>
    </row>
    <row r="83" spans="1:6" s="6" customFormat="1" ht="15.75" hidden="1" customHeight="1">
      <c r="A83" s="52">
        <v>1000</v>
      </c>
      <c r="B83" s="31" t="s">
        <v>86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5.75" hidden="1" customHeight="1">
      <c r="A84" s="53">
        <v>1001</v>
      </c>
      <c r="B84" s="54" t="s">
        <v>87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88</v>
      </c>
      <c r="C85" s="96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1004</v>
      </c>
      <c r="B86" s="54" t="s">
        <v>89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35" t="s">
        <v>90</v>
      </c>
      <c r="B87" s="39" t="s">
        <v>91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92</v>
      </c>
      <c r="B88" s="31" t="s">
        <v>93</v>
      </c>
      <c r="C88" s="32">
        <f>C89</f>
        <v>10</v>
      </c>
      <c r="D88" s="32">
        <f>D89+D90+D91+D92+D93</f>
        <v>0</v>
      </c>
      <c r="E88" s="38"/>
      <c r="F88" s="22">
        <f>F89+F90+F91+F92+F93</f>
        <v>-10</v>
      </c>
    </row>
    <row r="89" spans="1:6" ht="16.5" customHeight="1">
      <c r="A89" s="35" t="s">
        <v>94</v>
      </c>
      <c r="B89" s="39" t="s">
        <v>95</v>
      </c>
      <c r="C89" s="37">
        <v>10</v>
      </c>
      <c r="D89" s="37">
        <v>0</v>
      </c>
      <c r="E89" s="38"/>
      <c r="F89" s="38">
        <f>SUM(D89-C89)</f>
        <v>-10</v>
      </c>
    </row>
    <row r="90" spans="1:6" ht="1.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1.7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4.2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s="6" customFormat="1" ht="19.5" hidden="1" customHeight="1">
      <c r="A94" s="52">
        <v>1400</v>
      </c>
      <c r="B94" s="56" t="s">
        <v>112</v>
      </c>
      <c r="C94" s="48">
        <f>C95+C96+C97</f>
        <v>0</v>
      </c>
      <c r="D94" s="173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6.5" hidden="1" customHeight="1">
      <c r="A96" s="53">
        <v>1402</v>
      </c>
      <c r="B96" s="54" t="s">
        <v>114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20.25" hidden="1" customHeight="1">
      <c r="A97" s="53">
        <v>1403</v>
      </c>
      <c r="B97" s="54" t="s">
        <v>115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s="6" customFormat="1" ht="21" customHeight="1">
      <c r="A98" s="52"/>
      <c r="B98" s="57" t="s">
        <v>116</v>
      </c>
      <c r="C98" s="248">
        <f>C56+C64+C66+C72+C77+C81+C88+C83</f>
        <v>7714.41</v>
      </c>
      <c r="D98" s="248">
        <f>D56+D64+D66+D72+D77+D81+D88+D83</f>
        <v>165.98841999999999</v>
      </c>
      <c r="E98" s="34">
        <f t="shared" si="3"/>
        <v>2.1516670749934215</v>
      </c>
      <c r="F98" s="34">
        <f t="shared" si="4"/>
        <v>-7548.4215800000002</v>
      </c>
    </row>
    <row r="99" spans="1:6">
      <c r="D99" s="177"/>
    </row>
    <row r="100" spans="1:6" s="65" customFormat="1" ht="18" customHeight="1">
      <c r="A100" s="63" t="s">
        <v>117</v>
      </c>
      <c r="B100" s="63"/>
      <c r="C100" s="130"/>
      <c r="D100" s="64"/>
      <c r="E100" s="64"/>
    </row>
    <row r="101" spans="1:6" s="65" customFormat="1" ht="12.75">
      <c r="A101" s="66" t="s">
        <v>118</v>
      </c>
      <c r="B101" s="66"/>
      <c r="C101" s="65" t="s">
        <v>119</v>
      </c>
    </row>
    <row r="102" spans="1:6">
      <c r="C102" s="119"/>
    </row>
    <row r="141" hidden="1"/>
  </sheetData>
  <customSheetViews>
    <customSheetView guid="{BCDCC9D4-DB89-4801-A421-45470CFD57EC}" scale="70" showPageBreaks="1" hiddenRows="1" state="hidden" view="pageBreakPreview">
      <selection activeCell="D89" sqref="D89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32">
      <selection activeCell="J56" sqref="J56"/>
      <pageMargins left="0.7" right="0.7" top="0.75" bottom="0.75" header="0.3" footer="0.3"/>
      <pageSetup paperSize="9" scale="52" orientation="portrait" r:id="rId2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4"/>
    </customSheetView>
    <customSheetView guid="{3DCB9AAA-F09C-4EA6-B992-F93E466D374A}" hiddenRows="1" topLeftCell="A38">
      <selection activeCell="J56" sqref="J56"/>
      <pageMargins left="0.7" right="0.7" top="0.75" bottom="0.75" header="0.3" footer="0.3"/>
      <pageSetup paperSize="9" scale="52" orientation="portrait" r:id="rId5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hiddenRows="1" topLeftCell="A35">
      <selection activeCell="D89" sqref="D89"/>
      <pageMargins left="0.7" right="0.7" top="0.75" bottom="0.75" header="0.3" footer="0.3"/>
      <pageSetup paperSize="9" scale="52" orientation="portrait" r:id="rId7"/>
    </customSheetView>
    <customSheetView guid="{B30CE22D-C12F-4E12-8BB9-3AAE0A6991CC}" scale="70" showPageBreaks="1" printArea="1" hiddenRows="1" view="pageBreakPreview" topLeftCell="A28">
      <selection activeCell="C99" sqref="C99:D99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B31C8DB7-3E78-4144-A6B5-8DE36DE63F0E}" hiddenRows="1" topLeftCell="A53">
      <selection activeCell="D82" sqref="D82"/>
      <pageMargins left="0.7" right="0.7" top="0.75" bottom="0.75" header="0.3" footer="0.3"/>
      <pageSetup paperSize="9" scale="52" orientation="portrait" r:id="rId9"/>
    </customSheetView>
    <customSheetView guid="{61528DAC-5C4C-48F4-ADE2-8A724B05A086}" scale="70" showPageBreaks="1" hiddenRows="1" view="pageBreakPreview">
      <selection activeCell="D89" sqref="D89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view="pageBreakPreview" zoomScale="70" zoomScaleNormal="100" zoomScaleSheetLayoutView="70" workbookViewId="0">
      <selection activeCell="C99" sqref="C99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.42578125" style="62" customWidth="1"/>
    <col min="5" max="5" width="12.5703125" style="62" customWidth="1"/>
    <col min="6" max="6" width="12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24" t="s">
        <v>434</v>
      </c>
      <c r="B1" s="524"/>
      <c r="C1" s="524"/>
      <c r="D1" s="524"/>
      <c r="E1" s="524"/>
      <c r="F1" s="524"/>
    </row>
    <row r="2" spans="1:6">
      <c r="A2" s="524"/>
      <c r="B2" s="524"/>
      <c r="C2" s="524"/>
      <c r="D2" s="524"/>
      <c r="E2" s="524"/>
      <c r="F2" s="524"/>
    </row>
    <row r="3" spans="1:6" ht="54.75" customHeight="1">
      <c r="A3" s="2" t="s">
        <v>0</v>
      </c>
      <c r="B3" s="2" t="s">
        <v>1</v>
      </c>
      <c r="C3" s="72" t="s">
        <v>418</v>
      </c>
      <c r="D3" s="73" t="s">
        <v>415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2606</v>
      </c>
      <c r="D4" s="5">
        <f>D5+D12+D14+D17+D7</f>
        <v>164.2646</v>
      </c>
      <c r="E4" s="5">
        <f>SUM(D4/C4*100)</f>
        <v>6.303323100537221</v>
      </c>
      <c r="F4" s="5">
        <f>SUM(D4-C4)</f>
        <v>-2441.7354</v>
      </c>
    </row>
    <row r="5" spans="1:6" s="6" customFormat="1">
      <c r="A5" s="68">
        <v>1010000000</v>
      </c>
      <c r="B5" s="67" t="s">
        <v>5</v>
      </c>
      <c r="C5" s="5">
        <f>C6</f>
        <v>189</v>
      </c>
      <c r="D5" s="5">
        <f>D6</f>
        <v>5.4791699999999999</v>
      </c>
      <c r="E5" s="5">
        <f t="shared" ref="E5:E52" si="0">SUM(D5/C5*100)</f>
        <v>2.8990317460317461</v>
      </c>
      <c r="F5" s="5">
        <f t="shared" ref="F5:F52" si="1">SUM(D5-C5)</f>
        <v>-183.52082999999999</v>
      </c>
    </row>
    <row r="6" spans="1:6">
      <c r="A6" s="7">
        <v>1010200001</v>
      </c>
      <c r="B6" s="8" t="s">
        <v>225</v>
      </c>
      <c r="C6" s="9">
        <v>189</v>
      </c>
      <c r="D6" s="10">
        <v>5.4791699999999999</v>
      </c>
      <c r="E6" s="9">
        <f t="shared" ref="E6:E11" si="2">SUM(D6/C6*100)</f>
        <v>2.8990317460317461</v>
      </c>
      <c r="F6" s="9">
        <f t="shared" si="1"/>
        <v>-183.52082999999999</v>
      </c>
    </row>
    <row r="7" spans="1:6" ht="31.5">
      <c r="A7" s="3">
        <v>1030000000</v>
      </c>
      <c r="B7" s="13" t="s">
        <v>267</v>
      </c>
      <c r="C7" s="5">
        <f>C8+C10+C9</f>
        <v>954</v>
      </c>
      <c r="D7" s="5">
        <f>D8+D10+D9+D11</f>
        <v>91.548060000000007</v>
      </c>
      <c r="E7" s="5">
        <f t="shared" si="2"/>
        <v>9.5962327044025155</v>
      </c>
      <c r="F7" s="5">
        <f t="shared" si="1"/>
        <v>-862.45194000000004</v>
      </c>
    </row>
    <row r="8" spans="1:6">
      <c r="A8" s="7">
        <v>1030223001</v>
      </c>
      <c r="B8" s="8" t="s">
        <v>269</v>
      </c>
      <c r="C8" s="9">
        <v>355.84199999999998</v>
      </c>
      <c r="D8" s="10">
        <v>42.061779999999999</v>
      </c>
      <c r="E8" s="9">
        <f t="shared" si="2"/>
        <v>11.820352853232615</v>
      </c>
      <c r="F8" s="9">
        <f t="shared" si="1"/>
        <v>-313.78021999999999</v>
      </c>
    </row>
    <row r="9" spans="1:6">
      <c r="A9" s="7">
        <v>1030224001</v>
      </c>
      <c r="B9" s="8" t="s">
        <v>275</v>
      </c>
      <c r="C9" s="9">
        <v>3.8159999999999998</v>
      </c>
      <c r="D9" s="10">
        <v>0.24754000000000001</v>
      </c>
      <c r="E9" s="9">
        <f t="shared" si="2"/>
        <v>6.4868972746331242</v>
      </c>
      <c r="F9" s="9">
        <f t="shared" si="1"/>
        <v>-3.56846</v>
      </c>
    </row>
    <row r="10" spans="1:6">
      <c r="A10" s="7">
        <v>1030225001</v>
      </c>
      <c r="B10" s="8" t="s">
        <v>268</v>
      </c>
      <c r="C10" s="9">
        <v>594.34199999999998</v>
      </c>
      <c r="D10" s="10">
        <v>52.041020000000003</v>
      </c>
      <c r="E10" s="9">
        <f t="shared" si="2"/>
        <v>8.7560731026917171</v>
      </c>
      <c r="F10" s="9">
        <f>SUM(D10-C10)</f>
        <v>-542.30097999999998</v>
      </c>
    </row>
    <row r="11" spans="1:6">
      <c r="A11" s="7">
        <v>1030226001</v>
      </c>
      <c r="B11" s="8" t="s">
        <v>277</v>
      </c>
      <c r="C11" s="9">
        <v>0</v>
      </c>
      <c r="D11" s="10">
        <v>-2.8022800000000001</v>
      </c>
      <c r="E11" s="9" t="e">
        <f t="shared" si="2"/>
        <v>#DIV/0!</v>
      </c>
      <c r="F11" s="9">
        <f>SUM(D11-C11)</f>
        <v>-2.8022800000000001</v>
      </c>
    </row>
    <row r="12" spans="1:6" s="6" customFormat="1">
      <c r="A12" s="68">
        <v>1050000000</v>
      </c>
      <c r="B12" s="67" t="s">
        <v>6</v>
      </c>
      <c r="C12" s="5">
        <f>SUM(C13:C13)</f>
        <v>20</v>
      </c>
      <c r="D12" s="5">
        <f>SUM(D13:D13)</f>
        <v>0</v>
      </c>
      <c r="E12" s="5">
        <f t="shared" si="0"/>
        <v>0</v>
      </c>
      <c r="F12" s="5">
        <f t="shared" si="1"/>
        <v>-20</v>
      </c>
    </row>
    <row r="13" spans="1:6" ht="15.75" customHeight="1">
      <c r="A13" s="7">
        <v>1050300000</v>
      </c>
      <c r="B13" s="11" t="s">
        <v>226</v>
      </c>
      <c r="C13" s="12">
        <v>20</v>
      </c>
      <c r="D13" s="10"/>
      <c r="E13" s="9">
        <f t="shared" si="0"/>
        <v>0</v>
      </c>
      <c r="F13" s="9">
        <f t="shared" si="1"/>
        <v>-20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1435</v>
      </c>
      <c r="D14" s="5">
        <f>D15+D16</f>
        <v>67.237369999999999</v>
      </c>
      <c r="E14" s="5">
        <f t="shared" si="0"/>
        <v>4.6855310104529622</v>
      </c>
      <c r="F14" s="5">
        <f t="shared" si="1"/>
        <v>-1367.7626299999999</v>
      </c>
    </row>
    <row r="15" spans="1:6" s="6" customFormat="1" ht="15.75" customHeight="1">
      <c r="A15" s="7">
        <v>1060100000</v>
      </c>
      <c r="B15" s="11" t="s">
        <v>8</v>
      </c>
      <c r="C15" s="9">
        <v>385</v>
      </c>
      <c r="D15" s="10">
        <v>37.04654</v>
      </c>
      <c r="E15" s="9">
        <f t="shared" si="0"/>
        <v>9.6224779220779233</v>
      </c>
      <c r="F15" s="9">
        <f>SUM(D15-C15)</f>
        <v>-347.95346000000001</v>
      </c>
    </row>
    <row r="16" spans="1:6" ht="15.75" customHeight="1">
      <c r="A16" s="7">
        <v>1060600000</v>
      </c>
      <c r="B16" s="11" t="s">
        <v>7</v>
      </c>
      <c r="C16" s="9">
        <v>1050</v>
      </c>
      <c r="D16" s="10">
        <v>30.190829999999998</v>
      </c>
      <c r="E16" s="9">
        <f t="shared" si="0"/>
        <v>2.8753171428571425</v>
      </c>
      <c r="F16" s="9">
        <f t="shared" si="1"/>
        <v>-1019.80917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0</v>
      </c>
      <c r="E17" s="5">
        <f t="shared" si="0"/>
        <v>0</v>
      </c>
      <c r="F17" s="5">
        <f t="shared" si="1"/>
        <v>-8</v>
      </c>
    </row>
    <row r="18" spans="1:6" ht="18" customHeight="1">
      <c r="A18" s="7">
        <v>1080400001</v>
      </c>
      <c r="B18" s="8" t="s">
        <v>224</v>
      </c>
      <c r="C18" s="9">
        <v>8</v>
      </c>
      <c r="D18" s="10">
        <v>0</v>
      </c>
      <c r="E18" s="9">
        <f t="shared" si="0"/>
        <v>0</v>
      </c>
      <c r="F18" s="9">
        <f t="shared" si="1"/>
        <v>-8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C26+C30+C32+C37+C35</f>
        <v>40</v>
      </c>
      <c r="D25" s="5">
        <f>D30+D37+D26+D35</f>
        <v>1.05</v>
      </c>
      <c r="E25" s="5">
        <f t="shared" si="0"/>
        <v>2.6250000000000004</v>
      </c>
      <c r="F25" s="5">
        <f t="shared" si="1"/>
        <v>-38.950000000000003</v>
      </c>
    </row>
    <row r="26" spans="1:6" s="6" customFormat="1" ht="33.75" customHeight="1">
      <c r="A26" s="68">
        <v>1110000000</v>
      </c>
      <c r="B26" s="69" t="s">
        <v>126</v>
      </c>
      <c r="C26" s="5">
        <f>C27+C28</f>
        <v>20</v>
      </c>
      <c r="D26" s="5">
        <f>D27+D28</f>
        <v>1.05</v>
      </c>
      <c r="E26" s="5">
        <f t="shared" si="0"/>
        <v>5.2500000000000009</v>
      </c>
      <c r="F26" s="5">
        <f t="shared" si="1"/>
        <v>-18.95</v>
      </c>
    </row>
    <row r="27" spans="1:6" ht="15" customHeight="1">
      <c r="A27" s="16">
        <v>1110502510</v>
      </c>
      <c r="B27" s="17" t="s">
        <v>222</v>
      </c>
      <c r="C27" s="12">
        <v>20</v>
      </c>
      <c r="D27" s="10">
        <v>1.05</v>
      </c>
      <c r="E27" s="9">
        <f t="shared" si="0"/>
        <v>5.2500000000000009</v>
      </c>
      <c r="F27" s="9">
        <f t="shared" si="1"/>
        <v>-18.95</v>
      </c>
    </row>
    <row r="28" spans="1:6" ht="15.75" hidden="1" customHeight="1">
      <c r="A28" s="7">
        <v>1110503510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hidden="1" customHeight="1">
      <c r="A29" s="7">
        <v>1110532510</v>
      </c>
      <c r="B29" s="11" t="s">
        <v>342</v>
      </c>
      <c r="C29" s="12">
        <v>0</v>
      </c>
      <c r="D29" s="177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128</v>
      </c>
      <c r="C30" s="5">
        <f>C31</f>
        <v>20</v>
      </c>
      <c r="D30" s="5">
        <f>D31</f>
        <v>0</v>
      </c>
      <c r="E30" s="5">
        <f t="shared" si="0"/>
        <v>0</v>
      </c>
      <c r="F30" s="5">
        <f t="shared" si="1"/>
        <v>-20</v>
      </c>
    </row>
    <row r="31" spans="1:6" ht="17.25" customHeight="1">
      <c r="A31" s="7">
        <v>1130206510</v>
      </c>
      <c r="B31" s="8" t="s">
        <v>220</v>
      </c>
      <c r="C31" s="9">
        <v>20</v>
      </c>
      <c r="D31" s="10">
        <v>0</v>
      </c>
      <c r="E31" s="9">
        <f t="shared" si="0"/>
        <v>0</v>
      </c>
      <c r="F31" s="9">
        <f t="shared" si="1"/>
        <v>-20</v>
      </c>
    </row>
    <row r="32" spans="1:6" ht="34.5" customHeight="1">
      <c r="A32" s="70">
        <v>1140000000</v>
      </c>
      <c r="B32" s="71" t="s">
        <v>129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34.5" hidden="1" customHeight="1">
      <c r="A33" s="16">
        <v>1140200000</v>
      </c>
      <c r="B33" s="18" t="s">
        <v>218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2.25" customHeight="1">
      <c r="A34" s="7">
        <v>1140600000</v>
      </c>
      <c r="B34" s="8" t="s">
        <v>219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>
      <c r="A35" s="3">
        <v>1160000000</v>
      </c>
      <c r="B35" s="13" t="s">
        <v>241</v>
      </c>
      <c r="C35" s="5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>
      <c r="A36" s="7">
        <v>1163305010</v>
      </c>
      <c r="B36" s="8" t="s">
        <v>256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>
      <c r="A37" s="3">
        <v>1170000000</v>
      </c>
      <c r="B37" s="13" t="s">
        <v>132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>
      <c r="A38" s="7">
        <v>1170105010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16</v>
      </c>
      <c r="C40" s="126">
        <f>SUM(C4,C25)</f>
        <v>2646</v>
      </c>
      <c r="D40" s="126">
        <f>D4+D25</f>
        <v>165.31460000000001</v>
      </c>
      <c r="E40" s="5">
        <f t="shared" si="0"/>
        <v>6.2477173091458811</v>
      </c>
      <c r="F40" s="5">
        <f t="shared" si="1"/>
        <v>-2480.6853999999998</v>
      </c>
    </row>
    <row r="41" spans="1:7" s="6" customFormat="1">
      <c r="A41" s="3">
        <v>2000000000</v>
      </c>
      <c r="B41" s="4" t="s">
        <v>17</v>
      </c>
      <c r="C41" s="5">
        <f>C42+C44+C45+C47+C48+C49+C43+C51</f>
        <v>8480.5950000000012</v>
      </c>
      <c r="D41" s="5">
        <f>D42+D44+D45+D47+D48+D49+D43+D51</f>
        <v>18.145</v>
      </c>
      <c r="E41" s="5">
        <f t="shared" si="0"/>
        <v>0.21395904414725614</v>
      </c>
      <c r="F41" s="5">
        <f t="shared" si="1"/>
        <v>-8462.4500000000007</v>
      </c>
      <c r="G41" s="19"/>
    </row>
    <row r="42" spans="1:7" ht="17.25" customHeight="1">
      <c r="A42" s="16">
        <v>2021000000</v>
      </c>
      <c r="B42" s="17" t="s">
        <v>18</v>
      </c>
      <c r="C42" s="12">
        <v>3431.9</v>
      </c>
      <c r="D42" s="258">
        <v>0</v>
      </c>
      <c r="E42" s="9">
        <f t="shared" si="0"/>
        <v>0</v>
      </c>
      <c r="F42" s="9">
        <f t="shared" si="1"/>
        <v>-3431.9</v>
      </c>
    </row>
    <row r="43" spans="1:7" ht="1.5" customHeight="1">
      <c r="A43" s="16">
        <v>2021500200</v>
      </c>
      <c r="B43" s="17" t="s">
        <v>228</v>
      </c>
      <c r="C43" s="259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1980.95</v>
      </c>
      <c r="D44" s="10">
        <v>0</v>
      </c>
      <c r="E44" s="9">
        <f t="shared" si="0"/>
        <v>0</v>
      </c>
      <c r="F44" s="9">
        <f t="shared" si="1"/>
        <v>-1980.95</v>
      </c>
    </row>
    <row r="45" spans="1:7" ht="15.75" customHeight="1">
      <c r="A45" s="16">
        <v>2023000000</v>
      </c>
      <c r="B45" s="17" t="s">
        <v>20</v>
      </c>
      <c r="C45" s="12">
        <v>217.745</v>
      </c>
      <c r="D45" s="182">
        <v>18.145</v>
      </c>
      <c r="E45" s="9">
        <f t="shared" si="0"/>
        <v>8.333141978001791</v>
      </c>
      <c r="F45" s="9">
        <f t="shared" si="1"/>
        <v>-199.6</v>
      </c>
    </row>
    <row r="46" spans="1:7" ht="15" hidden="1" customHeight="1">
      <c r="A46" s="16">
        <v>2070503010</v>
      </c>
      <c r="B46" s="17" t="s">
        <v>257</v>
      </c>
      <c r="C46" s="12">
        <v>0</v>
      </c>
      <c r="D46" s="182">
        <v>0</v>
      </c>
      <c r="E46" s="9" t="e">
        <f t="shared" si="0"/>
        <v>#DIV/0!</v>
      </c>
      <c r="F46" s="9">
        <f t="shared" si="1"/>
        <v>0</v>
      </c>
    </row>
    <row r="47" spans="1:7" ht="23.25" customHeight="1">
      <c r="A47" s="16">
        <v>2024000000</v>
      </c>
      <c r="B47" s="17" t="s">
        <v>21</v>
      </c>
      <c r="C47" s="12">
        <v>2850</v>
      </c>
      <c r="D47" s="183"/>
      <c r="E47" s="9">
        <f t="shared" si="0"/>
        <v>0</v>
      </c>
      <c r="F47" s="9">
        <f t="shared" si="1"/>
        <v>-2850</v>
      </c>
    </row>
    <row r="48" spans="1:7" ht="27.75" customHeight="1">
      <c r="A48" s="16">
        <v>2020900000</v>
      </c>
      <c r="B48" s="18" t="s">
        <v>22</v>
      </c>
      <c r="C48" s="12"/>
      <c r="D48" s="183"/>
      <c r="E48" s="9" t="e">
        <f t="shared" si="0"/>
        <v>#DIV/0!</v>
      </c>
      <c r="F48" s="9">
        <f t="shared" si="1"/>
        <v>0</v>
      </c>
    </row>
    <row r="49" spans="1:8" ht="21.75" customHeight="1">
      <c r="A49" s="7">
        <v>2190500005</v>
      </c>
      <c r="B49" s="11" t="s">
        <v>23</v>
      </c>
      <c r="C49" s="14"/>
      <c r="D49" s="14"/>
      <c r="E49" s="5"/>
      <c r="F49" s="5">
        <f>SUM(D49-C49)</f>
        <v>0</v>
      </c>
    </row>
    <row r="50" spans="1:8" s="6" customFormat="1" ht="20.25" customHeight="1">
      <c r="A50" s="3">
        <v>3000000000</v>
      </c>
      <c r="B50" s="13" t="s">
        <v>24</v>
      </c>
      <c r="C50" s="121">
        <v>0</v>
      </c>
      <c r="D50" s="120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2070502010</v>
      </c>
      <c r="B51" s="8" t="s">
        <v>289</v>
      </c>
      <c r="C51" s="214">
        <v>0</v>
      </c>
      <c r="D51" s="215">
        <v>0</v>
      </c>
      <c r="E51" s="9" t="e">
        <f t="shared" si="0"/>
        <v>#DIV/0!</v>
      </c>
      <c r="F51" s="9">
        <f t="shared" si="1"/>
        <v>0</v>
      </c>
    </row>
    <row r="52" spans="1:8" s="6" customFormat="1">
      <c r="A52" s="3"/>
      <c r="B52" s="4" t="s">
        <v>25</v>
      </c>
      <c r="C52" s="245">
        <f>SUM(C40,C41,C50)</f>
        <v>11126.595000000001</v>
      </c>
      <c r="D52" s="246">
        <f>D40+D41</f>
        <v>183.45960000000002</v>
      </c>
      <c r="E52" s="5">
        <f t="shared" si="0"/>
        <v>1.6488386608841248</v>
      </c>
      <c r="F52" s="5">
        <f t="shared" si="1"/>
        <v>-10943.135400000001</v>
      </c>
      <c r="G52" s="94"/>
      <c r="H52" s="195"/>
    </row>
    <row r="53" spans="1:8" s="6" customFormat="1">
      <c r="A53" s="3"/>
      <c r="B53" s="21" t="s">
        <v>307</v>
      </c>
      <c r="C53" s="270">
        <f>C52-C99</f>
        <v>0</v>
      </c>
      <c r="D53" s="270">
        <f>D52-D99</f>
        <v>-11.107379999999978</v>
      </c>
      <c r="E53" s="22"/>
      <c r="F53" s="22"/>
    </row>
    <row r="54" spans="1:8" ht="9" customHeight="1">
      <c r="A54" s="23"/>
      <c r="B54" s="24"/>
      <c r="C54" s="179"/>
      <c r="D54" s="25"/>
      <c r="E54" s="26"/>
      <c r="F54" s="27"/>
    </row>
    <row r="55" spans="1:8" ht="55.5" customHeight="1">
      <c r="A55" s="28" t="s">
        <v>0</v>
      </c>
      <c r="B55" s="28" t="s">
        <v>26</v>
      </c>
      <c r="C55" s="72" t="s">
        <v>418</v>
      </c>
      <c r="D55" s="73" t="s">
        <v>415</v>
      </c>
      <c r="E55" s="72" t="s">
        <v>2</v>
      </c>
      <c r="F55" s="74" t="s">
        <v>3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6.5" customHeight="1">
      <c r="A57" s="30" t="s">
        <v>27</v>
      </c>
      <c r="B57" s="31" t="s">
        <v>28</v>
      </c>
      <c r="C57" s="32">
        <f>C58+C59+C60+C61+C62+C64+C63</f>
        <v>1663.806</v>
      </c>
      <c r="D57" s="33">
        <f>D58+D59+D60+D61+D62+D64+D63</f>
        <v>38.191980000000001</v>
      </c>
      <c r="E57" s="34">
        <f>SUM(D57/C57*100)</f>
        <v>2.2954587253562013</v>
      </c>
      <c r="F57" s="34">
        <f>SUM(D57-C57)</f>
        <v>-1625.61402</v>
      </c>
    </row>
    <row r="58" spans="1:8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8" ht="18.75" customHeight="1">
      <c r="A59" s="35" t="s">
        <v>31</v>
      </c>
      <c r="B59" s="39" t="s">
        <v>32</v>
      </c>
      <c r="C59" s="37">
        <v>1648.8</v>
      </c>
      <c r="D59" s="37">
        <v>38.191980000000001</v>
      </c>
      <c r="E59" s="38">
        <f t="shared" ref="E59:E99" si="3">SUM(D59/C59*100)</f>
        <v>2.3163500727802036</v>
      </c>
      <c r="F59" s="38">
        <f t="shared" ref="F59:F99" si="4">SUM(D59-C59)</f>
        <v>-1610.6080199999999</v>
      </c>
    </row>
    <row r="60" spans="1:8" ht="16.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39</v>
      </c>
      <c r="B63" s="39" t="s">
        <v>40</v>
      </c>
      <c r="C63" s="40">
        <v>10</v>
      </c>
      <c r="D63" s="40">
        <v>0</v>
      </c>
      <c r="E63" s="38">
        <f t="shared" si="3"/>
        <v>0</v>
      </c>
      <c r="F63" s="38">
        <f t="shared" si="4"/>
        <v>-10</v>
      </c>
    </row>
    <row r="64" spans="1:8" ht="15" customHeight="1">
      <c r="A64" s="35" t="s">
        <v>41</v>
      </c>
      <c r="B64" s="39" t="s">
        <v>42</v>
      </c>
      <c r="C64" s="37">
        <v>5.0060000000000002</v>
      </c>
      <c r="D64" s="37">
        <v>0</v>
      </c>
      <c r="E64" s="38">
        <f t="shared" si="3"/>
        <v>0</v>
      </c>
      <c r="F64" s="38">
        <f t="shared" si="4"/>
        <v>-5.0060000000000002</v>
      </c>
    </row>
    <row r="65" spans="1:7" s="6" customFormat="1">
      <c r="A65" s="41" t="s">
        <v>43</v>
      </c>
      <c r="B65" s="42" t="s">
        <v>44</v>
      </c>
      <c r="C65" s="32">
        <f>C66</f>
        <v>217.745</v>
      </c>
      <c r="D65" s="32">
        <f>D66</f>
        <v>5.5</v>
      </c>
      <c r="E65" s="34">
        <f t="shared" si="3"/>
        <v>2.5258903763576659</v>
      </c>
      <c r="F65" s="34">
        <f t="shared" si="4"/>
        <v>-212.245</v>
      </c>
    </row>
    <row r="66" spans="1:7">
      <c r="A66" s="43" t="s">
        <v>45</v>
      </c>
      <c r="B66" s="44" t="s">
        <v>46</v>
      </c>
      <c r="C66" s="37">
        <v>217.745</v>
      </c>
      <c r="D66" s="37">
        <v>5.5</v>
      </c>
      <c r="E66" s="38">
        <f t="shared" si="3"/>
        <v>2.5258903763576659</v>
      </c>
      <c r="F66" s="38">
        <f t="shared" si="4"/>
        <v>-212.245</v>
      </c>
    </row>
    <row r="67" spans="1:7" s="6" customFormat="1" ht="16.5" customHeight="1">
      <c r="A67" s="30" t="s">
        <v>47</v>
      </c>
      <c r="B67" s="31" t="s">
        <v>48</v>
      </c>
      <c r="C67" s="32">
        <f>C71+C70+C72</f>
        <v>25</v>
      </c>
      <c r="D67" s="32">
        <f>D71+D70+D72</f>
        <v>0</v>
      </c>
      <c r="E67" s="34">
        <f t="shared" si="3"/>
        <v>0</v>
      </c>
      <c r="F67" s="34">
        <f t="shared" si="4"/>
        <v>-25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6">
        <v>3</v>
      </c>
      <c r="D70" s="37">
        <v>0</v>
      </c>
      <c r="E70" s="34">
        <f t="shared" si="3"/>
        <v>0</v>
      </c>
      <c r="F70" s="34">
        <f t="shared" si="4"/>
        <v>-3</v>
      </c>
    </row>
    <row r="71" spans="1:7" ht="15.75" customHeight="1">
      <c r="A71" s="46" t="s">
        <v>215</v>
      </c>
      <c r="B71" s="47" t="s">
        <v>216</v>
      </c>
      <c r="C71" s="37">
        <v>20</v>
      </c>
      <c r="D71" s="37"/>
      <c r="E71" s="34">
        <f t="shared" si="3"/>
        <v>0</v>
      </c>
      <c r="F71" s="34">
        <f t="shared" si="4"/>
        <v>-20</v>
      </c>
    </row>
    <row r="72" spans="1:7" ht="15.75" customHeight="1">
      <c r="A72" s="46" t="s">
        <v>340</v>
      </c>
      <c r="B72" s="47" t="s">
        <v>343</v>
      </c>
      <c r="C72" s="37">
        <v>2</v>
      </c>
      <c r="D72" s="37">
        <v>0</v>
      </c>
      <c r="E72" s="34">
        <f>SUM(D72/C72*100)</f>
        <v>0</v>
      </c>
      <c r="F72" s="34">
        <f>SUM(D72-C72)</f>
        <v>-2</v>
      </c>
    </row>
    <row r="73" spans="1:7" s="6" customFormat="1" ht="24" customHeight="1">
      <c r="A73" s="30" t="s">
        <v>55</v>
      </c>
      <c r="B73" s="31" t="s">
        <v>56</v>
      </c>
      <c r="C73" s="48">
        <f>C74+C75+C76+C77</f>
        <v>3284.95</v>
      </c>
      <c r="D73" s="48">
        <f>SUM(D74:D77)</f>
        <v>0</v>
      </c>
      <c r="E73" s="34">
        <f t="shared" si="3"/>
        <v>0</v>
      </c>
      <c r="F73" s="34">
        <f t="shared" si="4"/>
        <v>-3284.95</v>
      </c>
    </row>
    <row r="74" spans="1:7" ht="16.5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7.25" customHeight="1">
      <c r="A75" s="35" t="s">
        <v>59</v>
      </c>
      <c r="B75" s="39" t="s">
        <v>60</v>
      </c>
      <c r="C75" s="49"/>
      <c r="D75" s="37"/>
      <c r="E75" s="38" t="e">
        <f t="shared" si="3"/>
        <v>#DIV/0!</v>
      </c>
      <c r="F75" s="38">
        <f t="shared" si="4"/>
        <v>0</v>
      </c>
      <c r="G75" s="50"/>
    </row>
    <row r="76" spans="1:7" ht="18" customHeight="1">
      <c r="A76" s="35" t="s">
        <v>61</v>
      </c>
      <c r="B76" s="39" t="s">
        <v>62</v>
      </c>
      <c r="C76" s="49">
        <v>3104.95</v>
      </c>
      <c r="D76" s="37">
        <v>0</v>
      </c>
      <c r="E76" s="38">
        <f t="shared" si="3"/>
        <v>0</v>
      </c>
      <c r="F76" s="38">
        <f t="shared" si="4"/>
        <v>-3104.95</v>
      </c>
    </row>
    <row r="77" spans="1:7">
      <c r="A77" s="35" t="s">
        <v>63</v>
      </c>
      <c r="B77" s="39" t="s">
        <v>64</v>
      </c>
      <c r="C77" s="49">
        <v>180</v>
      </c>
      <c r="D77" s="37">
        <v>0</v>
      </c>
      <c r="E77" s="38">
        <f t="shared" si="3"/>
        <v>0</v>
      </c>
      <c r="F77" s="38">
        <f t="shared" si="4"/>
        <v>-180</v>
      </c>
    </row>
    <row r="78" spans="1:7" s="6" customFormat="1" ht="15.75" customHeight="1">
      <c r="A78" s="30" t="s">
        <v>65</v>
      </c>
      <c r="B78" s="31" t="s">
        <v>66</v>
      </c>
      <c r="C78" s="32">
        <f>SUM(C79:C81)</f>
        <v>3952.4940000000001</v>
      </c>
      <c r="D78" s="32">
        <f>SUM(D79:D81)</f>
        <v>0</v>
      </c>
      <c r="E78" s="34">
        <f t="shared" si="3"/>
        <v>0</v>
      </c>
      <c r="F78" s="34">
        <f t="shared" si="4"/>
        <v>-3952.4940000000001</v>
      </c>
    </row>
    <row r="79" spans="1:7" hidden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4.25" customHeight="1">
      <c r="A80" s="35" t="s">
        <v>69</v>
      </c>
      <c r="B80" s="51" t="s">
        <v>70</v>
      </c>
      <c r="C80" s="37">
        <v>3057.5</v>
      </c>
      <c r="D80" s="37">
        <v>0</v>
      </c>
      <c r="E80" s="38">
        <f t="shared" si="3"/>
        <v>0</v>
      </c>
      <c r="F80" s="38">
        <f t="shared" si="4"/>
        <v>-3057.5</v>
      </c>
    </row>
    <row r="81" spans="1:6">
      <c r="A81" s="35" t="s">
        <v>71</v>
      </c>
      <c r="B81" s="39" t="s">
        <v>72</v>
      </c>
      <c r="C81" s="37">
        <v>894.99400000000003</v>
      </c>
      <c r="D81" s="37"/>
      <c r="E81" s="38">
        <f>SUM(D81/C81*100)</f>
        <v>0</v>
      </c>
      <c r="F81" s="38">
        <f t="shared" si="4"/>
        <v>-894.99400000000003</v>
      </c>
    </row>
    <row r="82" spans="1:6" s="6" customFormat="1">
      <c r="A82" s="30" t="s">
        <v>83</v>
      </c>
      <c r="B82" s="31" t="s">
        <v>84</v>
      </c>
      <c r="C82" s="32">
        <f>C83</f>
        <v>1970.6</v>
      </c>
      <c r="D82" s="32">
        <f>SUM(D83)</f>
        <v>150.875</v>
      </c>
      <c r="E82" s="34">
        <f t="shared" si="3"/>
        <v>7.6562975743428403</v>
      </c>
      <c r="F82" s="34">
        <f t="shared" si="4"/>
        <v>-1819.7249999999999</v>
      </c>
    </row>
    <row r="83" spans="1:6" ht="18.75" customHeight="1">
      <c r="A83" s="35" t="s">
        <v>85</v>
      </c>
      <c r="B83" s="39" t="s">
        <v>230</v>
      </c>
      <c r="C83" s="37">
        <v>1970.6</v>
      </c>
      <c r="D83" s="37">
        <v>150.875</v>
      </c>
      <c r="E83" s="38">
        <f t="shared" si="3"/>
        <v>7.6562975743428403</v>
      </c>
      <c r="F83" s="38">
        <f t="shared" si="4"/>
        <v>-1819.7249999999999</v>
      </c>
    </row>
    <row r="84" spans="1:6" s="6" customFormat="1" ht="0.75" hidden="1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87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4.25" hidden="1" customHeight="1">
      <c r="A86" s="53">
        <v>1003</v>
      </c>
      <c r="B86" s="54" t="s">
        <v>88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.5" hidden="1" customHeight="1">
      <c r="A87" s="53">
        <v>1004</v>
      </c>
      <c r="B87" s="54" t="s">
        <v>89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0.5" hidden="1" customHeight="1">
      <c r="A88" s="35" t="s">
        <v>90</v>
      </c>
      <c r="B88" s="39" t="s">
        <v>91</v>
      </c>
      <c r="C88" s="37"/>
      <c r="D88" s="37"/>
      <c r="E88" s="38"/>
      <c r="F88" s="38">
        <f t="shared" si="4"/>
        <v>0</v>
      </c>
    </row>
    <row r="89" spans="1:6">
      <c r="A89" s="30" t="s">
        <v>92</v>
      </c>
      <c r="B89" s="31" t="s">
        <v>93</v>
      </c>
      <c r="C89" s="32">
        <f>C90+C91+C92+C93+C94</f>
        <v>12</v>
      </c>
      <c r="D89" s="32">
        <f>D90+D91+D92+D93+D94</f>
        <v>0</v>
      </c>
      <c r="E89" s="38">
        <f t="shared" si="3"/>
        <v>0</v>
      </c>
      <c r="F89" s="22">
        <f>F90+F91+F92+F93+F94</f>
        <v>-12</v>
      </c>
    </row>
    <row r="90" spans="1:6" ht="17.25" customHeight="1">
      <c r="A90" s="35" t="s">
        <v>94</v>
      </c>
      <c r="B90" s="39" t="s">
        <v>95</v>
      </c>
      <c r="C90" s="37">
        <v>12</v>
      </c>
      <c r="D90" s="37">
        <v>0</v>
      </c>
      <c r="E90" s="38">
        <f t="shared" si="3"/>
        <v>0</v>
      </c>
      <c r="F90" s="38">
        <f>SUM(D90-C90)</f>
        <v>-12</v>
      </c>
    </row>
    <row r="91" spans="1:6" ht="15.7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ht="15.75" hidden="1" customHeight="1">
      <c r="A94" s="35" t="s">
        <v>102</v>
      </c>
      <c r="B94" s="39" t="s">
        <v>103</v>
      </c>
      <c r="C94" s="37"/>
      <c r="D94" s="37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112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113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114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115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116</v>
      </c>
      <c r="C99" s="251">
        <f>C57+C65+C67+C73+C78+C82+C84+C89+C95</f>
        <v>11126.595000000001</v>
      </c>
      <c r="D99" s="251">
        <f>D57+D65+D67+D73+D78+D82+D84+D89+D95</f>
        <v>194.56698</v>
      </c>
      <c r="E99" s="34">
        <f t="shared" si="3"/>
        <v>1.748665966542325</v>
      </c>
      <c r="F99" s="34">
        <f t="shared" si="4"/>
        <v>-10932.028020000002</v>
      </c>
      <c r="G99" s="195"/>
      <c r="H99" s="147"/>
    </row>
    <row r="100" spans="1:8" ht="13.5" customHeight="1">
      <c r="C100" s="116"/>
      <c r="D100" s="61"/>
    </row>
    <row r="101" spans="1:8" s="65" customFormat="1" ht="12.75">
      <c r="A101" s="63" t="s">
        <v>117</v>
      </c>
      <c r="B101" s="63"/>
      <c r="C101" s="133"/>
      <c r="D101" s="133"/>
    </row>
    <row r="102" spans="1:8" s="65" customFormat="1" ht="12.75">
      <c r="A102" s="66" t="s">
        <v>118</v>
      </c>
      <c r="B102" s="66"/>
      <c r="C102" s="118" t="s">
        <v>119</v>
      </c>
    </row>
    <row r="104" spans="1:8" ht="5.25" customHeight="1"/>
    <row r="143" hidden="1"/>
  </sheetData>
  <customSheetViews>
    <customSheetView guid="{BCDCC9D4-DB89-4801-A421-45470CFD57EC}" scale="70" showPageBreaks="1" printArea="1" hiddenRows="1" state="hidden" view="pageBreakPreview">
      <selection activeCell="C99" sqref="C99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2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4"/>
    </customSheetView>
    <customSheetView guid="{3DCB9AAA-F09C-4EA6-B992-F93E466D374A}" hiddenRows="1" topLeftCell="A51">
      <selection activeCell="B100" sqref="B100"/>
      <pageMargins left="0.7" right="0.7" top="0.75" bottom="0.75" header="0.3" footer="0.3"/>
      <pageSetup paperSize="9" scale="54" orientation="portrait" r:id="rId5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6"/>
    </customSheetView>
    <customSheetView guid="{1A52382B-3765-4E8C-903F-6B8919B7242E}" showPageBreaks="1" printArea="1" hiddenRows="1" topLeftCell="A47">
      <selection activeCell="C57" sqref="C57:D99"/>
      <pageMargins left="0.7" right="0.7" top="0.75" bottom="0.75" header="0.3" footer="0.3"/>
      <pageSetup paperSize="9" scale="54" orientation="portrait" r:id="rId7"/>
    </customSheetView>
    <customSheetView guid="{B30CE22D-C12F-4E12-8BB9-3AAE0A6991CC}" scale="70" showPageBreaks="1" printArea="1" hiddenRows="1" view="pageBreakPreview" topLeftCell="A40">
      <selection activeCell="C99" sqref="C99:D99"/>
      <pageMargins left="0.70866141732283472" right="0.70866141732283472" top="0.74803149606299213" bottom="0.74803149606299213" header="0.31496062992125984" footer="0.31496062992125984"/>
      <pageSetup paperSize="9" scale="51" orientation="portrait" r:id="rId8"/>
    </customSheetView>
    <customSheetView guid="{B31C8DB7-3E78-4144-A6B5-8DE36DE63F0E}" showPageBreaks="1" printArea="1" hiddenRows="1" topLeftCell="A29">
      <selection activeCell="D81" sqref="D81"/>
      <pageMargins left="0.7" right="0.7" top="0.75" bottom="0.75" header="0.3" footer="0.3"/>
      <pageSetup paperSize="9" scale="54" orientation="portrait" r:id="rId9"/>
    </customSheetView>
    <customSheetView guid="{61528DAC-5C4C-48F4-ADE2-8A724B05A086}" scale="70" showPageBreaks="1" printArea="1" hiddenRows="1" view="pageBreakPreview">
      <selection activeCell="C99" sqref="C99"/>
      <pageMargins left="0.70866141732283472" right="0.70866141732283472" top="0.74803149606299213" bottom="0.74803149606299213" header="0.31496062992125984" footer="0.31496062992125984"/>
      <pageSetup paperSize="9" scale="54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00"/>
  <sheetViews>
    <sheetView view="pageBreakPreview" topLeftCell="A7" zoomScale="70" zoomScaleNormal="100" zoomScaleSheetLayoutView="70" workbookViewId="0">
      <selection activeCell="C51" sqref="C51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24" t="s">
        <v>435</v>
      </c>
      <c r="B1" s="524"/>
      <c r="C1" s="524"/>
      <c r="D1" s="524"/>
      <c r="E1" s="524"/>
      <c r="F1" s="524"/>
    </row>
    <row r="2" spans="1:6">
      <c r="A2" s="524"/>
      <c r="B2" s="524"/>
      <c r="C2" s="524"/>
      <c r="D2" s="524"/>
      <c r="E2" s="524"/>
      <c r="F2" s="524"/>
    </row>
    <row r="3" spans="1:6" ht="47.25" customHeight="1">
      <c r="A3" s="2" t="s">
        <v>0</v>
      </c>
      <c r="B3" s="2" t="s">
        <v>1</v>
      </c>
      <c r="C3" s="72" t="s">
        <v>418</v>
      </c>
      <c r="D3" s="73" t="s">
        <v>415</v>
      </c>
      <c r="E3" s="72" t="s">
        <v>2</v>
      </c>
      <c r="F3" s="74" t="s">
        <v>3</v>
      </c>
    </row>
    <row r="4" spans="1:6" s="6" customFormat="1" ht="17.25" customHeight="1">
      <c r="A4" s="3"/>
      <c r="B4" s="4" t="s">
        <v>4</v>
      </c>
      <c r="C4" s="5">
        <f>C5+C12+C14+C17+C7</f>
        <v>1525.98</v>
      </c>
      <c r="D4" s="5">
        <f>D5+D12+D14+D17+D7</f>
        <v>70.671490000000006</v>
      </c>
      <c r="E4" s="5">
        <f>SUM(D4/C4*100)</f>
        <v>4.6312199373517347</v>
      </c>
      <c r="F4" s="5">
        <f>SUM(D4-C4)</f>
        <v>-1455.3085100000001</v>
      </c>
    </row>
    <row r="5" spans="1:6" s="6" customFormat="1">
      <c r="A5" s="3">
        <v>1010000000</v>
      </c>
      <c r="B5" s="4" t="s">
        <v>5</v>
      </c>
      <c r="C5" s="5">
        <f>C6</f>
        <v>120</v>
      </c>
      <c r="D5" s="5">
        <f>D6</f>
        <v>1.68333</v>
      </c>
      <c r="E5" s="5">
        <f t="shared" ref="E5:E48" si="0">SUM(D5/C5*100)</f>
        <v>1.4027750000000001</v>
      </c>
      <c r="F5" s="5">
        <f t="shared" ref="F5:F48" si="1">SUM(D5-C5)</f>
        <v>-118.31667</v>
      </c>
    </row>
    <row r="6" spans="1:6">
      <c r="A6" s="7">
        <v>1010200001</v>
      </c>
      <c r="B6" s="8" t="s">
        <v>225</v>
      </c>
      <c r="C6" s="9">
        <v>120</v>
      </c>
      <c r="D6" s="10">
        <v>1.68333</v>
      </c>
      <c r="E6" s="9">
        <f t="shared" ref="E6:E11" si="2">SUM(D6/C6*100)</f>
        <v>1.4027750000000001</v>
      </c>
      <c r="F6" s="9">
        <f t="shared" si="1"/>
        <v>-118.31667</v>
      </c>
    </row>
    <row r="7" spans="1:6" ht="31.5">
      <c r="A7" s="3">
        <v>1030000000</v>
      </c>
      <c r="B7" s="13" t="s">
        <v>267</v>
      </c>
      <c r="C7" s="5">
        <f>C8+C10+C9</f>
        <v>547.98</v>
      </c>
      <c r="D7" s="5">
        <f>D8+D10+D9+D11</f>
        <v>52.585630000000002</v>
      </c>
      <c r="E7" s="5">
        <f t="shared" si="2"/>
        <v>9.59626811197489</v>
      </c>
      <c r="F7" s="5">
        <f t="shared" si="1"/>
        <v>-495.39437000000004</v>
      </c>
    </row>
    <row r="8" spans="1:6">
      <c r="A8" s="7">
        <v>1030223001</v>
      </c>
      <c r="B8" s="8" t="s">
        <v>269</v>
      </c>
      <c r="C8" s="9">
        <v>204.39599999999999</v>
      </c>
      <c r="D8" s="10">
        <v>24.16048</v>
      </c>
      <c r="E8" s="9">
        <f t="shared" si="2"/>
        <v>11.820427014227285</v>
      </c>
      <c r="F8" s="9">
        <f t="shared" si="1"/>
        <v>-180.23551999999998</v>
      </c>
    </row>
    <row r="9" spans="1:6">
      <c r="A9" s="7">
        <v>1030224001</v>
      </c>
      <c r="B9" s="8" t="s">
        <v>275</v>
      </c>
      <c r="C9" s="9">
        <v>2.1920000000000002</v>
      </c>
      <c r="D9" s="10">
        <v>0.14219999999999999</v>
      </c>
      <c r="E9" s="9">
        <f t="shared" si="2"/>
        <v>6.4872262773722618</v>
      </c>
      <c r="F9" s="9">
        <f t="shared" si="1"/>
        <v>-2.0498000000000003</v>
      </c>
    </row>
    <row r="10" spans="1:6">
      <c r="A10" s="7">
        <v>1030225001</v>
      </c>
      <c r="B10" s="8" t="s">
        <v>268</v>
      </c>
      <c r="C10" s="9">
        <v>341.392</v>
      </c>
      <c r="D10" s="10">
        <v>29.892610000000001</v>
      </c>
      <c r="E10" s="9">
        <f t="shared" si="2"/>
        <v>8.7560956320007506</v>
      </c>
      <c r="F10" s="9">
        <f t="shared" si="1"/>
        <v>-311.49939000000001</v>
      </c>
    </row>
    <row r="11" spans="1:6">
      <c r="A11" s="7">
        <v>1030226001</v>
      </c>
      <c r="B11" s="8" t="s">
        <v>277</v>
      </c>
      <c r="C11" s="9">
        <v>0</v>
      </c>
      <c r="D11" s="10">
        <v>-1.6096600000000001</v>
      </c>
      <c r="E11" s="9" t="e">
        <f t="shared" si="2"/>
        <v>#DIV/0!</v>
      </c>
      <c r="F11" s="9">
        <f t="shared" si="1"/>
        <v>-1.6096600000000001</v>
      </c>
    </row>
    <row r="12" spans="1:6" s="6" customFormat="1">
      <c r="A12" s="3">
        <v>1050000000</v>
      </c>
      <c r="B12" s="4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3">
        <v>1060000000</v>
      </c>
      <c r="B14" s="4" t="s">
        <v>133</v>
      </c>
      <c r="C14" s="5">
        <f>C15+C16</f>
        <v>843</v>
      </c>
      <c r="D14" s="5">
        <f>D15+D16</f>
        <v>15.75253</v>
      </c>
      <c r="E14" s="5">
        <f t="shared" si="0"/>
        <v>1.8686275207591936</v>
      </c>
      <c r="F14" s="5">
        <f t="shared" si="1"/>
        <v>-827.24747000000002</v>
      </c>
    </row>
    <row r="15" spans="1:6" s="6" customFormat="1" ht="15.75" customHeight="1">
      <c r="A15" s="7">
        <v>1060100000</v>
      </c>
      <c r="B15" s="11" t="s">
        <v>8</v>
      </c>
      <c r="C15" s="9">
        <v>323</v>
      </c>
      <c r="D15" s="10">
        <v>1.18635</v>
      </c>
      <c r="E15" s="9">
        <f t="shared" si="0"/>
        <v>0.36729102167182665</v>
      </c>
      <c r="F15" s="9">
        <f>SUM(D15-C15)</f>
        <v>-321.81365</v>
      </c>
    </row>
    <row r="16" spans="1:6" ht="15.75" customHeight="1">
      <c r="A16" s="7">
        <v>1060600000</v>
      </c>
      <c r="B16" s="11" t="s">
        <v>7</v>
      </c>
      <c r="C16" s="9">
        <v>520</v>
      </c>
      <c r="D16" s="10">
        <v>14.566179999999999</v>
      </c>
      <c r="E16" s="9">
        <f t="shared" si="0"/>
        <v>2.8011884615384615</v>
      </c>
      <c r="F16" s="9">
        <f t="shared" si="1"/>
        <v>-505.43382000000003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0.65</v>
      </c>
      <c r="E17" s="5">
        <f t="shared" si="0"/>
        <v>13</v>
      </c>
      <c r="F17" s="5">
        <f t="shared" si="1"/>
        <v>-4.3499999999999996</v>
      </c>
    </row>
    <row r="18" spans="1:6">
      <c r="A18" s="7">
        <v>1080400001</v>
      </c>
      <c r="B18" s="8" t="s">
        <v>224</v>
      </c>
      <c r="C18" s="9">
        <v>5</v>
      </c>
      <c r="D18" s="10">
        <v>0.65</v>
      </c>
      <c r="E18" s="9">
        <f t="shared" si="0"/>
        <v>13</v>
      </c>
      <c r="F18" s="9">
        <f t="shared" si="1"/>
        <v>-4.3499999999999996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320</v>
      </c>
      <c r="D25" s="5">
        <f>D26+D29+D31+D34</f>
        <v>0</v>
      </c>
      <c r="E25" s="5">
        <f t="shared" si="0"/>
        <v>0</v>
      </c>
      <c r="F25" s="5">
        <f t="shared" si="1"/>
        <v>-320</v>
      </c>
    </row>
    <row r="26" spans="1:6" s="6" customFormat="1" ht="32.25" customHeight="1">
      <c r="A26" s="3">
        <v>1110000000</v>
      </c>
      <c r="B26" s="13" t="s">
        <v>126</v>
      </c>
      <c r="C26" s="5">
        <f>C27+C28</f>
        <v>320</v>
      </c>
      <c r="D26" s="5">
        <f>D27</f>
        <v>0</v>
      </c>
      <c r="E26" s="5">
        <f t="shared" si="0"/>
        <v>0</v>
      </c>
      <c r="F26" s="5">
        <f t="shared" si="1"/>
        <v>-320</v>
      </c>
    </row>
    <row r="27" spans="1:6" ht="15" customHeight="1">
      <c r="A27" s="16">
        <v>1110502510</v>
      </c>
      <c r="B27" s="17" t="s">
        <v>222</v>
      </c>
      <c r="C27" s="12">
        <v>320</v>
      </c>
      <c r="D27" s="10">
        <v>0</v>
      </c>
      <c r="E27" s="5">
        <f t="shared" si="0"/>
        <v>0</v>
      </c>
      <c r="F27" s="9">
        <f t="shared" si="1"/>
        <v>-320</v>
      </c>
    </row>
    <row r="28" spans="1:6" ht="19.5" hidden="1" customHeight="1">
      <c r="A28" s="7">
        <v>1110503505</v>
      </c>
      <c r="B28" s="11" t="s">
        <v>221</v>
      </c>
      <c r="C28" s="12">
        <v>0</v>
      </c>
      <c r="D28" s="10"/>
      <c r="E28" s="9" t="e">
        <f t="shared" si="0"/>
        <v>#DIV/0!</v>
      </c>
      <c r="F28" s="9">
        <f t="shared" si="1"/>
        <v>0</v>
      </c>
    </row>
    <row r="29" spans="1:6" s="15" customFormat="1" ht="31.5">
      <c r="A29" s="3">
        <v>1130000000</v>
      </c>
      <c r="B29" s="13" t="s">
        <v>128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1130305005</v>
      </c>
      <c r="B30" s="8" t="s">
        <v>220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33" customHeight="1">
      <c r="A31" s="108">
        <v>1140000000</v>
      </c>
      <c r="B31" s="109" t="s">
        <v>129</v>
      </c>
      <c r="C31" s="5">
        <f>C33+C32</f>
        <v>0</v>
      </c>
      <c r="D31" s="5">
        <f>D33+D32</f>
        <v>0</v>
      </c>
      <c r="E31" s="5" t="e">
        <f t="shared" si="0"/>
        <v>#DIV/0!</v>
      </c>
      <c r="F31" s="5">
        <f t="shared" si="1"/>
        <v>0</v>
      </c>
    </row>
    <row r="32" spans="1:6" ht="14.25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8" ht="17.25" customHeight="1">
      <c r="A33" s="7">
        <v>1140600000</v>
      </c>
      <c r="B33" s="8" t="s">
        <v>219</v>
      </c>
      <c r="C33" s="9"/>
      <c r="D33" s="10">
        <v>0</v>
      </c>
      <c r="E33" s="9" t="e">
        <f t="shared" si="0"/>
        <v>#DIV/0!</v>
      </c>
      <c r="F33" s="9">
        <f t="shared" si="1"/>
        <v>0</v>
      </c>
    </row>
    <row r="34" spans="1:8" ht="18.75" customHeight="1">
      <c r="A34" s="3">
        <v>1160000000</v>
      </c>
      <c r="B34" s="13" t="s">
        <v>241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8" ht="18.75" customHeight="1">
      <c r="A35" s="7">
        <v>1163305010</v>
      </c>
      <c r="B35" s="8" t="s">
        <v>256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8" ht="0.75" customHeight="1">
      <c r="A36" s="7"/>
      <c r="B36" s="11"/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8" s="6" customFormat="1" ht="15" customHeight="1">
      <c r="A37" s="3">
        <v>1000000000</v>
      </c>
      <c r="B37" s="4" t="s">
        <v>16</v>
      </c>
      <c r="C37" s="126">
        <f>SUM(C4,C25)</f>
        <v>1845.98</v>
      </c>
      <c r="D37" s="126">
        <f>D4+D25</f>
        <v>70.671490000000006</v>
      </c>
      <c r="E37" s="5">
        <f t="shared" si="0"/>
        <v>3.8283995492908915</v>
      </c>
      <c r="F37" s="5">
        <f t="shared" si="1"/>
        <v>-1775.3085100000001</v>
      </c>
    </row>
    <row r="38" spans="1:8" s="6" customFormat="1">
      <c r="A38" s="3">
        <v>2000000000</v>
      </c>
      <c r="B38" s="4" t="s">
        <v>17</v>
      </c>
      <c r="C38" s="5">
        <f>C39+C41+C42+C44+C45+C46+C40</f>
        <v>5118.2129999999997</v>
      </c>
      <c r="D38" s="5">
        <f>D39+D41+D42+D44+D45+D46+D40</f>
        <v>9.0730000000000004</v>
      </c>
      <c r="E38" s="5">
        <f t="shared" si="0"/>
        <v>0.17726890225162573</v>
      </c>
      <c r="F38" s="5">
        <f t="shared" si="1"/>
        <v>-5109.1399999999994</v>
      </c>
      <c r="G38" s="19"/>
    </row>
    <row r="39" spans="1:8">
      <c r="A39" s="16">
        <v>2021000000</v>
      </c>
      <c r="B39" s="17" t="s">
        <v>18</v>
      </c>
      <c r="C39" s="12">
        <v>2129.1</v>
      </c>
      <c r="D39" s="258">
        <v>0</v>
      </c>
      <c r="E39" s="9">
        <f t="shared" si="0"/>
        <v>0</v>
      </c>
      <c r="F39" s="9">
        <f t="shared" si="1"/>
        <v>-2129.1</v>
      </c>
    </row>
    <row r="40" spans="1:8" ht="15.75" customHeight="1">
      <c r="A40" s="16">
        <v>2021500200</v>
      </c>
      <c r="B40" s="17" t="s">
        <v>228</v>
      </c>
      <c r="C40" s="12"/>
      <c r="D40" s="20">
        <v>0</v>
      </c>
      <c r="E40" s="9" t="e">
        <f t="shared" si="0"/>
        <v>#DIV/0!</v>
      </c>
      <c r="F40" s="9">
        <f t="shared" si="1"/>
        <v>0</v>
      </c>
    </row>
    <row r="41" spans="1:8">
      <c r="A41" s="16">
        <v>2022000000</v>
      </c>
      <c r="B41" s="17" t="s">
        <v>19</v>
      </c>
      <c r="C41" s="12">
        <v>680.24</v>
      </c>
      <c r="D41" s="10">
        <v>0</v>
      </c>
      <c r="E41" s="9">
        <f t="shared" si="0"/>
        <v>0</v>
      </c>
      <c r="F41" s="9">
        <f t="shared" si="1"/>
        <v>-680.24</v>
      </c>
    </row>
    <row r="42" spans="1:8" ht="13.5" customHeight="1">
      <c r="A42" s="16">
        <v>2023000000</v>
      </c>
      <c r="B42" s="17" t="s">
        <v>20</v>
      </c>
      <c r="C42" s="12">
        <v>108.873</v>
      </c>
      <c r="D42" s="182">
        <v>9.0730000000000004</v>
      </c>
      <c r="E42" s="9">
        <f t="shared" si="0"/>
        <v>8.3335629586766231</v>
      </c>
      <c r="F42" s="9">
        <f t="shared" si="1"/>
        <v>-99.800000000000011</v>
      </c>
    </row>
    <row r="43" spans="1:8" hidden="1">
      <c r="A43" s="16">
        <v>2070503010</v>
      </c>
      <c r="B43" s="17" t="s">
        <v>257</v>
      </c>
      <c r="C43" s="12">
        <v>0</v>
      </c>
      <c r="D43" s="182">
        <v>0</v>
      </c>
      <c r="E43" s="9" t="e">
        <f t="shared" si="0"/>
        <v>#DIV/0!</v>
      </c>
      <c r="F43" s="9">
        <f t="shared" si="1"/>
        <v>0</v>
      </c>
    </row>
    <row r="44" spans="1:8" ht="27.75" customHeight="1">
      <c r="A44" s="16">
        <v>2020400000</v>
      </c>
      <c r="B44" s="17" t="s">
        <v>21</v>
      </c>
      <c r="C44" s="12">
        <v>2200</v>
      </c>
      <c r="D44" s="183">
        <v>0</v>
      </c>
      <c r="E44" s="9">
        <f t="shared" si="0"/>
        <v>0</v>
      </c>
      <c r="F44" s="9">
        <f t="shared" si="1"/>
        <v>-2200</v>
      </c>
    </row>
    <row r="45" spans="1:8" ht="18" customHeight="1">
      <c r="A45" s="16">
        <v>2070000000</v>
      </c>
      <c r="B45" s="18" t="s">
        <v>284</v>
      </c>
      <c r="C45" s="12">
        <v>0</v>
      </c>
      <c r="D45" s="183">
        <v>0</v>
      </c>
      <c r="E45" s="9" t="e">
        <f>SUM(D45/C45*100)</f>
        <v>#DIV/0!</v>
      </c>
      <c r="F45" s="9">
        <f t="shared" si="1"/>
        <v>0</v>
      </c>
      <c r="G45" s="242"/>
      <c r="H45" s="242"/>
    </row>
    <row r="46" spans="1:8" ht="15.75" hidden="1" customHeight="1">
      <c r="A46" s="7">
        <v>2190500005</v>
      </c>
      <c r="B46" s="11" t="s">
        <v>23</v>
      </c>
      <c r="C46" s="14"/>
      <c r="D46" s="14"/>
      <c r="E46" s="5"/>
      <c r="F46" s="5">
        <f>SUM(D46-C46)</f>
        <v>0</v>
      </c>
    </row>
    <row r="47" spans="1:8" s="6" customFormat="1" ht="31.5" hidden="1">
      <c r="A47" s="3">
        <v>3000000000</v>
      </c>
      <c r="B47" s="13" t="s">
        <v>24</v>
      </c>
      <c r="C47" s="186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8" s="6" customFormat="1" ht="15" customHeight="1">
      <c r="A48" s="3"/>
      <c r="B48" s="4" t="s">
        <v>25</v>
      </c>
      <c r="C48" s="438">
        <f>SUM(C37,C38,C47)</f>
        <v>6964.1929999999993</v>
      </c>
      <c r="D48" s="439">
        <f>D37+D38</f>
        <v>79.744490000000013</v>
      </c>
      <c r="E48" s="5">
        <f t="shared" si="0"/>
        <v>1.1450643312154045</v>
      </c>
      <c r="F48" s="5">
        <f t="shared" si="1"/>
        <v>-6884.4485099999993</v>
      </c>
      <c r="G48" s="195"/>
      <c r="H48" s="195"/>
    </row>
    <row r="49" spans="1:6" s="6" customFormat="1">
      <c r="A49" s="3"/>
      <c r="B49" s="21" t="s">
        <v>307</v>
      </c>
      <c r="C49" s="245">
        <f>C48-C95</f>
        <v>0</v>
      </c>
      <c r="D49" s="245">
        <f>D48-D95</f>
        <v>-38.468509999999995</v>
      </c>
      <c r="E49" s="22"/>
      <c r="F49" s="22"/>
    </row>
    <row r="50" spans="1:6" ht="8.25" customHeight="1">
      <c r="A50" s="23"/>
      <c r="B50" s="24"/>
      <c r="C50" s="213"/>
      <c r="D50" s="213"/>
      <c r="E50" s="26"/>
      <c r="F50" s="27"/>
    </row>
    <row r="51" spans="1:6" ht="50.25" customHeight="1">
      <c r="A51" s="28" t="s">
        <v>0</v>
      </c>
      <c r="B51" s="28" t="s">
        <v>26</v>
      </c>
      <c r="C51" s="72" t="s">
        <v>418</v>
      </c>
      <c r="D51" s="73" t="s">
        <v>415</v>
      </c>
      <c r="E51" s="72" t="s">
        <v>2</v>
      </c>
      <c r="F51" s="74" t="s">
        <v>3</v>
      </c>
    </row>
    <row r="52" spans="1:6" ht="18" customHeight="1">
      <c r="A52" s="29">
        <v>1</v>
      </c>
      <c r="B52" s="28">
        <v>2</v>
      </c>
      <c r="C52" s="87">
        <v>3</v>
      </c>
      <c r="D52" s="87">
        <v>4</v>
      </c>
      <c r="E52" s="87">
        <v>5</v>
      </c>
      <c r="F52" s="87">
        <v>6</v>
      </c>
    </row>
    <row r="53" spans="1:6" s="6" customFormat="1">
      <c r="A53" s="30" t="s">
        <v>27</v>
      </c>
      <c r="B53" s="31" t="s">
        <v>28</v>
      </c>
      <c r="C53" s="32">
        <f>C54+C55+C56+C57+C58+C60+C59</f>
        <v>1487.9199999999998</v>
      </c>
      <c r="D53" s="32">
        <f>D54+D55+D56+D57+D58+D60+D59</f>
        <v>29.7</v>
      </c>
      <c r="E53" s="34">
        <f>SUM(D53/C53*100)</f>
        <v>1.9960750577988067</v>
      </c>
      <c r="F53" s="34">
        <f>SUM(D53-C53)</f>
        <v>-1458.2199999999998</v>
      </c>
    </row>
    <row r="54" spans="1:6" s="6" customFormat="1" ht="31.5" hidden="1">
      <c r="A54" s="35" t="s">
        <v>29</v>
      </c>
      <c r="B54" s="36" t="s">
        <v>30</v>
      </c>
      <c r="C54" s="37"/>
      <c r="D54" s="37"/>
      <c r="E54" s="38"/>
      <c r="F54" s="38"/>
    </row>
    <row r="55" spans="1:6" ht="20.25" customHeight="1">
      <c r="A55" s="35" t="s">
        <v>31</v>
      </c>
      <c r="B55" s="39" t="s">
        <v>32</v>
      </c>
      <c r="C55" s="37">
        <v>1474.3</v>
      </c>
      <c r="D55" s="37">
        <v>29.7</v>
      </c>
      <c r="E55" s="38">
        <f t="shared" ref="E55:E95" si="3">SUM(D55/C55*100)</f>
        <v>2.0145153632232247</v>
      </c>
      <c r="F55" s="38">
        <f t="shared" ref="F55:F95" si="4">SUM(D55-C55)</f>
        <v>-1444.6</v>
      </c>
    </row>
    <row r="56" spans="1:6" ht="16.5" hidden="1" customHeight="1">
      <c r="A56" s="35" t="s">
        <v>33</v>
      </c>
      <c r="B56" s="39" t="s">
        <v>34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35</v>
      </c>
      <c r="B57" s="39" t="s">
        <v>36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18.75" customHeight="1">
      <c r="A58" s="35" t="s">
        <v>37</v>
      </c>
      <c r="B58" s="39" t="s">
        <v>38</v>
      </c>
      <c r="C58" s="37"/>
      <c r="D58" s="37">
        <v>0</v>
      </c>
      <c r="E58" s="38" t="e">
        <f t="shared" si="3"/>
        <v>#DIV/0!</v>
      </c>
      <c r="F58" s="38">
        <f t="shared" si="4"/>
        <v>0</v>
      </c>
    </row>
    <row r="59" spans="1:6" ht="13.5" customHeight="1">
      <c r="A59" s="35" t="s">
        <v>39</v>
      </c>
      <c r="B59" s="39" t="s">
        <v>40</v>
      </c>
      <c r="C59" s="40">
        <v>10</v>
      </c>
      <c r="D59" s="40">
        <v>0</v>
      </c>
      <c r="E59" s="38">
        <f t="shared" si="3"/>
        <v>0</v>
      </c>
      <c r="F59" s="38">
        <f t="shared" si="4"/>
        <v>-10</v>
      </c>
    </row>
    <row r="60" spans="1:6" ht="15.75" customHeight="1">
      <c r="A60" s="35" t="s">
        <v>41</v>
      </c>
      <c r="B60" s="39" t="s">
        <v>42</v>
      </c>
      <c r="C60" s="37">
        <v>3.62</v>
      </c>
      <c r="D60" s="37">
        <v>0</v>
      </c>
      <c r="E60" s="38">
        <f t="shared" si="3"/>
        <v>0</v>
      </c>
      <c r="F60" s="38">
        <f t="shared" si="4"/>
        <v>-3.62</v>
      </c>
    </row>
    <row r="61" spans="1:6" s="6" customFormat="1">
      <c r="A61" s="41" t="s">
        <v>43</v>
      </c>
      <c r="B61" s="42" t="s">
        <v>44</v>
      </c>
      <c r="C61" s="32">
        <f>C62</f>
        <v>108.873</v>
      </c>
      <c r="D61" s="32">
        <f>D62</f>
        <v>0</v>
      </c>
      <c r="E61" s="34">
        <f t="shared" si="3"/>
        <v>0</v>
      </c>
      <c r="F61" s="34">
        <f t="shared" si="4"/>
        <v>-108.873</v>
      </c>
    </row>
    <row r="62" spans="1:6">
      <c r="A62" s="43" t="s">
        <v>45</v>
      </c>
      <c r="B62" s="44" t="s">
        <v>46</v>
      </c>
      <c r="C62" s="37">
        <v>108.873</v>
      </c>
      <c r="D62" s="37"/>
      <c r="E62" s="38">
        <f t="shared" si="3"/>
        <v>0</v>
      </c>
      <c r="F62" s="38">
        <f t="shared" si="4"/>
        <v>-108.873</v>
      </c>
    </row>
    <row r="63" spans="1:6" s="6" customFormat="1" ht="16.5" customHeight="1">
      <c r="A63" s="30" t="s">
        <v>47</v>
      </c>
      <c r="B63" s="31" t="s">
        <v>48</v>
      </c>
      <c r="C63" s="32">
        <f>C67+C66+C68</f>
        <v>16.8</v>
      </c>
      <c r="D63" s="32">
        <f>D67+D66+D68</f>
        <v>0</v>
      </c>
      <c r="E63" s="34">
        <f t="shared" si="3"/>
        <v>0</v>
      </c>
      <c r="F63" s="34">
        <f t="shared" si="4"/>
        <v>-16.8</v>
      </c>
    </row>
    <row r="64" spans="1:6" hidden="1">
      <c r="A64" s="35" t="s">
        <v>49</v>
      </c>
      <c r="B64" s="39" t="s">
        <v>50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t="19.5" hidden="1" customHeight="1">
      <c r="A65" s="45" t="s">
        <v>51</v>
      </c>
      <c r="B65" s="39" t="s">
        <v>52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53</v>
      </c>
      <c r="B66" s="47" t="s">
        <v>54</v>
      </c>
      <c r="C66" s="96">
        <v>2.8</v>
      </c>
      <c r="D66" s="37">
        <v>0</v>
      </c>
      <c r="E66" s="34">
        <f t="shared" si="3"/>
        <v>0</v>
      </c>
      <c r="F66" s="34">
        <f t="shared" si="4"/>
        <v>-2.8</v>
      </c>
    </row>
    <row r="67" spans="1:7" ht="15.75" customHeight="1">
      <c r="A67" s="46" t="s">
        <v>215</v>
      </c>
      <c r="B67" s="47" t="s">
        <v>216</v>
      </c>
      <c r="C67" s="37">
        <v>12</v>
      </c>
      <c r="D67" s="37">
        <v>0</v>
      </c>
      <c r="E67" s="34">
        <f t="shared" si="3"/>
        <v>0</v>
      </c>
      <c r="F67" s="34">
        <f t="shared" si="4"/>
        <v>-12</v>
      </c>
    </row>
    <row r="68" spans="1:7" ht="15.75" customHeight="1">
      <c r="A68" s="46" t="s">
        <v>340</v>
      </c>
      <c r="B68" s="47" t="s">
        <v>341</v>
      </c>
      <c r="C68" s="37">
        <v>2</v>
      </c>
      <c r="D68" s="37">
        <v>0</v>
      </c>
      <c r="E68" s="34"/>
      <c r="F68" s="34"/>
    </row>
    <row r="69" spans="1:7" s="6" customFormat="1">
      <c r="A69" s="30" t="s">
        <v>55</v>
      </c>
      <c r="B69" s="31" t="s">
        <v>56</v>
      </c>
      <c r="C69" s="48">
        <f>SUM(C70:C73)</f>
        <v>1294.06</v>
      </c>
      <c r="D69" s="48">
        <f>SUM(D70:D73)</f>
        <v>0</v>
      </c>
      <c r="E69" s="34">
        <f t="shared" si="3"/>
        <v>0</v>
      </c>
      <c r="F69" s="34">
        <f t="shared" si="4"/>
        <v>-1294.06</v>
      </c>
    </row>
    <row r="70" spans="1:7" ht="15" customHeight="1">
      <c r="A70" s="35" t="s">
        <v>57</v>
      </c>
      <c r="B70" s="39" t="s">
        <v>58</v>
      </c>
      <c r="C70" s="49">
        <v>0</v>
      </c>
      <c r="D70" s="37">
        <v>0</v>
      </c>
      <c r="E70" s="38" t="e">
        <f t="shared" si="3"/>
        <v>#DIV/0!</v>
      </c>
      <c r="F70" s="38">
        <f t="shared" si="4"/>
        <v>0</v>
      </c>
    </row>
    <row r="71" spans="1:7" s="6" customFormat="1" ht="18" customHeight="1">
      <c r="A71" s="35" t="s">
        <v>59</v>
      </c>
      <c r="B71" s="39" t="s">
        <v>60</v>
      </c>
      <c r="C71" s="49"/>
      <c r="D71" s="37">
        <v>0</v>
      </c>
      <c r="E71" s="38" t="e">
        <f t="shared" si="3"/>
        <v>#DIV/0!</v>
      </c>
      <c r="F71" s="38">
        <f t="shared" si="4"/>
        <v>0</v>
      </c>
      <c r="G71" s="50"/>
    </row>
    <row r="72" spans="1:7">
      <c r="A72" s="35" t="s">
        <v>61</v>
      </c>
      <c r="B72" s="39" t="s">
        <v>62</v>
      </c>
      <c r="C72" s="49">
        <v>1228.22</v>
      </c>
      <c r="D72" s="37">
        <v>0</v>
      </c>
      <c r="E72" s="38">
        <f t="shared" si="3"/>
        <v>0</v>
      </c>
      <c r="F72" s="38">
        <f t="shared" si="4"/>
        <v>-1228.22</v>
      </c>
    </row>
    <row r="73" spans="1:7">
      <c r="A73" s="35" t="s">
        <v>63</v>
      </c>
      <c r="B73" s="39" t="s">
        <v>64</v>
      </c>
      <c r="C73" s="49">
        <v>65.84</v>
      </c>
      <c r="D73" s="37">
        <v>0</v>
      </c>
      <c r="E73" s="38">
        <f t="shared" si="3"/>
        <v>0</v>
      </c>
      <c r="F73" s="38">
        <f t="shared" si="4"/>
        <v>-65.84</v>
      </c>
    </row>
    <row r="74" spans="1:7" s="6" customFormat="1" ht="16.5" customHeight="1">
      <c r="A74" s="30" t="s">
        <v>65</v>
      </c>
      <c r="B74" s="31" t="s">
        <v>66</v>
      </c>
      <c r="C74" s="32">
        <f>SUM(C75:C77)</f>
        <v>2979.34</v>
      </c>
      <c r="D74" s="32">
        <f>SUM(D76:D77)</f>
        <v>0</v>
      </c>
      <c r="E74" s="34">
        <f t="shared" si="3"/>
        <v>0</v>
      </c>
      <c r="F74" s="34">
        <f t="shared" si="4"/>
        <v>-2979.34</v>
      </c>
    </row>
    <row r="75" spans="1:7" hidden="1">
      <c r="A75" s="35" t="s">
        <v>67</v>
      </c>
      <c r="B75" s="51" t="s">
        <v>68</v>
      </c>
      <c r="C75" s="37">
        <v>0</v>
      </c>
      <c r="D75" s="37">
        <v>0</v>
      </c>
      <c r="E75" s="38" t="e">
        <f t="shared" si="3"/>
        <v>#DIV/0!</v>
      </c>
      <c r="F75" s="38">
        <f t="shared" si="4"/>
        <v>0</v>
      </c>
    </row>
    <row r="76" spans="1:7" ht="17.25" customHeight="1">
      <c r="A76" s="35" t="s">
        <v>69</v>
      </c>
      <c r="B76" s="51" t="s">
        <v>70</v>
      </c>
      <c r="C76" s="37">
        <v>2727.54</v>
      </c>
      <c r="D76" s="37">
        <v>0</v>
      </c>
      <c r="E76" s="38">
        <f t="shared" si="3"/>
        <v>0</v>
      </c>
      <c r="F76" s="38">
        <f t="shared" si="4"/>
        <v>-2727.54</v>
      </c>
    </row>
    <row r="77" spans="1:7">
      <c r="A77" s="35" t="s">
        <v>71</v>
      </c>
      <c r="B77" s="39" t="s">
        <v>72</v>
      </c>
      <c r="C77" s="37">
        <v>251.8</v>
      </c>
      <c r="D77" s="37">
        <v>0</v>
      </c>
      <c r="E77" s="38">
        <f>SUM(D77/C77*100)</f>
        <v>0</v>
      </c>
      <c r="F77" s="38">
        <f t="shared" si="4"/>
        <v>-251.8</v>
      </c>
    </row>
    <row r="78" spans="1:7" s="6" customFormat="1">
      <c r="A78" s="30" t="s">
        <v>83</v>
      </c>
      <c r="B78" s="31" t="s">
        <v>84</v>
      </c>
      <c r="C78" s="32">
        <f>C79</f>
        <v>1062.2</v>
      </c>
      <c r="D78" s="32">
        <f>SUM(D79)</f>
        <v>88.513000000000005</v>
      </c>
      <c r="E78" s="34">
        <f t="shared" si="3"/>
        <v>8.3329881378271526</v>
      </c>
      <c r="F78" s="34">
        <f t="shared" si="4"/>
        <v>-973.68700000000001</v>
      </c>
    </row>
    <row r="79" spans="1:7" ht="20.25" customHeight="1">
      <c r="A79" s="35" t="s">
        <v>85</v>
      </c>
      <c r="B79" s="39" t="s">
        <v>230</v>
      </c>
      <c r="C79" s="37">
        <v>1062.2</v>
      </c>
      <c r="D79" s="37">
        <v>88.513000000000005</v>
      </c>
      <c r="E79" s="38">
        <f t="shared" si="3"/>
        <v>8.3329881378271526</v>
      </c>
      <c r="F79" s="38">
        <f t="shared" si="4"/>
        <v>-973.68700000000001</v>
      </c>
    </row>
    <row r="80" spans="1:7" s="6" customFormat="1" ht="0.75" customHeight="1">
      <c r="A80" s="52">
        <v>1000</v>
      </c>
      <c r="B80" s="31" t="s">
        <v>86</v>
      </c>
      <c r="C80" s="32">
        <f>SUM(C81:C84)</f>
        <v>0</v>
      </c>
      <c r="D80" s="32">
        <f>SUM(D81:D84)</f>
        <v>0</v>
      </c>
      <c r="E80" s="34" t="e">
        <f t="shared" si="3"/>
        <v>#DIV/0!</v>
      </c>
      <c r="F80" s="34">
        <f t="shared" si="4"/>
        <v>0</v>
      </c>
    </row>
    <row r="81" spans="1:6" ht="1.5" customHeight="1">
      <c r="A81" s="53">
        <v>1001</v>
      </c>
      <c r="B81" s="54" t="s">
        <v>87</v>
      </c>
      <c r="C81" s="37"/>
      <c r="D81" s="37"/>
      <c r="E81" s="38" t="e">
        <f t="shared" si="3"/>
        <v>#DIV/0!</v>
      </c>
      <c r="F81" s="38">
        <f t="shared" si="4"/>
        <v>0</v>
      </c>
    </row>
    <row r="82" spans="1:6" ht="27" hidden="1" customHeight="1">
      <c r="A82" s="53">
        <v>1003</v>
      </c>
      <c r="B82" s="54" t="s">
        <v>88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ht="27.75" hidden="1" customHeight="1">
      <c r="A83" s="53">
        <v>1004</v>
      </c>
      <c r="B83" s="54" t="s">
        <v>89</v>
      </c>
      <c r="C83" s="37"/>
      <c r="D83" s="55"/>
      <c r="E83" s="38" t="e">
        <f t="shared" si="3"/>
        <v>#DIV/0!</v>
      </c>
      <c r="F83" s="38">
        <f t="shared" si="4"/>
        <v>0</v>
      </c>
    </row>
    <row r="84" spans="1:6" ht="23.25" hidden="1" customHeight="1">
      <c r="A84" s="35" t="s">
        <v>90</v>
      </c>
      <c r="B84" s="39" t="s">
        <v>91</v>
      </c>
      <c r="C84" s="37">
        <v>0</v>
      </c>
      <c r="D84" s="37">
        <v>0</v>
      </c>
      <c r="E84" s="38"/>
      <c r="F84" s="38">
        <f t="shared" si="4"/>
        <v>0</v>
      </c>
    </row>
    <row r="85" spans="1:6" ht="17.25" customHeight="1">
      <c r="A85" s="30" t="s">
        <v>92</v>
      </c>
      <c r="B85" s="31" t="s">
        <v>93</v>
      </c>
      <c r="C85" s="32">
        <f>C86+C87+C88+C89+C90</f>
        <v>15</v>
      </c>
      <c r="D85" s="32">
        <f>D86+D87+D88+D89+D90</f>
        <v>0</v>
      </c>
      <c r="E85" s="38">
        <f t="shared" si="3"/>
        <v>0</v>
      </c>
      <c r="F85" s="22">
        <f>F86+F87+F88+F89+F90</f>
        <v>-15</v>
      </c>
    </row>
    <row r="86" spans="1:6" ht="15" customHeight="1">
      <c r="A86" s="35" t="s">
        <v>94</v>
      </c>
      <c r="B86" s="39" t="s">
        <v>95</v>
      </c>
      <c r="C86" s="232">
        <v>15</v>
      </c>
      <c r="D86" s="232">
        <v>0</v>
      </c>
      <c r="E86" s="38">
        <f t="shared" si="3"/>
        <v>0</v>
      </c>
      <c r="F86" s="38">
        <f>SUM(D86-C86)</f>
        <v>-15</v>
      </c>
    </row>
    <row r="87" spans="1:6" ht="15.75" hidden="1" customHeight="1">
      <c r="A87" s="35" t="s">
        <v>96</v>
      </c>
      <c r="B87" s="39" t="s">
        <v>97</v>
      </c>
      <c r="C87" s="232"/>
      <c r="D87" s="232"/>
      <c r="E87" s="38" t="e">
        <f t="shared" si="3"/>
        <v>#DIV/0!</v>
      </c>
      <c r="F87" s="38">
        <f>SUM(D87-C87)</f>
        <v>0</v>
      </c>
    </row>
    <row r="88" spans="1:6" ht="15.75" hidden="1" customHeight="1">
      <c r="A88" s="35" t="s">
        <v>98</v>
      </c>
      <c r="B88" s="39" t="s">
        <v>99</v>
      </c>
      <c r="C88" s="232"/>
      <c r="D88" s="232"/>
      <c r="E88" s="38" t="e">
        <f t="shared" si="3"/>
        <v>#DIV/0!</v>
      </c>
      <c r="F88" s="38"/>
    </row>
    <row r="89" spans="1:6" ht="15.75" hidden="1" customHeight="1">
      <c r="A89" s="35" t="s">
        <v>100</v>
      </c>
      <c r="B89" s="39" t="s">
        <v>101</v>
      </c>
      <c r="C89" s="232"/>
      <c r="D89" s="232"/>
      <c r="E89" s="38" t="e">
        <f t="shared" si="3"/>
        <v>#DIV/0!</v>
      </c>
      <c r="F89" s="38"/>
    </row>
    <row r="90" spans="1:6" ht="15.75" hidden="1" customHeight="1">
      <c r="A90" s="35" t="s">
        <v>102</v>
      </c>
      <c r="B90" s="39" t="s">
        <v>103</v>
      </c>
      <c r="C90" s="232"/>
      <c r="D90" s="232"/>
      <c r="E90" s="38" t="e">
        <f t="shared" si="3"/>
        <v>#DIV/0!</v>
      </c>
      <c r="F90" s="38"/>
    </row>
    <row r="91" spans="1:6" s="6" customFormat="1" ht="16.5" customHeight="1">
      <c r="A91" s="52">
        <v>1400</v>
      </c>
      <c r="B91" s="56" t="s">
        <v>112</v>
      </c>
      <c r="C91" s="233">
        <f>C92+C93+C94</f>
        <v>0</v>
      </c>
      <c r="D91" s="233">
        <f>SUM(D92:D94)</f>
        <v>0</v>
      </c>
      <c r="E91" s="34" t="e">
        <f t="shared" si="3"/>
        <v>#DIV/0!</v>
      </c>
      <c r="F91" s="34">
        <f t="shared" si="4"/>
        <v>0</v>
      </c>
    </row>
    <row r="92" spans="1:6" ht="23.25" hidden="1" customHeight="1">
      <c r="A92" s="53">
        <v>1401</v>
      </c>
      <c r="B92" s="54" t="s">
        <v>113</v>
      </c>
      <c r="C92" s="234"/>
      <c r="D92" s="232"/>
      <c r="E92" s="38" t="e">
        <f t="shared" si="3"/>
        <v>#DIV/0!</v>
      </c>
      <c r="F92" s="38">
        <f t="shared" si="4"/>
        <v>0</v>
      </c>
    </row>
    <row r="93" spans="1:6" ht="19.5" hidden="1" customHeight="1">
      <c r="A93" s="53">
        <v>1402</v>
      </c>
      <c r="B93" s="54" t="s">
        <v>114</v>
      </c>
      <c r="C93" s="234"/>
      <c r="D93" s="232"/>
      <c r="E93" s="38" t="e">
        <f t="shared" si="3"/>
        <v>#DIV/0!</v>
      </c>
      <c r="F93" s="38">
        <f t="shared" si="4"/>
        <v>0</v>
      </c>
    </row>
    <row r="94" spans="1:6" ht="17.25" hidden="1" customHeight="1">
      <c r="A94" s="53">
        <v>1403</v>
      </c>
      <c r="B94" s="54" t="s">
        <v>115</v>
      </c>
      <c r="C94" s="235">
        <v>0</v>
      </c>
      <c r="D94" s="236">
        <v>0</v>
      </c>
      <c r="E94" s="38" t="e">
        <f t="shared" si="3"/>
        <v>#DIV/0!</v>
      </c>
      <c r="F94" s="38">
        <f t="shared" si="4"/>
        <v>0</v>
      </c>
    </row>
    <row r="95" spans="1:6" s="6" customFormat="1" ht="15.75" customHeight="1">
      <c r="A95" s="52"/>
      <c r="B95" s="57" t="s">
        <v>116</v>
      </c>
      <c r="C95" s="439">
        <f>C53+C61+C63+C69+C74+C78+C85</f>
        <v>6964.1930000000002</v>
      </c>
      <c r="D95" s="439">
        <f>D53+D61+D63+D69+D74+D78+D85</f>
        <v>118.21300000000001</v>
      </c>
      <c r="E95" s="34">
        <f t="shared" si="3"/>
        <v>1.6974400336119349</v>
      </c>
      <c r="F95" s="34">
        <f t="shared" si="4"/>
        <v>-6845.9800000000005</v>
      </c>
    </row>
    <row r="96" spans="1:6" ht="16.5" customHeight="1">
      <c r="C96" s="125"/>
      <c r="D96" s="101"/>
    </row>
    <row r="97" spans="1:4" s="112" customFormat="1" ht="20.25" customHeight="1">
      <c r="A97" s="110" t="s">
        <v>117</v>
      </c>
      <c r="B97" s="110"/>
      <c r="C97" s="128"/>
      <c r="D97" s="111"/>
    </row>
    <row r="98" spans="1:4" s="112" customFormat="1" ht="13.5" customHeight="1">
      <c r="A98" s="113" t="s">
        <v>118</v>
      </c>
      <c r="B98" s="113"/>
      <c r="C98" s="117" t="s">
        <v>119</v>
      </c>
    </row>
    <row r="100" spans="1:4" ht="5.25" customHeight="1"/>
  </sheetData>
  <customSheetViews>
    <customSheetView guid="{BCDCC9D4-DB89-4801-A421-45470CFD57EC}" scale="70" showPageBreaks="1" hiddenRows="1" state="hidden" view="pageBreakPreview" topLeftCell="A7">
      <selection activeCell="C51" sqref="C51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70" showPageBreaks="1" hiddenRows="1" view="pageBreakPreview" topLeftCell="A28">
      <selection activeCell="I74" sqref="I73:I74"/>
      <pageMargins left="0.7" right="0.7" top="0.75" bottom="0.75" header="0.3" footer="0.3"/>
      <pageSetup paperSize="9" scale="56" orientation="portrait" r:id="rId2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3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4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5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hiddenRows="1" topLeftCell="A31">
      <selection activeCell="H48" sqref="G48:H48"/>
      <pageMargins left="0.7" right="0.7" top="0.75" bottom="0.75" header="0.3" footer="0.3"/>
      <pageSetup paperSize="9" scale="62" orientation="portrait" r:id="rId7"/>
    </customSheetView>
    <customSheetView guid="{B30CE22D-C12F-4E12-8BB9-3AAE0A6991CC}" scale="70" showPageBreaks="1" hiddenRows="1" view="pageBreakPreview">
      <selection activeCell="C6" sqref="C6"/>
      <pageMargins left="0.70866141732283472" right="0.70866141732283472" top="0.74803149606299213" bottom="0.74803149606299213" header="0.31496062992125984" footer="0.31496062992125984"/>
      <pageSetup paperSize="9" scale="52" orientation="portrait" r:id="rId8"/>
    </customSheetView>
    <customSheetView guid="{B31C8DB7-3E78-4144-A6B5-8DE36DE63F0E}" hiddenRows="1" topLeftCell="A18">
      <selection activeCell="C34" sqref="C34"/>
      <pageMargins left="0.7" right="0.7" top="0.75" bottom="0.75" header="0.3" footer="0.3"/>
      <pageSetup paperSize="9" scale="62" orientation="portrait" r:id="rId9"/>
    </customSheetView>
    <customSheetView guid="{61528DAC-5C4C-48F4-ADE2-8A724B05A086}" scale="70" showPageBreaks="1" hiddenRows="1" view="pageBreakPreview" topLeftCell="A7">
      <selection activeCell="C51" sqref="C51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N33"/>
  <sheetViews>
    <sheetView view="pageBreakPreview" topLeftCell="DV1" zoomScale="70" zoomScaleNormal="100" zoomScaleSheetLayoutView="70" workbookViewId="0">
      <selection activeCell="BF22" sqref="BF22"/>
    </sheetView>
  </sheetViews>
  <sheetFormatPr defaultRowHeight="15"/>
  <cols>
    <col min="1" max="1" width="6.140625" style="149" customWidth="1"/>
    <col min="2" max="2" width="26.42578125" style="149" customWidth="1"/>
    <col min="3" max="3" width="17" style="149" customWidth="1"/>
    <col min="4" max="4" width="16.5703125" style="150" customWidth="1"/>
    <col min="5" max="5" width="11.42578125" style="149" customWidth="1"/>
    <col min="6" max="6" width="15.42578125" style="149" customWidth="1"/>
    <col min="7" max="7" width="13.42578125" style="149" customWidth="1"/>
    <col min="8" max="8" width="11" style="149" customWidth="1"/>
    <col min="9" max="9" width="15.5703125" style="149" customWidth="1"/>
    <col min="10" max="10" width="17" style="149" customWidth="1"/>
    <col min="11" max="11" width="13" style="149" bestFit="1" customWidth="1"/>
    <col min="12" max="12" width="15.140625" style="149" customWidth="1"/>
    <col min="13" max="13" width="12" style="149" customWidth="1"/>
    <col min="14" max="14" width="13" style="149" bestFit="1" customWidth="1"/>
    <col min="15" max="15" width="14.140625" style="149" customWidth="1"/>
    <col min="16" max="16" width="15.7109375" style="149" customWidth="1"/>
    <col min="17" max="17" width="10.140625" style="149" customWidth="1"/>
    <col min="18" max="18" width="16.7109375" style="149" bestFit="1" customWidth="1"/>
    <col min="19" max="19" width="17.28515625" style="149" bestFit="1" customWidth="1"/>
    <col min="20" max="20" width="10" style="149" customWidth="1"/>
    <col min="21" max="21" width="13.5703125" style="149" customWidth="1"/>
    <col min="22" max="22" width="14.7109375" style="149" customWidth="1"/>
    <col min="23" max="23" width="12.28515625" style="149" customWidth="1"/>
    <col min="24" max="24" width="15.140625" style="149" customWidth="1"/>
    <col min="25" max="25" width="13.42578125" style="149" customWidth="1"/>
    <col min="26" max="26" width="12.5703125" style="149" customWidth="1"/>
    <col min="27" max="28" width="14.85546875" style="149" customWidth="1"/>
    <col min="29" max="29" width="10.7109375" style="149" customWidth="1"/>
    <col min="30" max="30" width="17" style="149" customWidth="1"/>
    <col min="31" max="31" width="15.7109375" style="149" customWidth="1"/>
    <col min="32" max="32" width="10" style="149" customWidth="1"/>
    <col min="33" max="33" width="13.85546875" style="149" customWidth="1"/>
    <col min="34" max="34" width="12.28515625" style="149" customWidth="1"/>
    <col min="35" max="35" width="11.85546875" style="149" customWidth="1"/>
    <col min="36" max="36" width="11" style="149" customWidth="1"/>
    <col min="37" max="37" width="14.5703125" style="149" customWidth="1"/>
    <col min="38" max="38" width="13.7109375" style="149" customWidth="1"/>
    <col min="39" max="39" width="15.42578125" style="149" customWidth="1"/>
    <col min="40" max="40" width="16" style="149" customWidth="1"/>
    <col min="41" max="41" width="16.28515625" style="149" customWidth="1"/>
    <col min="42" max="42" width="14.28515625" style="149" customWidth="1"/>
    <col min="43" max="43" width="13.140625" style="149" customWidth="1"/>
    <col min="44" max="44" width="11" style="149" customWidth="1"/>
    <col min="45" max="45" width="14.42578125" style="149" customWidth="1"/>
    <col min="46" max="46" width="14.7109375" style="149" customWidth="1"/>
    <col min="47" max="47" width="12.42578125" style="149" customWidth="1"/>
    <col min="48" max="48" width="9.42578125" style="149" hidden="1" customWidth="1"/>
    <col min="49" max="49" width="9.7109375" style="149" hidden="1" customWidth="1"/>
    <col min="50" max="50" width="11.85546875" style="149" hidden="1" customWidth="1"/>
    <col min="51" max="51" width="13.85546875" style="149" customWidth="1"/>
    <col min="52" max="52" width="12.85546875" style="149" customWidth="1"/>
    <col min="53" max="53" width="11.7109375" style="149" customWidth="1"/>
    <col min="54" max="56" width="9.85546875" style="149" hidden="1" customWidth="1"/>
    <col min="57" max="57" width="11.7109375" style="149" customWidth="1"/>
    <col min="58" max="58" width="11.28515625" style="149" customWidth="1"/>
    <col min="59" max="59" width="16" style="149" customWidth="1"/>
    <col min="60" max="61" width="9.7109375" style="149" hidden="1" customWidth="1"/>
    <col min="62" max="62" width="17.7109375" style="149" hidden="1" customWidth="1"/>
    <col min="63" max="63" width="0.42578125" style="149" customWidth="1"/>
    <col min="64" max="64" width="20.5703125" style="149" hidden="1" customWidth="1"/>
    <col min="65" max="65" width="10.140625" style="149" hidden="1" customWidth="1"/>
    <col min="66" max="66" width="12.7109375" style="149" customWidth="1"/>
    <col min="67" max="67" width="11.5703125" style="149" customWidth="1"/>
    <col min="68" max="68" width="18.5703125" style="149" customWidth="1"/>
    <col min="69" max="69" width="15.28515625" style="149" customWidth="1"/>
    <col min="70" max="70" width="15" style="149" customWidth="1"/>
    <col min="71" max="71" width="12.42578125" style="149" customWidth="1"/>
    <col min="72" max="73" width="9.7109375" style="149" hidden="1" customWidth="1"/>
    <col min="74" max="74" width="9.5703125" style="149" hidden="1" customWidth="1"/>
    <col min="75" max="75" width="9.42578125" style="149" hidden="1" customWidth="1"/>
    <col min="76" max="76" width="9.7109375" style="149" hidden="1" customWidth="1"/>
    <col min="77" max="77" width="10.140625" style="149" hidden="1" customWidth="1"/>
    <col min="78" max="78" width="20" style="149" customWidth="1"/>
    <col min="79" max="79" width="15.28515625" style="149" customWidth="1"/>
    <col min="80" max="80" width="10" style="149" customWidth="1"/>
    <col min="81" max="81" width="16.42578125" style="149" customWidth="1"/>
    <col min="82" max="82" width="15.7109375" style="149" customWidth="1"/>
    <col min="83" max="83" width="12.140625" style="149" customWidth="1"/>
    <col min="84" max="84" width="20.42578125" style="149" customWidth="1"/>
    <col min="85" max="85" width="21.42578125" style="149" customWidth="1"/>
    <col min="86" max="86" width="18.42578125" style="149" customWidth="1"/>
    <col min="87" max="87" width="17.42578125" style="149" customWidth="1"/>
    <col min="88" max="88" width="16.5703125" style="149" customWidth="1"/>
    <col min="89" max="89" width="10" style="149" customWidth="1"/>
    <col min="90" max="90" width="19.85546875" style="149" customWidth="1"/>
    <col min="91" max="91" width="18" style="149" customWidth="1"/>
    <col min="92" max="92" width="13.28515625" style="149" customWidth="1"/>
    <col min="93" max="93" width="19.85546875" style="149" customWidth="1"/>
    <col min="94" max="94" width="22.28515625" style="149" customWidth="1"/>
    <col min="95" max="95" width="14.85546875" style="149" customWidth="1"/>
    <col min="96" max="96" width="16.7109375" style="149" customWidth="1"/>
    <col min="97" max="97" width="16.85546875" style="149" customWidth="1"/>
    <col min="98" max="98" width="14.42578125" style="149" bestFit="1" customWidth="1"/>
    <col min="99" max="99" width="9.85546875" style="149" bestFit="1" customWidth="1"/>
    <col min="100" max="100" width="14.42578125" style="149" customWidth="1"/>
    <col min="101" max="101" width="14.28515625" style="149" customWidth="1"/>
    <col min="102" max="103" width="9.85546875" style="149" hidden="1" customWidth="1"/>
    <col min="104" max="104" width="14.42578125" style="149" hidden="1" customWidth="1"/>
    <col min="105" max="106" width="9.85546875" style="149" hidden="1" customWidth="1"/>
    <col min="107" max="107" width="14.42578125" style="149" hidden="1" customWidth="1"/>
    <col min="108" max="109" width="9.85546875" style="149" hidden="1" customWidth="1"/>
    <col min="110" max="110" width="14.42578125" style="149" hidden="1" customWidth="1"/>
    <col min="111" max="111" width="17.5703125" style="149" customWidth="1"/>
    <col min="112" max="112" width="20.28515625" style="149" customWidth="1"/>
    <col min="113" max="113" width="13" style="149" bestFit="1" customWidth="1"/>
    <col min="114" max="114" width="18" style="149" bestFit="1" customWidth="1"/>
    <col min="115" max="115" width="20.5703125" style="149" customWidth="1"/>
    <col min="116" max="116" width="13.28515625" style="149" customWidth="1"/>
    <col min="117" max="117" width="16.7109375" style="149" customWidth="1"/>
    <col min="118" max="118" width="16.85546875" style="149" customWidth="1"/>
    <col min="119" max="119" width="12.28515625" style="149" customWidth="1"/>
    <col min="120" max="120" width="15.28515625" style="149" customWidth="1"/>
    <col min="121" max="121" width="14.28515625" style="149" customWidth="1"/>
    <col min="122" max="122" width="13.85546875" style="149" customWidth="1"/>
    <col min="123" max="123" width="18.85546875" style="149" customWidth="1"/>
    <col min="124" max="124" width="13.7109375" style="149" customWidth="1"/>
    <col min="125" max="125" width="10.140625" style="149" customWidth="1"/>
    <col min="126" max="126" width="16" style="149" customWidth="1"/>
    <col min="127" max="127" width="14.28515625" style="149" customWidth="1"/>
    <col min="128" max="128" width="10.140625" style="149" customWidth="1"/>
    <col min="129" max="129" width="15.140625" style="149" customWidth="1"/>
    <col min="130" max="130" width="18.5703125" style="149" customWidth="1"/>
    <col min="131" max="131" width="10.140625" style="149" customWidth="1"/>
    <col min="132" max="132" width="15.28515625" style="149" customWidth="1"/>
    <col min="133" max="133" width="12.42578125" style="149" customWidth="1"/>
    <col min="134" max="134" width="10.140625" style="149" customWidth="1"/>
    <col min="135" max="135" width="18" style="149" customWidth="1"/>
    <col min="136" max="136" width="14.85546875" style="149" customWidth="1"/>
    <col min="137" max="137" width="10.5703125" style="149" customWidth="1"/>
    <col min="138" max="138" width="14.42578125" style="149" customWidth="1"/>
    <col min="139" max="139" width="12.5703125" style="149" customWidth="1"/>
    <col min="140" max="140" width="8.7109375" style="149" customWidth="1"/>
    <col min="141" max="141" width="15.5703125" style="149" customWidth="1"/>
    <col min="142" max="142" width="11.7109375" style="149" customWidth="1"/>
    <col min="143" max="144" width="10.140625" style="149" customWidth="1"/>
    <col min="145" max="145" width="10.85546875" style="149" customWidth="1"/>
    <col min="146" max="146" width="11.42578125" style="149" customWidth="1"/>
    <col min="147" max="147" width="12" style="149" customWidth="1"/>
    <col min="148" max="149" width="10" style="149" customWidth="1"/>
    <col min="150" max="150" width="9.85546875" style="149" customWidth="1"/>
    <col min="151" max="151" width="11.42578125" style="149" customWidth="1"/>
    <col min="152" max="152" width="11.28515625" style="149" customWidth="1"/>
    <col min="153" max="153" width="12.140625" style="149" customWidth="1"/>
    <col min="154" max="154" width="15.28515625" style="149" customWidth="1"/>
    <col min="155" max="155" width="12.7109375" style="149" customWidth="1"/>
    <col min="156" max="156" width="14.85546875" style="149" customWidth="1"/>
    <col min="157" max="16384" width="9.140625" style="149"/>
  </cols>
  <sheetData>
    <row r="1" spans="1:159" ht="18" customHeight="1">
      <c r="X1" s="504" t="s">
        <v>134</v>
      </c>
      <c r="Y1" s="504"/>
      <c r="Z1" s="504"/>
      <c r="AA1" s="152"/>
      <c r="AB1" s="152"/>
      <c r="AC1" s="152"/>
      <c r="AD1" s="499"/>
      <c r="AE1" s="499"/>
      <c r="AF1" s="499"/>
      <c r="AG1" s="153"/>
      <c r="AH1" s="153"/>
      <c r="AI1" s="153"/>
      <c r="AJ1" s="153"/>
      <c r="AK1" s="153"/>
      <c r="AL1" s="153"/>
    </row>
    <row r="2" spans="1:159" ht="19.5" customHeight="1">
      <c r="X2" s="153" t="s">
        <v>135</v>
      </c>
      <c r="Y2" s="153"/>
      <c r="Z2" s="153"/>
      <c r="AA2" s="151"/>
      <c r="AB2" s="151"/>
      <c r="AC2" s="151"/>
      <c r="AD2" s="499"/>
      <c r="AE2" s="499"/>
      <c r="AF2" s="499"/>
      <c r="AG2" s="153"/>
      <c r="AH2" s="153"/>
      <c r="AI2" s="153"/>
      <c r="AJ2" s="153"/>
      <c r="AK2" s="153"/>
      <c r="AL2" s="153"/>
    </row>
    <row r="3" spans="1:159" ht="30.75" customHeight="1">
      <c r="A3" s="154"/>
      <c r="B3" s="352"/>
      <c r="C3" s="352"/>
      <c r="D3" s="353"/>
      <c r="E3" s="352"/>
      <c r="F3" s="352"/>
      <c r="G3" s="352"/>
      <c r="H3" s="352"/>
      <c r="I3" s="352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509" t="s">
        <v>136</v>
      </c>
      <c r="Y3" s="509"/>
      <c r="Z3" s="509"/>
      <c r="AA3" s="154"/>
      <c r="AB3" s="154"/>
      <c r="AC3" s="154"/>
      <c r="AD3" s="503"/>
      <c r="AE3" s="503"/>
      <c r="AF3" s="503"/>
      <c r="AG3" s="155"/>
      <c r="AH3" s="155"/>
      <c r="AI3" s="155"/>
      <c r="AJ3" s="155"/>
      <c r="AK3" s="155"/>
      <c r="AL3" s="155"/>
      <c r="AM3" s="154"/>
      <c r="AN3" s="154"/>
      <c r="AO3" s="154"/>
      <c r="AP3" s="154"/>
      <c r="AQ3" s="154"/>
      <c r="AR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</row>
    <row r="4" spans="1:159" ht="24" customHeight="1">
      <c r="B4" s="507" t="s">
        <v>137</v>
      </c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507"/>
      <c r="T4" s="507"/>
      <c r="U4" s="507"/>
      <c r="V4" s="507"/>
      <c r="W4" s="507"/>
      <c r="X4" s="507"/>
      <c r="Y4" s="507"/>
      <c r="Z4" s="507"/>
      <c r="AA4" s="156"/>
      <c r="AB4" s="156"/>
      <c r="AC4" s="156"/>
      <c r="AD4" s="156"/>
      <c r="AE4" s="156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</row>
    <row r="5" spans="1:159" ht="20.25" customHeight="1">
      <c r="B5" s="505" t="s">
        <v>416</v>
      </c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505"/>
      <c r="S5" s="505"/>
      <c r="T5" s="505"/>
      <c r="U5" s="505"/>
      <c r="V5" s="505"/>
      <c r="W5" s="505"/>
      <c r="X5" s="505"/>
      <c r="Y5" s="505"/>
      <c r="Z5" s="505"/>
      <c r="AA5" s="157"/>
      <c r="AB5" s="157"/>
      <c r="AC5" s="157"/>
      <c r="AD5" s="157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</row>
    <row r="6" spans="1:159" ht="15" customHeight="1">
      <c r="A6" s="154"/>
      <c r="B6" s="355"/>
      <c r="C6" s="356"/>
      <c r="D6" s="357"/>
      <c r="E6" s="355"/>
      <c r="F6" s="355"/>
      <c r="G6" s="358"/>
      <c r="H6" s="358"/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506"/>
      <c r="U6" s="506"/>
      <c r="V6" s="506"/>
      <c r="W6" s="506"/>
      <c r="X6" s="506"/>
      <c r="Y6" s="355"/>
      <c r="Z6" s="358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W6" s="154"/>
      <c r="EX6" s="154"/>
      <c r="EY6" s="154"/>
    </row>
    <row r="7" spans="1:159" s="158" customFormat="1" ht="15" customHeight="1">
      <c r="A7" s="498" t="s">
        <v>138</v>
      </c>
      <c r="B7" s="498" t="s">
        <v>139</v>
      </c>
      <c r="C7" s="489" t="s">
        <v>140</v>
      </c>
      <c r="D7" s="490"/>
      <c r="E7" s="491"/>
      <c r="F7" s="279" t="s">
        <v>141</v>
      </c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0"/>
      <c r="AO7" s="280"/>
      <c r="AP7" s="280"/>
      <c r="AQ7" s="280"/>
      <c r="AR7" s="280"/>
      <c r="AS7" s="280"/>
      <c r="AT7" s="280"/>
      <c r="AU7" s="280"/>
      <c r="AV7" s="280"/>
      <c r="AW7" s="280"/>
      <c r="AX7" s="280"/>
      <c r="AY7" s="280"/>
      <c r="AZ7" s="280"/>
      <c r="BA7" s="280"/>
      <c r="BB7" s="280"/>
      <c r="BC7" s="280"/>
      <c r="BD7" s="280"/>
      <c r="BE7" s="280"/>
      <c r="BF7" s="280"/>
      <c r="BG7" s="280"/>
      <c r="BH7" s="280"/>
      <c r="BI7" s="280"/>
      <c r="BJ7" s="280"/>
      <c r="BK7" s="280"/>
      <c r="BL7" s="280"/>
      <c r="BM7" s="280"/>
      <c r="BN7" s="280"/>
      <c r="BO7" s="280"/>
      <c r="BP7" s="280"/>
      <c r="BQ7" s="280"/>
      <c r="BR7" s="280"/>
      <c r="BS7" s="280"/>
      <c r="BT7" s="280"/>
      <c r="BU7" s="280"/>
      <c r="BV7" s="280"/>
      <c r="BW7" s="280"/>
      <c r="BX7" s="280"/>
      <c r="BY7" s="280"/>
      <c r="BZ7" s="280"/>
      <c r="CA7" s="280"/>
      <c r="CB7" s="280"/>
      <c r="CC7" s="280"/>
      <c r="CD7" s="280"/>
      <c r="CE7" s="280"/>
      <c r="CF7" s="280"/>
      <c r="CG7" s="280"/>
      <c r="CH7" s="280"/>
      <c r="CI7" s="280"/>
      <c r="CJ7" s="280"/>
      <c r="CK7" s="280"/>
      <c r="CL7" s="280"/>
      <c r="CM7" s="280"/>
      <c r="CN7" s="280"/>
      <c r="CO7" s="280"/>
      <c r="CP7" s="280"/>
      <c r="CQ7" s="280"/>
      <c r="CR7" s="280"/>
      <c r="CS7" s="280"/>
      <c r="CT7" s="280"/>
      <c r="CU7" s="280"/>
      <c r="CV7" s="280"/>
      <c r="CW7" s="280"/>
      <c r="CX7" s="280"/>
      <c r="CY7" s="280"/>
      <c r="CZ7" s="280"/>
      <c r="DA7" s="280"/>
      <c r="DB7" s="280"/>
      <c r="DC7" s="281"/>
      <c r="DD7" s="280"/>
      <c r="DE7" s="280"/>
      <c r="DF7" s="281"/>
      <c r="DG7" s="489" t="s">
        <v>142</v>
      </c>
      <c r="DH7" s="490"/>
      <c r="DI7" s="491"/>
      <c r="DJ7" s="489"/>
      <c r="DK7" s="490"/>
      <c r="DL7" s="490"/>
      <c r="DM7" s="490"/>
      <c r="DN7" s="490"/>
      <c r="DO7" s="490"/>
      <c r="DP7" s="490"/>
      <c r="DQ7" s="490"/>
      <c r="DR7" s="490"/>
      <c r="DS7" s="490"/>
      <c r="DT7" s="490"/>
      <c r="DU7" s="490"/>
      <c r="DV7" s="490"/>
      <c r="DW7" s="490"/>
      <c r="DX7" s="490"/>
      <c r="DY7" s="490"/>
      <c r="DZ7" s="490"/>
      <c r="EA7" s="490"/>
      <c r="EB7" s="490"/>
      <c r="EC7" s="490"/>
      <c r="ED7" s="490"/>
      <c r="EE7" s="490"/>
      <c r="EF7" s="490"/>
      <c r="EG7" s="490"/>
      <c r="EH7" s="490"/>
      <c r="EI7" s="490"/>
      <c r="EJ7" s="490"/>
      <c r="EK7" s="490"/>
      <c r="EL7" s="490"/>
      <c r="EM7" s="490"/>
      <c r="EN7" s="490"/>
      <c r="EO7" s="490"/>
      <c r="EP7" s="490"/>
      <c r="EQ7" s="490"/>
      <c r="ER7" s="490"/>
      <c r="ES7" s="490"/>
      <c r="ET7" s="490"/>
      <c r="EU7" s="490"/>
      <c r="EV7" s="491"/>
      <c r="EW7" s="489" t="s">
        <v>143</v>
      </c>
      <c r="EX7" s="490"/>
      <c r="EY7" s="491"/>
    </row>
    <row r="8" spans="1:159" s="158" customFormat="1" ht="15" customHeight="1">
      <c r="A8" s="498"/>
      <c r="B8" s="498"/>
      <c r="C8" s="492"/>
      <c r="D8" s="493"/>
      <c r="E8" s="494"/>
      <c r="F8" s="492" t="s">
        <v>144</v>
      </c>
      <c r="G8" s="493"/>
      <c r="H8" s="494"/>
      <c r="I8" s="500" t="s">
        <v>145</v>
      </c>
      <c r="J8" s="501"/>
      <c r="K8" s="501"/>
      <c r="L8" s="501"/>
      <c r="M8" s="501"/>
      <c r="N8" s="501"/>
      <c r="O8" s="501"/>
      <c r="P8" s="501"/>
      <c r="Q8" s="501"/>
      <c r="R8" s="501"/>
      <c r="S8" s="501"/>
      <c r="T8" s="501"/>
      <c r="U8" s="501"/>
      <c r="V8" s="501"/>
      <c r="W8" s="501"/>
      <c r="X8" s="501"/>
      <c r="Y8" s="501"/>
      <c r="Z8" s="501"/>
      <c r="AA8" s="501"/>
      <c r="AB8" s="501"/>
      <c r="AC8" s="501"/>
      <c r="AD8" s="501"/>
      <c r="AE8" s="501"/>
      <c r="AF8" s="501"/>
      <c r="AG8" s="501"/>
      <c r="AH8" s="501"/>
      <c r="AI8" s="501"/>
      <c r="AJ8" s="501"/>
      <c r="AK8" s="501"/>
      <c r="AL8" s="501"/>
      <c r="AM8" s="501"/>
      <c r="AN8" s="501"/>
      <c r="AO8" s="501"/>
      <c r="AP8" s="501"/>
      <c r="AQ8" s="501"/>
      <c r="AR8" s="501"/>
      <c r="AS8" s="501"/>
      <c r="AT8" s="501"/>
      <c r="AU8" s="501"/>
      <c r="AV8" s="501"/>
      <c r="AW8" s="501"/>
      <c r="AX8" s="50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3"/>
      <c r="BT8" s="284"/>
      <c r="BU8" s="284"/>
      <c r="BV8" s="284"/>
      <c r="BW8" s="285"/>
      <c r="BX8" s="285"/>
      <c r="BY8" s="285"/>
      <c r="BZ8" s="498" t="s">
        <v>146</v>
      </c>
      <c r="CA8" s="498"/>
      <c r="CB8" s="498"/>
      <c r="CC8" s="495" t="s">
        <v>145</v>
      </c>
      <c r="CD8" s="496"/>
      <c r="CE8" s="496"/>
      <c r="CF8" s="496"/>
      <c r="CG8" s="496"/>
      <c r="CH8" s="496"/>
      <c r="CI8" s="496"/>
      <c r="CJ8" s="496"/>
      <c r="CK8" s="496"/>
      <c r="CL8" s="496"/>
      <c r="CM8" s="496"/>
      <c r="CN8" s="496"/>
      <c r="CO8" s="286"/>
      <c r="CP8" s="286"/>
      <c r="CQ8" s="286"/>
      <c r="CR8" s="286"/>
      <c r="CS8" s="286"/>
      <c r="CT8" s="286"/>
      <c r="CU8" s="287"/>
      <c r="CV8" s="287"/>
      <c r="CW8" s="288"/>
      <c r="CX8" s="492" t="s">
        <v>147</v>
      </c>
      <c r="CY8" s="493"/>
      <c r="CZ8" s="494"/>
      <c r="DA8" s="486"/>
      <c r="DB8" s="487"/>
      <c r="DC8" s="488"/>
      <c r="DD8" s="486"/>
      <c r="DE8" s="487"/>
      <c r="DF8" s="488"/>
      <c r="DG8" s="492"/>
      <c r="DH8" s="493"/>
      <c r="DI8" s="494"/>
      <c r="DJ8" s="492" t="s">
        <v>145</v>
      </c>
      <c r="DK8" s="493"/>
      <c r="DL8" s="493"/>
      <c r="DM8" s="493"/>
      <c r="DN8" s="493"/>
      <c r="DO8" s="493"/>
      <c r="DP8" s="493"/>
      <c r="DQ8" s="493"/>
      <c r="DR8" s="493"/>
      <c r="DS8" s="493"/>
      <c r="DT8" s="493"/>
      <c r="DU8" s="493"/>
      <c r="DV8" s="493"/>
      <c r="DW8" s="493"/>
      <c r="DX8" s="493"/>
      <c r="DY8" s="493"/>
      <c r="DZ8" s="493"/>
      <c r="EA8" s="493"/>
      <c r="EB8" s="493"/>
      <c r="EC8" s="493"/>
      <c r="ED8" s="493"/>
      <c r="EE8" s="493"/>
      <c r="EF8" s="493"/>
      <c r="EG8" s="493"/>
      <c r="EH8" s="493"/>
      <c r="EI8" s="493"/>
      <c r="EJ8" s="493"/>
      <c r="EK8" s="493"/>
      <c r="EL8" s="493"/>
      <c r="EM8" s="493"/>
      <c r="EN8" s="493"/>
      <c r="EO8" s="493"/>
      <c r="EP8" s="493"/>
      <c r="EQ8" s="493"/>
      <c r="ER8" s="493"/>
      <c r="ES8" s="493"/>
      <c r="ET8" s="493"/>
      <c r="EU8" s="493"/>
      <c r="EV8" s="494"/>
      <c r="EW8" s="492"/>
      <c r="EX8" s="493"/>
      <c r="EY8" s="494"/>
    </row>
    <row r="9" spans="1:159" s="158" customFormat="1" ht="15" customHeight="1">
      <c r="A9" s="498"/>
      <c r="B9" s="498"/>
      <c r="C9" s="492"/>
      <c r="D9" s="493"/>
      <c r="E9" s="494"/>
      <c r="F9" s="492"/>
      <c r="G9" s="493"/>
      <c r="H9" s="494"/>
      <c r="I9" s="489" t="s">
        <v>148</v>
      </c>
      <c r="J9" s="490"/>
      <c r="K9" s="491"/>
      <c r="L9" s="489" t="s">
        <v>279</v>
      </c>
      <c r="M9" s="490"/>
      <c r="N9" s="491"/>
      <c r="O9" s="489" t="s">
        <v>282</v>
      </c>
      <c r="P9" s="490"/>
      <c r="Q9" s="491"/>
      <c r="R9" s="489" t="s">
        <v>280</v>
      </c>
      <c r="S9" s="490"/>
      <c r="T9" s="491"/>
      <c r="U9" s="489" t="s">
        <v>281</v>
      </c>
      <c r="V9" s="490"/>
      <c r="W9" s="491"/>
      <c r="X9" s="489" t="s">
        <v>149</v>
      </c>
      <c r="Y9" s="490"/>
      <c r="Z9" s="491"/>
      <c r="AA9" s="489" t="s">
        <v>150</v>
      </c>
      <c r="AB9" s="490"/>
      <c r="AC9" s="491"/>
      <c r="AD9" s="489" t="s">
        <v>151</v>
      </c>
      <c r="AE9" s="490"/>
      <c r="AF9" s="491"/>
      <c r="AG9" s="498" t="s">
        <v>152</v>
      </c>
      <c r="AH9" s="498"/>
      <c r="AI9" s="498"/>
      <c r="AJ9" s="489" t="s">
        <v>244</v>
      </c>
      <c r="AK9" s="490"/>
      <c r="AL9" s="491"/>
      <c r="AM9" s="489" t="s">
        <v>153</v>
      </c>
      <c r="AN9" s="490"/>
      <c r="AO9" s="491"/>
      <c r="AP9" s="489" t="s">
        <v>328</v>
      </c>
      <c r="AQ9" s="490"/>
      <c r="AR9" s="491"/>
      <c r="AS9" s="489" t="s">
        <v>154</v>
      </c>
      <c r="AT9" s="490"/>
      <c r="AU9" s="491"/>
      <c r="AV9" s="489" t="s">
        <v>155</v>
      </c>
      <c r="AW9" s="490"/>
      <c r="AX9" s="491"/>
      <c r="AY9" s="489" t="s">
        <v>246</v>
      </c>
      <c r="AZ9" s="490"/>
      <c r="BA9" s="491"/>
      <c r="BB9" s="489" t="s">
        <v>338</v>
      </c>
      <c r="BC9" s="490"/>
      <c r="BD9" s="491"/>
      <c r="BE9" s="489" t="s">
        <v>402</v>
      </c>
      <c r="BF9" s="490"/>
      <c r="BG9" s="491"/>
      <c r="BH9" s="489" t="s">
        <v>156</v>
      </c>
      <c r="BI9" s="490"/>
      <c r="BJ9" s="491"/>
      <c r="BK9" s="489" t="s">
        <v>272</v>
      </c>
      <c r="BL9" s="490"/>
      <c r="BM9" s="491"/>
      <c r="BN9" s="489" t="s">
        <v>242</v>
      </c>
      <c r="BO9" s="490"/>
      <c r="BP9" s="491"/>
      <c r="BQ9" s="489" t="s">
        <v>157</v>
      </c>
      <c r="BR9" s="490"/>
      <c r="BS9" s="491"/>
      <c r="BT9" s="489" t="s">
        <v>158</v>
      </c>
      <c r="BU9" s="490"/>
      <c r="BV9" s="491"/>
      <c r="BW9" s="492" t="s">
        <v>159</v>
      </c>
      <c r="BX9" s="493"/>
      <c r="BY9" s="493"/>
      <c r="BZ9" s="498"/>
      <c r="CA9" s="498"/>
      <c r="CB9" s="498"/>
      <c r="CC9" s="489" t="s">
        <v>329</v>
      </c>
      <c r="CD9" s="490"/>
      <c r="CE9" s="491"/>
      <c r="CF9" s="489" t="s">
        <v>330</v>
      </c>
      <c r="CG9" s="490"/>
      <c r="CH9" s="491"/>
      <c r="CI9" s="489" t="s">
        <v>160</v>
      </c>
      <c r="CJ9" s="490"/>
      <c r="CK9" s="491"/>
      <c r="CL9" s="489" t="s">
        <v>161</v>
      </c>
      <c r="CM9" s="490"/>
      <c r="CN9" s="491"/>
      <c r="CO9" s="489" t="s">
        <v>21</v>
      </c>
      <c r="CP9" s="490"/>
      <c r="CQ9" s="491"/>
      <c r="CR9" s="489" t="s">
        <v>289</v>
      </c>
      <c r="CS9" s="490"/>
      <c r="CT9" s="491"/>
      <c r="CU9" s="489" t="s">
        <v>331</v>
      </c>
      <c r="CV9" s="490"/>
      <c r="CW9" s="491"/>
      <c r="CX9" s="492"/>
      <c r="CY9" s="493"/>
      <c r="CZ9" s="494"/>
      <c r="DA9" s="489" t="s">
        <v>257</v>
      </c>
      <c r="DB9" s="490"/>
      <c r="DC9" s="491"/>
      <c r="DD9" s="498" t="s">
        <v>162</v>
      </c>
      <c r="DE9" s="498"/>
      <c r="DF9" s="498"/>
      <c r="DG9" s="492"/>
      <c r="DH9" s="493"/>
      <c r="DI9" s="494"/>
      <c r="DJ9" s="518" t="s">
        <v>163</v>
      </c>
      <c r="DK9" s="519"/>
      <c r="DL9" s="520"/>
      <c r="DM9" s="512" t="s">
        <v>141</v>
      </c>
      <c r="DN9" s="513"/>
      <c r="DO9" s="513"/>
      <c r="DP9" s="513"/>
      <c r="DQ9" s="513"/>
      <c r="DR9" s="513"/>
      <c r="DS9" s="513"/>
      <c r="DT9" s="513"/>
      <c r="DU9" s="513"/>
      <c r="DV9" s="513"/>
      <c r="DW9" s="513"/>
      <c r="DX9" s="514"/>
      <c r="DY9" s="518" t="s">
        <v>164</v>
      </c>
      <c r="DZ9" s="519"/>
      <c r="EA9" s="520"/>
      <c r="EB9" s="518" t="s">
        <v>165</v>
      </c>
      <c r="EC9" s="519"/>
      <c r="ED9" s="520"/>
      <c r="EE9" s="518" t="s">
        <v>166</v>
      </c>
      <c r="EF9" s="519"/>
      <c r="EG9" s="520"/>
      <c r="EH9" s="518" t="s">
        <v>167</v>
      </c>
      <c r="EI9" s="519"/>
      <c r="EJ9" s="520"/>
      <c r="EK9" s="489" t="s">
        <v>283</v>
      </c>
      <c r="EL9" s="490"/>
      <c r="EM9" s="491"/>
      <c r="EN9" s="489" t="s">
        <v>168</v>
      </c>
      <c r="EO9" s="490"/>
      <c r="EP9" s="491"/>
      <c r="EQ9" s="489" t="s">
        <v>315</v>
      </c>
      <c r="ER9" s="490"/>
      <c r="ES9" s="491"/>
      <c r="ET9" s="498" t="s">
        <v>285</v>
      </c>
      <c r="EU9" s="498"/>
      <c r="EV9" s="498"/>
      <c r="EW9" s="492"/>
      <c r="EX9" s="493"/>
      <c r="EY9" s="494"/>
    </row>
    <row r="10" spans="1:159" s="158" customFormat="1" ht="62.25" customHeight="1">
      <c r="A10" s="498"/>
      <c r="B10" s="498"/>
      <c r="C10" s="492"/>
      <c r="D10" s="493"/>
      <c r="E10" s="494"/>
      <c r="F10" s="492"/>
      <c r="G10" s="493"/>
      <c r="H10" s="494"/>
      <c r="I10" s="492"/>
      <c r="J10" s="493"/>
      <c r="K10" s="494"/>
      <c r="L10" s="492"/>
      <c r="M10" s="493"/>
      <c r="N10" s="494"/>
      <c r="O10" s="492"/>
      <c r="P10" s="493"/>
      <c r="Q10" s="494"/>
      <c r="R10" s="492"/>
      <c r="S10" s="493"/>
      <c r="T10" s="494"/>
      <c r="U10" s="492"/>
      <c r="V10" s="493"/>
      <c r="W10" s="494"/>
      <c r="X10" s="492"/>
      <c r="Y10" s="493"/>
      <c r="Z10" s="494"/>
      <c r="AA10" s="492"/>
      <c r="AB10" s="493"/>
      <c r="AC10" s="494"/>
      <c r="AD10" s="492"/>
      <c r="AE10" s="493"/>
      <c r="AF10" s="494"/>
      <c r="AG10" s="498"/>
      <c r="AH10" s="498"/>
      <c r="AI10" s="498"/>
      <c r="AJ10" s="492"/>
      <c r="AK10" s="493"/>
      <c r="AL10" s="494"/>
      <c r="AM10" s="492"/>
      <c r="AN10" s="493"/>
      <c r="AO10" s="494"/>
      <c r="AP10" s="492"/>
      <c r="AQ10" s="493"/>
      <c r="AR10" s="494"/>
      <c r="AS10" s="492"/>
      <c r="AT10" s="493"/>
      <c r="AU10" s="494"/>
      <c r="AV10" s="492"/>
      <c r="AW10" s="493"/>
      <c r="AX10" s="494"/>
      <c r="AY10" s="492"/>
      <c r="AZ10" s="493"/>
      <c r="BA10" s="494"/>
      <c r="BB10" s="492"/>
      <c r="BC10" s="493"/>
      <c r="BD10" s="494"/>
      <c r="BE10" s="492"/>
      <c r="BF10" s="493"/>
      <c r="BG10" s="494"/>
      <c r="BH10" s="492"/>
      <c r="BI10" s="493"/>
      <c r="BJ10" s="494"/>
      <c r="BK10" s="492"/>
      <c r="BL10" s="493"/>
      <c r="BM10" s="494"/>
      <c r="BN10" s="492"/>
      <c r="BO10" s="493"/>
      <c r="BP10" s="494"/>
      <c r="BQ10" s="492"/>
      <c r="BR10" s="493"/>
      <c r="BS10" s="494"/>
      <c r="BT10" s="492"/>
      <c r="BU10" s="493"/>
      <c r="BV10" s="494"/>
      <c r="BW10" s="492"/>
      <c r="BX10" s="493"/>
      <c r="BY10" s="493"/>
      <c r="BZ10" s="498"/>
      <c r="CA10" s="498"/>
      <c r="CB10" s="498"/>
      <c r="CC10" s="492"/>
      <c r="CD10" s="493"/>
      <c r="CE10" s="494"/>
      <c r="CF10" s="492"/>
      <c r="CG10" s="493"/>
      <c r="CH10" s="494"/>
      <c r="CI10" s="492"/>
      <c r="CJ10" s="493"/>
      <c r="CK10" s="494"/>
      <c r="CL10" s="492"/>
      <c r="CM10" s="493"/>
      <c r="CN10" s="494"/>
      <c r="CO10" s="492"/>
      <c r="CP10" s="493"/>
      <c r="CQ10" s="494"/>
      <c r="CR10" s="492"/>
      <c r="CS10" s="493"/>
      <c r="CT10" s="494"/>
      <c r="CU10" s="492"/>
      <c r="CV10" s="493"/>
      <c r="CW10" s="494"/>
      <c r="CX10" s="492"/>
      <c r="CY10" s="493"/>
      <c r="CZ10" s="494"/>
      <c r="DA10" s="492"/>
      <c r="DB10" s="493"/>
      <c r="DC10" s="494"/>
      <c r="DD10" s="498"/>
      <c r="DE10" s="498"/>
      <c r="DF10" s="498"/>
      <c r="DG10" s="492"/>
      <c r="DH10" s="493"/>
      <c r="DI10" s="494"/>
      <c r="DJ10" s="521"/>
      <c r="DK10" s="522"/>
      <c r="DL10" s="523"/>
      <c r="DM10" s="289"/>
      <c r="DN10" s="290"/>
      <c r="DO10" s="290"/>
      <c r="DP10" s="291"/>
      <c r="DQ10" s="291"/>
      <c r="DR10" s="291"/>
      <c r="DS10" s="290"/>
      <c r="DT10" s="290"/>
      <c r="DU10" s="290"/>
      <c r="DV10" s="290"/>
      <c r="DW10" s="290"/>
      <c r="DX10" s="292"/>
      <c r="DY10" s="521"/>
      <c r="DZ10" s="522"/>
      <c r="EA10" s="523"/>
      <c r="EB10" s="521"/>
      <c r="EC10" s="522"/>
      <c r="ED10" s="523"/>
      <c r="EE10" s="521"/>
      <c r="EF10" s="522"/>
      <c r="EG10" s="523"/>
      <c r="EH10" s="521"/>
      <c r="EI10" s="522"/>
      <c r="EJ10" s="523"/>
      <c r="EK10" s="492"/>
      <c r="EL10" s="493"/>
      <c r="EM10" s="494"/>
      <c r="EN10" s="492"/>
      <c r="EO10" s="493"/>
      <c r="EP10" s="494"/>
      <c r="EQ10" s="492"/>
      <c r="ER10" s="493"/>
      <c r="ES10" s="494"/>
      <c r="ET10" s="498"/>
      <c r="EU10" s="498"/>
      <c r="EV10" s="498"/>
      <c r="EW10" s="492"/>
      <c r="EX10" s="493"/>
      <c r="EY10" s="494"/>
    </row>
    <row r="11" spans="1:159" s="158" customFormat="1" ht="109.5" customHeight="1">
      <c r="A11" s="498"/>
      <c r="B11" s="498"/>
      <c r="C11" s="495"/>
      <c r="D11" s="496"/>
      <c r="E11" s="508"/>
      <c r="F11" s="495"/>
      <c r="G11" s="496"/>
      <c r="H11" s="497"/>
      <c r="I11" s="495"/>
      <c r="J11" s="496"/>
      <c r="K11" s="497"/>
      <c r="L11" s="495"/>
      <c r="M11" s="496"/>
      <c r="N11" s="497"/>
      <c r="O11" s="495"/>
      <c r="P11" s="496"/>
      <c r="Q11" s="497"/>
      <c r="R11" s="495"/>
      <c r="S11" s="496"/>
      <c r="T11" s="497"/>
      <c r="U11" s="495"/>
      <c r="V11" s="496"/>
      <c r="W11" s="497"/>
      <c r="X11" s="495"/>
      <c r="Y11" s="496"/>
      <c r="Z11" s="497"/>
      <c r="AA11" s="495"/>
      <c r="AB11" s="496"/>
      <c r="AC11" s="497"/>
      <c r="AD11" s="495"/>
      <c r="AE11" s="496"/>
      <c r="AF11" s="497"/>
      <c r="AG11" s="498"/>
      <c r="AH11" s="498"/>
      <c r="AI11" s="498"/>
      <c r="AJ11" s="495"/>
      <c r="AK11" s="496"/>
      <c r="AL11" s="497"/>
      <c r="AM11" s="495"/>
      <c r="AN11" s="496"/>
      <c r="AO11" s="497"/>
      <c r="AP11" s="495"/>
      <c r="AQ11" s="496"/>
      <c r="AR11" s="497"/>
      <c r="AS11" s="495"/>
      <c r="AT11" s="496"/>
      <c r="AU11" s="497"/>
      <c r="AV11" s="495"/>
      <c r="AW11" s="496"/>
      <c r="AX11" s="497"/>
      <c r="AY11" s="495"/>
      <c r="AZ11" s="496"/>
      <c r="BA11" s="497"/>
      <c r="BB11" s="495"/>
      <c r="BC11" s="496"/>
      <c r="BD11" s="497"/>
      <c r="BE11" s="495"/>
      <c r="BF11" s="496"/>
      <c r="BG11" s="497"/>
      <c r="BH11" s="495"/>
      <c r="BI11" s="496"/>
      <c r="BJ11" s="497"/>
      <c r="BK11" s="495"/>
      <c r="BL11" s="496"/>
      <c r="BM11" s="497"/>
      <c r="BN11" s="495"/>
      <c r="BO11" s="496"/>
      <c r="BP11" s="497"/>
      <c r="BQ11" s="495"/>
      <c r="BR11" s="496"/>
      <c r="BS11" s="497"/>
      <c r="BT11" s="495"/>
      <c r="BU11" s="496"/>
      <c r="BV11" s="497"/>
      <c r="BW11" s="495"/>
      <c r="BX11" s="496"/>
      <c r="BY11" s="496"/>
      <c r="BZ11" s="498"/>
      <c r="CA11" s="498"/>
      <c r="CB11" s="498"/>
      <c r="CC11" s="495"/>
      <c r="CD11" s="496"/>
      <c r="CE11" s="497"/>
      <c r="CF11" s="495"/>
      <c r="CG11" s="496"/>
      <c r="CH11" s="497"/>
      <c r="CI11" s="495"/>
      <c r="CJ11" s="496"/>
      <c r="CK11" s="497"/>
      <c r="CL11" s="495"/>
      <c r="CM11" s="496"/>
      <c r="CN11" s="497"/>
      <c r="CO11" s="495"/>
      <c r="CP11" s="496"/>
      <c r="CQ11" s="497"/>
      <c r="CR11" s="495"/>
      <c r="CS11" s="496"/>
      <c r="CT11" s="497"/>
      <c r="CU11" s="495"/>
      <c r="CV11" s="496"/>
      <c r="CW11" s="497"/>
      <c r="CX11" s="495"/>
      <c r="CY11" s="496"/>
      <c r="CZ11" s="497"/>
      <c r="DA11" s="495"/>
      <c r="DB11" s="496"/>
      <c r="DC11" s="497"/>
      <c r="DD11" s="498"/>
      <c r="DE11" s="498"/>
      <c r="DF11" s="498"/>
      <c r="DG11" s="495"/>
      <c r="DH11" s="496"/>
      <c r="DI11" s="497"/>
      <c r="DJ11" s="515"/>
      <c r="DK11" s="516"/>
      <c r="DL11" s="517"/>
      <c r="DM11" s="515" t="s">
        <v>169</v>
      </c>
      <c r="DN11" s="516"/>
      <c r="DO11" s="517"/>
      <c r="DP11" s="512" t="s">
        <v>170</v>
      </c>
      <c r="DQ11" s="513"/>
      <c r="DR11" s="514"/>
      <c r="DS11" s="515" t="s">
        <v>171</v>
      </c>
      <c r="DT11" s="516"/>
      <c r="DU11" s="517"/>
      <c r="DV11" s="515" t="s">
        <v>239</v>
      </c>
      <c r="DW11" s="516"/>
      <c r="DX11" s="517"/>
      <c r="DY11" s="515"/>
      <c r="DZ11" s="516"/>
      <c r="EA11" s="517"/>
      <c r="EB11" s="515"/>
      <c r="EC11" s="516"/>
      <c r="ED11" s="517"/>
      <c r="EE11" s="515"/>
      <c r="EF11" s="516"/>
      <c r="EG11" s="517"/>
      <c r="EH11" s="515"/>
      <c r="EI11" s="516"/>
      <c r="EJ11" s="517"/>
      <c r="EK11" s="495"/>
      <c r="EL11" s="496"/>
      <c r="EM11" s="497"/>
      <c r="EN11" s="495"/>
      <c r="EO11" s="496"/>
      <c r="EP11" s="497"/>
      <c r="EQ11" s="495"/>
      <c r="ER11" s="496"/>
      <c r="ES11" s="497"/>
      <c r="ET11" s="498"/>
      <c r="EU11" s="498"/>
      <c r="EV11" s="498"/>
      <c r="EW11" s="495"/>
      <c r="EX11" s="496"/>
      <c r="EY11" s="497"/>
      <c r="FA11" s="159"/>
      <c r="FB11" s="159"/>
      <c r="FC11" s="159"/>
    </row>
    <row r="12" spans="1:159" s="158" customFormat="1" ht="42.75" customHeight="1">
      <c r="A12" s="498"/>
      <c r="B12" s="498"/>
      <c r="C12" s="293" t="s">
        <v>172</v>
      </c>
      <c r="D12" s="294" t="s">
        <v>173</v>
      </c>
      <c r="E12" s="293" t="s">
        <v>174</v>
      </c>
      <c r="F12" s="293" t="s">
        <v>172</v>
      </c>
      <c r="G12" s="293" t="s">
        <v>173</v>
      </c>
      <c r="H12" s="293" t="s">
        <v>174</v>
      </c>
      <c r="I12" s="293" t="s">
        <v>172</v>
      </c>
      <c r="J12" s="293" t="s">
        <v>173</v>
      </c>
      <c r="K12" s="293" t="s">
        <v>174</v>
      </c>
      <c r="L12" s="293" t="s">
        <v>172</v>
      </c>
      <c r="M12" s="293" t="s">
        <v>173</v>
      </c>
      <c r="N12" s="293" t="s">
        <v>174</v>
      </c>
      <c r="O12" s="293" t="s">
        <v>172</v>
      </c>
      <c r="P12" s="293" t="s">
        <v>173</v>
      </c>
      <c r="Q12" s="293" t="s">
        <v>174</v>
      </c>
      <c r="R12" s="293" t="s">
        <v>172</v>
      </c>
      <c r="S12" s="293" t="s">
        <v>173</v>
      </c>
      <c r="T12" s="293" t="s">
        <v>174</v>
      </c>
      <c r="U12" s="293" t="s">
        <v>172</v>
      </c>
      <c r="V12" s="293" t="s">
        <v>173</v>
      </c>
      <c r="W12" s="293" t="s">
        <v>174</v>
      </c>
      <c r="X12" s="293" t="s">
        <v>172</v>
      </c>
      <c r="Y12" s="293" t="s">
        <v>173</v>
      </c>
      <c r="Z12" s="293" t="s">
        <v>174</v>
      </c>
      <c r="AA12" s="293" t="s">
        <v>172</v>
      </c>
      <c r="AB12" s="293" t="s">
        <v>173</v>
      </c>
      <c r="AC12" s="293" t="s">
        <v>174</v>
      </c>
      <c r="AD12" s="293" t="s">
        <v>172</v>
      </c>
      <c r="AE12" s="293" t="s">
        <v>173</v>
      </c>
      <c r="AF12" s="293" t="s">
        <v>174</v>
      </c>
      <c r="AG12" s="293" t="s">
        <v>172</v>
      </c>
      <c r="AH12" s="293" t="s">
        <v>173</v>
      </c>
      <c r="AI12" s="293" t="s">
        <v>174</v>
      </c>
      <c r="AJ12" s="293" t="s">
        <v>172</v>
      </c>
      <c r="AK12" s="293" t="s">
        <v>173</v>
      </c>
      <c r="AL12" s="293" t="s">
        <v>174</v>
      </c>
      <c r="AM12" s="293" t="s">
        <v>172</v>
      </c>
      <c r="AN12" s="293" t="s">
        <v>173</v>
      </c>
      <c r="AO12" s="293" t="s">
        <v>174</v>
      </c>
      <c r="AP12" s="293" t="s">
        <v>172</v>
      </c>
      <c r="AQ12" s="293" t="s">
        <v>173</v>
      </c>
      <c r="AR12" s="293" t="s">
        <v>174</v>
      </c>
      <c r="AS12" s="293" t="s">
        <v>172</v>
      </c>
      <c r="AT12" s="293" t="s">
        <v>173</v>
      </c>
      <c r="AU12" s="293" t="s">
        <v>174</v>
      </c>
      <c r="AV12" s="293" t="s">
        <v>172</v>
      </c>
      <c r="AW12" s="293" t="s">
        <v>173</v>
      </c>
      <c r="AX12" s="293" t="s">
        <v>174</v>
      </c>
      <c r="AY12" s="293" t="s">
        <v>172</v>
      </c>
      <c r="AZ12" s="293" t="s">
        <v>173</v>
      </c>
      <c r="BA12" s="293" t="s">
        <v>174</v>
      </c>
      <c r="BB12" s="293"/>
      <c r="BC12" s="293"/>
      <c r="BD12" s="293"/>
      <c r="BE12" s="293" t="s">
        <v>175</v>
      </c>
      <c r="BF12" s="293" t="s">
        <v>173</v>
      </c>
      <c r="BG12" s="293" t="s">
        <v>174</v>
      </c>
      <c r="BH12" s="293" t="s">
        <v>172</v>
      </c>
      <c r="BI12" s="293" t="s">
        <v>173</v>
      </c>
      <c r="BJ12" s="293" t="s">
        <v>174</v>
      </c>
      <c r="BK12" s="293" t="s">
        <v>172</v>
      </c>
      <c r="BL12" s="293" t="s">
        <v>173</v>
      </c>
      <c r="BM12" s="293" t="s">
        <v>174</v>
      </c>
      <c r="BN12" s="293" t="s">
        <v>175</v>
      </c>
      <c r="BO12" s="293" t="s">
        <v>173</v>
      </c>
      <c r="BP12" s="293" t="s">
        <v>174</v>
      </c>
      <c r="BQ12" s="293" t="s">
        <v>175</v>
      </c>
      <c r="BR12" s="293" t="s">
        <v>173</v>
      </c>
      <c r="BS12" s="293" t="s">
        <v>174</v>
      </c>
      <c r="BT12" s="293" t="s">
        <v>175</v>
      </c>
      <c r="BU12" s="293" t="s">
        <v>173</v>
      </c>
      <c r="BV12" s="293" t="s">
        <v>174</v>
      </c>
      <c r="BW12" s="293" t="s">
        <v>175</v>
      </c>
      <c r="BX12" s="293" t="s">
        <v>173</v>
      </c>
      <c r="BY12" s="293" t="s">
        <v>174</v>
      </c>
      <c r="BZ12" s="293" t="s">
        <v>172</v>
      </c>
      <c r="CA12" s="293" t="s">
        <v>173</v>
      </c>
      <c r="CB12" s="293" t="s">
        <v>174</v>
      </c>
      <c r="CC12" s="293" t="s">
        <v>172</v>
      </c>
      <c r="CD12" s="293" t="s">
        <v>173</v>
      </c>
      <c r="CE12" s="293" t="s">
        <v>174</v>
      </c>
      <c r="CF12" s="293" t="s">
        <v>172</v>
      </c>
      <c r="CG12" s="293" t="s">
        <v>173</v>
      </c>
      <c r="CH12" s="293" t="s">
        <v>174</v>
      </c>
      <c r="CI12" s="293" t="s">
        <v>172</v>
      </c>
      <c r="CJ12" s="293" t="s">
        <v>173</v>
      </c>
      <c r="CK12" s="293" t="s">
        <v>174</v>
      </c>
      <c r="CL12" s="293" t="s">
        <v>172</v>
      </c>
      <c r="CM12" s="293" t="s">
        <v>173</v>
      </c>
      <c r="CN12" s="293" t="s">
        <v>174</v>
      </c>
      <c r="CO12" s="293" t="s">
        <v>172</v>
      </c>
      <c r="CP12" s="293" t="s">
        <v>173</v>
      </c>
      <c r="CQ12" s="293" t="s">
        <v>174</v>
      </c>
      <c r="CR12" s="293" t="s">
        <v>172</v>
      </c>
      <c r="CS12" s="293" t="s">
        <v>173</v>
      </c>
      <c r="CT12" s="293" t="s">
        <v>174</v>
      </c>
      <c r="CU12" s="293" t="s">
        <v>172</v>
      </c>
      <c r="CV12" s="293" t="s">
        <v>173</v>
      </c>
      <c r="CW12" s="293" t="s">
        <v>174</v>
      </c>
      <c r="CX12" s="293" t="s">
        <v>172</v>
      </c>
      <c r="CY12" s="293" t="s">
        <v>173</v>
      </c>
      <c r="CZ12" s="293" t="s">
        <v>174</v>
      </c>
      <c r="DA12" s="293" t="s">
        <v>172</v>
      </c>
      <c r="DB12" s="293" t="s">
        <v>173</v>
      </c>
      <c r="DC12" s="293" t="s">
        <v>174</v>
      </c>
      <c r="DD12" s="293" t="s">
        <v>172</v>
      </c>
      <c r="DE12" s="293" t="s">
        <v>173</v>
      </c>
      <c r="DF12" s="293" t="s">
        <v>174</v>
      </c>
      <c r="DG12" s="293" t="s">
        <v>172</v>
      </c>
      <c r="DH12" s="293" t="s">
        <v>173</v>
      </c>
      <c r="DI12" s="293" t="s">
        <v>174</v>
      </c>
      <c r="DJ12" s="293" t="s">
        <v>172</v>
      </c>
      <c r="DK12" s="293" t="s">
        <v>173</v>
      </c>
      <c r="DL12" s="293" t="s">
        <v>174</v>
      </c>
      <c r="DM12" s="293" t="s">
        <v>172</v>
      </c>
      <c r="DN12" s="293" t="s">
        <v>173</v>
      </c>
      <c r="DO12" s="293" t="s">
        <v>174</v>
      </c>
      <c r="DP12" s="293" t="s">
        <v>172</v>
      </c>
      <c r="DQ12" s="293" t="s">
        <v>173</v>
      </c>
      <c r="DR12" s="293" t="s">
        <v>174</v>
      </c>
      <c r="DS12" s="293" t="s">
        <v>172</v>
      </c>
      <c r="DT12" s="293" t="s">
        <v>173</v>
      </c>
      <c r="DU12" s="293" t="s">
        <v>174</v>
      </c>
      <c r="DV12" s="293" t="s">
        <v>172</v>
      </c>
      <c r="DW12" s="293" t="s">
        <v>173</v>
      </c>
      <c r="DX12" s="293" t="s">
        <v>174</v>
      </c>
      <c r="DY12" s="293" t="s">
        <v>172</v>
      </c>
      <c r="DZ12" s="293" t="s">
        <v>173</v>
      </c>
      <c r="EA12" s="293" t="s">
        <v>174</v>
      </c>
      <c r="EB12" s="293" t="s">
        <v>172</v>
      </c>
      <c r="EC12" s="293" t="s">
        <v>173</v>
      </c>
      <c r="ED12" s="293" t="s">
        <v>174</v>
      </c>
      <c r="EE12" s="293" t="s">
        <v>172</v>
      </c>
      <c r="EF12" s="293" t="s">
        <v>173</v>
      </c>
      <c r="EG12" s="293" t="s">
        <v>174</v>
      </c>
      <c r="EH12" s="293" t="s">
        <v>172</v>
      </c>
      <c r="EI12" s="293" t="s">
        <v>173</v>
      </c>
      <c r="EJ12" s="293" t="s">
        <v>174</v>
      </c>
      <c r="EK12" s="293" t="s">
        <v>172</v>
      </c>
      <c r="EL12" s="293" t="s">
        <v>173</v>
      </c>
      <c r="EM12" s="293" t="s">
        <v>174</v>
      </c>
      <c r="EN12" s="293" t="s">
        <v>172</v>
      </c>
      <c r="EO12" s="293" t="s">
        <v>173</v>
      </c>
      <c r="EP12" s="293" t="s">
        <v>174</v>
      </c>
      <c r="EQ12" s="293" t="s">
        <v>172</v>
      </c>
      <c r="ER12" s="293" t="s">
        <v>173</v>
      </c>
      <c r="ES12" s="293" t="s">
        <v>174</v>
      </c>
      <c r="ET12" s="293" t="s">
        <v>172</v>
      </c>
      <c r="EU12" s="293" t="s">
        <v>173</v>
      </c>
      <c r="EV12" s="293" t="s">
        <v>174</v>
      </c>
      <c r="EW12" s="293" t="s">
        <v>172</v>
      </c>
      <c r="EX12" s="293" t="s">
        <v>173</v>
      </c>
      <c r="EY12" s="293" t="s">
        <v>174</v>
      </c>
      <c r="FA12" s="159"/>
      <c r="FB12" s="159"/>
      <c r="FC12" s="159"/>
    </row>
    <row r="13" spans="1:159" s="158" customFormat="1" ht="24" customHeight="1">
      <c r="A13" s="295">
        <v>1</v>
      </c>
      <c r="B13" s="293">
        <v>2</v>
      </c>
      <c r="C13" s="295">
        <v>3</v>
      </c>
      <c r="D13" s="294">
        <v>4</v>
      </c>
      <c r="E13" s="295">
        <v>5</v>
      </c>
      <c r="F13" s="293">
        <v>6</v>
      </c>
      <c r="G13" s="295">
        <v>7</v>
      </c>
      <c r="H13" s="293">
        <v>8</v>
      </c>
      <c r="I13" s="295">
        <v>9</v>
      </c>
      <c r="J13" s="293">
        <v>10</v>
      </c>
      <c r="K13" s="295">
        <v>11</v>
      </c>
      <c r="L13" s="295">
        <v>12</v>
      </c>
      <c r="M13" s="295">
        <v>13</v>
      </c>
      <c r="N13" s="295">
        <v>14</v>
      </c>
      <c r="O13" s="295">
        <v>15</v>
      </c>
      <c r="P13" s="295">
        <v>16</v>
      </c>
      <c r="Q13" s="295">
        <v>17</v>
      </c>
      <c r="R13" s="295">
        <v>18</v>
      </c>
      <c r="S13" s="295">
        <v>19</v>
      </c>
      <c r="T13" s="295">
        <v>20</v>
      </c>
      <c r="U13" s="295">
        <v>21</v>
      </c>
      <c r="V13" s="295">
        <v>22</v>
      </c>
      <c r="W13" s="295">
        <v>23</v>
      </c>
      <c r="X13" s="293">
        <v>24</v>
      </c>
      <c r="Y13" s="295">
        <v>25</v>
      </c>
      <c r="Z13" s="293">
        <v>26</v>
      </c>
      <c r="AA13" s="295">
        <v>27</v>
      </c>
      <c r="AB13" s="293">
        <v>28</v>
      </c>
      <c r="AC13" s="295">
        <v>29</v>
      </c>
      <c r="AD13" s="293">
        <v>30</v>
      </c>
      <c r="AE13" s="295">
        <v>31</v>
      </c>
      <c r="AF13" s="293">
        <v>32</v>
      </c>
      <c r="AG13" s="295">
        <v>33</v>
      </c>
      <c r="AH13" s="293">
        <v>34</v>
      </c>
      <c r="AI13" s="295">
        <v>35</v>
      </c>
      <c r="AJ13" s="295">
        <v>36</v>
      </c>
      <c r="AK13" s="295">
        <v>37</v>
      </c>
      <c r="AL13" s="295">
        <v>38</v>
      </c>
      <c r="AM13" s="293">
        <v>39</v>
      </c>
      <c r="AN13" s="295">
        <v>40</v>
      </c>
      <c r="AO13" s="293">
        <v>41</v>
      </c>
      <c r="AP13" s="295">
        <v>42</v>
      </c>
      <c r="AQ13" s="293">
        <v>43</v>
      </c>
      <c r="AR13" s="295">
        <v>44</v>
      </c>
      <c r="AS13" s="295">
        <v>45</v>
      </c>
      <c r="AT13" s="293">
        <v>46</v>
      </c>
      <c r="AU13" s="295">
        <v>47</v>
      </c>
      <c r="AV13" s="295">
        <v>48</v>
      </c>
      <c r="AW13" s="293">
        <v>49</v>
      </c>
      <c r="AX13" s="295">
        <v>50</v>
      </c>
      <c r="AY13" s="295">
        <v>48</v>
      </c>
      <c r="AZ13" s="293">
        <v>49</v>
      </c>
      <c r="BA13" s="295">
        <v>50</v>
      </c>
      <c r="BB13" s="295">
        <v>51</v>
      </c>
      <c r="BC13" s="295">
        <v>52</v>
      </c>
      <c r="BD13" s="295">
        <v>56</v>
      </c>
      <c r="BE13" s="293">
        <v>51</v>
      </c>
      <c r="BF13" s="295">
        <v>52</v>
      </c>
      <c r="BG13" s="293">
        <v>53</v>
      </c>
      <c r="BH13" s="295">
        <v>60</v>
      </c>
      <c r="BI13" s="296">
        <v>61</v>
      </c>
      <c r="BJ13" s="297">
        <v>62</v>
      </c>
      <c r="BK13" s="295">
        <v>63</v>
      </c>
      <c r="BL13" s="295">
        <v>64</v>
      </c>
      <c r="BM13" s="295">
        <v>65</v>
      </c>
      <c r="BN13" s="295">
        <v>66</v>
      </c>
      <c r="BO13" s="295">
        <v>67</v>
      </c>
      <c r="BP13" s="295">
        <v>68</v>
      </c>
      <c r="BQ13" s="293">
        <v>54</v>
      </c>
      <c r="BR13" s="295">
        <v>55</v>
      </c>
      <c r="BS13" s="293">
        <v>56</v>
      </c>
      <c r="BT13" s="295">
        <v>72</v>
      </c>
      <c r="BU13" s="293">
        <v>73</v>
      </c>
      <c r="BV13" s="295">
        <v>74</v>
      </c>
      <c r="BW13" s="293">
        <v>75</v>
      </c>
      <c r="BX13" s="295">
        <v>76</v>
      </c>
      <c r="BY13" s="293">
        <v>77</v>
      </c>
      <c r="BZ13" s="295">
        <v>57</v>
      </c>
      <c r="CA13" s="293">
        <v>58</v>
      </c>
      <c r="CB13" s="295">
        <v>59</v>
      </c>
      <c r="CC13" s="293">
        <v>60</v>
      </c>
      <c r="CD13" s="295">
        <v>61</v>
      </c>
      <c r="CE13" s="293">
        <v>62</v>
      </c>
      <c r="CF13" s="295">
        <v>63</v>
      </c>
      <c r="CG13" s="293">
        <v>64</v>
      </c>
      <c r="CH13" s="295">
        <v>65</v>
      </c>
      <c r="CI13" s="293">
        <v>66</v>
      </c>
      <c r="CJ13" s="295">
        <v>67</v>
      </c>
      <c r="CK13" s="293">
        <v>68</v>
      </c>
      <c r="CL13" s="295">
        <v>69</v>
      </c>
      <c r="CM13" s="293">
        <v>70</v>
      </c>
      <c r="CN13" s="295">
        <v>71</v>
      </c>
      <c r="CO13" s="295">
        <v>72</v>
      </c>
      <c r="CP13" s="295">
        <v>73</v>
      </c>
      <c r="CQ13" s="295">
        <v>74</v>
      </c>
      <c r="CR13" s="295">
        <v>75</v>
      </c>
      <c r="CS13" s="295">
        <v>76</v>
      </c>
      <c r="CT13" s="295">
        <v>77</v>
      </c>
      <c r="CU13" s="295">
        <v>78</v>
      </c>
      <c r="CV13" s="295">
        <v>79</v>
      </c>
      <c r="CW13" s="295">
        <v>80</v>
      </c>
      <c r="CX13" s="293">
        <v>96</v>
      </c>
      <c r="CY13" s="295">
        <v>97</v>
      </c>
      <c r="CZ13" s="293">
        <v>98</v>
      </c>
      <c r="DA13" s="293">
        <v>99</v>
      </c>
      <c r="DB13" s="293">
        <v>100</v>
      </c>
      <c r="DC13" s="293">
        <v>101</v>
      </c>
      <c r="DD13" s="293">
        <v>102</v>
      </c>
      <c r="DE13" s="293">
        <v>103</v>
      </c>
      <c r="DF13" s="293">
        <v>104</v>
      </c>
      <c r="DG13" s="295">
        <v>81</v>
      </c>
      <c r="DH13" s="293">
        <v>82</v>
      </c>
      <c r="DI13" s="295">
        <v>83</v>
      </c>
      <c r="DJ13" s="293">
        <v>84</v>
      </c>
      <c r="DK13" s="295">
        <v>85</v>
      </c>
      <c r="DL13" s="293">
        <v>86</v>
      </c>
      <c r="DM13" s="295">
        <v>87</v>
      </c>
      <c r="DN13" s="293">
        <v>88</v>
      </c>
      <c r="DO13" s="295">
        <v>89</v>
      </c>
      <c r="DP13" s="293">
        <v>90</v>
      </c>
      <c r="DQ13" s="295">
        <v>91</v>
      </c>
      <c r="DR13" s="293">
        <v>92</v>
      </c>
      <c r="DS13" s="295">
        <v>93</v>
      </c>
      <c r="DT13" s="293">
        <v>94</v>
      </c>
      <c r="DU13" s="295">
        <v>95</v>
      </c>
      <c r="DV13" s="293">
        <v>96</v>
      </c>
      <c r="DW13" s="293">
        <v>97</v>
      </c>
      <c r="DX13" s="293">
        <v>98</v>
      </c>
      <c r="DY13" s="295">
        <v>99</v>
      </c>
      <c r="DZ13" s="293">
        <v>100</v>
      </c>
      <c r="EA13" s="295">
        <v>101</v>
      </c>
      <c r="EB13" s="293">
        <v>102</v>
      </c>
      <c r="EC13" s="295">
        <v>103</v>
      </c>
      <c r="ED13" s="293">
        <v>104</v>
      </c>
      <c r="EE13" s="295">
        <v>105</v>
      </c>
      <c r="EF13" s="293">
        <v>106</v>
      </c>
      <c r="EG13" s="295">
        <v>107</v>
      </c>
      <c r="EH13" s="293">
        <v>108</v>
      </c>
      <c r="EI13" s="295">
        <v>109</v>
      </c>
      <c r="EJ13" s="293">
        <v>110</v>
      </c>
      <c r="EK13" s="295">
        <v>111</v>
      </c>
      <c r="EL13" s="293">
        <v>112</v>
      </c>
      <c r="EM13" s="295">
        <v>113</v>
      </c>
      <c r="EN13" s="293">
        <v>114</v>
      </c>
      <c r="EO13" s="295">
        <v>115</v>
      </c>
      <c r="EP13" s="293">
        <v>116</v>
      </c>
      <c r="EQ13" s="295">
        <v>117</v>
      </c>
      <c r="ER13" s="293">
        <v>118</v>
      </c>
      <c r="ES13" s="295">
        <v>119</v>
      </c>
      <c r="ET13" s="293">
        <v>120</v>
      </c>
      <c r="EU13" s="295">
        <v>121</v>
      </c>
      <c r="EV13" s="293">
        <v>122</v>
      </c>
      <c r="EW13" s="295">
        <v>123</v>
      </c>
      <c r="EX13" s="293">
        <v>124</v>
      </c>
      <c r="EY13" s="295">
        <v>125</v>
      </c>
    </row>
    <row r="14" spans="1:159" s="158" customFormat="1" ht="25.5" customHeight="1">
      <c r="A14" s="343">
        <v>1</v>
      </c>
      <c r="B14" s="344" t="s">
        <v>290</v>
      </c>
      <c r="C14" s="298">
        <f>F14+BZ14</f>
        <v>4146.2529999999997</v>
      </c>
      <c r="D14" s="299">
        <f t="shared" ref="D14:D29" si="0">G14+CA14+CY14</f>
        <v>51.678110000000004</v>
      </c>
      <c r="E14" s="300">
        <f t="shared" ref="E14:E29" si="1">D14/C14*100</f>
        <v>1.2463810095524803</v>
      </c>
      <c r="F14" s="301">
        <f t="shared" ref="F14" si="2">I14+X14+AA14+AD14+AG14+AM14+AS14+BE14+BQ14+BN14+AJ14+AY14+L14+R14+O14+U14+AP14</f>
        <v>663.7700000000001</v>
      </c>
      <c r="G14" s="301">
        <f t="shared" ref="G14:G29" si="3">J14+Y14+AB14+AE14+AH14+AN14+AT14+BF14+AK14+BR14+BO14+AZ14+M14+S14+P14+V14+AQ14</f>
        <v>42.604110000000006</v>
      </c>
      <c r="H14" s="300">
        <f>G14/F14*100</f>
        <v>6.4185049038070412</v>
      </c>
      <c r="I14" s="302">
        <f>Але!C6</f>
        <v>81</v>
      </c>
      <c r="J14" s="452">
        <f>Але!D6</f>
        <v>10.92632</v>
      </c>
      <c r="K14" s="300">
        <f>J14/I14*100</f>
        <v>13.489283950617285</v>
      </c>
      <c r="L14" s="300">
        <f>Але!C8</f>
        <v>106.965</v>
      </c>
      <c r="M14" s="300">
        <f>Але!D8</f>
        <v>12.643560000000001</v>
      </c>
      <c r="N14" s="300">
        <f>M14/L14*100</f>
        <v>11.820277660917123</v>
      </c>
      <c r="O14" s="300">
        <f>Але!C9</f>
        <v>1.147</v>
      </c>
      <c r="P14" s="300">
        <f>Але!D9</f>
        <v>7.442E-2</v>
      </c>
      <c r="Q14" s="300">
        <f>P14/O14*100</f>
        <v>6.4882301656495205</v>
      </c>
      <c r="R14" s="300">
        <f>Але!C10</f>
        <v>178.65799999999999</v>
      </c>
      <c r="S14" s="300">
        <f>Але!D10</f>
        <v>15.643280000000001</v>
      </c>
      <c r="T14" s="300">
        <f>S14/R14*100</f>
        <v>8.7559918951292417</v>
      </c>
      <c r="U14" s="300">
        <f>Але!C11</f>
        <v>0</v>
      </c>
      <c r="V14" s="304">
        <f>Але!D11</f>
        <v>-0.84236</v>
      </c>
      <c r="W14" s="300" t="e">
        <f>V14/U14*100</f>
        <v>#DIV/0!</v>
      </c>
      <c r="X14" s="305">
        <f>Але!C13</f>
        <v>10</v>
      </c>
      <c r="Y14" s="451">
        <f>Але!D13</f>
        <v>0</v>
      </c>
      <c r="Z14" s="300">
        <f>Y14/X14*100</f>
        <v>0</v>
      </c>
      <c r="AA14" s="305">
        <f>Але!C15</f>
        <v>86</v>
      </c>
      <c r="AB14" s="306">
        <f>Але!D15</f>
        <v>0.31125999999999998</v>
      </c>
      <c r="AC14" s="300">
        <f>AB14/AA14*100</f>
        <v>0.3619302325581395</v>
      </c>
      <c r="AD14" s="305">
        <f>Але!C16</f>
        <v>147</v>
      </c>
      <c r="AE14" s="305">
        <f>Але!D16</f>
        <v>3.8476300000000001</v>
      </c>
      <c r="AF14" s="300">
        <f t="shared" ref="AF14:AF29" si="4">AE14/AD14*100</f>
        <v>2.6174353741496597</v>
      </c>
      <c r="AG14" s="300">
        <f>Але!C18</f>
        <v>3</v>
      </c>
      <c r="AH14" s="300">
        <f>Але!D18</f>
        <v>0</v>
      </c>
      <c r="AI14" s="300">
        <f>AH14/AG14*100</f>
        <v>0</v>
      </c>
      <c r="AJ14" s="300"/>
      <c r="AK14" s="300"/>
      <c r="AL14" s="307" t="e">
        <f t="shared" ref="AL14:AL23" si="5">AK14/AJ14*100</f>
        <v>#DIV/0!</v>
      </c>
      <c r="AM14" s="305">
        <v>0</v>
      </c>
      <c r="AN14" s="305">
        <v>0</v>
      </c>
      <c r="AO14" s="307" t="e">
        <f t="shared" ref="AO14:AO29" si="6">AN14/AM14*100</f>
        <v>#DIV/0!</v>
      </c>
      <c r="AP14" s="305">
        <f>Але!C27</f>
        <v>50</v>
      </c>
      <c r="AQ14" s="308">
        <f>Але!D27</f>
        <v>0</v>
      </c>
      <c r="AR14" s="300">
        <f>AQ14/AP14*100</f>
        <v>0</v>
      </c>
      <c r="AS14" s="309">
        <f>Але!C28</f>
        <v>0</v>
      </c>
      <c r="AT14" s="308">
        <f>Але!D28</f>
        <v>0</v>
      </c>
      <c r="AU14" s="300" t="e">
        <f>AT14/AS14*100</f>
        <v>#DIV/0!</v>
      </c>
      <c r="AV14" s="305"/>
      <c r="AW14" s="305"/>
      <c r="AX14" s="300" t="e">
        <f>AW14/AV14*100</f>
        <v>#DIV/0!</v>
      </c>
      <c r="AY14" s="300">
        <f>Але!C29</f>
        <v>0</v>
      </c>
      <c r="AZ14" s="310">
        <f>Але!D29</f>
        <v>0</v>
      </c>
      <c r="BA14" s="300" t="e">
        <f>AZ14/AY14*100</f>
        <v>#DIV/0!</v>
      </c>
      <c r="BB14" s="300">
        <f>Але!C30</f>
        <v>0</v>
      </c>
      <c r="BC14" s="300">
        <f>Але!D30</f>
        <v>0</v>
      </c>
      <c r="BD14" s="300" t="e">
        <f>BC14/BB14*100</f>
        <v>#DIV/0!</v>
      </c>
      <c r="BE14" s="300">
        <f>Але!C32</f>
        <v>0</v>
      </c>
      <c r="BF14" s="300">
        <f>Але!D31</f>
        <v>0</v>
      </c>
      <c r="BG14" s="300" t="e">
        <f>BF14/BE14*100</f>
        <v>#DIV/0!</v>
      </c>
      <c r="BH14" s="300"/>
      <c r="BI14" s="300"/>
      <c r="BJ14" s="300" t="e">
        <f>BI14/BH14*100</f>
        <v>#DIV/0!</v>
      </c>
      <c r="BK14" s="300"/>
      <c r="BL14" s="300"/>
      <c r="BM14" s="300"/>
      <c r="BN14" s="300"/>
      <c r="BO14" s="311"/>
      <c r="BP14" s="300" t="e">
        <f>BO14/BN14*100</f>
        <v>#DIV/0!</v>
      </c>
      <c r="BQ14" s="300">
        <f>Але!C34</f>
        <v>0</v>
      </c>
      <c r="BR14" s="300">
        <f>Але!D35</f>
        <v>0</v>
      </c>
      <c r="BS14" s="300" t="e">
        <f>BR14/BQ14*100</f>
        <v>#DIV/0!</v>
      </c>
      <c r="BT14" s="300"/>
      <c r="BU14" s="300"/>
      <c r="BV14" s="312" t="e">
        <f>BT14/BU14*100</f>
        <v>#DIV/0!</v>
      </c>
      <c r="BW14" s="312"/>
      <c r="BX14" s="312"/>
      <c r="BY14" s="312" t="e">
        <f>BW14/BX14*100</f>
        <v>#DIV/0!</v>
      </c>
      <c r="BZ14" s="305">
        <f>CC14+CF14+CI14+CL14+CR14+CO14</f>
        <v>3482.4829999999997</v>
      </c>
      <c r="CA14" s="305">
        <f>CD14+CG14+CJ14+CM14+CS14+CP14+CV14</f>
        <v>9.0739999999999998</v>
      </c>
      <c r="CB14" s="300">
        <f>CA14/BZ14*100</f>
        <v>0.26056121451274855</v>
      </c>
      <c r="CC14" s="307">
        <f>Але!C39</f>
        <v>1839.6</v>
      </c>
      <c r="CD14" s="307">
        <f>Але!D39</f>
        <v>0</v>
      </c>
      <c r="CE14" s="300">
        <f>CD14/CC14*100</f>
        <v>0</v>
      </c>
      <c r="CF14" s="300">
        <f>Але!C40</f>
        <v>0</v>
      </c>
      <c r="CG14" s="463">
        <f>Але!D40</f>
        <v>0</v>
      </c>
      <c r="CH14" s="300" t="e">
        <f>CG14/CF14*100</f>
        <v>#DIV/0!</v>
      </c>
      <c r="CI14" s="300">
        <f>Але!C41</f>
        <v>534.01</v>
      </c>
      <c r="CJ14" s="300">
        <f>Але!D41</f>
        <v>0</v>
      </c>
      <c r="CK14" s="300">
        <f t="shared" ref="CK14:CK29" si="7">CJ14/CI14*100</f>
        <v>0</v>
      </c>
      <c r="CL14" s="300">
        <f>Але!C42</f>
        <v>108.873</v>
      </c>
      <c r="CM14" s="300">
        <f>Але!D42</f>
        <v>9.0739999999999998</v>
      </c>
      <c r="CN14" s="300">
        <f t="shared" ref="CN14:CN31" si="8">CM14/CL14*100</f>
        <v>8.3344814600497816</v>
      </c>
      <c r="CO14" s="300">
        <f>Але!C44</f>
        <v>1000</v>
      </c>
      <c r="CP14" s="300">
        <f>Але!D44</f>
        <v>0</v>
      </c>
      <c r="CQ14" s="300">
        <f>CP14/CO14*100</f>
        <v>0</v>
      </c>
      <c r="CR14" s="304">
        <f>Але!C43</f>
        <v>0</v>
      </c>
      <c r="CS14" s="300">
        <f>Але!D43</f>
        <v>0</v>
      </c>
      <c r="CT14" s="300" t="e">
        <f t="shared" ref="CT14:CT31" si="9">CS14/CR14*100</f>
        <v>#DIV/0!</v>
      </c>
      <c r="CU14" s="300"/>
      <c r="CV14" s="300">
        <f>Але!D45</f>
        <v>0</v>
      </c>
      <c r="CW14" s="300" t="e">
        <f>CV13:CV14/CU14*100</f>
        <v>#DIV/0!</v>
      </c>
      <c r="CX14" s="305"/>
      <c r="CY14" s="305"/>
      <c r="CZ14" s="300" t="e">
        <f>CY14/CX14*100</f>
        <v>#DIV/0!</v>
      </c>
      <c r="DA14" s="300"/>
      <c r="DB14" s="300"/>
      <c r="DC14" s="300"/>
      <c r="DD14" s="300"/>
      <c r="DE14" s="300"/>
      <c r="DF14" s="300"/>
      <c r="DG14" s="309">
        <f>DJ14+DY14+EB14+EE14+EH14+EK14+EN14+EQ14+ET14</f>
        <v>4146.2530000000006</v>
      </c>
      <c r="DH14" s="309">
        <f>DK14+DZ14+EC14+EF14+EI14+EL14+EO14+ER14+EU14</f>
        <v>52</v>
      </c>
      <c r="DI14" s="300">
        <f>DH14/DG14*100</f>
        <v>1.2541444045985615</v>
      </c>
      <c r="DJ14" s="305">
        <f>DM14+DP14+DS14+DV14</f>
        <v>1196.3500000000001</v>
      </c>
      <c r="DK14" s="305">
        <f>DN14+DQ14+DT14+DW14</f>
        <v>26</v>
      </c>
      <c r="DL14" s="300">
        <f>DK14/DJ14*100</f>
        <v>2.1732770510302166</v>
      </c>
      <c r="DM14" s="300">
        <f>Але!C54</f>
        <v>1183.7</v>
      </c>
      <c r="DN14" s="300">
        <f>Але!D54</f>
        <v>26</v>
      </c>
      <c r="DO14" s="300">
        <f>DN14/DM14*100</f>
        <v>2.1965024921855201</v>
      </c>
      <c r="DP14" s="300">
        <f>Але!C57</f>
        <v>0</v>
      </c>
      <c r="DQ14" s="300">
        <f>Але!D57</f>
        <v>0</v>
      </c>
      <c r="DR14" s="300" t="e">
        <f>DQ14/DP14*100</f>
        <v>#DIV/0!</v>
      </c>
      <c r="DS14" s="300">
        <f>Але!C58</f>
        <v>10</v>
      </c>
      <c r="DT14" s="300">
        <f>Але!D58</f>
        <v>0</v>
      </c>
      <c r="DU14" s="300">
        <f>DT14/DS14*100</f>
        <v>0</v>
      </c>
      <c r="DV14" s="300">
        <f>Але!C59</f>
        <v>2.65</v>
      </c>
      <c r="DW14" s="300">
        <f>Але!D59</f>
        <v>0</v>
      </c>
      <c r="DX14" s="300">
        <f>DW14/DV14*100</f>
        <v>0</v>
      </c>
      <c r="DY14" s="300">
        <f>Але!C61</f>
        <v>108.873</v>
      </c>
      <c r="DZ14" s="300">
        <f>Але!D61</f>
        <v>2</v>
      </c>
      <c r="EA14" s="300">
        <f>DZ14/DY14*100</f>
        <v>1.8370027463191057</v>
      </c>
      <c r="EB14" s="300">
        <f>Але!C62</f>
        <v>18</v>
      </c>
      <c r="EC14" s="300">
        <f>Але!D62</f>
        <v>0</v>
      </c>
      <c r="ED14" s="300">
        <f>EC14/EB14*100</f>
        <v>0</v>
      </c>
      <c r="EE14" s="305">
        <f>Але!C68</f>
        <v>835.23</v>
      </c>
      <c r="EF14" s="305">
        <f>Але!D68</f>
        <v>0</v>
      </c>
      <c r="EG14" s="300">
        <f>EF14/EE14*100</f>
        <v>0</v>
      </c>
      <c r="EH14" s="305">
        <f>Але!C73</f>
        <v>1691.1999999999998</v>
      </c>
      <c r="EI14" s="305">
        <f>Але!D73</f>
        <v>0</v>
      </c>
      <c r="EJ14" s="300">
        <f>EI14/EH14*100</f>
        <v>0</v>
      </c>
      <c r="EK14" s="305">
        <f>Але!C77</f>
        <v>286.60000000000002</v>
      </c>
      <c r="EL14" s="313">
        <f>Але!D77</f>
        <v>24</v>
      </c>
      <c r="EM14" s="300">
        <f t="shared" ref="EM14:EM29" si="10">EL14/EK14*100</f>
        <v>8.3740404745289592</v>
      </c>
      <c r="EN14" s="300">
        <f>Але!C79</f>
        <v>0</v>
      </c>
      <c r="EO14" s="300">
        <f>Але!D79</f>
        <v>0</v>
      </c>
      <c r="EP14" s="300" t="e">
        <f t="shared" ref="EP14:EP29" si="11">EO14/EN14*100</f>
        <v>#DIV/0!</v>
      </c>
      <c r="EQ14" s="301">
        <f>Але!C84</f>
        <v>10</v>
      </c>
      <c r="ER14" s="301">
        <f>Але!D84</f>
        <v>0</v>
      </c>
      <c r="ES14" s="300">
        <f>ER14/EQ14*100</f>
        <v>0</v>
      </c>
      <c r="ET14" s="300">
        <f>Але!C90</f>
        <v>0</v>
      </c>
      <c r="EU14" s="300">
        <f>Але!D90</f>
        <v>0</v>
      </c>
      <c r="EV14" s="300" t="e">
        <f>EU14/ET14*100</f>
        <v>#DIV/0!</v>
      </c>
      <c r="EW14" s="314">
        <f t="shared" ref="EW14:EW29" si="12">SUM(C14-DG14)</f>
        <v>-9.0949470177292824E-13</v>
      </c>
      <c r="EX14" s="314">
        <f t="shared" ref="EX14:EX29" si="13">SUM(D14-DH14)</f>
        <v>-0.32188999999999623</v>
      </c>
      <c r="EY14" s="300">
        <f>EX14/EW14*100%</f>
        <v>353921797864.8125</v>
      </c>
      <c r="EZ14" s="160"/>
      <c r="FA14" s="161"/>
      <c r="FC14" s="161"/>
    </row>
    <row r="15" spans="1:159" s="162" customFormat="1" ht="22.5" customHeight="1">
      <c r="A15" s="343">
        <v>2</v>
      </c>
      <c r="B15" s="345" t="s">
        <v>291</v>
      </c>
      <c r="C15" s="298">
        <f t="shared" ref="C15:C29" si="14">F15+BZ15</f>
        <v>29032.241290000002</v>
      </c>
      <c r="D15" s="299">
        <f>G15+CA15+CY15</f>
        <v>421.17702000000003</v>
      </c>
      <c r="E15" s="307">
        <f t="shared" si="1"/>
        <v>1.4507216848775371</v>
      </c>
      <c r="F15" s="301">
        <f t="shared" ref="F15:F29" si="15">I15+X15+AA15+AD15+AG15+AM15+AS15+BE15+BQ15+BN15+AJ15+AY15+L15+R15+O15+U15+AP15</f>
        <v>3972.4</v>
      </c>
      <c r="G15" s="301">
        <f>J15+Y15+AB15+AE15+AH15+AN15+AT15+BF15+AK15+BR15+BO15+AZ15+M15+S15+P15+V15+AQ15</f>
        <v>403.03202000000005</v>
      </c>
      <c r="H15" s="307">
        <f t="shared" ref="H15:H29" si="16">G15/F15*100</f>
        <v>10.145806565300575</v>
      </c>
      <c r="I15" s="315">
        <f>Сун!C6</f>
        <v>396</v>
      </c>
      <c r="J15" s="453">
        <f>Сун!D6</f>
        <v>33.270020000000002</v>
      </c>
      <c r="K15" s="307">
        <f t="shared" ref="K15:K29" si="17">J15/I15*100</f>
        <v>8.4015202020202029</v>
      </c>
      <c r="L15" s="307">
        <f>Сун!C8</f>
        <v>307.12799999999999</v>
      </c>
      <c r="M15" s="307">
        <f>Сун!D8</f>
        <v>36.303310000000003</v>
      </c>
      <c r="N15" s="300">
        <f t="shared" ref="N15:N29" si="18">M15/L15*100</f>
        <v>11.820254096012087</v>
      </c>
      <c r="O15" s="300">
        <f>Сун!C9</f>
        <v>3.294</v>
      </c>
      <c r="P15" s="300">
        <f>Сун!D9</f>
        <v>0.21364</v>
      </c>
      <c r="Q15" s="300">
        <f t="shared" ref="Q15:Q29" si="19">P15/O15*100</f>
        <v>6.485731633272616</v>
      </c>
      <c r="R15" s="300">
        <f>Сун!C10</f>
        <v>512.97799999999995</v>
      </c>
      <c r="S15" s="300">
        <f>Сун!D10</f>
        <v>44.916350000000001</v>
      </c>
      <c r="T15" s="300">
        <f t="shared" ref="T15:T29" si="20">S15/R15*100</f>
        <v>8.7559992826203086</v>
      </c>
      <c r="U15" s="300">
        <f>Сун!C11</f>
        <v>0</v>
      </c>
      <c r="V15" s="304">
        <f>Сун!D11</f>
        <v>-2.4186200000000002</v>
      </c>
      <c r="W15" s="300" t="e">
        <f t="shared" ref="W15:W29" si="21">V15/U15*100</f>
        <v>#DIV/0!</v>
      </c>
      <c r="X15" s="315">
        <f>Сун!C13</f>
        <v>45</v>
      </c>
      <c r="Y15" s="315">
        <f>Сун!D13</f>
        <v>5.9700000000000003E-2</v>
      </c>
      <c r="Z15" s="307">
        <f t="shared" ref="Z15:Z29" si="22">Y15/X15*100</f>
        <v>0.13266666666666668</v>
      </c>
      <c r="AA15" s="315">
        <f>Сун!C15</f>
        <v>1023</v>
      </c>
      <c r="AB15" s="306">
        <f>Сун!D15</f>
        <v>-0.52639000000000002</v>
      </c>
      <c r="AC15" s="307">
        <f t="shared" ref="AC15:AC29" si="23">AB15/AA15*100</f>
        <v>-5.1455522971652012E-2</v>
      </c>
      <c r="AD15" s="315">
        <f>Сун!C16</f>
        <v>1395</v>
      </c>
      <c r="AE15" s="315">
        <f>Сун!D16</f>
        <v>290.44601</v>
      </c>
      <c r="AF15" s="307">
        <f t="shared" si="4"/>
        <v>20.820502508960573</v>
      </c>
      <c r="AG15" s="307">
        <f>Сун!C18</f>
        <v>10</v>
      </c>
      <c r="AH15" s="307">
        <f>Сун!D18</f>
        <v>0</v>
      </c>
      <c r="AI15" s="307">
        <f t="shared" ref="AI15:AI31" si="24">AH15/AG15*100</f>
        <v>0</v>
      </c>
      <c r="AJ15" s="307"/>
      <c r="AK15" s="307"/>
      <c r="AL15" s="307" t="e">
        <f t="shared" si="5"/>
        <v>#DIV/0!</v>
      </c>
      <c r="AM15" s="315">
        <f>Сун!C27</f>
        <v>0</v>
      </c>
      <c r="AN15" s="315">
        <f>Сун!D27</f>
        <v>0</v>
      </c>
      <c r="AO15" s="307" t="e">
        <f t="shared" si="6"/>
        <v>#DIV/0!</v>
      </c>
      <c r="AP15" s="315">
        <f>Сун!C28</f>
        <v>200</v>
      </c>
      <c r="AQ15" s="316">
        <f>Сун!D28</f>
        <v>0</v>
      </c>
      <c r="AR15" s="307">
        <f t="shared" ref="AR15:AR29" si="25">AQ15/AP15*100</f>
        <v>0</v>
      </c>
      <c r="AS15" s="309">
        <f>Сун!C29</f>
        <v>50</v>
      </c>
      <c r="AT15" s="316">
        <f>Сун!D29</f>
        <v>0</v>
      </c>
      <c r="AU15" s="307">
        <f t="shared" ref="AU15:AU29" si="26">AT15/AS15*100</f>
        <v>0</v>
      </c>
      <c r="AV15" s="315"/>
      <c r="AW15" s="315"/>
      <c r="AX15" s="307" t="e">
        <f t="shared" ref="AX15:AX29" si="27">AW15/AV15*100</f>
        <v>#DIV/0!</v>
      </c>
      <c r="AY15" s="307">
        <f>Сун!C31</f>
        <v>30</v>
      </c>
      <c r="AZ15" s="310">
        <f>SUM(Сун!D30)</f>
        <v>0.76800000000000002</v>
      </c>
      <c r="BA15" s="307">
        <f t="shared" ref="BA15:BA31" si="28">AZ15/AY15*100</f>
        <v>2.56</v>
      </c>
      <c r="BB15" s="307"/>
      <c r="BC15" s="307"/>
      <c r="BD15" s="307"/>
      <c r="BE15" s="307">
        <f>Сун!C33</f>
        <v>0</v>
      </c>
      <c r="BF15" s="307">
        <f>Сун!D33</f>
        <v>0</v>
      </c>
      <c r="BG15" s="307" t="e">
        <f t="shared" ref="BG15:BG31" si="29">BF15/BE15*100</f>
        <v>#DIV/0!</v>
      </c>
      <c r="BH15" s="307"/>
      <c r="BI15" s="307"/>
      <c r="BJ15" s="307" t="e">
        <f t="shared" ref="BJ15:BJ29" si="30">BI15/BH15*100</f>
        <v>#DIV/0!</v>
      </c>
      <c r="BK15" s="307">
        <f>Сун!C36</f>
        <v>0</v>
      </c>
      <c r="BL15" s="307">
        <f>Сун!D36</f>
        <v>0</v>
      </c>
      <c r="BM15" s="307"/>
      <c r="BN15" s="307">
        <f>Сун!C36</f>
        <v>0</v>
      </c>
      <c r="BO15" s="307">
        <f>Сун!D36</f>
        <v>0</v>
      </c>
      <c r="BP15" s="300" t="e">
        <f t="shared" ref="BP15:BP29" si="31">BO15/BN15*100</f>
        <v>#DIV/0!</v>
      </c>
      <c r="BQ15" s="307">
        <f>Сун!C38</f>
        <v>0</v>
      </c>
      <c r="BR15" s="307">
        <f>Сун!D38</f>
        <v>0</v>
      </c>
      <c r="BS15" s="307" t="e">
        <f t="shared" ref="BS15:BS29" si="32">BR15/BQ15*100</f>
        <v>#DIV/0!</v>
      </c>
      <c r="BT15" s="307"/>
      <c r="BU15" s="307"/>
      <c r="BV15" s="317" t="e">
        <f t="shared" ref="BV15:BV29" si="33">BT15/BU15*100</f>
        <v>#DIV/0!</v>
      </c>
      <c r="BW15" s="317"/>
      <c r="BX15" s="317"/>
      <c r="BY15" s="317" t="e">
        <f t="shared" ref="BY15:BY29" si="34">BW15/BX15*100</f>
        <v>#DIV/0!</v>
      </c>
      <c r="BZ15" s="305">
        <f t="shared" ref="BZ15:BZ29" si="35">CC15+CF15+CI15+CL15+CR15+CO15</f>
        <v>25059.84129</v>
      </c>
      <c r="CA15" s="305">
        <f t="shared" ref="CA15:CA29" si="36">CD15+CG15+CJ15+CM15+CS15+CP15+CV15</f>
        <v>18.145</v>
      </c>
      <c r="CB15" s="307">
        <f>CA15/BZ15*100</f>
        <v>7.2406683625888202E-2</v>
      </c>
      <c r="CC15" s="307">
        <f>Сун!C43</f>
        <v>5604.2</v>
      </c>
      <c r="CD15" s="307">
        <f>Сун!D43</f>
        <v>0</v>
      </c>
      <c r="CE15" s="307">
        <f t="shared" ref="CE15:CE29" si="37">CD15/CC15*100</f>
        <v>0</v>
      </c>
      <c r="CF15" s="307">
        <f>Сун!C44</f>
        <v>0</v>
      </c>
      <c r="CG15" s="464">
        <f>Сун!D44</f>
        <v>0</v>
      </c>
      <c r="CH15" s="307" t="e">
        <f t="shared" ref="CH15:CH29" si="38">CG15/CF15*100</f>
        <v>#DIV/0!</v>
      </c>
      <c r="CI15" s="318">
        <f>Сун!C45</f>
        <v>19215.095290000001</v>
      </c>
      <c r="CJ15" s="307">
        <f>Сун!D45</f>
        <v>0</v>
      </c>
      <c r="CK15" s="307">
        <f t="shared" si="7"/>
        <v>0</v>
      </c>
      <c r="CL15" s="307">
        <f>Сун!C47</f>
        <v>240.54599999999999</v>
      </c>
      <c r="CM15" s="307">
        <f>Сун!D47</f>
        <v>18.145</v>
      </c>
      <c r="CN15" s="307">
        <f t="shared" si="8"/>
        <v>7.5432557598130918</v>
      </c>
      <c r="CO15" s="307">
        <f>Сун!C48</f>
        <v>0</v>
      </c>
      <c r="CP15" s="307">
        <f>Сун!D48</f>
        <v>0</v>
      </c>
      <c r="CQ15" s="300" t="e">
        <f t="shared" ref="CQ15:CQ29" si="39">CP15/CO15*100</f>
        <v>#DIV/0!</v>
      </c>
      <c r="CR15" s="319">
        <f>Сун!C49</f>
        <v>0</v>
      </c>
      <c r="CS15" s="307">
        <f>Сун!D49</f>
        <v>0</v>
      </c>
      <c r="CT15" s="307" t="e">
        <f t="shared" si="9"/>
        <v>#DIV/0!</v>
      </c>
      <c r="CU15" s="307"/>
      <c r="CV15" s="307"/>
      <c r="CW15" s="307"/>
      <c r="CX15" s="315"/>
      <c r="CY15" s="315"/>
      <c r="CZ15" s="307" t="e">
        <f t="shared" ref="CZ15:CZ29" si="40">CY15/CX15*100</f>
        <v>#DIV/0!</v>
      </c>
      <c r="DA15" s="307"/>
      <c r="DB15" s="307"/>
      <c r="DC15" s="307"/>
      <c r="DD15" s="307"/>
      <c r="DE15" s="307"/>
      <c r="DF15" s="307"/>
      <c r="DG15" s="309">
        <f>DJ15+DY15+EB15+EE15+EH15+EK15+EN15+EQ15+ET15</f>
        <v>29032.241290000002</v>
      </c>
      <c r="DH15" s="309">
        <f t="shared" ref="DG15:DH29" si="41">DK15+DZ15+EC15+EF15+EI15+EL15+EO15+ER15+EU15</f>
        <v>356.90295000000003</v>
      </c>
      <c r="DI15" s="307">
        <f t="shared" ref="DI15:DI29" si="42">DH15/DG15*100</f>
        <v>1.2293330936283355</v>
      </c>
      <c r="DJ15" s="315">
        <f>DM15+DP15+DS15+DV15</f>
        <v>2004.712</v>
      </c>
      <c r="DK15" s="315">
        <f t="shared" ref="DJ15:DK29" si="43">DN15+DQ15+DT15+DW15</f>
        <v>40.41039</v>
      </c>
      <c r="DL15" s="307">
        <f t="shared" ref="DL15:DL29" si="44">DK15/DJ15*100</f>
        <v>2.0157703450670224</v>
      </c>
      <c r="DM15" s="307">
        <f>Сун!C60</f>
        <v>1987.4</v>
      </c>
      <c r="DN15" s="307">
        <f>Сун!D60</f>
        <v>40.41039</v>
      </c>
      <c r="DO15" s="307">
        <f t="shared" ref="DO15:DO29" si="45">DN15/DM15*100</f>
        <v>2.03332947569689</v>
      </c>
      <c r="DP15" s="307">
        <f>Сун!C63</f>
        <v>0</v>
      </c>
      <c r="DQ15" s="307">
        <f>Сун!D63</f>
        <v>0</v>
      </c>
      <c r="DR15" s="307" t="e">
        <f t="shared" ref="DR15:DR29" si="46">DQ15/DP15*100</f>
        <v>#DIV/0!</v>
      </c>
      <c r="DS15" s="307">
        <f>Сун!C64</f>
        <v>10</v>
      </c>
      <c r="DT15" s="307">
        <f>Сун!D64</f>
        <v>0</v>
      </c>
      <c r="DU15" s="307">
        <f t="shared" ref="DU15:DU29" si="47">DT15/DS15*100</f>
        <v>0</v>
      </c>
      <c r="DV15" s="307">
        <f>Сун!C65</f>
        <v>7.3120000000000003</v>
      </c>
      <c r="DW15" s="307">
        <f>Сун!D65</f>
        <v>0</v>
      </c>
      <c r="DX15" s="307">
        <f t="shared" ref="DX15:DX29" si="48">DW15/DV15*100</f>
        <v>0</v>
      </c>
      <c r="DY15" s="307">
        <f>Сун!C67</f>
        <v>217.74600000000001</v>
      </c>
      <c r="DZ15" s="307">
        <f>Сун!D67</f>
        <v>5</v>
      </c>
      <c r="EA15" s="307">
        <f t="shared" ref="EA15:EA31" si="49">DZ15/DY15*100</f>
        <v>2.2962534328988822</v>
      </c>
      <c r="EB15" s="307">
        <f>Сун!C68</f>
        <v>23</v>
      </c>
      <c r="EC15" s="307">
        <f>Сун!D68</f>
        <v>0</v>
      </c>
      <c r="ED15" s="307">
        <f t="shared" ref="ED15:ED31" si="50">EC15/EB15*100</f>
        <v>0</v>
      </c>
      <c r="EE15" s="315">
        <f>Сун!C74</f>
        <v>2774.3980000000001</v>
      </c>
      <c r="EF15" s="315">
        <f>Сун!D74</f>
        <v>0</v>
      </c>
      <c r="EG15" s="307">
        <f t="shared" ref="EG15:EG29" si="51">EF15/EE15*100</f>
        <v>0</v>
      </c>
      <c r="EH15" s="315">
        <f>Сун!C79</f>
        <v>20670.485290000001</v>
      </c>
      <c r="EI15" s="315">
        <f>Сун!D79</f>
        <v>90.492559999999997</v>
      </c>
      <c r="EJ15" s="307">
        <f t="shared" ref="EJ15:EJ29" si="52">EI15/EH15*100</f>
        <v>0.43778633510737475</v>
      </c>
      <c r="EK15" s="315">
        <f>Сун!C84</f>
        <v>3331.9</v>
      </c>
      <c r="EL15" s="320">
        <f>Сун!D84</f>
        <v>221</v>
      </c>
      <c r="EM15" s="307">
        <f t="shared" si="10"/>
        <v>6.6328521264143587</v>
      </c>
      <c r="EN15" s="307">
        <f>Сун!C87</f>
        <v>0</v>
      </c>
      <c r="EO15" s="307">
        <f>Сун!D87</f>
        <v>0</v>
      </c>
      <c r="EP15" s="307" t="e">
        <f t="shared" si="11"/>
        <v>#DIV/0!</v>
      </c>
      <c r="EQ15" s="321">
        <f>Сун!C92</f>
        <v>10</v>
      </c>
      <c r="ER15" s="321">
        <f>Сун!D92</f>
        <v>0</v>
      </c>
      <c r="ES15" s="307">
        <f t="shared" ref="ES15:ES29" si="53">ER15/EQ15*100</f>
        <v>0</v>
      </c>
      <c r="ET15" s="307">
        <f>Сун!C98</f>
        <v>0</v>
      </c>
      <c r="EU15" s="307">
        <f>Сун!D98</f>
        <v>0</v>
      </c>
      <c r="EV15" s="300" t="e">
        <f>EU15/ET15*100</f>
        <v>#DIV/0!</v>
      </c>
      <c r="EW15" s="314">
        <f t="shared" si="12"/>
        <v>0</v>
      </c>
      <c r="EX15" s="314">
        <f t="shared" si="13"/>
        <v>64.274069999999995</v>
      </c>
      <c r="EY15" s="300" t="e">
        <f>EX15/EW15*100%</f>
        <v>#DIV/0!</v>
      </c>
      <c r="EZ15" s="160"/>
      <c r="FA15" s="161"/>
      <c r="FC15" s="161"/>
    </row>
    <row r="16" spans="1:159" s="158" customFormat="1" ht="25.5" customHeight="1">
      <c r="A16" s="343">
        <v>3</v>
      </c>
      <c r="B16" s="345" t="s">
        <v>292</v>
      </c>
      <c r="C16" s="322">
        <f t="shared" si="14"/>
        <v>9055.6840000000011</v>
      </c>
      <c r="D16" s="299">
        <f t="shared" si="0"/>
        <v>127.71646999999999</v>
      </c>
      <c r="E16" s="307">
        <f t="shared" si="1"/>
        <v>1.4103459219645911</v>
      </c>
      <c r="F16" s="301">
        <f t="shared" si="15"/>
        <v>2507.9700000000003</v>
      </c>
      <c r="G16" s="301">
        <f t="shared" si="3"/>
        <v>118.64346999999999</v>
      </c>
      <c r="H16" s="307">
        <f t="shared" si="16"/>
        <v>4.7306574640047518</v>
      </c>
      <c r="I16" s="323">
        <f>Иль!C6</f>
        <v>120</v>
      </c>
      <c r="J16" s="452">
        <f>Иль!D6</f>
        <v>1.1575200000000001</v>
      </c>
      <c r="K16" s="307">
        <f t="shared" si="17"/>
        <v>0.96460000000000001</v>
      </c>
      <c r="L16" s="307">
        <f>Иль!C8</f>
        <v>290.18299999999999</v>
      </c>
      <c r="M16" s="307">
        <f>Иль!D8</f>
        <v>34.300379999999997</v>
      </c>
      <c r="N16" s="300">
        <f t="shared" si="18"/>
        <v>11.820258250827925</v>
      </c>
      <c r="O16" s="300">
        <f>Иль!C9</f>
        <v>3.1120000000000001</v>
      </c>
      <c r="P16" s="300">
        <f>Иль!D9</f>
        <v>0.20186000000000001</v>
      </c>
      <c r="Q16" s="300">
        <f t="shared" si="19"/>
        <v>6.4865038560411312</v>
      </c>
      <c r="R16" s="300">
        <f>Иль!C10</f>
        <v>484.67500000000001</v>
      </c>
      <c r="S16" s="300">
        <f>Иль!D10</f>
        <v>42.438200000000002</v>
      </c>
      <c r="T16" s="300">
        <f t="shared" si="20"/>
        <v>8.7560117604580388</v>
      </c>
      <c r="U16" s="300">
        <f>Иль!C11</f>
        <v>0</v>
      </c>
      <c r="V16" s="304">
        <f>Иль!D11</f>
        <v>-2.2851900000000001</v>
      </c>
      <c r="W16" s="300" t="e">
        <f t="shared" si="21"/>
        <v>#DIV/0!</v>
      </c>
      <c r="X16" s="315">
        <f>Иль!C13</f>
        <v>10</v>
      </c>
      <c r="Y16" s="315">
        <f>Иль!D13</f>
        <v>0</v>
      </c>
      <c r="Z16" s="307">
        <f t="shared" si="22"/>
        <v>0</v>
      </c>
      <c r="AA16" s="315">
        <f>Иль!C15</f>
        <v>406</v>
      </c>
      <c r="AB16" s="306">
        <f>Иль!D15</f>
        <v>3.3661300000000001</v>
      </c>
      <c r="AC16" s="307">
        <f t="shared" si="23"/>
        <v>0.82909605911330053</v>
      </c>
      <c r="AD16" s="315">
        <f>Иль!C16</f>
        <v>890</v>
      </c>
      <c r="AE16" s="315">
        <f>Иль!D16</f>
        <v>16.423570000000002</v>
      </c>
      <c r="AF16" s="307">
        <f t="shared" si="4"/>
        <v>1.845344943820225</v>
      </c>
      <c r="AG16" s="307">
        <f>Иль!C18</f>
        <v>4</v>
      </c>
      <c r="AH16" s="307">
        <f>Иль!D18</f>
        <v>0</v>
      </c>
      <c r="AI16" s="307">
        <f t="shared" si="24"/>
        <v>0</v>
      </c>
      <c r="AJ16" s="307"/>
      <c r="AK16" s="307"/>
      <c r="AL16" s="307" t="e">
        <f t="shared" si="5"/>
        <v>#DIV/0!</v>
      </c>
      <c r="AM16" s="315">
        <f>Иль!C27</f>
        <v>0</v>
      </c>
      <c r="AN16" s="315">
        <f>Иль!D27</f>
        <v>0</v>
      </c>
      <c r="AO16" s="307" t="e">
        <f t="shared" si="6"/>
        <v>#DIV/0!</v>
      </c>
      <c r="AP16" s="315">
        <f>Иль!C28</f>
        <v>250</v>
      </c>
      <c r="AQ16" s="316">
        <f>Иль!D28</f>
        <v>22.321000000000002</v>
      </c>
      <c r="AR16" s="307">
        <f t="shared" si="25"/>
        <v>8.9283999999999999</v>
      </c>
      <c r="AS16" s="309">
        <f>Иль!C29</f>
        <v>20</v>
      </c>
      <c r="AT16" s="316">
        <f>Иль!D29</f>
        <v>0</v>
      </c>
      <c r="AU16" s="307">
        <f t="shared" si="26"/>
        <v>0</v>
      </c>
      <c r="AV16" s="315"/>
      <c r="AW16" s="315"/>
      <c r="AX16" s="307" t="e">
        <f t="shared" si="27"/>
        <v>#DIV/0!</v>
      </c>
      <c r="AY16" s="307">
        <f>Иль!C30</f>
        <v>30</v>
      </c>
      <c r="AZ16" s="310">
        <f>Иль!D30</f>
        <v>0.72</v>
      </c>
      <c r="BA16" s="307">
        <f t="shared" si="28"/>
        <v>2.4</v>
      </c>
      <c r="BB16" s="307"/>
      <c r="BC16" s="307"/>
      <c r="BD16" s="307"/>
      <c r="BE16" s="307">
        <f>Иль!C35</f>
        <v>0</v>
      </c>
      <c r="BF16" s="307">
        <f>SUM(Иль!D33)</f>
        <v>0</v>
      </c>
      <c r="BG16" s="307" t="e">
        <f t="shared" si="29"/>
        <v>#DIV/0!</v>
      </c>
      <c r="BH16" s="307"/>
      <c r="BI16" s="307"/>
      <c r="BJ16" s="307" t="e">
        <f t="shared" si="30"/>
        <v>#DIV/0!</v>
      </c>
      <c r="BK16" s="307"/>
      <c r="BL16" s="307"/>
      <c r="BM16" s="307"/>
      <c r="BN16" s="307">
        <f>Иль!C36</f>
        <v>0</v>
      </c>
      <c r="BO16" s="307">
        <f>Иль!D36</f>
        <v>0</v>
      </c>
      <c r="BP16" s="300" t="e">
        <f t="shared" si="31"/>
        <v>#DIV/0!</v>
      </c>
      <c r="BQ16" s="307">
        <v>0</v>
      </c>
      <c r="BR16" s="307">
        <f>Иль!D39</f>
        <v>0</v>
      </c>
      <c r="BS16" s="307" t="e">
        <f t="shared" si="32"/>
        <v>#DIV/0!</v>
      </c>
      <c r="BT16" s="307"/>
      <c r="BU16" s="307"/>
      <c r="BV16" s="317" t="e">
        <f t="shared" si="33"/>
        <v>#DIV/0!</v>
      </c>
      <c r="BW16" s="317"/>
      <c r="BX16" s="317"/>
      <c r="BY16" s="317" t="e">
        <f t="shared" si="34"/>
        <v>#DIV/0!</v>
      </c>
      <c r="BZ16" s="305">
        <f>CC16+CF16+CI16+CL16+CR16+CO16</f>
        <v>6547.7139999999999</v>
      </c>
      <c r="CA16" s="305">
        <f t="shared" si="36"/>
        <v>9.0730000000000004</v>
      </c>
      <c r="CB16" s="307">
        <f>CA16/BZ16*100</f>
        <v>0.13856744506556029</v>
      </c>
      <c r="CC16" s="307">
        <f>Иль!C44</f>
        <v>2693</v>
      </c>
      <c r="CD16" s="307">
        <f>Иль!D44</f>
        <v>0</v>
      </c>
      <c r="CE16" s="307">
        <f t="shared" si="37"/>
        <v>0</v>
      </c>
      <c r="CF16" s="307">
        <f>Иль!C45</f>
        <v>0</v>
      </c>
      <c r="CG16" s="464">
        <f>Иль!D45</f>
        <v>0</v>
      </c>
      <c r="CH16" s="307" t="e">
        <f t="shared" si="38"/>
        <v>#DIV/0!</v>
      </c>
      <c r="CI16" s="300">
        <f>Иль!C46</f>
        <v>1687.6</v>
      </c>
      <c r="CJ16" s="307">
        <f>Иль!D46</f>
        <v>0</v>
      </c>
      <c r="CK16" s="307">
        <f t="shared" si="7"/>
        <v>0</v>
      </c>
      <c r="CL16" s="307">
        <f>Иль!C48</f>
        <v>108.873</v>
      </c>
      <c r="CM16" s="307">
        <f>Иль!D48</f>
        <v>9.0730000000000004</v>
      </c>
      <c r="CN16" s="307">
        <f t="shared" si="8"/>
        <v>8.3335629586766231</v>
      </c>
      <c r="CO16" s="307">
        <f>Иль!C49</f>
        <v>2058.241</v>
      </c>
      <c r="CP16" s="307">
        <f>Иль!D49</f>
        <v>0</v>
      </c>
      <c r="CQ16" s="300">
        <f t="shared" si="39"/>
        <v>0</v>
      </c>
      <c r="CR16" s="319">
        <f>Иль!C53</f>
        <v>0</v>
      </c>
      <c r="CS16" s="307">
        <f>Иль!D53</f>
        <v>0</v>
      </c>
      <c r="CT16" s="307" t="e">
        <f t="shared" si="9"/>
        <v>#DIV/0!</v>
      </c>
      <c r="CU16" s="307"/>
      <c r="CV16" s="307"/>
      <c r="CW16" s="307"/>
      <c r="CX16" s="315"/>
      <c r="CY16" s="315"/>
      <c r="CZ16" s="307" t="e">
        <f t="shared" si="40"/>
        <v>#DIV/0!</v>
      </c>
      <c r="DA16" s="307"/>
      <c r="DB16" s="307"/>
      <c r="DC16" s="307"/>
      <c r="DD16" s="307"/>
      <c r="DE16" s="307"/>
      <c r="DF16" s="307">
        <v>0</v>
      </c>
      <c r="DG16" s="309">
        <f t="shared" si="41"/>
        <v>9126.9840000000004</v>
      </c>
      <c r="DH16" s="309">
        <f t="shared" si="41"/>
        <v>165.48865000000001</v>
      </c>
      <c r="DI16" s="307">
        <f t="shared" si="42"/>
        <v>1.8131800165312004</v>
      </c>
      <c r="DJ16" s="315">
        <f t="shared" si="43"/>
        <v>1607.028</v>
      </c>
      <c r="DK16" s="315">
        <f t="shared" si="43"/>
        <v>28.344650000000001</v>
      </c>
      <c r="DL16" s="307">
        <f t="shared" si="44"/>
        <v>1.7637931635291981</v>
      </c>
      <c r="DM16" s="307">
        <f>Иль!C61</f>
        <v>1592.6</v>
      </c>
      <c r="DN16" s="307">
        <f>Иль!D61</f>
        <v>28.344650000000001</v>
      </c>
      <c r="DO16" s="307">
        <f t="shared" si="45"/>
        <v>1.7797720708275777</v>
      </c>
      <c r="DP16" s="307">
        <f>Иль!C64</f>
        <v>0</v>
      </c>
      <c r="DQ16" s="307">
        <f>Иль!D64</f>
        <v>0</v>
      </c>
      <c r="DR16" s="307" t="e">
        <f t="shared" si="46"/>
        <v>#DIV/0!</v>
      </c>
      <c r="DS16" s="307">
        <f>Иль!C65</f>
        <v>10</v>
      </c>
      <c r="DT16" s="307">
        <f>Иль!D65</f>
        <v>0</v>
      </c>
      <c r="DU16" s="307">
        <f t="shared" si="47"/>
        <v>0</v>
      </c>
      <c r="DV16" s="307">
        <f>Иль!C66</f>
        <v>4.4279999999999999</v>
      </c>
      <c r="DW16" s="307">
        <f>Иль!D66</f>
        <v>0</v>
      </c>
      <c r="DX16" s="307">
        <f t="shared" si="48"/>
        <v>0</v>
      </c>
      <c r="DY16" s="307">
        <f>Иль!C68</f>
        <v>108.873</v>
      </c>
      <c r="DZ16" s="307">
        <f>Иль!D68</f>
        <v>2</v>
      </c>
      <c r="EA16" s="307">
        <f t="shared" si="49"/>
        <v>1.8370027463191057</v>
      </c>
      <c r="EB16" s="307">
        <f>Иль!C69</f>
        <v>38.5</v>
      </c>
      <c r="EC16" s="307">
        <f>Иль!D69</f>
        <v>0</v>
      </c>
      <c r="ED16" s="307">
        <f t="shared" si="50"/>
        <v>0</v>
      </c>
      <c r="EE16" s="315">
        <f>Иль!C75</f>
        <v>5025.1109999999999</v>
      </c>
      <c r="EF16" s="315">
        <f>Иль!D75</f>
        <v>10.144</v>
      </c>
      <c r="EG16" s="307">
        <f t="shared" si="51"/>
        <v>0.20186618763247222</v>
      </c>
      <c r="EH16" s="315">
        <f>Иль!C82</f>
        <v>670.97199999999998</v>
      </c>
      <c r="EI16" s="315">
        <f>Иль!D82</f>
        <v>0</v>
      </c>
      <c r="EJ16" s="307">
        <f t="shared" si="52"/>
        <v>0</v>
      </c>
      <c r="EK16" s="315">
        <f>Иль!C86</f>
        <v>1666.5</v>
      </c>
      <c r="EL16" s="320">
        <f>Иль!D86</f>
        <v>125</v>
      </c>
      <c r="EM16" s="307">
        <f t="shared" si="10"/>
        <v>7.5007500750075007</v>
      </c>
      <c r="EN16" s="307">
        <f>Иль!C88</f>
        <v>0</v>
      </c>
      <c r="EO16" s="307">
        <f>Иль!D88</f>
        <v>0</v>
      </c>
      <c r="EP16" s="307" t="e">
        <f t="shared" si="11"/>
        <v>#DIV/0!</v>
      </c>
      <c r="EQ16" s="321">
        <f>Иль!C93</f>
        <v>10</v>
      </c>
      <c r="ER16" s="321">
        <f>Иль!D93</f>
        <v>0</v>
      </c>
      <c r="ES16" s="307">
        <f t="shared" si="53"/>
        <v>0</v>
      </c>
      <c r="ET16" s="307">
        <f>Иль!C99</f>
        <v>0</v>
      </c>
      <c r="EU16" s="307">
        <f>Иль!D99</f>
        <v>0</v>
      </c>
      <c r="EV16" s="300" t="e">
        <f t="shared" ref="EV16:EV29" si="54">EU16/ET16*100</f>
        <v>#DIV/0!</v>
      </c>
      <c r="EW16" s="314">
        <f t="shared" si="12"/>
        <v>-71.299999999999272</v>
      </c>
      <c r="EX16" s="314">
        <f t="shared" si="13"/>
        <v>-37.77218000000002</v>
      </c>
      <c r="EY16" s="300">
        <f>EX16/EW16*100</f>
        <v>52.97640953716747</v>
      </c>
      <c r="EZ16" s="160"/>
      <c r="FA16" s="161"/>
      <c r="FC16" s="161"/>
    </row>
    <row r="17" spans="1:170" s="158" customFormat="1" ht="22.5" customHeight="1">
      <c r="A17" s="343">
        <v>4</v>
      </c>
      <c r="B17" s="345" t="s">
        <v>293</v>
      </c>
      <c r="C17" s="322">
        <f t="shared" si="14"/>
        <v>9858.9749999999985</v>
      </c>
      <c r="D17" s="299">
        <f t="shared" si="0"/>
        <v>249.63092</v>
      </c>
      <c r="E17" s="307">
        <f t="shared" si="1"/>
        <v>2.5320169693096903</v>
      </c>
      <c r="F17" s="301">
        <f t="shared" si="15"/>
        <v>5319.61</v>
      </c>
      <c r="G17" s="301">
        <f t="shared" si="3"/>
        <v>231.48591999999999</v>
      </c>
      <c r="H17" s="307">
        <f t="shared" si="16"/>
        <v>4.3515581029436365</v>
      </c>
      <c r="I17" s="315">
        <f>Кад!C6</f>
        <v>594</v>
      </c>
      <c r="J17" s="453">
        <f>Кад!D6</f>
        <v>20.898420000000002</v>
      </c>
      <c r="K17" s="307">
        <f t="shared" si="17"/>
        <v>3.5182525252525259</v>
      </c>
      <c r="L17" s="307">
        <f>Кад!C8</f>
        <v>345.25299999999999</v>
      </c>
      <c r="M17" s="307">
        <f>Кад!D8</f>
        <v>40.809930000000001</v>
      </c>
      <c r="N17" s="300">
        <f t="shared" si="18"/>
        <v>11.820296999591605</v>
      </c>
      <c r="O17" s="300">
        <f>Кад!C9</f>
        <v>3.702</v>
      </c>
      <c r="P17" s="300">
        <f>Кад!D9</f>
        <v>0.24016999999999999</v>
      </c>
      <c r="Q17" s="300">
        <f t="shared" si="19"/>
        <v>6.4875742841707194</v>
      </c>
      <c r="R17" s="300">
        <f>Кад!C10</f>
        <v>576.65499999999997</v>
      </c>
      <c r="S17" s="300">
        <f>Кад!D10</f>
        <v>50.492179999999998</v>
      </c>
      <c r="T17" s="300">
        <f t="shared" si="20"/>
        <v>8.7560465096114655</v>
      </c>
      <c r="U17" s="300">
        <f>Кад!C11</f>
        <v>0</v>
      </c>
      <c r="V17" s="304">
        <f>Кад!D11</f>
        <v>-2.71888</v>
      </c>
      <c r="W17" s="300" t="e">
        <f t="shared" si="21"/>
        <v>#DIV/0!</v>
      </c>
      <c r="X17" s="315">
        <f>Кад!C13</f>
        <v>75</v>
      </c>
      <c r="Y17" s="315">
        <f>Кад!D13</f>
        <v>0</v>
      </c>
      <c r="Z17" s="307">
        <f t="shared" si="22"/>
        <v>0</v>
      </c>
      <c r="AA17" s="315">
        <f>Кад!C15</f>
        <v>473</v>
      </c>
      <c r="AB17" s="306">
        <f>Кад!D15</f>
        <v>18.448540000000001</v>
      </c>
      <c r="AC17" s="307">
        <f t="shared" si="23"/>
        <v>3.9003255813953488</v>
      </c>
      <c r="AD17" s="315">
        <f>Кад!C16</f>
        <v>3000</v>
      </c>
      <c r="AE17" s="315">
        <f>Кад!D16</f>
        <v>103.31556</v>
      </c>
      <c r="AF17" s="307">
        <f t="shared" si="4"/>
        <v>3.4438520000000001</v>
      </c>
      <c r="AG17" s="307">
        <f>Кад!C18</f>
        <v>10</v>
      </c>
      <c r="AH17" s="307">
        <f>Кад!D18</f>
        <v>0</v>
      </c>
      <c r="AI17" s="307">
        <f t="shared" si="24"/>
        <v>0</v>
      </c>
      <c r="AJ17" s="307"/>
      <c r="AK17" s="307"/>
      <c r="AL17" s="307" t="e">
        <f t="shared" si="5"/>
        <v>#DIV/0!</v>
      </c>
      <c r="AM17" s="315">
        <v>0</v>
      </c>
      <c r="AN17" s="315">
        <v>0</v>
      </c>
      <c r="AO17" s="307" t="e">
        <f t="shared" si="6"/>
        <v>#DIV/0!</v>
      </c>
      <c r="AP17" s="315">
        <f>Кад!C27</f>
        <v>200</v>
      </c>
      <c r="AQ17" s="316">
        <f>Кад!D27</f>
        <v>0</v>
      </c>
      <c r="AR17" s="307">
        <f t="shared" si="25"/>
        <v>0</v>
      </c>
      <c r="AS17" s="309">
        <f>Кад!C28</f>
        <v>12</v>
      </c>
      <c r="AT17" s="316">
        <f>Кад!D28</f>
        <v>0</v>
      </c>
      <c r="AU17" s="307">
        <f t="shared" si="26"/>
        <v>0</v>
      </c>
      <c r="AV17" s="315"/>
      <c r="AW17" s="315"/>
      <c r="AX17" s="307" t="e">
        <f t="shared" si="27"/>
        <v>#DIV/0!</v>
      </c>
      <c r="AY17" s="307">
        <f>Кад!C30</f>
        <v>30</v>
      </c>
      <c r="AZ17" s="310">
        <f>Кад!D30</f>
        <v>0</v>
      </c>
      <c r="BA17" s="307">
        <f t="shared" si="28"/>
        <v>0</v>
      </c>
      <c r="BB17" s="307"/>
      <c r="BC17" s="307"/>
      <c r="BD17" s="307"/>
      <c r="BE17" s="307">
        <f>Кад!C33</f>
        <v>0</v>
      </c>
      <c r="BF17" s="307">
        <f>Кад!D33</f>
        <v>0</v>
      </c>
      <c r="BG17" s="307" t="e">
        <f t="shared" si="29"/>
        <v>#DIV/0!</v>
      </c>
      <c r="BH17" s="307"/>
      <c r="BI17" s="307"/>
      <c r="BJ17" s="307" t="e">
        <f t="shared" si="30"/>
        <v>#DIV/0!</v>
      </c>
      <c r="BK17" s="307"/>
      <c r="BL17" s="307"/>
      <c r="BM17" s="307"/>
      <c r="BN17" s="307">
        <f>Кад!C34</f>
        <v>0</v>
      </c>
      <c r="BO17" s="307">
        <f>Кад!D34</f>
        <v>0</v>
      </c>
      <c r="BP17" s="300" t="e">
        <f t="shared" si="31"/>
        <v>#DIV/0!</v>
      </c>
      <c r="BQ17" s="307">
        <f>Кад!C36</f>
        <v>0</v>
      </c>
      <c r="BR17" s="307">
        <f>Кад!D36</f>
        <v>0</v>
      </c>
      <c r="BS17" s="307" t="e">
        <f t="shared" si="32"/>
        <v>#DIV/0!</v>
      </c>
      <c r="BT17" s="307"/>
      <c r="BU17" s="307"/>
      <c r="BV17" s="317" t="e">
        <f t="shared" si="33"/>
        <v>#DIV/0!</v>
      </c>
      <c r="BW17" s="317"/>
      <c r="BX17" s="317"/>
      <c r="BY17" s="317" t="e">
        <f t="shared" si="34"/>
        <v>#DIV/0!</v>
      </c>
      <c r="BZ17" s="305">
        <f t="shared" si="35"/>
        <v>4539.3649999999998</v>
      </c>
      <c r="CA17" s="305">
        <f>CD17+CG17+CJ17+CM17+CS17+CP17+CV17</f>
        <v>18.145</v>
      </c>
      <c r="CB17" s="307">
        <f>CA17/BZ17*100</f>
        <v>0.3997255122687865</v>
      </c>
      <c r="CC17" s="307">
        <f>Кад!C41</f>
        <v>2418.1</v>
      </c>
      <c r="CD17" s="307">
        <f>Кад!D41</f>
        <v>0</v>
      </c>
      <c r="CE17" s="307">
        <f t="shared" si="37"/>
        <v>0</v>
      </c>
      <c r="CF17" s="307">
        <f>Кад!C42</f>
        <v>0</v>
      </c>
      <c r="CG17" s="464">
        <f>Кад!D42</f>
        <v>0</v>
      </c>
      <c r="CH17" s="307" t="e">
        <f t="shared" si="38"/>
        <v>#DIV/0!</v>
      </c>
      <c r="CI17" s="300">
        <f>Кад!C43</f>
        <v>1903.52</v>
      </c>
      <c r="CJ17" s="307">
        <f>Кад!D43</f>
        <v>0</v>
      </c>
      <c r="CK17" s="307">
        <f t="shared" si="7"/>
        <v>0</v>
      </c>
      <c r="CL17" s="307">
        <f>Кад!C45</f>
        <v>217.745</v>
      </c>
      <c r="CM17" s="307">
        <f>Кад!D45</f>
        <v>18.145</v>
      </c>
      <c r="CN17" s="307">
        <f t="shared" si="8"/>
        <v>8.333141978001791</v>
      </c>
      <c r="CO17" s="307">
        <f>Кад!C46</f>
        <v>0</v>
      </c>
      <c r="CP17" s="307">
        <f>Кад!D46</f>
        <v>0</v>
      </c>
      <c r="CQ17" s="300" t="e">
        <f t="shared" si="39"/>
        <v>#DIV/0!</v>
      </c>
      <c r="CR17" s="319">
        <f>Кад!C47</f>
        <v>0</v>
      </c>
      <c r="CS17" s="307">
        <f>Кад!D47</f>
        <v>0</v>
      </c>
      <c r="CT17" s="307" t="e">
        <f t="shared" si="9"/>
        <v>#DIV/0!</v>
      </c>
      <c r="CU17" s="307"/>
      <c r="CV17" s="307"/>
      <c r="CW17" s="307"/>
      <c r="CX17" s="315"/>
      <c r="CY17" s="315"/>
      <c r="CZ17" s="307" t="e">
        <f t="shared" si="40"/>
        <v>#DIV/0!</v>
      </c>
      <c r="DA17" s="307"/>
      <c r="DB17" s="307"/>
      <c r="DC17" s="307"/>
      <c r="DD17" s="307"/>
      <c r="DE17" s="307"/>
      <c r="DF17" s="307"/>
      <c r="DG17" s="309">
        <f t="shared" si="41"/>
        <v>9858.9750000000004</v>
      </c>
      <c r="DH17" s="309">
        <f t="shared" si="41"/>
        <v>229.36699999999999</v>
      </c>
      <c r="DI17" s="307">
        <f t="shared" si="42"/>
        <v>2.3264791725306129</v>
      </c>
      <c r="DJ17" s="315">
        <f t="shared" si="43"/>
        <v>1828.1999999999998</v>
      </c>
      <c r="DK17" s="315">
        <f t="shared" si="43"/>
        <v>36.5</v>
      </c>
      <c r="DL17" s="307">
        <f t="shared" si="44"/>
        <v>1.9964992889180615</v>
      </c>
      <c r="DM17" s="307">
        <f>Кад!C57</f>
        <v>1812.1</v>
      </c>
      <c r="DN17" s="307">
        <f>Кад!D57</f>
        <v>36.5</v>
      </c>
      <c r="DO17" s="307">
        <f t="shared" si="45"/>
        <v>2.0142376248551406</v>
      </c>
      <c r="DP17" s="307">
        <f>Кад!C60</f>
        <v>0</v>
      </c>
      <c r="DQ17" s="307">
        <f>Кад!D60</f>
        <v>0</v>
      </c>
      <c r="DR17" s="307" t="e">
        <f t="shared" si="46"/>
        <v>#DIV/0!</v>
      </c>
      <c r="DS17" s="307">
        <f>Кад!C61</f>
        <v>10</v>
      </c>
      <c r="DT17" s="307">
        <f>Кад!D61</f>
        <v>0</v>
      </c>
      <c r="DU17" s="307">
        <f t="shared" si="47"/>
        <v>0</v>
      </c>
      <c r="DV17" s="307">
        <f>Кад!C62</f>
        <v>6.1</v>
      </c>
      <c r="DW17" s="307">
        <f>Кад!D62</f>
        <v>0</v>
      </c>
      <c r="DX17" s="307">
        <f t="shared" si="48"/>
        <v>0</v>
      </c>
      <c r="DY17" s="307">
        <f>Кад!C64</f>
        <v>217.745</v>
      </c>
      <c r="DZ17" s="307">
        <f>Кад!D64</f>
        <v>5</v>
      </c>
      <c r="EA17" s="307">
        <f t="shared" si="49"/>
        <v>2.296263978506969</v>
      </c>
      <c r="EB17" s="307">
        <f>Кад!C65</f>
        <v>18.5</v>
      </c>
      <c r="EC17" s="307">
        <f>Кад!D65</f>
        <v>0</v>
      </c>
      <c r="ED17" s="307">
        <f t="shared" si="50"/>
        <v>0</v>
      </c>
      <c r="EE17" s="315">
        <f>Кад!C71</f>
        <v>3089.13</v>
      </c>
      <c r="EF17" s="315">
        <f>Кад!D71</f>
        <v>28</v>
      </c>
      <c r="EG17" s="307">
        <f t="shared" si="51"/>
        <v>0.90640406845940436</v>
      </c>
      <c r="EH17" s="315">
        <f>Кад!C76</f>
        <v>2772</v>
      </c>
      <c r="EI17" s="315">
        <f>Кад!D76</f>
        <v>0</v>
      </c>
      <c r="EJ17" s="307">
        <f t="shared" si="52"/>
        <v>0</v>
      </c>
      <c r="EK17" s="315">
        <f>Кад!C80</f>
        <v>1918.4</v>
      </c>
      <c r="EL17" s="320">
        <f>Кад!D80</f>
        <v>159.86699999999999</v>
      </c>
      <c r="EM17" s="307">
        <f t="shared" si="10"/>
        <v>8.333350708924101</v>
      </c>
      <c r="EN17" s="307">
        <f>Кад!C82</f>
        <v>0</v>
      </c>
      <c r="EO17" s="307">
        <f>Кад!D82</f>
        <v>0</v>
      </c>
      <c r="EP17" s="307" t="e">
        <f t="shared" si="11"/>
        <v>#DIV/0!</v>
      </c>
      <c r="EQ17" s="321">
        <f>Кад!C87</f>
        <v>15</v>
      </c>
      <c r="ER17" s="321">
        <f>Кад!D87</f>
        <v>0</v>
      </c>
      <c r="ES17" s="307">
        <f t="shared" si="53"/>
        <v>0</v>
      </c>
      <c r="ET17" s="307">
        <f>Кад!C93</f>
        <v>0</v>
      </c>
      <c r="EU17" s="307">
        <f>Кад!D93</f>
        <v>0</v>
      </c>
      <c r="EV17" s="300" t="e">
        <f t="shared" si="54"/>
        <v>#DIV/0!</v>
      </c>
      <c r="EW17" s="314">
        <f t="shared" si="12"/>
        <v>-1.8189894035458565E-12</v>
      </c>
      <c r="EX17" s="314">
        <f t="shared" si="13"/>
        <v>20.263920000000013</v>
      </c>
      <c r="EY17" s="300">
        <f>EX17/EW17*100</f>
        <v>-1114020783216132.7</v>
      </c>
      <c r="EZ17" s="160"/>
      <c r="FA17" s="161"/>
      <c r="FC17" s="161"/>
    </row>
    <row r="18" spans="1:170" s="170" customFormat="1" ht="20.25" customHeight="1">
      <c r="A18" s="346">
        <v>5</v>
      </c>
      <c r="B18" s="347" t="s">
        <v>294</v>
      </c>
      <c r="C18" s="324">
        <f t="shared" si="14"/>
        <v>14868.432999999999</v>
      </c>
      <c r="D18" s="325">
        <f t="shared" si="0"/>
        <v>267.81465000000003</v>
      </c>
      <c r="E18" s="310">
        <f t="shared" si="1"/>
        <v>1.8012298269763871</v>
      </c>
      <c r="F18" s="301">
        <f t="shared" si="15"/>
        <v>5684.1</v>
      </c>
      <c r="G18" s="326">
        <f t="shared" si="3"/>
        <v>267.81465000000003</v>
      </c>
      <c r="H18" s="310">
        <f t="shared" si="16"/>
        <v>4.7116456431097271</v>
      </c>
      <c r="I18" s="303">
        <f>Мор!C6</f>
        <v>2181</v>
      </c>
      <c r="J18" s="452">
        <f>Мор!D6</f>
        <v>100.00951999999999</v>
      </c>
      <c r="K18" s="310">
        <f t="shared" si="17"/>
        <v>4.5854892251260893</v>
      </c>
      <c r="L18" s="310">
        <f>Мор!C8</f>
        <v>170.499</v>
      </c>
      <c r="M18" s="310">
        <f>Мор!D8</f>
        <v>20.154589999999999</v>
      </c>
      <c r="N18" s="310">
        <f t="shared" si="18"/>
        <v>11.8209432313386</v>
      </c>
      <c r="O18" s="310">
        <f>Мор!C9</f>
        <v>1.8280000000000001</v>
      </c>
      <c r="P18" s="310">
        <f>Мор!D9</f>
        <v>0.11863</v>
      </c>
      <c r="Q18" s="310">
        <f t="shared" si="19"/>
        <v>6.4896061269146603</v>
      </c>
      <c r="R18" s="310">
        <f>Мор!C10</f>
        <v>284.77300000000002</v>
      </c>
      <c r="S18" s="310">
        <f>Мор!D10</f>
        <v>24.936319999999998</v>
      </c>
      <c r="T18" s="310">
        <f t="shared" si="20"/>
        <v>8.756560488529459</v>
      </c>
      <c r="U18" s="310">
        <f>Мор!C11</f>
        <v>0</v>
      </c>
      <c r="V18" s="327">
        <f>Мор!D11</f>
        <v>-1.34277</v>
      </c>
      <c r="W18" s="310" t="e">
        <f t="shared" si="21"/>
        <v>#DIV/0!</v>
      </c>
      <c r="X18" s="309">
        <f>Мор!C13</f>
        <v>80</v>
      </c>
      <c r="Y18" s="309">
        <f>Мор!D13</f>
        <v>0</v>
      </c>
      <c r="Z18" s="310">
        <f t="shared" si="22"/>
        <v>0</v>
      </c>
      <c r="AA18" s="309">
        <f>Мор!C15</f>
        <v>1266</v>
      </c>
      <c r="AB18" s="306">
        <f>Мор!D15</f>
        <v>16.27929</v>
      </c>
      <c r="AC18" s="310">
        <f t="shared" si="23"/>
        <v>1.2858838862559241</v>
      </c>
      <c r="AD18" s="309">
        <f>Мор!C16</f>
        <v>1700</v>
      </c>
      <c r="AE18" s="309">
        <f>Мор!D16</f>
        <v>94.359070000000003</v>
      </c>
      <c r="AF18" s="310">
        <f t="shared" si="4"/>
        <v>5.5505335294117648</v>
      </c>
      <c r="AG18" s="310">
        <f>Мор!C18</f>
        <v>0</v>
      </c>
      <c r="AH18" s="310">
        <f>Мор!D18</f>
        <v>0</v>
      </c>
      <c r="AI18" s="310" t="e">
        <f t="shared" si="24"/>
        <v>#DIV/0!</v>
      </c>
      <c r="AJ18" s="310">
        <f>Мор!C22</f>
        <v>0</v>
      </c>
      <c r="AK18" s="310">
        <f>Мор!D22</f>
        <v>0</v>
      </c>
      <c r="AL18" s="310" t="e">
        <f t="shared" si="5"/>
        <v>#DIV/0!</v>
      </c>
      <c r="AM18" s="309">
        <v>0</v>
      </c>
      <c r="AN18" s="309"/>
      <c r="AO18" s="310" t="e">
        <f t="shared" si="6"/>
        <v>#DIV/0!</v>
      </c>
      <c r="AP18" s="309">
        <f>Мор!C27</f>
        <v>0</v>
      </c>
      <c r="AQ18" s="316">
        <f>Мор!D27</f>
        <v>0</v>
      </c>
      <c r="AR18" s="310" t="e">
        <f t="shared" si="25"/>
        <v>#DIV/0!</v>
      </c>
      <c r="AS18" s="309">
        <f>Мор!C28</f>
        <v>0</v>
      </c>
      <c r="AT18" s="306">
        <f>Мор!D28</f>
        <v>0</v>
      </c>
      <c r="AU18" s="310" t="e">
        <f t="shared" si="26"/>
        <v>#DIV/0!</v>
      </c>
      <c r="AV18" s="309"/>
      <c r="AW18" s="309"/>
      <c r="AX18" s="310" t="e">
        <f t="shared" si="27"/>
        <v>#DIV/0!</v>
      </c>
      <c r="AY18" s="310">
        <f>Мор!C29</f>
        <v>0</v>
      </c>
      <c r="AZ18" s="310">
        <f>Мор!D29</f>
        <v>0</v>
      </c>
      <c r="BA18" s="310" t="e">
        <f t="shared" si="28"/>
        <v>#DIV/0!</v>
      </c>
      <c r="BB18" s="310"/>
      <c r="BC18" s="310"/>
      <c r="BD18" s="310"/>
      <c r="BE18" s="310">
        <f>Мор!C33</f>
        <v>0</v>
      </c>
      <c r="BF18" s="310">
        <f>SUM(Мор!D31)</f>
        <v>13.3</v>
      </c>
      <c r="BG18" s="310" t="e">
        <f>Мор!E33</f>
        <v>#DIV/0!</v>
      </c>
      <c r="BH18" s="310">
        <f>Мор!F33</f>
        <v>0</v>
      </c>
      <c r="BI18" s="310">
        <f>Мор!G33</f>
        <v>0</v>
      </c>
      <c r="BJ18" s="310">
        <f>Мор!H33</f>
        <v>0</v>
      </c>
      <c r="BK18" s="310">
        <f>Мор!I33</f>
        <v>0</v>
      </c>
      <c r="BL18" s="310">
        <f>Мор!J33</f>
        <v>0</v>
      </c>
      <c r="BM18" s="310">
        <f>Мор!K33</f>
        <v>0</v>
      </c>
      <c r="BN18" s="310">
        <f>Мор!C34</f>
        <v>0</v>
      </c>
      <c r="BO18" s="310">
        <f>Мор!D34</f>
        <v>0</v>
      </c>
      <c r="BP18" s="300" t="e">
        <f t="shared" si="31"/>
        <v>#DIV/0!</v>
      </c>
      <c r="BQ18" s="310">
        <f>Мор!C36</f>
        <v>0</v>
      </c>
      <c r="BR18" s="310">
        <f>Мор!D36</f>
        <v>0</v>
      </c>
      <c r="BS18" s="310" t="e">
        <f t="shared" si="32"/>
        <v>#DIV/0!</v>
      </c>
      <c r="BT18" s="310"/>
      <c r="BU18" s="310"/>
      <c r="BV18" s="328" t="e">
        <f t="shared" si="33"/>
        <v>#DIV/0!</v>
      </c>
      <c r="BW18" s="328"/>
      <c r="BX18" s="328"/>
      <c r="BY18" s="328" t="e">
        <f t="shared" si="34"/>
        <v>#DIV/0!</v>
      </c>
      <c r="BZ18" s="309">
        <f t="shared" si="35"/>
        <v>9184.3329999999987</v>
      </c>
      <c r="CA18" s="305">
        <f t="shared" si="36"/>
        <v>0</v>
      </c>
      <c r="CB18" s="310">
        <f t="shared" ref="CB18:CB31" si="55">CA18/BZ18*100</f>
        <v>0</v>
      </c>
      <c r="CC18" s="310">
        <f>Мор!C41</f>
        <v>8286.2999999999993</v>
      </c>
      <c r="CD18" s="310">
        <f>Мор!D41</f>
        <v>0</v>
      </c>
      <c r="CE18" s="310">
        <f t="shared" si="37"/>
        <v>0</v>
      </c>
      <c r="CF18" s="310">
        <f>Мор!C42</f>
        <v>0</v>
      </c>
      <c r="CG18" s="465">
        <f>Мор!D42</f>
        <v>0</v>
      </c>
      <c r="CH18" s="310" t="e">
        <f t="shared" si="38"/>
        <v>#DIV/0!</v>
      </c>
      <c r="CI18" s="310">
        <f>Мор!C43</f>
        <v>545.61</v>
      </c>
      <c r="CJ18" s="310">
        <f>Мор!D43</f>
        <v>0</v>
      </c>
      <c r="CK18" s="310">
        <f t="shared" si="7"/>
        <v>0</v>
      </c>
      <c r="CL18" s="310">
        <f>Мор!C45</f>
        <v>22.8</v>
      </c>
      <c r="CM18" s="310">
        <f>Мор!D45</f>
        <v>0</v>
      </c>
      <c r="CN18" s="310">
        <f t="shared" si="8"/>
        <v>0</v>
      </c>
      <c r="CO18" s="465">
        <f>Мор!C46</f>
        <v>329.62299999999999</v>
      </c>
      <c r="CP18" s="465">
        <f>Мор!D46</f>
        <v>0</v>
      </c>
      <c r="CQ18" s="300">
        <f t="shared" si="39"/>
        <v>0</v>
      </c>
      <c r="CR18" s="327">
        <f>Мор!C48</f>
        <v>0</v>
      </c>
      <c r="CS18" s="310">
        <f>Мор!D48</f>
        <v>0</v>
      </c>
      <c r="CT18" s="310" t="e">
        <f t="shared" si="9"/>
        <v>#DIV/0!</v>
      </c>
      <c r="CU18" s="310"/>
      <c r="CV18" s="310">
        <f>SUM(Мор!D49)</f>
        <v>0</v>
      </c>
      <c r="CW18" s="310"/>
      <c r="CX18" s="309"/>
      <c r="CY18" s="309"/>
      <c r="CZ18" s="310" t="e">
        <f t="shared" si="40"/>
        <v>#DIV/0!</v>
      </c>
      <c r="DA18" s="310"/>
      <c r="DB18" s="310"/>
      <c r="DC18" s="310"/>
      <c r="DD18" s="310"/>
      <c r="DE18" s="310"/>
      <c r="DF18" s="310"/>
      <c r="DG18" s="309">
        <f t="shared" si="41"/>
        <v>14910.332999999999</v>
      </c>
      <c r="DH18" s="309">
        <f t="shared" si="41"/>
        <v>1536.85708</v>
      </c>
      <c r="DI18" s="310">
        <f t="shared" si="42"/>
        <v>10.307329018070892</v>
      </c>
      <c r="DJ18" s="309">
        <f t="shared" si="43"/>
        <v>2232.5080000000003</v>
      </c>
      <c r="DK18" s="309">
        <f t="shared" si="43"/>
        <v>43.677030000000002</v>
      </c>
      <c r="DL18" s="310">
        <f t="shared" si="44"/>
        <v>1.9564109064782744</v>
      </c>
      <c r="DM18" s="310">
        <f>Мор!C58</f>
        <v>2208.3000000000002</v>
      </c>
      <c r="DN18" s="310">
        <f>Мор!D58</f>
        <v>43.677030000000002</v>
      </c>
      <c r="DO18" s="310">
        <f t="shared" si="45"/>
        <v>1.9778576280396685</v>
      </c>
      <c r="DP18" s="310">
        <f>Мор!C61</f>
        <v>0</v>
      </c>
      <c r="DQ18" s="310">
        <f>Мор!D61</f>
        <v>0</v>
      </c>
      <c r="DR18" s="310" t="e">
        <f t="shared" si="46"/>
        <v>#DIV/0!</v>
      </c>
      <c r="DS18" s="310">
        <f>Мор!C62</f>
        <v>10</v>
      </c>
      <c r="DT18" s="310">
        <f>Мор!D62</f>
        <v>0</v>
      </c>
      <c r="DU18" s="310">
        <f t="shared" si="47"/>
        <v>0</v>
      </c>
      <c r="DV18" s="310">
        <f>Мор!C63</f>
        <v>14.208</v>
      </c>
      <c r="DW18" s="310">
        <f>Мор!D63</f>
        <v>0</v>
      </c>
      <c r="DX18" s="310">
        <f t="shared" si="48"/>
        <v>0</v>
      </c>
      <c r="DY18" s="310">
        <f>Мор!C64</f>
        <v>0</v>
      </c>
      <c r="DZ18" s="310">
        <f>Мор!D64</f>
        <v>0</v>
      </c>
      <c r="EA18" s="310" t="e">
        <f t="shared" si="49"/>
        <v>#DIV/0!</v>
      </c>
      <c r="EB18" s="310">
        <f>Мор!C66</f>
        <v>105</v>
      </c>
      <c r="EC18" s="310">
        <f>Мор!D66</f>
        <v>0</v>
      </c>
      <c r="ED18" s="310">
        <f t="shared" si="50"/>
        <v>0</v>
      </c>
      <c r="EE18" s="309">
        <f>Мор!C72</f>
        <v>1477.0329999999999</v>
      </c>
      <c r="EF18" s="309">
        <f>Мор!D72</f>
        <v>0</v>
      </c>
      <c r="EG18" s="310">
        <f t="shared" si="51"/>
        <v>0</v>
      </c>
      <c r="EH18" s="309">
        <f>Мор!C77</f>
        <v>5039.9920000000002</v>
      </c>
      <c r="EI18" s="309">
        <f>Мор!D77</f>
        <v>25.380050000000001</v>
      </c>
      <c r="EJ18" s="310">
        <f t="shared" si="52"/>
        <v>0.50357321995749205</v>
      </c>
      <c r="EK18" s="309">
        <f>Мор!C81</f>
        <v>6030.8</v>
      </c>
      <c r="EL18" s="329">
        <f>Мор!D81</f>
        <v>1467.8</v>
      </c>
      <c r="EM18" s="310">
        <f t="shared" si="10"/>
        <v>24.338396232672281</v>
      </c>
      <c r="EN18" s="310">
        <f>Мор!C84</f>
        <v>0</v>
      </c>
      <c r="EO18" s="310">
        <f>Мор!D84</f>
        <v>0</v>
      </c>
      <c r="EP18" s="310" t="e">
        <f t="shared" si="11"/>
        <v>#DIV/0!</v>
      </c>
      <c r="EQ18" s="326">
        <f>Мор!C89</f>
        <v>25</v>
      </c>
      <c r="ER18" s="326">
        <f>Мор!D89</f>
        <v>0</v>
      </c>
      <c r="ES18" s="310">
        <f t="shared" si="53"/>
        <v>0</v>
      </c>
      <c r="ET18" s="310">
        <f>Мор!C95</f>
        <v>0</v>
      </c>
      <c r="EU18" s="310">
        <f>Мор!D95</f>
        <v>0</v>
      </c>
      <c r="EV18" s="310" t="e">
        <f t="shared" si="54"/>
        <v>#DIV/0!</v>
      </c>
      <c r="EW18" s="330">
        <f t="shared" si="12"/>
        <v>-41.899999999999636</v>
      </c>
      <c r="EX18" s="330">
        <f t="shared" si="13"/>
        <v>-1269.04243</v>
      </c>
      <c r="EY18" s="310">
        <f t="shared" ref="EY18:EY30" si="56">EX18/EW18*100</f>
        <v>3028.7408830549189</v>
      </c>
      <c r="EZ18" s="168"/>
      <c r="FA18" s="169"/>
      <c r="FC18" s="169"/>
    </row>
    <row r="19" spans="1:170" s="255" customFormat="1" ht="27.75" customHeight="1">
      <c r="A19" s="348">
        <v>6</v>
      </c>
      <c r="B19" s="345" t="s">
        <v>295</v>
      </c>
      <c r="C19" s="322">
        <f t="shared" si="14"/>
        <v>12592.904999999999</v>
      </c>
      <c r="D19" s="299">
        <f t="shared" si="0"/>
        <v>351.61224999999996</v>
      </c>
      <c r="E19" s="307">
        <f t="shared" si="1"/>
        <v>2.7921456566217246</v>
      </c>
      <c r="F19" s="301">
        <f t="shared" si="15"/>
        <v>5354.3099999999995</v>
      </c>
      <c r="G19" s="321">
        <f t="shared" si="3"/>
        <v>333.46724999999998</v>
      </c>
      <c r="H19" s="307">
        <f t="shared" si="16"/>
        <v>6.2280153745300515</v>
      </c>
      <c r="I19" s="315">
        <f>Мос!C6</f>
        <v>1704</v>
      </c>
      <c r="J19" s="453">
        <f>Мос!D6</f>
        <v>133.46277000000001</v>
      </c>
      <c r="K19" s="307">
        <f t="shared" si="17"/>
        <v>7.8323221830985919</v>
      </c>
      <c r="L19" s="307">
        <f>Мос!C8</f>
        <v>320.89600000000002</v>
      </c>
      <c r="M19" s="307">
        <f>Мос!D8</f>
        <v>37.930709999999998</v>
      </c>
      <c r="N19" s="307">
        <f t="shared" si="18"/>
        <v>11.820250174511367</v>
      </c>
      <c r="O19" s="307">
        <f>Мос!C9</f>
        <v>3.4409999999999998</v>
      </c>
      <c r="P19" s="307">
        <f>Мос!D9</f>
        <v>0.22323000000000001</v>
      </c>
      <c r="Q19" s="307">
        <f t="shared" si="19"/>
        <v>6.487358326068005</v>
      </c>
      <c r="R19" s="307">
        <f>Мос!C10</f>
        <v>535.97299999999996</v>
      </c>
      <c r="S19" s="307">
        <f>Мос!D10</f>
        <v>46.929839999999999</v>
      </c>
      <c r="T19" s="307">
        <f t="shared" si="20"/>
        <v>8.756008231757944</v>
      </c>
      <c r="U19" s="307">
        <f>Мос!C11</f>
        <v>0</v>
      </c>
      <c r="V19" s="319">
        <f>Мос!D11</f>
        <v>-2.5270600000000001</v>
      </c>
      <c r="W19" s="307" t="e">
        <f t="shared" si="21"/>
        <v>#DIV/0!</v>
      </c>
      <c r="X19" s="315">
        <f>Мос!C13</f>
        <v>25</v>
      </c>
      <c r="Y19" s="315">
        <f>Мос!D13</f>
        <v>0</v>
      </c>
      <c r="Z19" s="307">
        <f t="shared" si="22"/>
        <v>0</v>
      </c>
      <c r="AA19" s="315">
        <f>Мос!C15</f>
        <v>999</v>
      </c>
      <c r="AB19" s="306">
        <f>Мос!D15</f>
        <v>75.246750000000006</v>
      </c>
      <c r="AC19" s="307">
        <f t="shared" si="23"/>
        <v>7.5322072072072075</v>
      </c>
      <c r="AD19" s="315">
        <f>Мос!C16</f>
        <v>1758</v>
      </c>
      <c r="AE19" s="315">
        <f>Мос!D16</f>
        <v>42.101010000000002</v>
      </c>
      <c r="AF19" s="307">
        <f t="shared" si="4"/>
        <v>2.3948242320819113</v>
      </c>
      <c r="AG19" s="307">
        <f>Мос!C18</f>
        <v>8</v>
      </c>
      <c r="AH19" s="307">
        <f>Мос!D18</f>
        <v>0.1</v>
      </c>
      <c r="AI19" s="307">
        <f t="shared" si="24"/>
        <v>1.25</v>
      </c>
      <c r="AJ19" s="307"/>
      <c r="AK19" s="307"/>
      <c r="AL19" s="307" t="e">
        <f t="shared" si="5"/>
        <v>#DIV/0!</v>
      </c>
      <c r="AM19" s="315">
        <f>Мос!C27</f>
        <v>0</v>
      </c>
      <c r="AN19" s="315">
        <v>0</v>
      </c>
      <c r="AO19" s="307" t="e">
        <f t="shared" si="6"/>
        <v>#DIV/0!</v>
      </c>
      <c r="AP19" s="315">
        <v>0</v>
      </c>
      <c r="AQ19" s="316">
        <f>Мос!D27</f>
        <v>0</v>
      </c>
      <c r="AR19" s="307" t="e">
        <f t="shared" si="25"/>
        <v>#DIV/0!</v>
      </c>
      <c r="AS19" s="315">
        <f>Мос!C26</f>
        <v>0</v>
      </c>
      <c r="AT19" s="316">
        <f>Мос!D28</f>
        <v>0</v>
      </c>
      <c r="AU19" s="307" t="e">
        <f t="shared" si="26"/>
        <v>#DIV/0!</v>
      </c>
      <c r="AV19" s="315"/>
      <c r="AW19" s="315"/>
      <c r="AX19" s="307" t="e">
        <f t="shared" si="27"/>
        <v>#DIV/0!</v>
      </c>
      <c r="AY19" s="307">
        <f>Мос!C30</f>
        <v>0</v>
      </c>
      <c r="AZ19" s="310">
        <f>Мос!D30</f>
        <v>0</v>
      </c>
      <c r="BA19" s="307" t="e">
        <f t="shared" si="28"/>
        <v>#DIV/0!</v>
      </c>
      <c r="BB19" s="307"/>
      <c r="BC19" s="307"/>
      <c r="BD19" s="307"/>
      <c r="BE19" s="307">
        <f>Мос!C33</f>
        <v>0</v>
      </c>
      <c r="BF19" s="307">
        <f>Мос!D33</f>
        <v>0</v>
      </c>
      <c r="BG19" s="307" t="e">
        <f t="shared" si="29"/>
        <v>#DIV/0!</v>
      </c>
      <c r="BH19" s="307"/>
      <c r="BI19" s="307"/>
      <c r="BJ19" s="307" t="e">
        <f t="shared" si="30"/>
        <v>#DIV/0!</v>
      </c>
      <c r="BK19" s="307"/>
      <c r="BL19" s="307"/>
      <c r="BM19" s="307"/>
      <c r="BN19" s="307">
        <f>Мос!C34</f>
        <v>0</v>
      </c>
      <c r="BO19" s="307">
        <f>Мос!D35</f>
        <v>0</v>
      </c>
      <c r="BP19" s="300" t="e">
        <f t="shared" si="31"/>
        <v>#DIV/0!</v>
      </c>
      <c r="BQ19" s="307">
        <f>Мос!C36</f>
        <v>0</v>
      </c>
      <c r="BR19" s="307">
        <f>Мос!D36</f>
        <v>0</v>
      </c>
      <c r="BS19" s="307" t="e">
        <f t="shared" si="32"/>
        <v>#DIV/0!</v>
      </c>
      <c r="BT19" s="307"/>
      <c r="BU19" s="307"/>
      <c r="BV19" s="317" t="e">
        <f t="shared" si="33"/>
        <v>#DIV/0!</v>
      </c>
      <c r="BW19" s="317"/>
      <c r="BX19" s="317"/>
      <c r="BY19" s="317" t="e">
        <f t="shared" si="34"/>
        <v>#DIV/0!</v>
      </c>
      <c r="BZ19" s="315">
        <f t="shared" si="35"/>
        <v>7238.5950000000003</v>
      </c>
      <c r="CA19" s="315">
        <f t="shared" si="36"/>
        <v>18.145</v>
      </c>
      <c r="CB19" s="307">
        <f t="shared" si="55"/>
        <v>0.2506701922127153</v>
      </c>
      <c r="CC19" s="307">
        <f>SUM(Мос!C41)</f>
        <v>1479.2</v>
      </c>
      <c r="CD19" s="307">
        <f>SUM(Мос!D41)</f>
        <v>0</v>
      </c>
      <c r="CE19" s="307">
        <f>CD19/CC19*100</f>
        <v>0</v>
      </c>
      <c r="CF19" s="307">
        <f>Мос!C42</f>
        <v>0</v>
      </c>
      <c r="CG19" s="464">
        <f>Мос!D42</f>
        <v>0</v>
      </c>
      <c r="CH19" s="307" t="e">
        <f t="shared" si="38"/>
        <v>#DIV/0!</v>
      </c>
      <c r="CI19" s="307">
        <f>Мос!C43</f>
        <v>2541.65</v>
      </c>
      <c r="CJ19" s="307">
        <f>Мос!D43</f>
        <v>0</v>
      </c>
      <c r="CK19" s="307">
        <f t="shared" si="7"/>
        <v>0</v>
      </c>
      <c r="CL19" s="307">
        <f>Мос!C45</f>
        <v>217.745</v>
      </c>
      <c r="CM19" s="307">
        <f>Мос!D45</f>
        <v>18.145</v>
      </c>
      <c r="CN19" s="307">
        <f t="shared" si="8"/>
        <v>8.333141978001791</v>
      </c>
      <c r="CO19" s="307">
        <f>Мос!C46</f>
        <v>3000</v>
      </c>
      <c r="CP19" s="307">
        <f>Мос!D46</f>
        <v>0</v>
      </c>
      <c r="CQ19" s="300">
        <f t="shared" si="39"/>
        <v>0</v>
      </c>
      <c r="CR19" s="319">
        <f>Мос!C51</f>
        <v>0</v>
      </c>
      <c r="CS19" s="307">
        <f>Мос!D51</f>
        <v>0</v>
      </c>
      <c r="CT19" s="307" t="e">
        <f t="shared" si="9"/>
        <v>#DIV/0!</v>
      </c>
      <c r="CU19" s="307"/>
      <c r="CV19" s="307"/>
      <c r="CW19" s="307"/>
      <c r="CX19" s="315"/>
      <c r="CY19" s="315"/>
      <c r="CZ19" s="307" t="e">
        <f t="shared" si="40"/>
        <v>#DIV/0!</v>
      </c>
      <c r="DA19" s="307"/>
      <c r="DB19" s="307"/>
      <c r="DC19" s="307"/>
      <c r="DD19" s="307"/>
      <c r="DE19" s="307"/>
      <c r="DF19" s="307"/>
      <c r="DG19" s="309">
        <f t="shared" si="41"/>
        <v>12592.904999999999</v>
      </c>
      <c r="DH19" s="309">
        <f t="shared" si="41"/>
        <v>29.00001</v>
      </c>
      <c r="DI19" s="307">
        <f t="shared" si="42"/>
        <v>0.23028848387246628</v>
      </c>
      <c r="DJ19" s="315">
        <f t="shared" si="43"/>
        <v>2345.7039999999997</v>
      </c>
      <c r="DK19" s="315">
        <f t="shared" si="43"/>
        <v>29.00001</v>
      </c>
      <c r="DL19" s="307">
        <f t="shared" si="44"/>
        <v>1.2363030459086057</v>
      </c>
      <c r="DM19" s="307">
        <f>Мос!C59</f>
        <v>2335.1999999999998</v>
      </c>
      <c r="DN19" s="307">
        <f>Мос!D59</f>
        <v>29.00001</v>
      </c>
      <c r="DO19" s="307">
        <f t="shared" si="45"/>
        <v>1.2418640801644401</v>
      </c>
      <c r="DP19" s="307">
        <f>Мос!C62</f>
        <v>0</v>
      </c>
      <c r="DQ19" s="307">
        <f>Мос!D62</f>
        <v>0</v>
      </c>
      <c r="DR19" s="307" t="e">
        <f t="shared" si="46"/>
        <v>#DIV/0!</v>
      </c>
      <c r="DS19" s="307">
        <f>Мос!C63</f>
        <v>5</v>
      </c>
      <c r="DT19" s="307">
        <f>Мос!D63</f>
        <v>0</v>
      </c>
      <c r="DU19" s="307">
        <f t="shared" si="47"/>
        <v>0</v>
      </c>
      <c r="DV19" s="307">
        <f>Мос!C64</f>
        <v>5.5039999999999996</v>
      </c>
      <c r="DW19" s="307">
        <f>Мос!D64</f>
        <v>0</v>
      </c>
      <c r="DX19" s="307">
        <f t="shared" si="48"/>
        <v>0</v>
      </c>
      <c r="DY19" s="307">
        <f>Мос!C66</f>
        <v>217.745</v>
      </c>
      <c r="DZ19" s="307">
        <f>Мос!D66</f>
        <v>0</v>
      </c>
      <c r="EA19" s="307">
        <f t="shared" si="49"/>
        <v>0</v>
      </c>
      <c r="EB19" s="307">
        <f>Мос!C67</f>
        <v>13.5</v>
      </c>
      <c r="EC19" s="307">
        <f>Мос!D67</f>
        <v>0</v>
      </c>
      <c r="ED19" s="307">
        <f t="shared" si="50"/>
        <v>0</v>
      </c>
      <c r="EE19" s="315">
        <f>Мос!C73</f>
        <v>3432.96</v>
      </c>
      <c r="EF19" s="315">
        <f>Мос!D73</f>
        <v>0</v>
      </c>
      <c r="EG19" s="307">
        <f t="shared" si="51"/>
        <v>0</v>
      </c>
      <c r="EH19" s="315">
        <f>Мос!C78</f>
        <v>5323.0959999999995</v>
      </c>
      <c r="EI19" s="315">
        <f>Мос!D78</f>
        <v>0</v>
      </c>
      <c r="EJ19" s="307">
        <f t="shared" si="52"/>
        <v>0</v>
      </c>
      <c r="EK19" s="315">
        <f>Мос!C83</f>
        <v>1224.9000000000001</v>
      </c>
      <c r="EL19" s="320">
        <f>Мос!D83</f>
        <v>0</v>
      </c>
      <c r="EM19" s="307">
        <f t="shared" si="10"/>
        <v>0</v>
      </c>
      <c r="EN19" s="307">
        <f>Мос!C91</f>
        <v>0</v>
      </c>
      <c r="EO19" s="307">
        <f>Мос!D91</f>
        <v>0</v>
      </c>
      <c r="EP19" s="307" t="e">
        <f t="shared" si="11"/>
        <v>#DIV/0!</v>
      </c>
      <c r="EQ19" s="321">
        <f>Мос!C93</f>
        <v>35</v>
      </c>
      <c r="ER19" s="321">
        <f>Мос!D93</f>
        <v>0</v>
      </c>
      <c r="ES19" s="307">
        <f t="shared" si="53"/>
        <v>0</v>
      </c>
      <c r="ET19" s="307">
        <f>Мос!C99</f>
        <v>0</v>
      </c>
      <c r="EU19" s="307">
        <f>Мос!D99</f>
        <v>0</v>
      </c>
      <c r="EV19" s="307" t="e">
        <f t="shared" si="54"/>
        <v>#DIV/0!</v>
      </c>
      <c r="EW19" s="331">
        <f t="shared" si="12"/>
        <v>0</v>
      </c>
      <c r="EX19" s="331">
        <f t="shared" si="13"/>
        <v>322.61223999999999</v>
      </c>
      <c r="EY19" s="307" t="e">
        <f t="shared" si="56"/>
        <v>#DIV/0!</v>
      </c>
      <c r="EZ19" s="253"/>
      <c r="FA19" s="254"/>
      <c r="FC19" s="254"/>
    </row>
    <row r="20" spans="1:170" s="158" customFormat="1" ht="24.75" customHeight="1">
      <c r="A20" s="343">
        <v>7</v>
      </c>
      <c r="B20" s="345" t="s">
        <v>296</v>
      </c>
      <c r="C20" s="298">
        <f t="shared" si="14"/>
        <v>8527.3780000000006</v>
      </c>
      <c r="D20" s="299">
        <f t="shared" si="0"/>
        <v>152.52824000000004</v>
      </c>
      <c r="E20" s="307">
        <f t="shared" si="1"/>
        <v>1.7886886215200033</v>
      </c>
      <c r="F20" s="301">
        <f t="shared" si="15"/>
        <v>2441.8199999999997</v>
      </c>
      <c r="G20" s="301">
        <f t="shared" si="3"/>
        <v>134.38324000000003</v>
      </c>
      <c r="H20" s="307">
        <f t="shared" si="16"/>
        <v>5.5034048373754025</v>
      </c>
      <c r="I20" s="323">
        <f>Ори!C6</f>
        <v>273</v>
      </c>
      <c r="J20" s="452">
        <f>Ори!D6</f>
        <v>15.97269</v>
      </c>
      <c r="K20" s="307">
        <f t="shared" si="17"/>
        <v>5.8508021978021976</v>
      </c>
      <c r="L20" s="307">
        <f>Ори!C8</f>
        <v>205.45599999999999</v>
      </c>
      <c r="M20" s="307">
        <f>Ори!D8</f>
        <v>24.28566</v>
      </c>
      <c r="N20" s="300">
        <f t="shared" si="18"/>
        <v>11.820370298263375</v>
      </c>
      <c r="O20" s="300">
        <f>Ори!C9</f>
        <v>2.2029999999999998</v>
      </c>
      <c r="P20" s="300">
        <f>Ори!D9</f>
        <v>0.14291999999999999</v>
      </c>
      <c r="Q20" s="300">
        <f t="shared" si="19"/>
        <v>6.4875170222423968</v>
      </c>
      <c r="R20" s="300">
        <f>Ори!C10</f>
        <v>343.161</v>
      </c>
      <c r="S20" s="300">
        <f>Ори!D10</f>
        <v>30.047499999999999</v>
      </c>
      <c r="T20" s="300">
        <f t="shared" si="20"/>
        <v>8.7560940782897827</v>
      </c>
      <c r="U20" s="300">
        <f>Ори!C11</f>
        <v>0</v>
      </c>
      <c r="V20" s="304">
        <f>Ори!D11</f>
        <v>-1.61799</v>
      </c>
      <c r="W20" s="300" t="e">
        <f t="shared" si="21"/>
        <v>#DIV/0!</v>
      </c>
      <c r="X20" s="315">
        <f>Ори!C13</f>
        <v>10</v>
      </c>
      <c r="Y20" s="315">
        <f>Ори!D13</f>
        <v>0</v>
      </c>
      <c r="Z20" s="307">
        <f t="shared" si="22"/>
        <v>0</v>
      </c>
      <c r="AA20" s="315">
        <f>Ори!C15</f>
        <v>360</v>
      </c>
      <c r="AB20" s="306">
        <f>Ори!D15</f>
        <v>4.1262299999999996</v>
      </c>
      <c r="AC20" s="307">
        <f t="shared" si="23"/>
        <v>1.1461749999999999</v>
      </c>
      <c r="AD20" s="315">
        <f>Ори!C16</f>
        <v>1100</v>
      </c>
      <c r="AE20" s="315">
        <f>Ори!D16</f>
        <v>56.926229999999997</v>
      </c>
      <c r="AF20" s="307">
        <f t="shared" si="4"/>
        <v>5.1751118181818176</v>
      </c>
      <c r="AG20" s="307">
        <f>Ори!C18</f>
        <v>8</v>
      </c>
      <c r="AH20" s="307">
        <f>Ори!D18</f>
        <v>0</v>
      </c>
      <c r="AI20" s="307">
        <f t="shared" si="24"/>
        <v>0</v>
      </c>
      <c r="AJ20" s="307"/>
      <c r="AK20" s="307"/>
      <c r="AL20" s="307" t="e">
        <f t="shared" si="5"/>
        <v>#DIV/0!</v>
      </c>
      <c r="AM20" s="315">
        <v>0</v>
      </c>
      <c r="AN20" s="315">
        <v>0</v>
      </c>
      <c r="AO20" s="307" t="e">
        <f t="shared" si="6"/>
        <v>#DIV/0!</v>
      </c>
      <c r="AP20" s="315">
        <f>Ори!C27</f>
        <v>100</v>
      </c>
      <c r="AQ20" s="316">
        <f>Ори!D27</f>
        <v>0</v>
      </c>
      <c r="AR20" s="307">
        <f t="shared" si="25"/>
        <v>0</v>
      </c>
      <c r="AS20" s="309">
        <f>Ори!C28</f>
        <v>30</v>
      </c>
      <c r="AT20" s="316">
        <f>Ори!D28</f>
        <v>4.5</v>
      </c>
      <c r="AU20" s="307">
        <f t="shared" si="26"/>
        <v>15</v>
      </c>
      <c r="AV20" s="315"/>
      <c r="AW20" s="315"/>
      <c r="AX20" s="307" t="e">
        <f t="shared" si="27"/>
        <v>#DIV/0!</v>
      </c>
      <c r="AY20" s="307">
        <f>Ори!C30</f>
        <v>10</v>
      </c>
      <c r="AZ20" s="310">
        <f>Ори!D30</f>
        <v>0</v>
      </c>
      <c r="BA20" s="307">
        <f t="shared" si="28"/>
        <v>0</v>
      </c>
      <c r="BB20" s="307"/>
      <c r="BC20" s="307"/>
      <c r="BD20" s="307"/>
      <c r="BE20" s="307">
        <f>Ори!C33</f>
        <v>0</v>
      </c>
      <c r="BF20" s="307">
        <f>Ори!D33</f>
        <v>0</v>
      </c>
      <c r="BG20" s="307" t="e">
        <f t="shared" si="29"/>
        <v>#DIV/0!</v>
      </c>
      <c r="BH20" s="307"/>
      <c r="BI20" s="307"/>
      <c r="BJ20" s="307" t="e">
        <f t="shared" si="30"/>
        <v>#DIV/0!</v>
      </c>
      <c r="BK20" s="307"/>
      <c r="BL20" s="307"/>
      <c r="BM20" s="307"/>
      <c r="BN20" s="307">
        <f>Ори!C35</f>
        <v>0</v>
      </c>
      <c r="BO20" s="307">
        <f>Ори!D34</f>
        <v>0</v>
      </c>
      <c r="BP20" s="300" t="e">
        <f t="shared" si="31"/>
        <v>#DIV/0!</v>
      </c>
      <c r="BQ20" s="307">
        <f>Ори!C36</f>
        <v>0</v>
      </c>
      <c r="BR20" s="307">
        <f>Ори!D36</f>
        <v>0</v>
      </c>
      <c r="BS20" s="307" t="e">
        <f t="shared" si="32"/>
        <v>#DIV/0!</v>
      </c>
      <c r="BT20" s="307"/>
      <c r="BU20" s="307"/>
      <c r="BV20" s="317" t="e">
        <f t="shared" si="33"/>
        <v>#DIV/0!</v>
      </c>
      <c r="BW20" s="317"/>
      <c r="BX20" s="317"/>
      <c r="BY20" s="317" t="e">
        <f t="shared" si="34"/>
        <v>#DIV/0!</v>
      </c>
      <c r="BZ20" s="305">
        <f t="shared" si="35"/>
        <v>6085.558</v>
      </c>
      <c r="CA20" s="305">
        <f t="shared" si="36"/>
        <v>18.145</v>
      </c>
      <c r="CB20" s="307">
        <f t="shared" si="55"/>
        <v>0.29816493409478634</v>
      </c>
      <c r="CC20" s="307">
        <f>Ори!C41</f>
        <v>3478.3</v>
      </c>
      <c r="CD20" s="307">
        <f>Ори!D41</f>
        <v>0</v>
      </c>
      <c r="CE20" s="307">
        <f t="shared" si="37"/>
        <v>0</v>
      </c>
      <c r="CF20" s="307">
        <f>Ори!C42</f>
        <v>0</v>
      </c>
      <c r="CG20" s="464">
        <f>Ори!D42</f>
        <v>0</v>
      </c>
      <c r="CH20" s="307" t="e">
        <f t="shared" si="38"/>
        <v>#DIV/0!</v>
      </c>
      <c r="CI20" s="307">
        <f>Ори!C43</f>
        <v>1014.51</v>
      </c>
      <c r="CJ20" s="307">
        <f>Ори!D43</f>
        <v>0</v>
      </c>
      <c r="CK20" s="307">
        <f t="shared" si="7"/>
        <v>0</v>
      </c>
      <c r="CL20" s="307">
        <f>Ори!C45</f>
        <v>217.745</v>
      </c>
      <c r="CM20" s="307">
        <f>Ори!D45</f>
        <v>18.145</v>
      </c>
      <c r="CN20" s="307">
        <f t="shared" si="8"/>
        <v>8.333141978001791</v>
      </c>
      <c r="CO20" s="307">
        <f>Ори!C46</f>
        <v>1375.0029999999999</v>
      </c>
      <c r="CP20" s="307">
        <f>Ори!D46</f>
        <v>0</v>
      </c>
      <c r="CQ20" s="300">
        <f t="shared" si="39"/>
        <v>0</v>
      </c>
      <c r="CR20" s="319">
        <f>Ори!C47</f>
        <v>0</v>
      </c>
      <c r="CS20" s="307">
        <f>Ори!D47</f>
        <v>0</v>
      </c>
      <c r="CT20" s="307" t="e">
        <f t="shared" si="9"/>
        <v>#DIV/0!</v>
      </c>
      <c r="CU20" s="307"/>
      <c r="CV20" s="307"/>
      <c r="CW20" s="307"/>
      <c r="CX20" s="315"/>
      <c r="CY20" s="315"/>
      <c r="CZ20" s="307" t="e">
        <f t="shared" si="40"/>
        <v>#DIV/0!</v>
      </c>
      <c r="DA20" s="307"/>
      <c r="DB20" s="307"/>
      <c r="DC20" s="307"/>
      <c r="DD20" s="307"/>
      <c r="DE20" s="307"/>
      <c r="DF20" s="307"/>
      <c r="DG20" s="309">
        <f t="shared" si="41"/>
        <v>8577.8780000000006</v>
      </c>
      <c r="DH20" s="309">
        <f t="shared" si="41"/>
        <v>221.34402</v>
      </c>
      <c r="DI20" s="307">
        <f t="shared" si="42"/>
        <v>2.5804053170259587</v>
      </c>
      <c r="DJ20" s="315">
        <f t="shared" si="43"/>
        <v>1684.1020000000001</v>
      </c>
      <c r="DK20" s="315">
        <f t="shared" si="43"/>
        <v>62.219119999999997</v>
      </c>
      <c r="DL20" s="307">
        <f t="shared" si="44"/>
        <v>3.6944983142351226</v>
      </c>
      <c r="DM20" s="307">
        <f>Ори!C58</f>
        <v>1669.2</v>
      </c>
      <c r="DN20" s="307">
        <f>Ори!D58</f>
        <v>62.219119999999997</v>
      </c>
      <c r="DO20" s="307">
        <f t="shared" si="45"/>
        <v>3.7274814282290918</v>
      </c>
      <c r="DP20" s="307">
        <f>Ори!C61</f>
        <v>0</v>
      </c>
      <c r="DQ20" s="307">
        <f>Ори!D61</f>
        <v>0</v>
      </c>
      <c r="DR20" s="307" t="e">
        <f t="shared" si="46"/>
        <v>#DIV/0!</v>
      </c>
      <c r="DS20" s="307">
        <f>Ори!C62</f>
        <v>10</v>
      </c>
      <c r="DT20" s="307">
        <f>Ори!D62</f>
        <v>0</v>
      </c>
      <c r="DU20" s="307">
        <f t="shared" si="47"/>
        <v>0</v>
      </c>
      <c r="DV20" s="307">
        <f>Ори!C63</f>
        <v>4.9020000000000001</v>
      </c>
      <c r="DW20" s="307">
        <f>Ори!D63</f>
        <v>0</v>
      </c>
      <c r="DX20" s="307">
        <f t="shared" si="48"/>
        <v>0</v>
      </c>
      <c r="DY20" s="307">
        <f>Ори!C65</f>
        <v>217.745</v>
      </c>
      <c r="DZ20" s="307">
        <f>Ори!D65</f>
        <v>0</v>
      </c>
      <c r="EA20" s="307">
        <f t="shared" si="49"/>
        <v>0</v>
      </c>
      <c r="EB20" s="307">
        <f>Ори!C66</f>
        <v>18.5</v>
      </c>
      <c r="EC20" s="307">
        <f>Ори!D66</f>
        <v>0</v>
      </c>
      <c r="ED20" s="307">
        <f t="shared" si="50"/>
        <v>0</v>
      </c>
      <c r="EE20" s="315">
        <f>Ори!C72</f>
        <v>3290.8330000000001</v>
      </c>
      <c r="EF20" s="315">
        <f>Ори!D72</f>
        <v>10.5169</v>
      </c>
      <c r="EG20" s="307">
        <f t="shared" si="51"/>
        <v>0.31958169861551766</v>
      </c>
      <c r="EH20" s="315">
        <f>Ори!C77</f>
        <v>1572.598</v>
      </c>
      <c r="EI20" s="315">
        <f>Ори!D77</f>
        <v>0</v>
      </c>
      <c r="EJ20" s="307">
        <f t="shared" si="52"/>
        <v>0</v>
      </c>
      <c r="EK20" s="315">
        <f>Ори!C82</f>
        <v>1784.1</v>
      </c>
      <c r="EL20" s="320">
        <f>Ори!D82</f>
        <v>148.608</v>
      </c>
      <c r="EM20" s="307">
        <f t="shared" si="10"/>
        <v>8.3295779384563637</v>
      </c>
      <c r="EN20" s="307">
        <f>Ори!C84</f>
        <v>0</v>
      </c>
      <c r="EO20" s="307">
        <f>Ори!D84</f>
        <v>0</v>
      </c>
      <c r="EP20" s="307" t="e">
        <f t="shared" si="11"/>
        <v>#DIV/0!</v>
      </c>
      <c r="EQ20" s="321">
        <f>Ори!C89</f>
        <v>10</v>
      </c>
      <c r="ER20" s="321">
        <f>Ори!D89</f>
        <v>0</v>
      </c>
      <c r="ES20" s="307">
        <f t="shared" si="53"/>
        <v>0</v>
      </c>
      <c r="ET20" s="307">
        <f>Ори!C95</f>
        <v>0</v>
      </c>
      <c r="EU20" s="307">
        <f>Ори!D95</f>
        <v>0</v>
      </c>
      <c r="EV20" s="300" t="e">
        <f t="shared" si="54"/>
        <v>#DIV/0!</v>
      </c>
      <c r="EW20" s="314">
        <f t="shared" si="12"/>
        <v>-50.5</v>
      </c>
      <c r="EX20" s="314">
        <f t="shared" si="13"/>
        <v>-68.815779999999961</v>
      </c>
      <c r="EY20" s="300">
        <f t="shared" si="56"/>
        <v>136.26887128712863</v>
      </c>
      <c r="EZ20" s="160"/>
      <c r="FA20" s="161"/>
      <c r="FC20" s="161"/>
      <c r="FF20" s="163"/>
      <c r="FG20" s="163"/>
      <c r="FH20" s="163"/>
      <c r="FI20" s="163"/>
      <c r="FJ20" s="163"/>
      <c r="FK20" s="163"/>
      <c r="FL20" s="163"/>
      <c r="FM20" s="163"/>
      <c r="FN20" s="163"/>
    </row>
    <row r="21" spans="1:170" s="158" customFormat="1" ht="24.75" customHeight="1">
      <c r="A21" s="343">
        <v>8</v>
      </c>
      <c r="B21" s="345" t="s">
        <v>297</v>
      </c>
      <c r="C21" s="298">
        <f t="shared" si="14"/>
        <v>15715.474000000002</v>
      </c>
      <c r="D21" s="299">
        <f t="shared" si="0"/>
        <v>129.32506000000001</v>
      </c>
      <c r="E21" s="307">
        <f t="shared" si="1"/>
        <v>0.82291542717706123</v>
      </c>
      <c r="F21" s="301">
        <f t="shared" si="15"/>
        <v>1984.27</v>
      </c>
      <c r="G21" s="301">
        <f t="shared" si="3"/>
        <v>111.18006</v>
      </c>
      <c r="H21" s="307">
        <f t="shared" si="16"/>
        <v>5.6030711546311744</v>
      </c>
      <c r="I21" s="315">
        <f>Сят!C6</f>
        <v>162</v>
      </c>
      <c r="J21" s="453">
        <f>Сят!D6</f>
        <v>8.1476199999999999</v>
      </c>
      <c r="K21" s="307">
        <f t="shared" si="17"/>
        <v>5.0293950617283949</v>
      </c>
      <c r="L21" s="307">
        <f>Сят!C8</f>
        <v>255.233</v>
      </c>
      <c r="M21" s="307">
        <f>Сят!D8</f>
        <v>30.169309999999999</v>
      </c>
      <c r="N21" s="300">
        <f t="shared" si="18"/>
        <v>11.820301450047603</v>
      </c>
      <c r="O21" s="300">
        <f>Сят!C9</f>
        <v>2.7370000000000001</v>
      </c>
      <c r="P21" s="300">
        <f>Сят!D9</f>
        <v>0.17754</v>
      </c>
      <c r="Q21" s="300">
        <f t="shared" si="19"/>
        <v>6.4866642309097555</v>
      </c>
      <c r="R21" s="300">
        <f>Сят!C10</f>
        <v>426.3</v>
      </c>
      <c r="S21" s="300">
        <f>Сят!D10</f>
        <v>37.32705</v>
      </c>
      <c r="T21" s="300">
        <f t="shared" si="20"/>
        <v>8.7560520760028133</v>
      </c>
      <c r="U21" s="300">
        <f>Сят!C11</f>
        <v>0</v>
      </c>
      <c r="V21" s="304">
        <f>Сят!D11</f>
        <v>-2.00997</v>
      </c>
      <c r="W21" s="300" t="e">
        <f t="shared" si="21"/>
        <v>#DIV/0!</v>
      </c>
      <c r="X21" s="315">
        <f>Сят!C13</f>
        <v>30</v>
      </c>
      <c r="Y21" s="315">
        <f>Сят!D13</f>
        <v>0</v>
      </c>
      <c r="Z21" s="307">
        <f t="shared" si="22"/>
        <v>0</v>
      </c>
      <c r="AA21" s="315">
        <f>Сят!C15</f>
        <v>198</v>
      </c>
      <c r="AB21" s="306">
        <f>Сят!D15</f>
        <v>3.6165400000000001</v>
      </c>
      <c r="AC21" s="307">
        <f t="shared" si="23"/>
        <v>1.8265353535353537</v>
      </c>
      <c r="AD21" s="315">
        <f>Сят!C16</f>
        <v>710</v>
      </c>
      <c r="AE21" s="315">
        <f>Сят!D16</f>
        <v>19.037489999999998</v>
      </c>
      <c r="AF21" s="307">
        <f t="shared" si="4"/>
        <v>2.6813366197183095</v>
      </c>
      <c r="AG21" s="307">
        <f>Сят!C18</f>
        <v>4</v>
      </c>
      <c r="AH21" s="307">
        <f>Сят!D18</f>
        <v>0.75</v>
      </c>
      <c r="AI21" s="307">
        <f t="shared" si="24"/>
        <v>18.75</v>
      </c>
      <c r="AJ21" s="307">
        <f>Сят!C22</f>
        <v>0</v>
      </c>
      <c r="AK21" s="307">
        <f>Сят!D20</f>
        <v>0</v>
      </c>
      <c r="AL21" s="307" t="e">
        <f t="shared" si="5"/>
        <v>#DIV/0!</v>
      </c>
      <c r="AM21" s="315">
        <v>0</v>
      </c>
      <c r="AN21" s="315">
        <v>0</v>
      </c>
      <c r="AO21" s="307" t="e">
        <f t="shared" si="6"/>
        <v>#DIV/0!</v>
      </c>
      <c r="AP21" s="315">
        <f>Сят!C27</f>
        <v>180</v>
      </c>
      <c r="AQ21" s="316">
        <f>Сят!D27</f>
        <v>0</v>
      </c>
      <c r="AR21" s="307">
        <f t="shared" si="25"/>
        <v>0</v>
      </c>
      <c r="AS21" s="309">
        <f>Сят!C28</f>
        <v>6</v>
      </c>
      <c r="AT21" s="316">
        <f>Сят!D28</f>
        <v>0.56447999999999998</v>
      </c>
      <c r="AU21" s="307">
        <f t="shared" si="26"/>
        <v>9.4079999999999995</v>
      </c>
      <c r="AV21" s="315"/>
      <c r="AW21" s="315"/>
      <c r="AX21" s="307" t="e">
        <f t="shared" si="27"/>
        <v>#DIV/0!</v>
      </c>
      <c r="AY21" s="307">
        <f>Сят!C30</f>
        <v>10</v>
      </c>
      <c r="AZ21" s="310">
        <f>Сят!D30</f>
        <v>0</v>
      </c>
      <c r="BA21" s="307">
        <f t="shared" si="28"/>
        <v>0</v>
      </c>
      <c r="BB21" s="307"/>
      <c r="BC21" s="307"/>
      <c r="BD21" s="307"/>
      <c r="BE21" s="307">
        <f>Сят!C33</f>
        <v>0</v>
      </c>
      <c r="BF21" s="307">
        <f>SUM(Сят!D31)</f>
        <v>13.4</v>
      </c>
      <c r="BG21" s="307" t="e">
        <f t="shared" si="29"/>
        <v>#DIV/0!</v>
      </c>
      <c r="BH21" s="307"/>
      <c r="BI21" s="307"/>
      <c r="BJ21" s="307" t="e">
        <f t="shared" si="30"/>
        <v>#DIV/0!</v>
      </c>
      <c r="BK21" s="307"/>
      <c r="BL21" s="307"/>
      <c r="BM21" s="307"/>
      <c r="BN21" s="307">
        <f>Сят!C34</f>
        <v>0</v>
      </c>
      <c r="BO21" s="307">
        <f>Сят!D34</f>
        <v>0</v>
      </c>
      <c r="BP21" s="300" t="e">
        <f t="shared" si="31"/>
        <v>#DIV/0!</v>
      </c>
      <c r="BQ21" s="307">
        <f>Сят!C36</f>
        <v>0</v>
      </c>
      <c r="BR21" s="307">
        <f>Сят!D36</f>
        <v>0</v>
      </c>
      <c r="BS21" s="307" t="e">
        <f t="shared" si="32"/>
        <v>#DIV/0!</v>
      </c>
      <c r="BT21" s="307"/>
      <c r="BU21" s="307"/>
      <c r="BV21" s="317" t="e">
        <f t="shared" si="33"/>
        <v>#DIV/0!</v>
      </c>
      <c r="BW21" s="317"/>
      <c r="BX21" s="317"/>
      <c r="BY21" s="317" t="e">
        <f t="shared" si="34"/>
        <v>#DIV/0!</v>
      </c>
      <c r="BZ21" s="305">
        <f t="shared" si="35"/>
        <v>13731.204000000002</v>
      </c>
      <c r="CA21" s="305">
        <f t="shared" si="36"/>
        <v>18.145</v>
      </c>
      <c r="CB21" s="307">
        <f t="shared" si="55"/>
        <v>0.13214427518519131</v>
      </c>
      <c r="CC21" s="307">
        <f>Сят!C41</f>
        <v>4849.2</v>
      </c>
      <c r="CD21" s="307">
        <f>Сят!D41</f>
        <v>0</v>
      </c>
      <c r="CE21" s="307">
        <f t="shared" si="37"/>
        <v>0</v>
      </c>
      <c r="CF21" s="307">
        <f>Сят!C42</f>
        <v>0</v>
      </c>
      <c r="CG21" s="464">
        <f>Сят!D42</f>
        <v>0</v>
      </c>
      <c r="CH21" s="307" t="e">
        <f t="shared" si="38"/>
        <v>#DIV/0!</v>
      </c>
      <c r="CI21" s="307">
        <f>Сят!C43</f>
        <v>8109.96</v>
      </c>
      <c r="CJ21" s="307">
        <f>Сят!D43</f>
        <v>0</v>
      </c>
      <c r="CK21" s="307">
        <f t="shared" si="7"/>
        <v>0</v>
      </c>
      <c r="CL21" s="307">
        <f>Сят!C44</f>
        <v>217.745</v>
      </c>
      <c r="CM21" s="307">
        <f>Сят!D44</f>
        <v>18.145</v>
      </c>
      <c r="CN21" s="307">
        <f t="shared" si="8"/>
        <v>8.333141978001791</v>
      </c>
      <c r="CO21" s="307">
        <f>Сят!C48</f>
        <v>554.29899999999998</v>
      </c>
      <c r="CP21" s="307">
        <f>Сят!D48</f>
        <v>0</v>
      </c>
      <c r="CQ21" s="300">
        <f t="shared" si="39"/>
        <v>0</v>
      </c>
      <c r="CR21" s="319">
        <f>Сят!C49</f>
        <v>0</v>
      </c>
      <c r="CS21" s="307">
        <f>Сят!D49</f>
        <v>0</v>
      </c>
      <c r="CT21" s="307" t="e">
        <f t="shared" si="9"/>
        <v>#DIV/0!</v>
      </c>
      <c r="CU21" s="307"/>
      <c r="CV21" s="307">
        <f>Сят!D50</f>
        <v>0</v>
      </c>
      <c r="CW21" s="307"/>
      <c r="CX21" s="315"/>
      <c r="CY21" s="315"/>
      <c r="CZ21" s="307" t="e">
        <f t="shared" si="40"/>
        <v>#DIV/0!</v>
      </c>
      <c r="DA21" s="307"/>
      <c r="DB21" s="307"/>
      <c r="DC21" s="307"/>
      <c r="DD21" s="307"/>
      <c r="DE21" s="307"/>
      <c r="DF21" s="307"/>
      <c r="DG21" s="309">
        <f t="shared" si="41"/>
        <v>15805.673999999999</v>
      </c>
      <c r="DH21" s="309">
        <f t="shared" si="41"/>
        <v>270.18810000000002</v>
      </c>
      <c r="DI21" s="307">
        <f t="shared" si="42"/>
        <v>1.7094373830562368</v>
      </c>
      <c r="DJ21" s="315">
        <f t="shared" si="43"/>
        <v>1562.6039999999998</v>
      </c>
      <c r="DK21" s="315">
        <f>Сят!D56</f>
        <v>57.601970000000001</v>
      </c>
      <c r="DL21" s="307">
        <f t="shared" si="44"/>
        <v>3.6862807211552004</v>
      </c>
      <c r="DM21" s="307">
        <f>Сят!C58</f>
        <v>1547.1</v>
      </c>
      <c r="DN21" s="307">
        <f>Сят!D58</f>
        <v>57.601970000000001</v>
      </c>
      <c r="DO21" s="307">
        <f t="shared" si="45"/>
        <v>3.7232221575851598</v>
      </c>
      <c r="DP21" s="307">
        <f>Сят!C61</f>
        <v>0</v>
      </c>
      <c r="DQ21" s="307">
        <f>Сят!D61</f>
        <v>0</v>
      </c>
      <c r="DR21" s="307" t="e">
        <f t="shared" si="46"/>
        <v>#DIV/0!</v>
      </c>
      <c r="DS21" s="307">
        <f>Сят!C62</f>
        <v>10</v>
      </c>
      <c r="DT21" s="307">
        <f>Сят!D62</f>
        <v>0</v>
      </c>
      <c r="DU21" s="307">
        <f t="shared" si="47"/>
        <v>0</v>
      </c>
      <c r="DV21" s="307">
        <f>Сят!C63</f>
        <v>5.5039999999999996</v>
      </c>
      <c r="DW21" s="307">
        <f>Сят!D63</f>
        <v>0</v>
      </c>
      <c r="DX21" s="307">
        <f t="shared" si="48"/>
        <v>0</v>
      </c>
      <c r="DY21" s="307">
        <f>Сят!C65</f>
        <v>217.745</v>
      </c>
      <c r="DZ21" s="307">
        <f>Сят!D65</f>
        <v>5.2</v>
      </c>
      <c r="EA21" s="307">
        <f t="shared" si="49"/>
        <v>2.3881145376472479</v>
      </c>
      <c r="EB21" s="307">
        <f>Сят!C66</f>
        <v>15</v>
      </c>
      <c r="EC21" s="307">
        <f>Сят!D66</f>
        <v>0</v>
      </c>
      <c r="ED21" s="307">
        <f t="shared" si="50"/>
        <v>0</v>
      </c>
      <c r="EE21" s="315">
        <f>Сят!C72</f>
        <v>2767.6289999999999</v>
      </c>
      <c r="EF21" s="315">
        <f>Сят!D72</f>
        <v>9.2171299999999992</v>
      </c>
      <c r="EG21" s="307">
        <f t="shared" si="51"/>
        <v>0.33303343764644755</v>
      </c>
      <c r="EH21" s="315">
        <f>Сят!C77</f>
        <v>1065.4960000000001</v>
      </c>
      <c r="EI21" s="315">
        <f>Сят!D77</f>
        <v>13.936</v>
      </c>
      <c r="EJ21" s="307">
        <f t="shared" si="52"/>
        <v>1.3079354591664352</v>
      </c>
      <c r="EK21" s="315">
        <f>Сят!C81</f>
        <v>10167.200000000001</v>
      </c>
      <c r="EL21" s="320">
        <f>Сят!D81</f>
        <v>184.233</v>
      </c>
      <c r="EM21" s="307">
        <f t="shared" si="10"/>
        <v>1.8120328113935005</v>
      </c>
      <c r="EN21" s="307">
        <f>Сят!C83</f>
        <v>0</v>
      </c>
      <c r="EO21" s="307">
        <f>Сят!D83</f>
        <v>0</v>
      </c>
      <c r="EP21" s="307" t="e">
        <f t="shared" si="11"/>
        <v>#DIV/0!</v>
      </c>
      <c r="EQ21" s="321">
        <f>Сят!C88</f>
        <v>10</v>
      </c>
      <c r="ER21" s="321">
        <f>Сят!D88</f>
        <v>0</v>
      </c>
      <c r="ES21" s="307">
        <f t="shared" si="53"/>
        <v>0</v>
      </c>
      <c r="ET21" s="307">
        <f>Сят!C94</f>
        <v>0</v>
      </c>
      <c r="EU21" s="307">
        <f>Сят!D94</f>
        <v>0</v>
      </c>
      <c r="EV21" s="300" t="e">
        <f t="shared" si="54"/>
        <v>#DIV/0!</v>
      </c>
      <c r="EW21" s="314">
        <f t="shared" si="12"/>
        <v>-90.19999999999709</v>
      </c>
      <c r="EX21" s="314">
        <f t="shared" si="13"/>
        <v>-140.86304000000001</v>
      </c>
      <c r="EY21" s="300">
        <f t="shared" si="56"/>
        <v>156.16745011086979</v>
      </c>
      <c r="EZ21" s="160"/>
      <c r="FA21" s="161"/>
      <c r="FB21" s="163"/>
      <c r="FC21" s="161"/>
      <c r="FD21" s="163"/>
      <c r="FE21" s="163"/>
      <c r="FF21" s="163"/>
      <c r="FG21" s="163"/>
      <c r="FH21" s="163"/>
      <c r="FI21" s="163"/>
      <c r="FJ21" s="163"/>
      <c r="FK21" s="163"/>
      <c r="FL21" s="163"/>
      <c r="FM21" s="163"/>
      <c r="FN21" s="163"/>
    </row>
    <row r="22" spans="1:170" s="170" customFormat="1" ht="22.5" customHeight="1">
      <c r="A22" s="346">
        <v>9</v>
      </c>
      <c r="B22" s="347" t="s">
        <v>298</v>
      </c>
      <c r="C22" s="324">
        <f>F22+BZ22</f>
        <v>6965.0929999999989</v>
      </c>
      <c r="D22" s="325">
        <f t="shared" si="0"/>
        <v>214.69221000000002</v>
      </c>
      <c r="E22" s="310">
        <f t="shared" si="1"/>
        <v>3.0824026326712368</v>
      </c>
      <c r="F22" s="301">
        <f t="shared" si="15"/>
        <v>2146.0999999999995</v>
      </c>
      <c r="G22" s="326">
        <f t="shared" si="3"/>
        <v>205.61921000000001</v>
      </c>
      <c r="H22" s="310">
        <f t="shared" si="16"/>
        <v>9.581063790130937</v>
      </c>
      <c r="I22" s="309">
        <f>Тор!C6</f>
        <v>159</v>
      </c>
      <c r="J22" s="453">
        <f>Тор!D6</f>
        <v>9.6780000000000008</v>
      </c>
      <c r="K22" s="310">
        <f t="shared" si="17"/>
        <v>6.0867924528301893</v>
      </c>
      <c r="L22" s="310">
        <f>Тор!C8</f>
        <v>342.07900000000001</v>
      </c>
      <c r="M22" s="310">
        <f>Тор!D8</f>
        <v>40.434379999999997</v>
      </c>
      <c r="N22" s="310">
        <f t="shared" si="18"/>
        <v>11.820187734412226</v>
      </c>
      <c r="O22" s="310">
        <f>Тор!C9</f>
        <v>3.6680000000000001</v>
      </c>
      <c r="P22" s="310">
        <f>Тор!D9</f>
        <v>0.23794999999999999</v>
      </c>
      <c r="Q22" s="310">
        <f t="shared" si="19"/>
        <v>6.4871864776444923</v>
      </c>
      <c r="R22" s="310">
        <f>Тор!C10</f>
        <v>571.35299999999995</v>
      </c>
      <c r="S22" s="310">
        <f>Тор!D10</f>
        <v>50.027520000000003</v>
      </c>
      <c r="T22" s="310">
        <f t="shared" si="20"/>
        <v>8.7559739775585328</v>
      </c>
      <c r="U22" s="310">
        <f>Тор!C11</f>
        <v>0</v>
      </c>
      <c r="V22" s="327">
        <f>Тор!D11</f>
        <v>-2.6938499999999999</v>
      </c>
      <c r="W22" s="310" t="e">
        <f t="shared" si="21"/>
        <v>#DIV/0!</v>
      </c>
      <c r="X22" s="309">
        <f>Тор!C13</f>
        <v>30</v>
      </c>
      <c r="Y22" s="309">
        <f>Тор!D13</f>
        <v>0</v>
      </c>
      <c r="Z22" s="310">
        <f t="shared" si="22"/>
        <v>0</v>
      </c>
      <c r="AA22" s="309">
        <f>Тор!C15</f>
        <v>247</v>
      </c>
      <c r="AB22" s="306">
        <f>Тор!D15</f>
        <v>0.96367999999999998</v>
      </c>
      <c r="AC22" s="310">
        <f t="shared" si="23"/>
        <v>0.39015384615384613</v>
      </c>
      <c r="AD22" s="309">
        <f>Тор!C16</f>
        <v>405</v>
      </c>
      <c r="AE22" s="309">
        <f>Тор!D16</f>
        <v>9.9281799999999993</v>
      </c>
      <c r="AF22" s="310">
        <f t="shared" si="4"/>
        <v>2.4514024691358021</v>
      </c>
      <c r="AG22" s="310">
        <f>Тор!C18</f>
        <v>8</v>
      </c>
      <c r="AH22" s="310">
        <f>Тор!D18</f>
        <v>0.5</v>
      </c>
      <c r="AI22" s="310">
        <f t="shared" si="24"/>
        <v>6.25</v>
      </c>
      <c r="AJ22" s="310"/>
      <c r="AK22" s="310">
        <f>Тор!D20</f>
        <v>0</v>
      </c>
      <c r="AL22" s="310" t="e">
        <f t="shared" si="5"/>
        <v>#DIV/0!</v>
      </c>
      <c r="AM22" s="309">
        <v>0</v>
      </c>
      <c r="AN22" s="309">
        <v>0</v>
      </c>
      <c r="AO22" s="310" t="e">
        <f t="shared" si="6"/>
        <v>#DIV/0!</v>
      </c>
      <c r="AP22" s="309">
        <f>Тор!C27</f>
        <v>320</v>
      </c>
      <c r="AQ22" s="306">
        <f>Тор!D27</f>
        <v>96</v>
      </c>
      <c r="AR22" s="310">
        <f t="shared" si="25"/>
        <v>30</v>
      </c>
      <c r="AS22" s="309">
        <f>Тор!C28</f>
        <v>30</v>
      </c>
      <c r="AT22" s="306">
        <f>Тор!D28</f>
        <v>0.54335</v>
      </c>
      <c r="AU22" s="310">
        <f t="shared" si="26"/>
        <v>1.8111666666666668</v>
      </c>
      <c r="AV22" s="309"/>
      <c r="AW22" s="309"/>
      <c r="AX22" s="310" t="e">
        <f t="shared" si="27"/>
        <v>#DIV/0!</v>
      </c>
      <c r="AY22" s="310">
        <f>Тор!C29</f>
        <v>30</v>
      </c>
      <c r="AZ22" s="310">
        <f>Тор!D29</f>
        <v>0</v>
      </c>
      <c r="BA22" s="310">
        <f t="shared" si="28"/>
        <v>0</v>
      </c>
      <c r="BB22" s="310"/>
      <c r="BC22" s="310"/>
      <c r="BD22" s="310"/>
      <c r="BE22" s="310">
        <f>Тор!C34+Тор!C33</f>
        <v>0</v>
      </c>
      <c r="BF22" s="310">
        <f>Тор!D32</f>
        <v>0</v>
      </c>
      <c r="BG22" s="310" t="e">
        <f t="shared" si="29"/>
        <v>#DIV/0!</v>
      </c>
      <c r="BH22" s="310"/>
      <c r="BI22" s="310"/>
      <c r="BJ22" s="310" t="e">
        <f t="shared" si="30"/>
        <v>#DIV/0!</v>
      </c>
      <c r="BK22" s="310"/>
      <c r="BL22" s="310"/>
      <c r="BM22" s="310"/>
      <c r="BN22" s="310">
        <f>Тор!C35</f>
        <v>0</v>
      </c>
      <c r="BO22" s="310">
        <f>Тор!D35</f>
        <v>0</v>
      </c>
      <c r="BP22" s="300" t="e">
        <f t="shared" si="31"/>
        <v>#DIV/0!</v>
      </c>
      <c r="BQ22" s="310">
        <f>Тор!C37</f>
        <v>0</v>
      </c>
      <c r="BR22" s="310">
        <f>Тор!D37</f>
        <v>0</v>
      </c>
      <c r="BS22" s="310" t="e">
        <f t="shared" si="32"/>
        <v>#DIV/0!</v>
      </c>
      <c r="BT22" s="310"/>
      <c r="BU22" s="310"/>
      <c r="BV22" s="328" t="e">
        <f t="shared" si="33"/>
        <v>#DIV/0!</v>
      </c>
      <c r="BW22" s="328"/>
      <c r="BX22" s="328"/>
      <c r="BY22" s="328" t="e">
        <f t="shared" si="34"/>
        <v>#DIV/0!</v>
      </c>
      <c r="BZ22" s="309">
        <f t="shared" si="35"/>
        <v>4818.9929999999995</v>
      </c>
      <c r="CA22" s="305">
        <f t="shared" si="36"/>
        <v>9.0730000000000004</v>
      </c>
      <c r="CB22" s="310">
        <f t="shared" si="55"/>
        <v>0.18827584933200778</v>
      </c>
      <c r="CC22" s="310">
        <f>Тор!C42</f>
        <v>2338.6999999999998</v>
      </c>
      <c r="CD22" s="310">
        <f>Тор!D42</f>
        <v>0</v>
      </c>
      <c r="CE22" s="310">
        <f t="shared" si="37"/>
        <v>0</v>
      </c>
      <c r="CF22" s="310">
        <f>Тор!C43</f>
        <v>0</v>
      </c>
      <c r="CG22" s="465">
        <f>Тор!D43</f>
        <v>0</v>
      </c>
      <c r="CH22" s="310" t="e">
        <f t="shared" si="38"/>
        <v>#DIV/0!</v>
      </c>
      <c r="CI22" s="310">
        <f>Тор!C44</f>
        <v>1861.28</v>
      </c>
      <c r="CJ22" s="310">
        <f>Тор!D44</f>
        <v>0</v>
      </c>
      <c r="CK22" s="310">
        <f t="shared" si="7"/>
        <v>0</v>
      </c>
      <c r="CL22" s="310">
        <f>Тор!C45</f>
        <v>108.873</v>
      </c>
      <c r="CM22" s="310">
        <f>Тор!D45</f>
        <v>9.0730000000000004</v>
      </c>
      <c r="CN22" s="310">
        <f t="shared" si="8"/>
        <v>8.3335629586766231</v>
      </c>
      <c r="CO22" s="310">
        <f>Тор!C46</f>
        <v>510.14</v>
      </c>
      <c r="CP22" s="310">
        <f>Тор!D46</f>
        <v>0</v>
      </c>
      <c r="CQ22" s="300">
        <f t="shared" si="39"/>
        <v>0</v>
      </c>
      <c r="CR22" s="327">
        <f>Тор!C48</f>
        <v>0</v>
      </c>
      <c r="CS22" s="310">
        <f>Тор!D48</f>
        <v>0</v>
      </c>
      <c r="CT22" s="310" t="e">
        <f t="shared" si="9"/>
        <v>#DIV/0!</v>
      </c>
      <c r="CU22" s="310"/>
      <c r="CV22" s="310">
        <f>Тор!D49</f>
        <v>0</v>
      </c>
      <c r="CW22" s="310"/>
      <c r="CX22" s="309"/>
      <c r="CY22" s="309"/>
      <c r="CZ22" s="310" t="e">
        <f t="shared" si="40"/>
        <v>#DIV/0!</v>
      </c>
      <c r="DA22" s="310"/>
      <c r="DB22" s="310"/>
      <c r="DC22" s="310"/>
      <c r="DD22" s="310"/>
      <c r="DE22" s="310"/>
      <c r="DF22" s="310"/>
      <c r="DG22" s="309">
        <f t="shared" si="41"/>
        <v>7251.0930000000008</v>
      </c>
      <c r="DH22" s="309">
        <f t="shared" si="41"/>
        <v>151.91896</v>
      </c>
      <c r="DI22" s="310">
        <f t="shared" si="42"/>
        <v>2.095118073923476</v>
      </c>
      <c r="DJ22" s="309">
        <f t="shared" si="43"/>
        <v>1249.856</v>
      </c>
      <c r="DK22" s="309">
        <f t="shared" si="43"/>
        <v>28.468959999999999</v>
      </c>
      <c r="DL22" s="310">
        <f t="shared" si="44"/>
        <v>2.2777792001638586</v>
      </c>
      <c r="DM22" s="310">
        <f>Тор!C58</f>
        <v>1235.9000000000001</v>
      </c>
      <c r="DN22" s="310">
        <f>Тор!D58</f>
        <v>28.468959999999999</v>
      </c>
      <c r="DO22" s="310">
        <f t="shared" si="45"/>
        <v>2.3035002831944329</v>
      </c>
      <c r="DP22" s="310">
        <f>Тор!C61</f>
        <v>0</v>
      </c>
      <c r="DQ22" s="310">
        <f>Тор!D61</f>
        <v>0</v>
      </c>
      <c r="DR22" s="310" t="e">
        <f t="shared" si="46"/>
        <v>#DIV/0!</v>
      </c>
      <c r="DS22" s="310">
        <f>Тор!C62</f>
        <v>10</v>
      </c>
      <c r="DT22" s="310">
        <f>Тор!D62</f>
        <v>0</v>
      </c>
      <c r="DU22" s="310">
        <f t="shared" si="47"/>
        <v>0</v>
      </c>
      <c r="DV22" s="310">
        <f>Тор!C63</f>
        <v>3.956</v>
      </c>
      <c r="DW22" s="310">
        <f>Тор!D63</f>
        <v>0</v>
      </c>
      <c r="DX22" s="310">
        <f t="shared" si="48"/>
        <v>0</v>
      </c>
      <c r="DY22" s="310">
        <f>Тор!C65</f>
        <v>108.873</v>
      </c>
      <c r="DZ22" s="310">
        <f>+Тор!D64</f>
        <v>2</v>
      </c>
      <c r="EA22" s="310">
        <f t="shared" si="49"/>
        <v>1.8370027463191057</v>
      </c>
      <c r="EB22" s="310">
        <f>Тор!C66</f>
        <v>23</v>
      </c>
      <c r="EC22" s="310">
        <f>Тор!D66</f>
        <v>0</v>
      </c>
      <c r="ED22" s="310">
        <f t="shared" si="50"/>
        <v>0</v>
      </c>
      <c r="EE22" s="309">
        <f>Тор!C72</f>
        <v>3274.38</v>
      </c>
      <c r="EF22" s="309">
        <f>Тор!D72</f>
        <v>0</v>
      </c>
      <c r="EG22" s="310">
        <f t="shared" si="51"/>
        <v>0</v>
      </c>
      <c r="EH22" s="309">
        <f>Тор!C78</f>
        <v>1419.5840000000001</v>
      </c>
      <c r="EI22" s="309">
        <f>Тор!D78</f>
        <v>25</v>
      </c>
      <c r="EJ22" s="310">
        <f t="shared" si="52"/>
        <v>1.7610793021054054</v>
      </c>
      <c r="EK22" s="309">
        <f>Тор!C82</f>
        <v>1173.4000000000001</v>
      </c>
      <c r="EL22" s="329">
        <f>Тор!D82</f>
        <v>96.45</v>
      </c>
      <c r="EM22" s="310">
        <f t="shared" si="10"/>
        <v>8.2197034259417077</v>
      </c>
      <c r="EN22" s="310">
        <f>Тор!C84</f>
        <v>0</v>
      </c>
      <c r="EO22" s="310">
        <f>Тор!D84</f>
        <v>0</v>
      </c>
      <c r="EP22" s="310" t="e">
        <f t="shared" si="11"/>
        <v>#DIV/0!</v>
      </c>
      <c r="EQ22" s="326">
        <f>Тор!C96</f>
        <v>2</v>
      </c>
      <c r="ER22" s="326">
        <f>Тор!D96</f>
        <v>0</v>
      </c>
      <c r="ES22" s="310">
        <f t="shared" si="53"/>
        <v>0</v>
      </c>
      <c r="ET22" s="310">
        <f>Тор!C94</f>
        <v>0</v>
      </c>
      <c r="EU22" s="310">
        <f>Тор!D94</f>
        <v>0</v>
      </c>
      <c r="EV22" s="310" t="e">
        <f t="shared" si="54"/>
        <v>#DIV/0!</v>
      </c>
      <c r="EW22" s="330">
        <f t="shared" si="12"/>
        <v>-286.00000000000182</v>
      </c>
      <c r="EX22" s="330">
        <f t="shared" si="13"/>
        <v>62.773250000000019</v>
      </c>
      <c r="EY22" s="310">
        <f t="shared" si="56"/>
        <v>-21.948688811188678</v>
      </c>
      <c r="EZ22" s="168"/>
      <c r="FA22" s="169"/>
      <c r="FC22" s="169"/>
      <c r="FF22" s="212"/>
      <c r="FG22" s="212"/>
      <c r="FH22" s="212"/>
      <c r="FI22" s="212"/>
      <c r="FJ22" s="212"/>
      <c r="FK22" s="212"/>
      <c r="FL22" s="212"/>
      <c r="FM22" s="212"/>
      <c r="FN22" s="212"/>
    </row>
    <row r="23" spans="1:170" s="158" customFormat="1" ht="23.25" customHeight="1">
      <c r="A23" s="343">
        <v>10</v>
      </c>
      <c r="B23" s="345" t="s">
        <v>299</v>
      </c>
      <c r="C23" s="298">
        <f t="shared" si="14"/>
        <v>6643.9650000000001</v>
      </c>
      <c r="D23" s="299">
        <f t="shared" si="0"/>
        <v>62.615629999999996</v>
      </c>
      <c r="E23" s="307">
        <f t="shared" si="1"/>
        <v>0.94244370643132513</v>
      </c>
      <c r="F23" s="301">
        <f t="shared" si="15"/>
        <v>1169.7299999999998</v>
      </c>
      <c r="G23" s="301">
        <f t="shared" si="3"/>
        <v>53.542629999999996</v>
      </c>
      <c r="H23" s="307">
        <f t="shared" si="16"/>
        <v>4.5773494738101963</v>
      </c>
      <c r="I23" s="315">
        <f>Хор!C6</f>
        <v>111</v>
      </c>
      <c r="J23" s="453">
        <f>Хор!D6</f>
        <v>0.85682999999999998</v>
      </c>
      <c r="K23" s="307">
        <f t="shared" si="17"/>
        <v>0.77191891891891895</v>
      </c>
      <c r="L23" s="307">
        <f>Хор!C8</f>
        <v>159.916</v>
      </c>
      <c r="M23" s="307">
        <f>Хор!D8</f>
        <v>18.90277</v>
      </c>
      <c r="N23" s="300">
        <f t="shared" si="18"/>
        <v>11.820436979414191</v>
      </c>
      <c r="O23" s="300">
        <f>Хор!C9</f>
        <v>1.7150000000000001</v>
      </c>
      <c r="P23" s="300">
        <f>Хор!D9</f>
        <v>0.11123</v>
      </c>
      <c r="Q23" s="300">
        <f t="shared" si="19"/>
        <v>6.4857142857142849</v>
      </c>
      <c r="R23" s="300">
        <f>Хор!C10</f>
        <v>267.09899999999999</v>
      </c>
      <c r="S23" s="300">
        <f>Хор!D10</f>
        <v>23.38748</v>
      </c>
      <c r="T23" s="300">
        <f t="shared" si="20"/>
        <v>8.7561091580275487</v>
      </c>
      <c r="U23" s="300">
        <f>Хор!C11</f>
        <v>0</v>
      </c>
      <c r="V23" s="304">
        <f>Хор!D11</f>
        <v>-1.25935</v>
      </c>
      <c r="W23" s="300" t="e">
        <f t="shared" si="21"/>
        <v>#DIV/0!</v>
      </c>
      <c r="X23" s="315">
        <f>Хор!C13</f>
        <v>10</v>
      </c>
      <c r="Y23" s="315">
        <f>Хор!D13</f>
        <v>7.4399999999999994E-2</v>
      </c>
      <c r="Z23" s="307">
        <f t="shared" si="22"/>
        <v>0.74399999999999999</v>
      </c>
      <c r="AA23" s="315">
        <f>Хор!C15</f>
        <v>271</v>
      </c>
      <c r="AB23" s="306">
        <f>Хор!D15</f>
        <v>1.6529700000000001</v>
      </c>
      <c r="AC23" s="307">
        <f t="shared" si="23"/>
        <v>0.60995202952029526</v>
      </c>
      <c r="AD23" s="315">
        <f>Хор!C16</f>
        <v>314</v>
      </c>
      <c r="AE23" s="315">
        <f>Хор!D16</f>
        <v>9.4162999999999997</v>
      </c>
      <c r="AF23" s="307">
        <f t="shared" si="4"/>
        <v>2.9988216560509553</v>
      </c>
      <c r="AG23" s="307">
        <f>Хор!C18</f>
        <v>5</v>
      </c>
      <c r="AH23" s="307">
        <f>Хор!D18</f>
        <v>0.4</v>
      </c>
      <c r="AI23" s="307">
        <f t="shared" si="24"/>
        <v>8</v>
      </c>
      <c r="AJ23" s="307"/>
      <c r="AK23" s="307"/>
      <c r="AL23" s="307" t="e">
        <f t="shared" si="5"/>
        <v>#DIV/0!</v>
      </c>
      <c r="AM23" s="315">
        <v>0</v>
      </c>
      <c r="AN23" s="315">
        <v>0</v>
      </c>
      <c r="AO23" s="307" t="e">
        <f t="shared" si="6"/>
        <v>#DIV/0!</v>
      </c>
      <c r="AP23" s="315">
        <f>Хор!C27</f>
        <v>30</v>
      </c>
      <c r="AQ23" s="316">
        <f>Хор!D27</f>
        <v>0</v>
      </c>
      <c r="AR23" s="307">
        <f t="shared" si="25"/>
        <v>0</v>
      </c>
      <c r="AS23" s="309">
        <f>Хор!C28</f>
        <v>0</v>
      </c>
      <c r="AT23" s="316">
        <f>Хор!D28</f>
        <v>0</v>
      </c>
      <c r="AU23" s="307" t="e">
        <f t="shared" si="26"/>
        <v>#DIV/0!</v>
      </c>
      <c r="AV23" s="315"/>
      <c r="AW23" s="315"/>
      <c r="AX23" s="307" t="e">
        <f t="shared" si="27"/>
        <v>#DIV/0!</v>
      </c>
      <c r="AY23" s="307">
        <f>Хор!C29</f>
        <v>0</v>
      </c>
      <c r="AZ23" s="310">
        <f>Хор!D29</f>
        <v>0</v>
      </c>
      <c r="BA23" s="307" t="e">
        <f t="shared" si="28"/>
        <v>#DIV/0!</v>
      </c>
      <c r="BB23" s="307"/>
      <c r="BC23" s="307"/>
      <c r="BD23" s="307"/>
      <c r="BE23" s="307">
        <f>Хор!C33</f>
        <v>0</v>
      </c>
      <c r="BF23" s="307">
        <f>Хор!D33</f>
        <v>0</v>
      </c>
      <c r="BG23" s="307" t="e">
        <f t="shared" si="29"/>
        <v>#DIV/0!</v>
      </c>
      <c r="BH23" s="307"/>
      <c r="BI23" s="307"/>
      <c r="BJ23" s="307" t="e">
        <f t="shared" si="30"/>
        <v>#DIV/0!</v>
      </c>
      <c r="BK23" s="307"/>
      <c r="BL23" s="307"/>
      <c r="BM23" s="307"/>
      <c r="BN23" s="307"/>
      <c r="BO23" s="307"/>
      <c r="BP23" s="300" t="e">
        <f t="shared" si="31"/>
        <v>#DIV/0!</v>
      </c>
      <c r="BQ23" s="307">
        <f>Хор!C34</f>
        <v>0</v>
      </c>
      <c r="BR23" s="307">
        <f>Хор!D34</f>
        <v>0</v>
      </c>
      <c r="BS23" s="307" t="e">
        <f t="shared" si="32"/>
        <v>#DIV/0!</v>
      </c>
      <c r="BT23" s="307"/>
      <c r="BU23" s="307"/>
      <c r="BV23" s="317" t="e">
        <f t="shared" si="33"/>
        <v>#DIV/0!</v>
      </c>
      <c r="BW23" s="317"/>
      <c r="BX23" s="317"/>
      <c r="BY23" s="317" t="e">
        <f t="shared" si="34"/>
        <v>#DIV/0!</v>
      </c>
      <c r="BZ23" s="305">
        <f t="shared" si="35"/>
        <v>5474.2350000000006</v>
      </c>
      <c r="CA23" s="305">
        <f>CD23+CG23+CJ23+CM23+CS23+CP23+CV23</f>
        <v>9.0730000000000004</v>
      </c>
      <c r="CB23" s="307">
        <f t="shared" si="55"/>
        <v>0.16574005317637988</v>
      </c>
      <c r="CC23" s="307">
        <f>Хор!C39</f>
        <v>2095.3000000000002</v>
      </c>
      <c r="CD23" s="307">
        <f>Хор!D39</f>
        <v>0</v>
      </c>
      <c r="CE23" s="307">
        <f t="shared" si="37"/>
        <v>0</v>
      </c>
      <c r="CF23" s="307">
        <f>Хор!C41</f>
        <v>0</v>
      </c>
      <c r="CG23" s="464">
        <f>Хор!D41</f>
        <v>0</v>
      </c>
      <c r="CH23" s="307" t="e">
        <f t="shared" si="38"/>
        <v>#DIV/0!</v>
      </c>
      <c r="CI23" s="307">
        <f>Хор!C42</f>
        <v>796.51</v>
      </c>
      <c r="CJ23" s="307">
        <f>Хор!D42</f>
        <v>0</v>
      </c>
      <c r="CK23" s="307">
        <f t="shared" si="7"/>
        <v>0</v>
      </c>
      <c r="CL23" s="307">
        <f>Хор!C43</f>
        <v>108.873</v>
      </c>
      <c r="CM23" s="307">
        <f>Хор!D43</f>
        <v>9.0730000000000004</v>
      </c>
      <c r="CN23" s="307">
        <f t="shared" si="8"/>
        <v>8.3335629586766231</v>
      </c>
      <c r="CO23" s="307">
        <f>Хор!C44</f>
        <v>2473.5520000000001</v>
      </c>
      <c r="CP23" s="307">
        <f>Хор!D44</f>
        <v>0</v>
      </c>
      <c r="CQ23" s="300">
        <f t="shared" si="39"/>
        <v>0</v>
      </c>
      <c r="CR23" s="319">
        <f>Хор!C45</f>
        <v>0</v>
      </c>
      <c r="CS23" s="307">
        <f>Хор!D45</f>
        <v>0</v>
      </c>
      <c r="CT23" s="307" t="e">
        <f t="shared" si="9"/>
        <v>#DIV/0!</v>
      </c>
      <c r="CU23" s="307"/>
      <c r="CV23" s="307"/>
      <c r="CW23" s="307"/>
      <c r="CX23" s="315"/>
      <c r="CY23" s="315"/>
      <c r="CZ23" s="307" t="e">
        <f t="shared" si="40"/>
        <v>#DIV/0!</v>
      </c>
      <c r="DA23" s="307"/>
      <c r="DB23" s="307"/>
      <c r="DC23" s="307"/>
      <c r="DD23" s="307"/>
      <c r="DE23" s="307">
        <f>Хор!D48</f>
        <v>0</v>
      </c>
      <c r="DF23" s="307"/>
      <c r="DG23" s="309">
        <f t="shared" si="41"/>
        <v>6643.9650000000001</v>
      </c>
      <c r="DH23" s="309">
        <f t="shared" si="41"/>
        <v>35.977420000000002</v>
      </c>
      <c r="DI23" s="307">
        <f t="shared" si="42"/>
        <v>0.54150526078930272</v>
      </c>
      <c r="DJ23" s="315">
        <f t="shared" si="43"/>
        <v>1209.5520000000001</v>
      </c>
      <c r="DK23" s="315">
        <f t="shared" si="43"/>
        <v>26</v>
      </c>
      <c r="DL23" s="307">
        <f t="shared" si="44"/>
        <v>2.1495561993200787</v>
      </c>
      <c r="DM23" s="307">
        <f>Хор!C56</f>
        <v>1196.4000000000001</v>
      </c>
      <c r="DN23" s="307">
        <f>Хор!D56</f>
        <v>26</v>
      </c>
      <c r="DO23" s="307">
        <f t="shared" si="45"/>
        <v>2.1731862253426946</v>
      </c>
      <c r="DP23" s="307">
        <f>Хор!C59</f>
        <v>0</v>
      </c>
      <c r="DQ23" s="307">
        <f>Хор!D59</f>
        <v>0</v>
      </c>
      <c r="DR23" s="307" t="e">
        <f t="shared" si="46"/>
        <v>#DIV/0!</v>
      </c>
      <c r="DS23" s="307">
        <f>Хор!C60</f>
        <v>10</v>
      </c>
      <c r="DT23" s="307">
        <f>Хор!D60</f>
        <v>0</v>
      </c>
      <c r="DU23" s="307">
        <f t="shared" si="47"/>
        <v>0</v>
      </c>
      <c r="DV23" s="307">
        <f>Хор!C61</f>
        <v>3.1520000000000001</v>
      </c>
      <c r="DW23" s="307">
        <f>Хор!D61</f>
        <v>0</v>
      </c>
      <c r="DX23" s="307">
        <f t="shared" si="48"/>
        <v>0</v>
      </c>
      <c r="DY23" s="307">
        <f>Хор!C63</f>
        <v>108.873</v>
      </c>
      <c r="DZ23" s="307">
        <f>Хор!D63</f>
        <v>2</v>
      </c>
      <c r="EA23" s="307">
        <f t="shared" si="49"/>
        <v>1.8370027463191057</v>
      </c>
      <c r="EB23" s="307">
        <f>Хор!C64</f>
        <v>8</v>
      </c>
      <c r="EC23" s="307">
        <f>Хор!D64</f>
        <v>0</v>
      </c>
      <c r="ED23" s="307">
        <f t="shared" si="50"/>
        <v>0</v>
      </c>
      <c r="EE23" s="315">
        <f>Хор!C70</f>
        <v>1255.24</v>
      </c>
      <c r="EF23" s="315">
        <f>Хор!D70</f>
        <v>7.9774200000000004</v>
      </c>
      <c r="EG23" s="307">
        <f t="shared" si="51"/>
        <v>0.63552946050157744</v>
      </c>
      <c r="EH23" s="315">
        <f>Хор!C75</f>
        <v>3196.5</v>
      </c>
      <c r="EI23" s="315">
        <f>Хор!D75</f>
        <v>0</v>
      </c>
      <c r="EJ23" s="307">
        <f t="shared" si="52"/>
        <v>0</v>
      </c>
      <c r="EK23" s="315">
        <f>Хор!C79</f>
        <v>860.8</v>
      </c>
      <c r="EL23" s="320">
        <f>Хор!D79</f>
        <v>0</v>
      </c>
      <c r="EM23" s="307">
        <f t="shared" si="10"/>
        <v>0</v>
      </c>
      <c r="EN23" s="307">
        <f>Хор!C81</f>
        <v>0</v>
      </c>
      <c r="EO23" s="307">
        <f>Хор!D81</f>
        <v>0</v>
      </c>
      <c r="EP23" s="307" t="e">
        <f t="shared" si="11"/>
        <v>#DIV/0!</v>
      </c>
      <c r="EQ23" s="321">
        <f>Хор!C86</f>
        <v>5</v>
      </c>
      <c r="ER23" s="321">
        <f>Хор!D86</f>
        <v>0</v>
      </c>
      <c r="ES23" s="307">
        <f t="shared" si="53"/>
        <v>0</v>
      </c>
      <c r="ET23" s="307">
        <f>Хор!C92</f>
        <v>0</v>
      </c>
      <c r="EU23" s="307">
        <f>Хор!D92</f>
        <v>0</v>
      </c>
      <c r="EV23" s="300" t="e">
        <f t="shared" si="54"/>
        <v>#DIV/0!</v>
      </c>
      <c r="EW23" s="314">
        <f t="shared" si="12"/>
        <v>0</v>
      </c>
      <c r="EX23" s="314">
        <f t="shared" si="13"/>
        <v>26.638209999999994</v>
      </c>
      <c r="EY23" s="300" t="e">
        <f t="shared" si="56"/>
        <v>#DIV/0!</v>
      </c>
      <c r="EZ23" s="160"/>
      <c r="FA23" s="161"/>
      <c r="FC23" s="161"/>
    </row>
    <row r="24" spans="1:170" s="255" customFormat="1" ht="25.5" customHeight="1">
      <c r="A24" s="348">
        <v>11</v>
      </c>
      <c r="B24" s="345" t="s">
        <v>300</v>
      </c>
      <c r="C24" s="322">
        <f t="shared" si="14"/>
        <v>5234.8330000000005</v>
      </c>
      <c r="D24" s="299">
        <f t="shared" si="0"/>
        <v>104.53913</v>
      </c>
      <c r="E24" s="307">
        <f t="shared" si="1"/>
        <v>1.9969907349479916</v>
      </c>
      <c r="F24" s="301">
        <f t="shared" si="15"/>
        <v>1046.8600000000001</v>
      </c>
      <c r="G24" s="321">
        <f t="shared" si="3"/>
        <v>95.466129999999993</v>
      </c>
      <c r="H24" s="307">
        <f t="shared" si="16"/>
        <v>9.1192833807767979</v>
      </c>
      <c r="I24" s="315">
        <f>Чум!C6</f>
        <v>93</v>
      </c>
      <c r="J24" s="453">
        <f>Чум!D6</f>
        <v>4.5403900000000004</v>
      </c>
      <c r="K24" s="307">
        <f t="shared" si="17"/>
        <v>4.8821397849462373</v>
      </c>
      <c r="L24" s="307">
        <f>Чум!C8</f>
        <v>152.505</v>
      </c>
      <c r="M24" s="307">
        <f>Чум!D8</f>
        <v>18.026479999999999</v>
      </c>
      <c r="N24" s="307">
        <f t="shared" si="18"/>
        <v>11.820255073604145</v>
      </c>
      <c r="O24" s="307">
        <f>Чум!C9</f>
        <v>1.635</v>
      </c>
      <c r="P24" s="307">
        <f>Чум!D9</f>
        <v>0.10607</v>
      </c>
      <c r="Q24" s="307">
        <f t="shared" si="19"/>
        <v>6.4874617737003053</v>
      </c>
      <c r="R24" s="307">
        <f>Чум!C10</f>
        <v>254.72</v>
      </c>
      <c r="S24" s="307">
        <f>Чум!D10</f>
        <v>22.30331</v>
      </c>
      <c r="T24" s="307">
        <f t="shared" si="20"/>
        <v>8.7560105213567851</v>
      </c>
      <c r="U24" s="307">
        <f>Чум!C11</f>
        <v>0</v>
      </c>
      <c r="V24" s="319">
        <f>Чум!D11</f>
        <v>-1.2009799999999999</v>
      </c>
      <c r="W24" s="307" t="e">
        <f t="shared" si="21"/>
        <v>#DIV/0!</v>
      </c>
      <c r="X24" s="315">
        <f>Чум!C13</f>
        <v>40</v>
      </c>
      <c r="Y24" s="315">
        <f>Чум!D13</f>
        <v>0</v>
      </c>
      <c r="Z24" s="307">
        <f t="shared" si="22"/>
        <v>0</v>
      </c>
      <c r="AA24" s="315">
        <f>Чум!C15</f>
        <v>96</v>
      </c>
      <c r="AB24" s="306">
        <f>Чум!D15</f>
        <v>1.2166699999999999</v>
      </c>
      <c r="AC24" s="307">
        <f t="shared" si="23"/>
        <v>1.2673645833333331</v>
      </c>
      <c r="AD24" s="315">
        <f>Чум!C16</f>
        <v>334</v>
      </c>
      <c r="AE24" s="315">
        <f>Чум!D16</f>
        <v>6.1923899999999996</v>
      </c>
      <c r="AF24" s="307">
        <f t="shared" si="4"/>
        <v>1.854008982035928</v>
      </c>
      <c r="AG24" s="307">
        <f>Чум!C18</f>
        <v>5</v>
      </c>
      <c r="AH24" s="307">
        <f>Чум!D18</f>
        <v>0.6</v>
      </c>
      <c r="AI24" s="307">
        <f t="shared" si="24"/>
        <v>12</v>
      </c>
      <c r="AJ24" s="307">
        <f>Чум!C22</f>
        <v>0</v>
      </c>
      <c r="AK24" s="307">
        <f>Чум!D20</f>
        <v>0</v>
      </c>
      <c r="AL24" s="307" t="e">
        <f>AK24/AJ24*100</f>
        <v>#DIV/0!</v>
      </c>
      <c r="AM24" s="315">
        <v>0</v>
      </c>
      <c r="AN24" s="315"/>
      <c r="AO24" s="307" t="e">
        <f t="shared" si="6"/>
        <v>#DIV/0!</v>
      </c>
      <c r="AP24" s="315">
        <f>Чум!C27</f>
        <v>50</v>
      </c>
      <c r="AQ24" s="316">
        <f>Чум!D27</f>
        <v>43.681800000000003</v>
      </c>
      <c r="AR24" s="307">
        <f t="shared" si="25"/>
        <v>87.363600000000005</v>
      </c>
      <c r="AS24" s="315">
        <f>Чум!C28</f>
        <v>0</v>
      </c>
      <c r="AT24" s="316">
        <f>Чум!D28</f>
        <v>0</v>
      </c>
      <c r="AU24" s="307" t="e">
        <f t="shared" si="26"/>
        <v>#DIV/0!</v>
      </c>
      <c r="AV24" s="315"/>
      <c r="AW24" s="315"/>
      <c r="AX24" s="307" t="e">
        <f t="shared" si="27"/>
        <v>#DIV/0!</v>
      </c>
      <c r="AY24" s="307">
        <f>Чум!C30</f>
        <v>20</v>
      </c>
      <c r="AZ24" s="310">
        <f>Чум!D30</f>
        <v>0</v>
      </c>
      <c r="BA24" s="307">
        <f t="shared" si="28"/>
        <v>0</v>
      </c>
      <c r="BB24" s="307"/>
      <c r="BC24" s="307"/>
      <c r="BD24" s="307"/>
      <c r="BE24" s="307">
        <f>Чум!C33</f>
        <v>0</v>
      </c>
      <c r="BF24" s="307">
        <f>Чум!D33</f>
        <v>0</v>
      </c>
      <c r="BG24" s="307" t="e">
        <f t="shared" si="29"/>
        <v>#DIV/0!</v>
      </c>
      <c r="BH24" s="307"/>
      <c r="BI24" s="307"/>
      <c r="BJ24" s="307" t="e">
        <f t="shared" si="30"/>
        <v>#DIV/0!</v>
      </c>
      <c r="BK24" s="307"/>
      <c r="BL24" s="307"/>
      <c r="BM24" s="307"/>
      <c r="BN24" s="307"/>
      <c r="BO24" s="307">
        <f>Чум!D34</f>
        <v>0</v>
      </c>
      <c r="BP24" s="300" t="e">
        <f t="shared" si="31"/>
        <v>#DIV/0!</v>
      </c>
      <c r="BQ24" s="307">
        <f>Чум!C37</f>
        <v>0</v>
      </c>
      <c r="BR24" s="307">
        <f>Чум!D37</f>
        <v>0</v>
      </c>
      <c r="BS24" s="307" t="e">
        <f t="shared" si="32"/>
        <v>#DIV/0!</v>
      </c>
      <c r="BT24" s="307"/>
      <c r="BU24" s="307"/>
      <c r="BV24" s="317" t="e">
        <f t="shared" si="33"/>
        <v>#DIV/0!</v>
      </c>
      <c r="BW24" s="317"/>
      <c r="BX24" s="317"/>
      <c r="BY24" s="317" t="e">
        <f t="shared" si="34"/>
        <v>#DIV/0!</v>
      </c>
      <c r="BZ24" s="315">
        <f t="shared" si="35"/>
        <v>4187.973</v>
      </c>
      <c r="CA24" s="315">
        <f t="shared" si="36"/>
        <v>9.0730000000000004</v>
      </c>
      <c r="CB24" s="307">
        <f t="shared" si="55"/>
        <v>0.21664418562392834</v>
      </c>
      <c r="CC24" s="307">
        <f>Чум!C42</f>
        <v>3395.5</v>
      </c>
      <c r="CD24" s="307">
        <f>Чум!D42</f>
        <v>0</v>
      </c>
      <c r="CE24" s="307">
        <f t="shared" si="37"/>
        <v>0</v>
      </c>
      <c r="CF24" s="307">
        <f>Чум!C43</f>
        <v>0</v>
      </c>
      <c r="CG24" s="464">
        <f>Чум!D43</f>
        <v>0</v>
      </c>
      <c r="CH24" s="307" t="e">
        <f t="shared" si="38"/>
        <v>#DIV/0!</v>
      </c>
      <c r="CI24" s="307">
        <f>Чум!C44</f>
        <v>483.6</v>
      </c>
      <c r="CJ24" s="307">
        <f>Чум!D44</f>
        <v>0</v>
      </c>
      <c r="CK24" s="307">
        <f t="shared" si="7"/>
        <v>0</v>
      </c>
      <c r="CL24" s="307">
        <f>Чум!C45</f>
        <v>108.873</v>
      </c>
      <c r="CM24" s="307">
        <f>Чум!D45</f>
        <v>9.0730000000000004</v>
      </c>
      <c r="CN24" s="307">
        <f t="shared" si="8"/>
        <v>8.3335629586766231</v>
      </c>
      <c r="CO24" s="307">
        <f>Чум!C46</f>
        <v>200</v>
      </c>
      <c r="CP24" s="307">
        <f>Чум!D46</f>
        <v>0</v>
      </c>
      <c r="CQ24" s="300">
        <f t="shared" si="39"/>
        <v>0</v>
      </c>
      <c r="CR24" s="319">
        <f>Чум!C50</f>
        <v>0</v>
      </c>
      <c r="CS24" s="307">
        <f>Чум!D50</f>
        <v>0</v>
      </c>
      <c r="CT24" s="307" t="e">
        <f t="shared" si="9"/>
        <v>#DIV/0!</v>
      </c>
      <c r="CU24" s="307"/>
      <c r="CV24" s="307"/>
      <c r="CW24" s="307"/>
      <c r="CX24" s="315"/>
      <c r="CY24" s="315"/>
      <c r="CZ24" s="307" t="e">
        <f t="shared" si="40"/>
        <v>#DIV/0!</v>
      </c>
      <c r="DA24" s="307"/>
      <c r="DB24" s="307"/>
      <c r="DC24" s="307"/>
      <c r="DD24" s="307"/>
      <c r="DE24" s="307"/>
      <c r="DF24" s="307"/>
      <c r="DG24" s="309">
        <f t="shared" si="41"/>
        <v>5234.8330000000005</v>
      </c>
      <c r="DH24" s="309">
        <f t="shared" si="41"/>
        <v>122.16111000000001</v>
      </c>
      <c r="DI24" s="307">
        <f t="shared" si="42"/>
        <v>2.3336200027775478</v>
      </c>
      <c r="DJ24" s="315">
        <f t="shared" si="43"/>
        <v>1539.6280000000002</v>
      </c>
      <c r="DK24" s="315">
        <f t="shared" si="43"/>
        <v>25</v>
      </c>
      <c r="DL24" s="307">
        <f t="shared" si="44"/>
        <v>1.6237688584515217</v>
      </c>
      <c r="DM24" s="307">
        <f>Чум!C58</f>
        <v>1525.7</v>
      </c>
      <c r="DN24" s="307">
        <f>Чум!D58</f>
        <v>25</v>
      </c>
      <c r="DO24" s="307">
        <f t="shared" si="45"/>
        <v>1.6385921216490791</v>
      </c>
      <c r="DP24" s="307">
        <f>Чум!C61</f>
        <v>0</v>
      </c>
      <c r="DQ24" s="307">
        <f>Чум!D61</f>
        <v>0</v>
      </c>
      <c r="DR24" s="307" t="e">
        <f t="shared" si="46"/>
        <v>#DIV/0!</v>
      </c>
      <c r="DS24" s="307">
        <f>Чум!C62</f>
        <v>10</v>
      </c>
      <c r="DT24" s="307">
        <f>Чум!D62</f>
        <v>0</v>
      </c>
      <c r="DU24" s="307">
        <f t="shared" si="47"/>
        <v>0</v>
      </c>
      <c r="DV24" s="307">
        <f>Чум!C63</f>
        <v>3.9279999999999999</v>
      </c>
      <c r="DW24" s="307">
        <f>Чум!D63</f>
        <v>0</v>
      </c>
      <c r="DX24" s="307">
        <f t="shared" si="48"/>
        <v>0</v>
      </c>
      <c r="DY24" s="307">
        <f>Чум!C65</f>
        <v>108.873</v>
      </c>
      <c r="DZ24" s="307">
        <f>Чум!D65</f>
        <v>2</v>
      </c>
      <c r="EA24" s="307">
        <f t="shared" si="49"/>
        <v>1.8370027463191057</v>
      </c>
      <c r="EB24" s="307">
        <f>Чум!C66</f>
        <v>20</v>
      </c>
      <c r="EC24" s="307">
        <f>Чум!D66</f>
        <v>0</v>
      </c>
      <c r="ED24" s="307">
        <f t="shared" si="50"/>
        <v>0</v>
      </c>
      <c r="EE24" s="315">
        <f>Чум!C72</f>
        <v>962.46</v>
      </c>
      <c r="EF24" s="315">
        <f>Чум!D72</f>
        <v>8.6271100000000001</v>
      </c>
      <c r="EG24" s="307">
        <f t="shared" si="51"/>
        <v>0.89636036822309495</v>
      </c>
      <c r="EH24" s="315">
        <f>Чум!C77</f>
        <v>1555.472</v>
      </c>
      <c r="EI24" s="315">
        <f>Чум!D77</f>
        <v>0</v>
      </c>
      <c r="EJ24" s="307">
        <f t="shared" si="52"/>
        <v>0</v>
      </c>
      <c r="EK24" s="315">
        <f>Чум!C81</f>
        <v>1038.4000000000001</v>
      </c>
      <c r="EL24" s="320">
        <f>Чум!D81</f>
        <v>86.534000000000006</v>
      </c>
      <c r="EM24" s="307">
        <f t="shared" si="10"/>
        <v>8.3333975346687215</v>
      </c>
      <c r="EN24" s="307">
        <f>Чум!C83</f>
        <v>0</v>
      </c>
      <c r="EO24" s="307">
        <f>Чум!D83</f>
        <v>0</v>
      </c>
      <c r="EP24" s="307" t="e">
        <f t="shared" si="11"/>
        <v>#DIV/0!</v>
      </c>
      <c r="EQ24" s="321">
        <f>Чум!C88</f>
        <v>10</v>
      </c>
      <c r="ER24" s="321">
        <f>Чум!D88</f>
        <v>0</v>
      </c>
      <c r="ES24" s="307">
        <f t="shared" si="53"/>
        <v>0</v>
      </c>
      <c r="ET24" s="307">
        <f>Чум!C94</f>
        <v>0</v>
      </c>
      <c r="EU24" s="307">
        <f>Чум!D94</f>
        <v>0</v>
      </c>
      <c r="EV24" s="307" t="e">
        <f t="shared" si="54"/>
        <v>#DIV/0!</v>
      </c>
      <c r="EW24" s="331">
        <f t="shared" si="12"/>
        <v>0</v>
      </c>
      <c r="EX24" s="331">
        <f t="shared" si="13"/>
        <v>-17.621980000000008</v>
      </c>
      <c r="EY24" s="307" t="e">
        <f t="shared" si="56"/>
        <v>#DIV/0!</v>
      </c>
      <c r="EZ24" s="253"/>
      <c r="FA24" s="254"/>
      <c r="FC24" s="254"/>
    </row>
    <row r="25" spans="1:170" s="170" customFormat="1" ht="22.5" customHeight="1">
      <c r="A25" s="346">
        <v>12</v>
      </c>
      <c r="B25" s="347" t="s">
        <v>301</v>
      </c>
      <c r="C25" s="324">
        <f t="shared" si="14"/>
        <v>4076.3729999999996</v>
      </c>
      <c r="D25" s="325">
        <f t="shared" si="0"/>
        <v>64.413409999999999</v>
      </c>
      <c r="E25" s="310">
        <f t="shared" si="1"/>
        <v>1.5801647690238358</v>
      </c>
      <c r="F25" s="301">
        <f t="shared" si="15"/>
        <v>1100.1999999999998</v>
      </c>
      <c r="G25" s="326">
        <f t="shared" si="3"/>
        <v>55.340409999999999</v>
      </c>
      <c r="H25" s="310">
        <f t="shared" si="16"/>
        <v>5.0300318123977465</v>
      </c>
      <c r="I25" s="309">
        <f>Шать!C6</f>
        <v>60</v>
      </c>
      <c r="J25" s="453">
        <f>Шать!D6</f>
        <v>1.2472700000000001</v>
      </c>
      <c r="K25" s="310">
        <f t="shared" si="17"/>
        <v>2.0787833333333334</v>
      </c>
      <c r="L25" s="310">
        <f>Шать!C8</f>
        <v>156.73500000000001</v>
      </c>
      <c r="M25" s="310">
        <f>Шать!D8</f>
        <v>18.52721</v>
      </c>
      <c r="N25" s="310">
        <f t="shared" si="18"/>
        <v>11.820722876192297</v>
      </c>
      <c r="O25" s="310">
        <f>Шать!C9</f>
        <v>1.68</v>
      </c>
      <c r="P25" s="310">
        <f>Шать!D9</f>
        <v>0.10904</v>
      </c>
      <c r="Q25" s="310">
        <f t="shared" si="19"/>
        <v>6.4904761904761905</v>
      </c>
      <c r="R25" s="310">
        <f>Шать!C10</f>
        <v>261.78500000000003</v>
      </c>
      <c r="S25" s="310">
        <f>Шать!D10</f>
        <v>22.922820000000002</v>
      </c>
      <c r="T25" s="310">
        <f t="shared" si="20"/>
        <v>8.7563534961896217</v>
      </c>
      <c r="U25" s="310">
        <f>Шать!C11</f>
        <v>0</v>
      </c>
      <c r="V25" s="327">
        <f>Шать!D11</f>
        <v>-1.2343299999999999</v>
      </c>
      <c r="W25" s="310" t="e">
        <f t="shared" si="21"/>
        <v>#DIV/0!</v>
      </c>
      <c r="X25" s="309">
        <f>Шать!C13</f>
        <v>10</v>
      </c>
      <c r="Y25" s="309">
        <f>Шать!D13</f>
        <v>0</v>
      </c>
      <c r="Z25" s="310">
        <f t="shared" si="22"/>
        <v>0</v>
      </c>
      <c r="AA25" s="309">
        <f>Шать!C15</f>
        <v>90</v>
      </c>
      <c r="AB25" s="306">
        <f>Шать!D15</f>
        <v>0.51715999999999995</v>
      </c>
      <c r="AC25" s="310">
        <f t="shared" si="23"/>
        <v>0.57462222222222215</v>
      </c>
      <c r="AD25" s="309">
        <f>Шать!C16</f>
        <v>307</v>
      </c>
      <c r="AE25" s="309">
        <f>Шать!D16</f>
        <v>10.88364</v>
      </c>
      <c r="AF25" s="310">
        <f t="shared" si="4"/>
        <v>3.5451596091205211</v>
      </c>
      <c r="AG25" s="310">
        <f>Шать!C18</f>
        <v>3</v>
      </c>
      <c r="AH25" s="310">
        <f>Шать!D18</f>
        <v>0.2</v>
      </c>
      <c r="AI25" s="310">
        <f t="shared" si="24"/>
        <v>6.666666666666667</v>
      </c>
      <c r="AJ25" s="310"/>
      <c r="AK25" s="310"/>
      <c r="AL25" s="310" t="e">
        <f>AJ25/AK25*100</f>
        <v>#DIV/0!</v>
      </c>
      <c r="AM25" s="309">
        <v>0</v>
      </c>
      <c r="AN25" s="309">
        <f>0</f>
        <v>0</v>
      </c>
      <c r="AO25" s="310" t="e">
        <f t="shared" si="6"/>
        <v>#DIV/0!</v>
      </c>
      <c r="AP25" s="309">
        <f>Шать!C27</f>
        <v>180</v>
      </c>
      <c r="AQ25" s="316">
        <f>Шать!D27</f>
        <v>0</v>
      </c>
      <c r="AR25" s="310">
        <f t="shared" si="25"/>
        <v>0</v>
      </c>
      <c r="AS25" s="309">
        <f>Шать!C28</f>
        <v>20</v>
      </c>
      <c r="AT25" s="306">
        <f>Шать!D28</f>
        <v>2.1676000000000002</v>
      </c>
      <c r="AU25" s="310">
        <f t="shared" si="26"/>
        <v>10.838000000000001</v>
      </c>
      <c r="AV25" s="309"/>
      <c r="AW25" s="309"/>
      <c r="AX25" s="310" t="e">
        <f t="shared" si="27"/>
        <v>#DIV/0!</v>
      </c>
      <c r="AY25" s="310">
        <f>Шать!C29</f>
        <v>10</v>
      </c>
      <c r="AZ25" s="310">
        <f>Шать!D29</f>
        <v>0</v>
      </c>
      <c r="BA25" s="310">
        <f t="shared" si="28"/>
        <v>0</v>
      </c>
      <c r="BB25" s="310"/>
      <c r="BC25" s="310"/>
      <c r="BD25" s="310"/>
      <c r="BE25" s="310">
        <f>Шать!C33</f>
        <v>0</v>
      </c>
      <c r="BF25" s="310">
        <f>Шать!D33</f>
        <v>0</v>
      </c>
      <c r="BG25" s="310" t="e">
        <f t="shared" si="29"/>
        <v>#DIV/0!</v>
      </c>
      <c r="BH25" s="310"/>
      <c r="BI25" s="310"/>
      <c r="BJ25" s="310" t="e">
        <f t="shared" si="30"/>
        <v>#DIV/0!</v>
      </c>
      <c r="BK25" s="310"/>
      <c r="BL25" s="310"/>
      <c r="BM25" s="310"/>
      <c r="BN25" s="310">
        <f>Шать!C34</f>
        <v>0</v>
      </c>
      <c r="BO25" s="310">
        <f>Шать!D34</f>
        <v>0</v>
      </c>
      <c r="BP25" s="300" t="e">
        <f t="shared" si="31"/>
        <v>#DIV/0!</v>
      </c>
      <c r="BQ25" s="310">
        <f>Шать!C37</f>
        <v>0</v>
      </c>
      <c r="BR25" s="310">
        <v>0</v>
      </c>
      <c r="BS25" s="310" t="e">
        <f t="shared" si="32"/>
        <v>#DIV/0!</v>
      </c>
      <c r="BT25" s="310"/>
      <c r="BU25" s="310"/>
      <c r="BV25" s="328" t="e">
        <f t="shared" si="33"/>
        <v>#DIV/0!</v>
      </c>
      <c r="BW25" s="328"/>
      <c r="BX25" s="328"/>
      <c r="BY25" s="328" t="e">
        <f t="shared" si="34"/>
        <v>#DIV/0!</v>
      </c>
      <c r="BZ25" s="309">
        <f t="shared" si="35"/>
        <v>2976.1729999999998</v>
      </c>
      <c r="CA25" s="305">
        <f t="shared" si="36"/>
        <v>9.0730000000000004</v>
      </c>
      <c r="CB25" s="310">
        <f t="shared" si="55"/>
        <v>0.30485459010615318</v>
      </c>
      <c r="CC25" s="310">
        <f>Шать!C42</f>
        <v>1897.8</v>
      </c>
      <c r="CD25" s="310">
        <f>Шать!D42</f>
        <v>0</v>
      </c>
      <c r="CE25" s="310">
        <f t="shared" si="37"/>
        <v>0</v>
      </c>
      <c r="CF25" s="310">
        <f>Шать!C43</f>
        <v>0</v>
      </c>
      <c r="CG25" s="465">
        <f>Шать!D43</f>
        <v>0</v>
      </c>
      <c r="CH25" s="310" t="e">
        <f t="shared" si="38"/>
        <v>#DIV/0!</v>
      </c>
      <c r="CI25" s="310">
        <f>Шать!C44</f>
        <v>660.3</v>
      </c>
      <c r="CJ25" s="310">
        <f>Шать!D44</f>
        <v>0</v>
      </c>
      <c r="CK25" s="310">
        <f t="shared" si="7"/>
        <v>0</v>
      </c>
      <c r="CL25" s="310">
        <f>Шать!C45</f>
        <v>118.07299999999999</v>
      </c>
      <c r="CM25" s="310">
        <f>Шать!D45</f>
        <v>9.0730000000000004</v>
      </c>
      <c r="CN25" s="310">
        <f t="shared" si="8"/>
        <v>7.6842292480075889</v>
      </c>
      <c r="CO25" s="310">
        <f>Шать!C46</f>
        <v>300</v>
      </c>
      <c r="CP25" s="310">
        <f>Шать!D46</f>
        <v>0</v>
      </c>
      <c r="CQ25" s="300">
        <f t="shared" si="39"/>
        <v>0</v>
      </c>
      <c r="CR25" s="327">
        <f>Шать!C50</f>
        <v>0</v>
      </c>
      <c r="CS25" s="310">
        <f>Шать!D50</f>
        <v>0</v>
      </c>
      <c r="CT25" s="310" t="e">
        <f t="shared" si="9"/>
        <v>#DIV/0!</v>
      </c>
      <c r="CU25" s="310"/>
      <c r="CV25" s="310"/>
      <c r="CW25" s="310"/>
      <c r="CX25" s="309"/>
      <c r="CY25" s="309"/>
      <c r="CZ25" s="310" t="e">
        <f t="shared" si="40"/>
        <v>#DIV/0!</v>
      </c>
      <c r="DA25" s="310"/>
      <c r="DB25" s="310"/>
      <c r="DC25" s="310"/>
      <c r="DD25" s="310"/>
      <c r="DE25" s="310"/>
      <c r="DF25" s="310"/>
      <c r="DG25" s="309">
        <f t="shared" si="41"/>
        <v>4128.1790000000001</v>
      </c>
      <c r="DH25" s="309">
        <f t="shared" si="41"/>
        <v>119.87146</v>
      </c>
      <c r="DI25" s="310">
        <f>DH25/DG25*100</f>
        <v>2.9037369745837087</v>
      </c>
      <c r="DJ25" s="309">
        <f t="shared" si="43"/>
        <v>1307.076</v>
      </c>
      <c r="DK25" s="309">
        <f t="shared" si="43"/>
        <v>47.329459999999997</v>
      </c>
      <c r="DL25" s="310">
        <f t="shared" si="44"/>
        <v>3.6210182116418634</v>
      </c>
      <c r="DM25" s="310">
        <f>Шать!C58</f>
        <v>1279.0999999999999</v>
      </c>
      <c r="DN25" s="310">
        <f>Шать!D58</f>
        <v>27.329460000000001</v>
      </c>
      <c r="DO25" s="310">
        <f t="shared" si="45"/>
        <v>2.136616370885779</v>
      </c>
      <c r="DP25" s="310">
        <f>Шать!C61</f>
        <v>0</v>
      </c>
      <c r="DQ25" s="310">
        <f>Шать!D61</f>
        <v>0</v>
      </c>
      <c r="DR25" s="310" t="e">
        <f t="shared" si="46"/>
        <v>#DIV/0!</v>
      </c>
      <c r="DS25" s="310">
        <f>Шать!C62</f>
        <v>5</v>
      </c>
      <c r="DT25" s="310">
        <f>Шать!D62</f>
        <v>0</v>
      </c>
      <c r="DU25" s="310">
        <f t="shared" si="47"/>
        <v>0</v>
      </c>
      <c r="DV25" s="310">
        <f>Шать!C63</f>
        <v>22.975999999999999</v>
      </c>
      <c r="DW25" s="310">
        <f>Шать!D63</f>
        <v>20</v>
      </c>
      <c r="DX25" s="310">
        <f t="shared" si="48"/>
        <v>87.047353760445688</v>
      </c>
      <c r="DY25" s="310">
        <f>Шать!C65</f>
        <v>108.873</v>
      </c>
      <c r="DZ25" s="310">
        <f>Шать!D65</f>
        <v>2</v>
      </c>
      <c r="EA25" s="310">
        <f t="shared" si="49"/>
        <v>1.8370027463191057</v>
      </c>
      <c r="EB25" s="310">
        <f>Шать!C66</f>
        <v>18.5</v>
      </c>
      <c r="EC25" s="310">
        <f>Шать!D66</f>
        <v>0</v>
      </c>
      <c r="ED25" s="310">
        <f t="shared" si="50"/>
        <v>0</v>
      </c>
      <c r="EE25" s="309">
        <f>Шать!C72</f>
        <v>1301.5060000000001</v>
      </c>
      <c r="EF25" s="309">
        <f>Шать!D72</f>
        <v>0</v>
      </c>
      <c r="EG25" s="310">
        <f t="shared" si="51"/>
        <v>0</v>
      </c>
      <c r="EH25" s="309">
        <f>Шать!C77</f>
        <v>543.72400000000005</v>
      </c>
      <c r="EI25" s="309">
        <f>Шать!D77</f>
        <v>0</v>
      </c>
      <c r="EJ25" s="310">
        <f t="shared" si="52"/>
        <v>0</v>
      </c>
      <c r="EK25" s="309">
        <f>Шать!C81</f>
        <v>846.5</v>
      </c>
      <c r="EL25" s="329">
        <f>Шать!D81</f>
        <v>70.542000000000002</v>
      </c>
      <c r="EM25" s="310">
        <f t="shared" si="10"/>
        <v>8.3333727111636158</v>
      </c>
      <c r="EN25" s="310">
        <f>Шать!C83</f>
        <v>0</v>
      </c>
      <c r="EO25" s="310">
        <f>Шать!D83</f>
        <v>0</v>
      </c>
      <c r="EP25" s="310" t="e">
        <f t="shared" si="11"/>
        <v>#DIV/0!</v>
      </c>
      <c r="EQ25" s="326">
        <f>Шать!C88</f>
        <v>2</v>
      </c>
      <c r="ER25" s="326">
        <f>Шать!D88</f>
        <v>0</v>
      </c>
      <c r="ES25" s="310">
        <f t="shared" si="53"/>
        <v>0</v>
      </c>
      <c r="ET25" s="310">
        <f>Шать!C94</f>
        <v>0</v>
      </c>
      <c r="EU25" s="310">
        <f>Шать!D94</f>
        <v>0</v>
      </c>
      <c r="EV25" s="310" t="e">
        <f t="shared" si="54"/>
        <v>#DIV/0!</v>
      </c>
      <c r="EW25" s="330">
        <f t="shared" si="12"/>
        <v>-51.806000000000495</v>
      </c>
      <c r="EX25" s="330">
        <f t="shared" si="13"/>
        <v>-55.45805</v>
      </c>
      <c r="EY25" s="310">
        <f t="shared" si="56"/>
        <v>107.04947303401049</v>
      </c>
      <c r="EZ25" s="168"/>
      <c r="FA25" s="169"/>
      <c r="FC25" s="169"/>
    </row>
    <row r="26" spans="1:170" s="255" customFormat="1" ht="24.75" customHeight="1">
      <c r="A26" s="349">
        <v>13</v>
      </c>
      <c r="B26" s="345" t="s">
        <v>302</v>
      </c>
      <c r="C26" s="322">
        <f t="shared" si="14"/>
        <v>6421.8530000000001</v>
      </c>
      <c r="D26" s="299">
        <f t="shared" si="0"/>
        <v>122.42525000000003</v>
      </c>
      <c r="E26" s="307">
        <f t="shared" si="1"/>
        <v>1.9063851196843036</v>
      </c>
      <c r="F26" s="301">
        <f t="shared" si="15"/>
        <v>2622.75</v>
      </c>
      <c r="G26" s="321">
        <f t="shared" si="3"/>
        <v>113.35225000000003</v>
      </c>
      <c r="H26" s="307">
        <f t="shared" si="16"/>
        <v>4.3218854256028987</v>
      </c>
      <c r="I26" s="315">
        <f>Юнг!C6</f>
        <v>126</v>
      </c>
      <c r="J26" s="453">
        <f>Юнг!D6</f>
        <v>6.1733399999999996</v>
      </c>
      <c r="K26" s="307">
        <f t="shared" si="17"/>
        <v>4.8994761904761903</v>
      </c>
      <c r="L26" s="307">
        <f>Юнг!C8</f>
        <v>252.05500000000001</v>
      </c>
      <c r="M26" s="307">
        <f>Юнг!D8</f>
        <v>29.793759999999999</v>
      </c>
      <c r="N26" s="307">
        <f t="shared" si="18"/>
        <v>11.820340798635218</v>
      </c>
      <c r="O26" s="307">
        <f>Юнг!C9</f>
        <v>2.7029999999999998</v>
      </c>
      <c r="P26" s="307">
        <f>Юнг!D9</f>
        <v>0.17534</v>
      </c>
      <c r="Q26" s="307">
        <f t="shared" si="19"/>
        <v>6.4868664446910849</v>
      </c>
      <c r="R26" s="307">
        <f>Юнг!C10</f>
        <v>420.99200000000002</v>
      </c>
      <c r="S26" s="307">
        <f>Юнг!D10</f>
        <v>36.862389999999998</v>
      </c>
      <c r="T26" s="307">
        <f t="shared" si="20"/>
        <v>8.7560785003040422</v>
      </c>
      <c r="U26" s="307">
        <f>Юнг!C11</f>
        <v>0</v>
      </c>
      <c r="V26" s="319">
        <f>Юнг!D11</f>
        <v>-1.98495</v>
      </c>
      <c r="W26" s="307" t="e">
        <f t="shared" si="21"/>
        <v>#DIV/0!</v>
      </c>
      <c r="X26" s="315">
        <f>Юнг!C13</f>
        <v>50</v>
      </c>
      <c r="Y26" s="315">
        <f>Юнг!D13</f>
        <v>2.1063000000000001</v>
      </c>
      <c r="Z26" s="307">
        <f t="shared" si="22"/>
        <v>4.2126000000000001</v>
      </c>
      <c r="AA26" s="315">
        <f>Юнг!C15</f>
        <v>433</v>
      </c>
      <c r="AB26" s="306">
        <f>Юнг!D15</f>
        <v>18.127330000000001</v>
      </c>
      <c r="AC26" s="307">
        <f t="shared" si="23"/>
        <v>4.1864503464203233</v>
      </c>
      <c r="AD26" s="315">
        <f>Юнг!C16</f>
        <v>960</v>
      </c>
      <c r="AE26" s="315">
        <f>Юнг!D16</f>
        <v>15.075989999999999</v>
      </c>
      <c r="AF26" s="307">
        <f t="shared" si="4"/>
        <v>1.5704156250000001</v>
      </c>
      <c r="AG26" s="307">
        <f>Юнг!C18</f>
        <v>8</v>
      </c>
      <c r="AH26" s="307">
        <f>Юнг!D18</f>
        <v>0</v>
      </c>
      <c r="AI26" s="307">
        <f t="shared" si="24"/>
        <v>0</v>
      </c>
      <c r="AJ26" s="307"/>
      <c r="AK26" s="307"/>
      <c r="AL26" s="307" t="e">
        <f>AJ26/AK26*100</f>
        <v>#DIV/0!</v>
      </c>
      <c r="AM26" s="315">
        <v>0</v>
      </c>
      <c r="AN26" s="315"/>
      <c r="AO26" s="307" t="e">
        <f t="shared" si="6"/>
        <v>#DIV/0!</v>
      </c>
      <c r="AP26" s="315">
        <f>Юнг!C27</f>
        <v>320</v>
      </c>
      <c r="AQ26" s="316">
        <f>Юнг!D27</f>
        <v>5.6680000000000001</v>
      </c>
      <c r="AR26" s="307">
        <f t="shared" si="25"/>
        <v>1.77125</v>
      </c>
      <c r="AS26" s="315">
        <f>Юнг!C28</f>
        <v>30</v>
      </c>
      <c r="AT26" s="316">
        <f>Юнг!D28</f>
        <v>1.3547499999999999</v>
      </c>
      <c r="AU26" s="307">
        <f t="shared" si="26"/>
        <v>4.5158333333333331</v>
      </c>
      <c r="AV26" s="315"/>
      <c r="AW26" s="315"/>
      <c r="AX26" s="307" t="e">
        <f t="shared" si="27"/>
        <v>#DIV/0!</v>
      </c>
      <c r="AY26" s="307">
        <f>Юнг!C30</f>
        <v>20</v>
      </c>
      <c r="AZ26" s="310">
        <f>Юнг!D30</f>
        <v>0</v>
      </c>
      <c r="BA26" s="307">
        <f t="shared" si="28"/>
        <v>0</v>
      </c>
      <c r="BB26" s="307"/>
      <c r="BC26" s="307"/>
      <c r="BD26" s="307"/>
      <c r="BE26" s="307">
        <f>Юнг!C33</f>
        <v>0</v>
      </c>
      <c r="BF26" s="307">
        <f>Юнг!D31</f>
        <v>0</v>
      </c>
      <c r="BG26" s="307" t="e">
        <f t="shared" si="29"/>
        <v>#DIV/0!</v>
      </c>
      <c r="BH26" s="307"/>
      <c r="BI26" s="307"/>
      <c r="BJ26" s="307" t="e">
        <f t="shared" si="30"/>
        <v>#DIV/0!</v>
      </c>
      <c r="BK26" s="307"/>
      <c r="BL26" s="307"/>
      <c r="BM26" s="307"/>
      <c r="BN26" s="307">
        <f>Юнг!C34</f>
        <v>0</v>
      </c>
      <c r="BO26" s="307">
        <f>Юнг!D34</f>
        <v>0</v>
      </c>
      <c r="BP26" s="300" t="e">
        <f t="shared" si="31"/>
        <v>#DIV/0!</v>
      </c>
      <c r="BQ26" s="307">
        <f>Юнг!C36</f>
        <v>0</v>
      </c>
      <c r="BR26" s="307">
        <f>Юнг!D36</f>
        <v>0</v>
      </c>
      <c r="BS26" s="307" t="e">
        <f t="shared" si="32"/>
        <v>#DIV/0!</v>
      </c>
      <c r="BT26" s="307"/>
      <c r="BU26" s="307"/>
      <c r="BV26" s="317" t="e">
        <f t="shared" si="33"/>
        <v>#DIV/0!</v>
      </c>
      <c r="BW26" s="317"/>
      <c r="BX26" s="317"/>
      <c r="BY26" s="317" t="e">
        <f t="shared" si="34"/>
        <v>#DIV/0!</v>
      </c>
      <c r="BZ26" s="315">
        <f t="shared" si="35"/>
        <v>3799.1030000000001</v>
      </c>
      <c r="CA26" s="315">
        <f t="shared" si="36"/>
        <v>9.0730000000000004</v>
      </c>
      <c r="CB26" s="307">
        <f t="shared" si="55"/>
        <v>0.23881953187370811</v>
      </c>
      <c r="CC26" s="307">
        <f>Юнг!C41</f>
        <v>2417.4</v>
      </c>
      <c r="CD26" s="307">
        <f>Юнг!D41</f>
        <v>0</v>
      </c>
      <c r="CE26" s="307">
        <f t="shared" si="37"/>
        <v>0</v>
      </c>
      <c r="CF26" s="307">
        <f>Юнг!C42</f>
        <v>0</v>
      </c>
      <c r="CG26" s="464">
        <f>Юнг!D42</f>
        <v>0</v>
      </c>
      <c r="CH26" s="307" t="e">
        <f t="shared" si="38"/>
        <v>#DIV/0!</v>
      </c>
      <c r="CI26" s="307">
        <f>Юнг!C43</f>
        <v>1272.83</v>
      </c>
      <c r="CJ26" s="307">
        <f>Юнг!D43</f>
        <v>0</v>
      </c>
      <c r="CK26" s="307">
        <f t="shared" si="7"/>
        <v>0</v>
      </c>
      <c r="CL26" s="307">
        <f>Юнг!C44</f>
        <v>108.873</v>
      </c>
      <c r="CM26" s="307">
        <f>Юнг!D44</f>
        <v>9.0730000000000004</v>
      </c>
      <c r="CN26" s="307">
        <f t="shared" si="8"/>
        <v>8.3335629586766231</v>
      </c>
      <c r="CO26" s="307">
        <f>Юнг!C45</f>
        <v>0</v>
      </c>
      <c r="CP26" s="307">
        <f>Юнг!D45</f>
        <v>0</v>
      </c>
      <c r="CQ26" s="300" t="e">
        <f t="shared" si="39"/>
        <v>#DIV/0!</v>
      </c>
      <c r="CR26" s="319">
        <f>Юнг!C48</f>
        <v>0</v>
      </c>
      <c r="CS26" s="307">
        <f>Юнг!D48</f>
        <v>0</v>
      </c>
      <c r="CT26" s="307" t="e">
        <f t="shared" si="9"/>
        <v>#DIV/0!</v>
      </c>
      <c r="CU26" s="307"/>
      <c r="CV26" s="307">
        <f>Юнг!D47</f>
        <v>0</v>
      </c>
      <c r="CW26" s="307"/>
      <c r="CX26" s="315"/>
      <c r="CY26" s="315"/>
      <c r="CZ26" s="307" t="e">
        <f t="shared" si="40"/>
        <v>#DIV/0!</v>
      </c>
      <c r="DA26" s="307"/>
      <c r="DB26" s="307"/>
      <c r="DC26" s="307"/>
      <c r="DD26" s="307"/>
      <c r="DE26" s="307"/>
      <c r="DF26" s="307"/>
      <c r="DG26" s="309">
        <f t="shared" si="41"/>
        <v>6421.8530000000001</v>
      </c>
      <c r="DH26" s="309">
        <f t="shared" si="41"/>
        <v>310.62401999999997</v>
      </c>
      <c r="DI26" s="307">
        <f t="shared" si="42"/>
        <v>4.8369842785252164</v>
      </c>
      <c r="DJ26" s="315">
        <f t="shared" si="43"/>
        <v>1573.0219999999999</v>
      </c>
      <c r="DK26" s="315">
        <f t="shared" si="43"/>
        <v>31.985050000000001</v>
      </c>
      <c r="DL26" s="307">
        <f t="shared" si="44"/>
        <v>2.0333504553655324</v>
      </c>
      <c r="DM26" s="307">
        <f>Юнг!C57</f>
        <v>1558.7</v>
      </c>
      <c r="DN26" s="307">
        <f>Юнг!D57</f>
        <v>31.985050000000001</v>
      </c>
      <c r="DO26" s="307">
        <f t="shared" si="45"/>
        <v>2.0520337460704434</v>
      </c>
      <c r="DP26" s="307">
        <f>Юнг!C60</f>
        <v>0</v>
      </c>
      <c r="DQ26" s="307">
        <f>Юнг!D60</f>
        <v>0</v>
      </c>
      <c r="DR26" s="307" t="e">
        <f t="shared" si="46"/>
        <v>#DIV/0!</v>
      </c>
      <c r="DS26" s="307">
        <f>Юнг!C61</f>
        <v>10</v>
      </c>
      <c r="DT26" s="307">
        <f>Юнг!D61</f>
        <v>0</v>
      </c>
      <c r="DU26" s="307">
        <f t="shared" si="47"/>
        <v>0</v>
      </c>
      <c r="DV26" s="307">
        <f>Юнг!C62</f>
        <v>4.3220000000000001</v>
      </c>
      <c r="DW26" s="307">
        <f>Юнг!D62</f>
        <v>0</v>
      </c>
      <c r="DX26" s="307">
        <f t="shared" si="48"/>
        <v>0</v>
      </c>
      <c r="DY26" s="307">
        <f>Юнг!C64</f>
        <v>108.873</v>
      </c>
      <c r="DZ26" s="307">
        <f>Юнг!D64</f>
        <v>7.0299699999999996</v>
      </c>
      <c r="EA26" s="307">
        <f t="shared" si="49"/>
        <v>6.4570370982704617</v>
      </c>
      <c r="EB26" s="307">
        <f>Юнг!C65</f>
        <v>332</v>
      </c>
      <c r="EC26" s="307">
        <f>Юнг!D65</f>
        <v>0</v>
      </c>
      <c r="ED26" s="307">
        <f t="shared" si="50"/>
        <v>0</v>
      </c>
      <c r="EE26" s="315">
        <f>Юнг!C71</f>
        <v>2048.58</v>
      </c>
      <c r="EF26" s="315">
        <f>Юнг!D71</f>
        <v>0</v>
      </c>
      <c r="EG26" s="307">
        <f t="shared" si="51"/>
        <v>0</v>
      </c>
      <c r="EH26" s="315">
        <f>Юнг!C76</f>
        <v>1268.078</v>
      </c>
      <c r="EI26" s="315">
        <f>Юнг!D76</f>
        <v>181.5</v>
      </c>
      <c r="EJ26" s="307">
        <f t="shared" si="52"/>
        <v>14.312999673521661</v>
      </c>
      <c r="EK26" s="315">
        <f>Юнг!C80</f>
        <v>1081.3</v>
      </c>
      <c r="EL26" s="320">
        <f>Юнг!D80</f>
        <v>90.108999999999995</v>
      </c>
      <c r="EM26" s="307">
        <f t="shared" si="10"/>
        <v>8.3333949875150282</v>
      </c>
      <c r="EN26" s="307">
        <f>Юнг!C82</f>
        <v>0</v>
      </c>
      <c r="EO26" s="307">
        <f>Юнг!D82</f>
        <v>0</v>
      </c>
      <c r="EP26" s="307" t="e">
        <f t="shared" si="11"/>
        <v>#DIV/0!</v>
      </c>
      <c r="EQ26" s="321">
        <f>Юнг!C87</f>
        <v>10</v>
      </c>
      <c r="ER26" s="321">
        <f>Юнг!D87</f>
        <v>0</v>
      </c>
      <c r="ES26" s="307">
        <f t="shared" si="53"/>
        <v>0</v>
      </c>
      <c r="ET26" s="307">
        <f>Юнг!C93</f>
        <v>0</v>
      </c>
      <c r="EU26" s="307">
        <f>Юнг!D93</f>
        <v>0</v>
      </c>
      <c r="EV26" s="307" t="e">
        <f t="shared" si="54"/>
        <v>#DIV/0!</v>
      </c>
      <c r="EW26" s="331">
        <f t="shared" si="12"/>
        <v>0</v>
      </c>
      <c r="EX26" s="331">
        <f t="shared" si="13"/>
        <v>-188.19876999999994</v>
      </c>
      <c r="EY26" s="307" t="e">
        <f t="shared" si="56"/>
        <v>#DIV/0!</v>
      </c>
      <c r="EZ26" s="253"/>
      <c r="FA26" s="254"/>
      <c r="FC26" s="254"/>
    </row>
    <row r="27" spans="1:170" s="158" customFormat="1" ht="25.5" customHeight="1">
      <c r="A27" s="343">
        <v>14</v>
      </c>
      <c r="B27" s="345" t="s">
        <v>303</v>
      </c>
      <c r="C27" s="298">
        <f t="shared" si="14"/>
        <v>7657.9949999999999</v>
      </c>
      <c r="D27" s="299">
        <f t="shared" si="0"/>
        <v>121.45801999999999</v>
      </c>
      <c r="E27" s="307">
        <f t="shared" si="1"/>
        <v>1.5860289801703971</v>
      </c>
      <c r="F27" s="301">
        <f t="shared" si="15"/>
        <v>1414.1299999999999</v>
      </c>
      <c r="G27" s="301">
        <f t="shared" si="3"/>
        <v>103.31301999999999</v>
      </c>
      <c r="H27" s="307">
        <f t="shared" si="16"/>
        <v>7.3057653822491577</v>
      </c>
      <c r="I27" s="315">
        <f>Юсь!C6</f>
        <v>171</v>
      </c>
      <c r="J27" s="453">
        <f>Юсь!D6</f>
        <v>8.4971800000000002</v>
      </c>
      <c r="K27" s="307">
        <f t="shared" si="17"/>
        <v>4.9691111111111113</v>
      </c>
      <c r="L27" s="307">
        <f>Юсь!C8</f>
        <v>229.816</v>
      </c>
      <c r="M27" s="307">
        <f>Юсь!D8</f>
        <v>27.16489</v>
      </c>
      <c r="N27" s="300">
        <f t="shared" si="18"/>
        <v>11.820277961499635</v>
      </c>
      <c r="O27" s="300">
        <f>Юсь!C9</f>
        <v>2.4649999999999999</v>
      </c>
      <c r="P27" s="300">
        <f>Юсь!D9</f>
        <v>0.15987000000000001</v>
      </c>
      <c r="Q27" s="300">
        <f t="shared" si="19"/>
        <v>6.4855983772819483</v>
      </c>
      <c r="R27" s="300">
        <f>Юсь!C10</f>
        <v>383.84899999999999</v>
      </c>
      <c r="S27" s="300">
        <f>Юсь!D10</f>
        <v>33.609830000000002</v>
      </c>
      <c r="T27" s="300">
        <f t="shared" si="20"/>
        <v>8.7560030116009173</v>
      </c>
      <c r="U27" s="300">
        <f>Юсь!C11</f>
        <v>0</v>
      </c>
      <c r="V27" s="304">
        <f>Юсь!D11</f>
        <v>-1.8098099999999999</v>
      </c>
      <c r="W27" s="300" t="e">
        <f t="shared" si="21"/>
        <v>#DIV/0!</v>
      </c>
      <c r="X27" s="315">
        <f>Юсь!C13</f>
        <v>10</v>
      </c>
      <c r="Y27" s="315">
        <f>Юсь!D13</f>
        <v>0</v>
      </c>
      <c r="Z27" s="307">
        <f t="shared" si="22"/>
        <v>0</v>
      </c>
      <c r="AA27" s="315">
        <f>Юсь!C15</f>
        <v>124</v>
      </c>
      <c r="AB27" s="306">
        <f>Юсь!D15</f>
        <v>6.7781200000000004</v>
      </c>
      <c r="AC27" s="307">
        <f t="shared" si="23"/>
        <v>5.4662258064516136</v>
      </c>
      <c r="AD27" s="315">
        <f>Юсь!C16</f>
        <v>345</v>
      </c>
      <c r="AE27" s="315">
        <f>Юсь!D16</f>
        <v>9.6979699999999998</v>
      </c>
      <c r="AF27" s="307">
        <f t="shared" si="4"/>
        <v>2.811005797101449</v>
      </c>
      <c r="AG27" s="307">
        <f>Юсь!C18</f>
        <v>8</v>
      </c>
      <c r="AH27" s="307">
        <f>Юсь!D18</f>
        <v>0.7</v>
      </c>
      <c r="AI27" s="307">
        <f t="shared" si="24"/>
        <v>8.75</v>
      </c>
      <c r="AJ27" s="307"/>
      <c r="AK27" s="307"/>
      <c r="AL27" s="307" t="e">
        <f>AJ27/AK27*100</f>
        <v>#DIV/0!</v>
      </c>
      <c r="AM27" s="315">
        <v>0</v>
      </c>
      <c r="AN27" s="315">
        <v>0</v>
      </c>
      <c r="AO27" s="307" t="e">
        <f t="shared" si="6"/>
        <v>#DIV/0!</v>
      </c>
      <c r="AP27" s="315">
        <f>Юсь!C27</f>
        <v>0</v>
      </c>
      <c r="AQ27" s="316">
        <f>Юсь!D27</f>
        <v>0</v>
      </c>
      <c r="AR27" s="307" t="e">
        <f t="shared" si="25"/>
        <v>#DIV/0!</v>
      </c>
      <c r="AS27" s="309">
        <f>Юсь!C28</f>
        <v>40</v>
      </c>
      <c r="AT27" s="316">
        <f>Юсь!D28</f>
        <v>2</v>
      </c>
      <c r="AU27" s="307">
        <f t="shared" si="26"/>
        <v>5</v>
      </c>
      <c r="AV27" s="315"/>
      <c r="AW27" s="315"/>
      <c r="AX27" s="307" t="e">
        <f t="shared" si="27"/>
        <v>#DIV/0!</v>
      </c>
      <c r="AY27" s="307">
        <f>Юсь!C30</f>
        <v>100</v>
      </c>
      <c r="AZ27" s="310">
        <f>Юсь!D30</f>
        <v>16.514970000000002</v>
      </c>
      <c r="BA27" s="307">
        <f t="shared" si="28"/>
        <v>16.514970000000002</v>
      </c>
      <c r="BB27" s="307"/>
      <c r="BC27" s="307"/>
      <c r="BD27" s="307"/>
      <c r="BE27" s="307">
        <f>Юсь!C31</f>
        <v>0</v>
      </c>
      <c r="BF27" s="307">
        <f>Юсь!D31</f>
        <v>0</v>
      </c>
      <c r="BG27" s="307" t="e">
        <f t="shared" si="29"/>
        <v>#DIV/0!</v>
      </c>
      <c r="BH27" s="307"/>
      <c r="BI27" s="307"/>
      <c r="BJ27" s="307" t="e">
        <f t="shared" si="30"/>
        <v>#DIV/0!</v>
      </c>
      <c r="BK27" s="307"/>
      <c r="BL27" s="307"/>
      <c r="BM27" s="307"/>
      <c r="BN27" s="307"/>
      <c r="BO27" s="307"/>
      <c r="BP27" s="300" t="e">
        <f t="shared" si="31"/>
        <v>#DIV/0!</v>
      </c>
      <c r="BQ27" s="307">
        <f>Юсь!C34</f>
        <v>0</v>
      </c>
      <c r="BR27" s="307">
        <f>Юсь!D34</f>
        <v>0</v>
      </c>
      <c r="BS27" s="307" t="e">
        <f t="shared" si="32"/>
        <v>#DIV/0!</v>
      </c>
      <c r="BT27" s="307"/>
      <c r="BU27" s="307"/>
      <c r="BV27" s="317" t="e">
        <f t="shared" si="33"/>
        <v>#DIV/0!</v>
      </c>
      <c r="BW27" s="317"/>
      <c r="BX27" s="317"/>
      <c r="BY27" s="317" t="e">
        <f t="shared" si="34"/>
        <v>#DIV/0!</v>
      </c>
      <c r="BZ27" s="305">
        <f t="shared" si="35"/>
        <v>6243.8649999999998</v>
      </c>
      <c r="CA27" s="305">
        <f t="shared" si="36"/>
        <v>18.145</v>
      </c>
      <c r="CB27" s="307">
        <f t="shared" si="55"/>
        <v>0.29060525812137195</v>
      </c>
      <c r="CC27" s="307">
        <f>Юсь!C39</f>
        <v>4903.5</v>
      </c>
      <c r="CD27" s="307">
        <f>Юсь!D39</f>
        <v>0</v>
      </c>
      <c r="CE27" s="307">
        <f t="shared" si="37"/>
        <v>0</v>
      </c>
      <c r="CF27" s="307">
        <f>Юсь!C40</f>
        <v>0</v>
      </c>
      <c r="CG27" s="464">
        <f>Юсь!D40</f>
        <v>0</v>
      </c>
      <c r="CH27" s="307" t="e">
        <f t="shared" si="38"/>
        <v>#DIV/0!</v>
      </c>
      <c r="CI27" s="307">
        <f>Юсь!C41</f>
        <v>1122.6199999999999</v>
      </c>
      <c r="CJ27" s="307">
        <f>Юсь!D41</f>
        <v>0</v>
      </c>
      <c r="CK27" s="307">
        <f t="shared" si="7"/>
        <v>0</v>
      </c>
      <c r="CL27" s="307">
        <f>Юсь!C42</f>
        <v>217.745</v>
      </c>
      <c r="CM27" s="307">
        <f>Юсь!D42</f>
        <v>18.145</v>
      </c>
      <c r="CN27" s="307">
        <f t="shared" si="8"/>
        <v>8.333141978001791</v>
      </c>
      <c r="CO27" s="307">
        <f>Юсь!C49</f>
        <v>0</v>
      </c>
      <c r="CP27" s="307">
        <f>Юсь!D49</f>
        <v>0</v>
      </c>
      <c r="CQ27" s="300" t="e">
        <f t="shared" si="39"/>
        <v>#DIV/0!</v>
      </c>
      <c r="CR27" s="319">
        <f>Юсь!C50</f>
        <v>0</v>
      </c>
      <c r="CS27" s="307">
        <f>Юсь!D50</f>
        <v>0</v>
      </c>
      <c r="CT27" s="307" t="e">
        <f t="shared" si="9"/>
        <v>#DIV/0!</v>
      </c>
      <c r="CU27" s="307"/>
      <c r="CV27" s="307"/>
      <c r="CW27" s="307"/>
      <c r="CX27" s="315"/>
      <c r="CY27" s="315"/>
      <c r="CZ27" s="307" t="e">
        <f t="shared" si="40"/>
        <v>#DIV/0!</v>
      </c>
      <c r="DA27" s="307"/>
      <c r="DB27" s="307"/>
      <c r="DC27" s="307"/>
      <c r="DD27" s="307"/>
      <c r="DE27" s="307"/>
      <c r="DF27" s="307"/>
      <c r="DG27" s="309">
        <f t="shared" si="41"/>
        <v>7714.41</v>
      </c>
      <c r="DH27" s="309">
        <f t="shared" si="41"/>
        <v>165.98841999999999</v>
      </c>
      <c r="DI27" s="307">
        <f t="shared" si="42"/>
        <v>2.1516670749934215</v>
      </c>
      <c r="DJ27" s="315">
        <f t="shared" si="43"/>
        <v>1590.0640000000001</v>
      </c>
      <c r="DK27" s="315">
        <f t="shared" si="43"/>
        <v>27.18009</v>
      </c>
      <c r="DL27" s="307">
        <f t="shared" si="44"/>
        <v>1.7093708177784037</v>
      </c>
      <c r="DM27" s="307">
        <f>Юсь!C58</f>
        <v>1579.9</v>
      </c>
      <c r="DN27" s="307">
        <f>Юсь!D58</f>
        <v>27.18009</v>
      </c>
      <c r="DO27" s="307">
        <f t="shared" si="45"/>
        <v>1.720367744793974</v>
      </c>
      <c r="DP27" s="307">
        <f>Юсь!C61</f>
        <v>0</v>
      </c>
      <c r="DQ27" s="307">
        <f>Юсь!D61</f>
        <v>0</v>
      </c>
      <c r="DR27" s="307" t="e">
        <f t="shared" si="46"/>
        <v>#DIV/0!</v>
      </c>
      <c r="DS27" s="307">
        <f>Юсь!C62</f>
        <v>5</v>
      </c>
      <c r="DT27" s="307">
        <f>Юсь!D62</f>
        <v>0</v>
      </c>
      <c r="DU27" s="307">
        <f t="shared" si="47"/>
        <v>0</v>
      </c>
      <c r="DV27" s="307">
        <f>Юсь!C63</f>
        <v>5.1639999999999997</v>
      </c>
      <c r="DW27" s="307">
        <f>Юсь!D63</f>
        <v>0</v>
      </c>
      <c r="DX27" s="307">
        <f t="shared" si="48"/>
        <v>0</v>
      </c>
      <c r="DY27" s="307">
        <f>Юсь!C65</f>
        <v>217.745</v>
      </c>
      <c r="DZ27" s="307">
        <f>Юсь!D65</f>
        <v>4</v>
      </c>
      <c r="EA27" s="307">
        <f t="shared" si="49"/>
        <v>1.8370111828055753</v>
      </c>
      <c r="EB27" s="307">
        <f>Юсь!C66</f>
        <v>315</v>
      </c>
      <c r="EC27" s="307">
        <f>Юсь!D66</f>
        <v>0</v>
      </c>
      <c r="ED27" s="307">
        <f t="shared" si="50"/>
        <v>0</v>
      </c>
      <c r="EE27" s="315">
        <f>Юсь!C72</f>
        <v>1845.165</v>
      </c>
      <c r="EF27" s="315">
        <f>Юсь!D72</f>
        <v>12.33333</v>
      </c>
      <c r="EG27" s="307">
        <f t="shared" si="51"/>
        <v>0.66841339392412069</v>
      </c>
      <c r="EH27" s="315">
        <f>Юсь!C77</f>
        <v>1726.7359999999999</v>
      </c>
      <c r="EI27" s="315">
        <f>Юсь!D77</f>
        <v>0</v>
      </c>
      <c r="EJ27" s="307">
        <f t="shared" si="52"/>
        <v>0</v>
      </c>
      <c r="EK27" s="315">
        <f>Юсь!C81</f>
        <v>2009.7</v>
      </c>
      <c r="EL27" s="320">
        <f>Юсь!D81</f>
        <v>122.47499999999999</v>
      </c>
      <c r="EM27" s="307">
        <f t="shared" si="10"/>
        <v>6.0941931631586801</v>
      </c>
      <c r="EN27" s="307">
        <f>Юсь!C83</f>
        <v>0</v>
      </c>
      <c r="EO27" s="307">
        <f>Юсь!D83</f>
        <v>0</v>
      </c>
      <c r="EP27" s="307" t="e">
        <f t="shared" si="11"/>
        <v>#DIV/0!</v>
      </c>
      <c r="EQ27" s="321">
        <f>Юсь!C88</f>
        <v>10</v>
      </c>
      <c r="ER27" s="321">
        <f>Юсь!D88</f>
        <v>0</v>
      </c>
      <c r="ES27" s="307">
        <f t="shared" si="53"/>
        <v>0</v>
      </c>
      <c r="ET27" s="307">
        <f>Юсь!C94</f>
        <v>0</v>
      </c>
      <c r="EU27" s="307">
        <f>Юсь!D94</f>
        <v>0</v>
      </c>
      <c r="EV27" s="300" t="e">
        <f t="shared" si="54"/>
        <v>#DIV/0!</v>
      </c>
      <c r="EW27" s="314">
        <f t="shared" si="12"/>
        <v>-56.414999999999964</v>
      </c>
      <c r="EX27" s="314">
        <f t="shared" si="13"/>
        <v>-44.5304</v>
      </c>
      <c r="EY27" s="300">
        <f t="shared" si="56"/>
        <v>78.933616945847788</v>
      </c>
      <c r="EZ27" s="160"/>
      <c r="FA27" s="161"/>
      <c r="FC27" s="161"/>
    </row>
    <row r="28" spans="1:170" s="158" customFormat="1" ht="23.25" customHeight="1">
      <c r="A28" s="343">
        <v>15</v>
      </c>
      <c r="B28" s="345" t="s">
        <v>304</v>
      </c>
      <c r="C28" s="322">
        <f t="shared" si="14"/>
        <v>11126.595000000001</v>
      </c>
      <c r="D28" s="299">
        <f>G28+CA28+CY28</f>
        <v>183.45960000000002</v>
      </c>
      <c r="E28" s="307">
        <f>D28/C28*100</f>
        <v>1.6488386608841248</v>
      </c>
      <c r="F28" s="301">
        <f t="shared" si="15"/>
        <v>2646</v>
      </c>
      <c r="G28" s="301">
        <f>J28+Y28+AB28+AE28+AH28+AN28+AT28+BF28+AK28+BR28+BO28+AZ28+M28+S28+P28+V28+AQ28</f>
        <v>165.31460000000001</v>
      </c>
      <c r="H28" s="307">
        <f>G28/F28*100</f>
        <v>6.2477173091458811</v>
      </c>
      <c r="I28" s="315">
        <f>Яра!C6</f>
        <v>189</v>
      </c>
      <c r="J28" s="453">
        <f>Яра!D6</f>
        <v>5.4791699999999999</v>
      </c>
      <c r="K28" s="307">
        <f t="shared" si="17"/>
        <v>2.8990317460317461</v>
      </c>
      <c r="L28" s="307">
        <f>Яра!C8</f>
        <v>355.84199999999998</v>
      </c>
      <c r="M28" s="307">
        <f>Яра!D8</f>
        <v>42.061779999999999</v>
      </c>
      <c r="N28" s="300">
        <f t="shared" si="18"/>
        <v>11.820352853232615</v>
      </c>
      <c r="O28" s="300">
        <f>Яра!C9</f>
        <v>3.8159999999999998</v>
      </c>
      <c r="P28" s="300">
        <f>Яра!D9</f>
        <v>0.24754000000000001</v>
      </c>
      <c r="Q28" s="300">
        <f t="shared" si="19"/>
        <v>6.4868972746331242</v>
      </c>
      <c r="R28" s="300">
        <f>Яра!C10</f>
        <v>594.34199999999998</v>
      </c>
      <c r="S28" s="300">
        <f>Яра!D10</f>
        <v>52.041020000000003</v>
      </c>
      <c r="T28" s="300">
        <f t="shared" si="20"/>
        <v>8.7560731026917171</v>
      </c>
      <c r="U28" s="300">
        <f>Яра!C11</f>
        <v>0</v>
      </c>
      <c r="V28" s="304">
        <f>Яра!D11</f>
        <v>-2.8022800000000001</v>
      </c>
      <c r="W28" s="300" t="e">
        <f t="shared" si="21"/>
        <v>#DIV/0!</v>
      </c>
      <c r="X28" s="315">
        <f>Яра!C13</f>
        <v>20</v>
      </c>
      <c r="Y28" s="315">
        <f>Яра!D13</f>
        <v>0</v>
      </c>
      <c r="Z28" s="307">
        <f t="shared" si="22"/>
        <v>0</v>
      </c>
      <c r="AA28" s="315">
        <f>Яра!C15</f>
        <v>385</v>
      </c>
      <c r="AB28" s="306">
        <f>Яра!D15</f>
        <v>37.04654</v>
      </c>
      <c r="AC28" s="307">
        <f t="shared" si="23"/>
        <v>9.6224779220779233</v>
      </c>
      <c r="AD28" s="315">
        <f>Яра!C16</f>
        <v>1050</v>
      </c>
      <c r="AE28" s="315">
        <f>Яра!D16</f>
        <v>30.190829999999998</v>
      </c>
      <c r="AF28" s="307">
        <f t="shared" si="4"/>
        <v>2.8753171428571425</v>
      </c>
      <c r="AG28" s="307">
        <f>Яра!C18</f>
        <v>8</v>
      </c>
      <c r="AH28" s="307">
        <f>Яра!D18</f>
        <v>0</v>
      </c>
      <c r="AI28" s="307">
        <f t="shared" si="24"/>
        <v>0</v>
      </c>
      <c r="AJ28" s="307"/>
      <c r="AK28" s="307"/>
      <c r="AL28" s="307" t="e">
        <f>AJ28/AK28*100</f>
        <v>#DIV/0!</v>
      </c>
      <c r="AM28" s="315">
        <v>0</v>
      </c>
      <c r="AN28" s="315">
        <v>0</v>
      </c>
      <c r="AO28" s="307" t="e">
        <f t="shared" si="6"/>
        <v>#DIV/0!</v>
      </c>
      <c r="AP28" s="315">
        <f>Яра!C27</f>
        <v>20</v>
      </c>
      <c r="AQ28" s="316">
        <f>Яра!D27</f>
        <v>1.05</v>
      </c>
      <c r="AR28" s="307">
        <f t="shared" si="25"/>
        <v>5.2500000000000009</v>
      </c>
      <c r="AS28" s="309">
        <f>Яра!C28</f>
        <v>0</v>
      </c>
      <c r="AT28" s="316">
        <f>Яра!D28</f>
        <v>0</v>
      </c>
      <c r="AU28" s="307" t="e">
        <f t="shared" si="26"/>
        <v>#DIV/0!</v>
      </c>
      <c r="AV28" s="315"/>
      <c r="AW28" s="315"/>
      <c r="AX28" s="307" t="e">
        <f t="shared" si="27"/>
        <v>#DIV/0!</v>
      </c>
      <c r="AY28" s="307">
        <f>Яра!C31</f>
        <v>20</v>
      </c>
      <c r="AZ28" s="310">
        <f>Яра!D31</f>
        <v>0</v>
      </c>
      <c r="BA28" s="307">
        <f t="shared" si="28"/>
        <v>0</v>
      </c>
      <c r="BB28" s="307"/>
      <c r="BC28" s="307"/>
      <c r="BD28" s="307"/>
      <c r="BE28" s="307">
        <f>Яра!C34</f>
        <v>0</v>
      </c>
      <c r="BF28" s="307">
        <v>0</v>
      </c>
      <c r="BG28" s="307" t="e">
        <f t="shared" si="29"/>
        <v>#DIV/0!</v>
      </c>
      <c r="BH28" s="307"/>
      <c r="BI28" s="307"/>
      <c r="BJ28" s="307" t="e">
        <f t="shared" si="30"/>
        <v>#DIV/0!</v>
      </c>
      <c r="BK28" s="307"/>
      <c r="BL28" s="307"/>
      <c r="BM28" s="307"/>
      <c r="BN28" s="307">
        <f>Яра!C35</f>
        <v>0</v>
      </c>
      <c r="BO28" s="307">
        <f>Яра!D35</f>
        <v>0</v>
      </c>
      <c r="BP28" s="300" t="e">
        <f t="shared" si="31"/>
        <v>#DIV/0!</v>
      </c>
      <c r="BQ28" s="307">
        <f>Яра!C37</f>
        <v>0</v>
      </c>
      <c r="BR28" s="307">
        <f>Яра!D37</f>
        <v>0</v>
      </c>
      <c r="BS28" s="307" t="e">
        <f t="shared" si="32"/>
        <v>#DIV/0!</v>
      </c>
      <c r="BT28" s="307"/>
      <c r="BU28" s="307"/>
      <c r="BV28" s="317" t="e">
        <f t="shared" si="33"/>
        <v>#DIV/0!</v>
      </c>
      <c r="BW28" s="317"/>
      <c r="BX28" s="317"/>
      <c r="BY28" s="317" t="e">
        <f t="shared" si="34"/>
        <v>#DIV/0!</v>
      </c>
      <c r="BZ28" s="305">
        <f t="shared" si="35"/>
        <v>8480.5950000000012</v>
      </c>
      <c r="CA28" s="305">
        <f t="shared" si="36"/>
        <v>18.145</v>
      </c>
      <c r="CB28" s="307">
        <f t="shared" si="55"/>
        <v>0.21395904414725614</v>
      </c>
      <c r="CC28" s="307">
        <f>Яра!C42</f>
        <v>3431.9</v>
      </c>
      <c r="CD28" s="307">
        <f>Яра!D42</f>
        <v>0</v>
      </c>
      <c r="CE28" s="307">
        <f t="shared" si="37"/>
        <v>0</v>
      </c>
      <c r="CF28" s="307">
        <f>Яра!C43</f>
        <v>0</v>
      </c>
      <c r="CG28" s="464">
        <f>Яра!D43</f>
        <v>0</v>
      </c>
      <c r="CH28" s="307" t="e">
        <f t="shared" si="38"/>
        <v>#DIV/0!</v>
      </c>
      <c r="CI28" s="307">
        <f>Яра!C44</f>
        <v>1980.95</v>
      </c>
      <c r="CJ28" s="307">
        <f>Яра!D44</f>
        <v>0</v>
      </c>
      <c r="CK28" s="307">
        <f t="shared" si="7"/>
        <v>0</v>
      </c>
      <c r="CL28" s="307">
        <f>Яра!C45</f>
        <v>217.745</v>
      </c>
      <c r="CM28" s="307">
        <f>Яра!D45</f>
        <v>18.145</v>
      </c>
      <c r="CN28" s="307">
        <f t="shared" si="8"/>
        <v>8.333141978001791</v>
      </c>
      <c r="CO28" s="307">
        <f>Яра!C47</f>
        <v>2850</v>
      </c>
      <c r="CP28" s="307">
        <f>Яра!D47</f>
        <v>0</v>
      </c>
      <c r="CQ28" s="300">
        <f t="shared" si="39"/>
        <v>0</v>
      </c>
      <c r="CR28" s="319">
        <f>Яра!C51</f>
        <v>0</v>
      </c>
      <c r="CS28" s="307">
        <f>Яра!D51</f>
        <v>0</v>
      </c>
      <c r="CT28" s="307" t="e">
        <f t="shared" si="9"/>
        <v>#DIV/0!</v>
      </c>
      <c r="CU28" s="307"/>
      <c r="CV28" s="307"/>
      <c r="CW28" s="307"/>
      <c r="CX28" s="315"/>
      <c r="CY28" s="315"/>
      <c r="CZ28" s="307" t="e">
        <f t="shared" si="40"/>
        <v>#DIV/0!</v>
      </c>
      <c r="DA28" s="307"/>
      <c r="DB28" s="307">
        <f>Яра!D46</f>
        <v>0</v>
      </c>
      <c r="DC28" s="307" t="e">
        <f>DB28/DA28</f>
        <v>#DIV/0!</v>
      </c>
      <c r="DD28" s="307"/>
      <c r="DE28" s="307"/>
      <c r="DF28" s="307"/>
      <c r="DG28" s="309">
        <f t="shared" si="41"/>
        <v>11126.595000000001</v>
      </c>
      <c r="DH28" s="309">
        <f t="shared" si="41"/>
        <v>194.56698</v>
      </c>
      <c r="DI28" s="307">
        <f t="shared" si="42"/>
        <v>1.748665966542325</v>
      </c>
      <c r="DJ28" s="315">
        <f t="shared" si="43"/>
        <v>1663.806</v>
      </c>
      <c r="DK28" s="315">
        <f t="shared" si="43"/>
        <v>38.191980000000001</v>
      </c>
      <c r="DL28" s="307">
        <f t="shared" si="44"/>
        <v>2.2954587253562013</v>
      </c>
      <c r="DM28" s="307">
        <f>Яра!C59</f>
        <v>1648.8</v>
      </c>
      <c r="DN28" s="307">
        <f>Яра!D59</f>
        <v>38.191980000000001</v>
      </c>
      <c r="DO28" s="307">
        <f t="shared" si="45"/>
        <v>2.3163500727802036</v>
      </c>
      <c r="DP28" s="307">
        <f>Яра!C62</f>
        <v>0</v>
      </c>
      <c r="DQ28" s="307">
        <f>Яра!D62</f>
        <v>0</v>
      </c>
      <c r="DR28" s="307" t="e">
        <f t="shared" si="46"/>
        <v>#DIV/0!</v>
      </c>
      <c r="DS28" s="307">
        <f>Яра!C63</f>
        <v>10</v>
      </c>
      <c r="DT28" s="307">
        <f>Яра!D63</f>
        <v>0</v>
      </c>
      <c r="DU28" s="307">
        <f t="shared" si="47"/>
        <v>0</v>
      </c>
      <c r="DV28" s="307">
        <f>Яра!C64</f>
        <v>5.0060000000000002</v>
      </c>
      <c r="DW28" s="307">
        <f>Яра!D64</f>
        <v>0</v>
      </c>
      <c r="DX28" s="307">
        <f t="shared" si="48"/>
        <v>0</v>
      </c>
      <c r="DY28" s="307">
        <f>Яра!C66</f>
        <v>217.745</v>
      </c>
      <c r="DZ28" s="307">
        <f>Яра!D65</f>
        <v>5.5</v>
      </c>
      <c r="EA28" s="307">
        <f t="shared" si="49"/>
        <v>2.5258903763576659</v>
      </c>
      <c r="EB28" s="307">
        <f>Яра!C67</f>
        <v>25</v>
      </c>
      <c r="EC28" s="307">
        <f>Яра!D67</f>
        <v>0</v>
      </c>
      <c r="ED28" s="307">
        <f t="shared" si="50"/>
        <v>0</v>
      </c>
      <c r="EE28" s="315">
        <f>Яра!C73</f>
        <v>3284.95</v>
      </c>
      <c r="EF28" s="315">
        <f>Яра!D73</f>
        <v>0</v>
      </c>
      <c r="EG28" s="307">
        <f t="shared" si="51"/>
        <v>0</v>
      </c>
      <c r="EH28" s="315">
        <f>Яра!C78</f>
        <v>3952.4940000000001</v>
      </c>
      <c r="EI28" s="315">
        <f>Яра!D78</f>
        <v>0</v>
      </c>
      <c r="EJ28" s="307">
        <f t="shared" si="52"/>
        <v>0</v>
      </c>
      <c r="EK28" s="315">
        <f>Яра!C82</f>
        <v>1970.6</v>
      </c>
      <c r="EL28" s="320">
        <f>Яра!D82</f>
        <v>150.875</v>
      </c>
      <c r="EM28" s="307">
        <f t="shared" si="10"/>
        <v>7.6562975743428403</v>
      </c>
      <c r="EN28" s="307">
        <f>Яра!C84</f>
        <v>0</v>
      </c>
      <c r="EO28" s="307">
        <f>Яра!D84</f>
        <v>0</v>
      </c>
      <c r="EP28" s="307" t="e">
        <f t="shared" si="11"/>
        <v>#DIV/0!</v>
      </c>
      <c r="EQ28" s="321">
        <f>Яра!C89</f>
        <v>12</v>
      </c>
      <c r="ER28" s="321">
        <f>Яра!D89</f>
        <v>0</v>
      </c>
      <c r="ES28" s="307">
        <f t="shared" si="53"/>
        <v>0</v>
      </c>
      <c r="ET28" s="307">
        <f>Яра!C95</f>
        <v>0</v>
      </c>
      <c r="EU28" s="307">
        <f>Яра!D95</f>
        <v>0</v>
      </c>
      <c r="EV28" s="300" t="e">
        <f t="shared" si="54"/>
        <v>#DIV/0!</v>
      </c>
      <c r="EW28" s="314">
        <f t="shared" si="12"/>
        <v>0</v>
      </c>
      <c r="EX28" s="314">
        <f t="shared" si="13"/>
        <v>-11.107379999999978</v>
      </c>
      <c r="EY28" s="300" t="e">
        <f t="shared" si="56"/>
        <v>#DIV/0!</v>
      </c>
      <c r="EZ28" s="160"/>
      <c r="FA28" s="161"/>
      <c r="FC28" s="161"/>
    </row>
    <row r="29" spans="1:170" s="158" customFormat="1" ht="25.5" customHeight="1">
      <c r="A29" s="343">
        <v>16</v>
      </c>
      <c r="B29" s="344" t="s">
        <v>305</v>
      </c>
      <c r="C29" s="298">
        <f t="shared" si="14"/>
        <v>6964.1929999999993</v>
      </c>
      <c r="D29" s="299">
        <f t="shared" si="0"/>
        <v>79.744489999999985</v>
      </c>
      <c r="E29" s="300">
        <f t="shared" si="1"/>
        <v>1.1450643312154043</v>
      </c>
      <c r="F29" s="301">
        <f t="shared" si="15"/>
        <v>1845.98</v>
      </c>
      <c r="G29" s="301">
        <f t="shared" si="3"/>
        <v>70.671489999999991</v>
      </c>
      <c r="H29" s="300">
        <f t="shared" si="16"/>
        <v>3.8283995492908911</v>
      </c>
      <c r="I29" s="305">
        <f>Яро!C6</f>
        <v>120</v>
      </c>
      <c r="J29" s="453">
        <f>Яро!D6</f>
        <v>1.68333</v>
      </c>
      <c r="K29" s="300">
        <f t="shared" si="17"/>
        <v>1.4027750000000001</v>
      </c>
      <c r="L29" s="300">
        <f>Яро!C8</f>
        <v>204.39599999999999</v>
      </c>
      <c r="M29" s="300">
        <f>Яро!D8</f>
        <v>24.16048</v>
      </c>
      <c r="N29" s="300">
        <f t="shared" si="18"/>
        <v>11.820427014227285</v>
      </c>
      <c r="O29" s="300">
        <f>Яро!C9</f>
        <v>2.1920000000000002</v>
      </c>
      <c r="P29" s="300">
        <f>Яро!D9</f>
        <v>0.14219999999999999</v>
      </c>
      <c r="Q29" s="300">
        <f t="shared" si="19"/>
        <v>6.4872262773722618</v>
      </c>
      <c r="R29" s="300">
        <f>Яро!C10</f>
        <v>341.392</v>
      </c>
      <c r="S29" s="300">
        <f>Яро!D10</f>
        <v>29.892610000000001</v>
      </c>
      <c r="T29" s="300">
        <f t="shared" si="20"/>
        <v>8.7560956320007506</v>
      </c>
      <c r="U29" s="300">
        <f>Яро!C11</f>
        <v>0</v>
      </c>
      <c r="V29" s="304">
        <f>Яро!D11</f>
        <v>-1.6096600000000001</v>
      </c>
      <c r="W29" s="300" t="e">
        <f t="shared" si="21"/>
        <v>#DIV/0!</v>
      </c>
      <c r="X29" s="305">
        <f>Яро!C13</f>
        <v>10</v>
      </c>
      <c r="Y29" s="305">
        <f>Яро!D13</f>
        <v>0</v>
      </c>
      <c r="Z29" s="300">
        <f t="shared" si="22"/>
        <v>0</v>
      </c>
      <c r="AA29" s="305">
        <f>Яро!C15</f>
        <v>323</v>
      </c>
      <c r="AB29" s="306">
        <f>Яро!D15</f>
        <v>1.18635</v>
      </c>
      <c r="AC29" s="300">
        <f t="shared" si="23"/>
        <v>0.36729102167182665</v>
      </c>
      <c r="AD29" s="305">
        <f>Яро!C16</f>
        <v>520</v>
      </c>
      <c r="AE29" s="305">
        <f>Яро!D16</f>
        <v>14.566179999999999</v>
      </c>
      <c r="AF29" s="300">
        <f t="shared" si="4"/>
        <v>2.8011884615384615</v>
      </c>
      <c r="AG29" s="300">
        <f>Яро!C18</f>
        <v>5</v>
      </c>
      <c r="AH29" s="300">
        <f>Яро!D18</f>
        <v>0.65</v>
      </c>
      <c r="AI29" s="300">
        <f t="shared" si="24"/>
        <v>13</v>
      </c>
      <c r="AJ29" s="300"/>
      <c r="AK29" s="300"/>
      <c r="AL29" s="300" t="e">
        <f>AJ29/AK29*100</f>
        <v>#DIV/0!</v>
      </c>
      <c r="AM29" s="305">
        <v>0</v>
      </c>
      <c r="AN29" s="305">
        <v>0</v>
      </c>
      <c r="AO29" s="300" t="e">
        <f t="shared" si="6"/>
        <v>#DIV/0!</v>
      </c>
      <c r="AP29" s="305">
        <f>Яро!C26</f>
        <v>320</v>
      </c>
      <c r="AQ29" s="308">
        <f>Яро!D27</f>
        <v>0</v>
      </c>
      <c r="AR29" s="300">
        <f t="shared" si="25"/>
        <v>0</v>
      </c>
      <c r="AS29" s="309">
        <v>0</v>
      </c>
      <c r="AT29" s="308">
        <f>Яро!D28</f>
        <v>0</v>
      </c>
      <c r="AU29" s="300" t="e">
        <f t="shared" si="26"/>
        <v>#DIV/0!</v>
      </c>
      <c r="AV29" s="305"/>
      <c r="AW29" s="305"/>
      <c r="AX29" s="300" t="e">
        <f t="shared" si="27"/>
        <v>#DIV/0!</v>
      </c>
      <c r="AY29" s="300"/>
      <c r="AZ29" s="310">
        <f>Яро!D29</f>
        <v>0</v>
      </c>
      <c r="BA29" s="300" t="e">
        <f t="shared" si="28"/>
        <v>#DIV/0!</v>
      </c>
      <c r="BB29" s="300"/>
      <c r="BC29" s="300"/>
      <c r="BD29" s="300"/>
      <c r="BE29" s="300">
        <f>Яро!C31</f>
        <v>0</v>
      </c>
      <c r="BF29" s="300">
        <f>Яро!D31</f>
        <v>0</v>
      </c>
      <c r="BG29" s="300" t="e">
        <f t="shared" si="29"/>
        <v>#DIV/0!</v>
      </c>
      <c r="BH29" s="300"/>
      <c r="BI29" s="300"/>
      <c r="BJ29" s="300" t="e">
        <f t="shared" si="30"/>
        <v>#DIV/0!</v>
      </c>
      <c r="BK29" s="300"/>
      <c r="BL29" s="300"/>
      <c r="BM29" s="300"/>
      <c r="BN29" s="300">
        <f>Яро!C34</f>
        <v>0</v>
      </c>
      <c r="BO29" s="300">
        <f>Яро!D34</f>
        <v>0</v>
      </c>
      <c r="BP29" s="300" t="e">
        <f t="shared" si="31"/>
        <v>#DIV/0!</v>
      </c>
      <c r="BQ29" s="300">
        <v>0</v>
      </c>
      <c r="BR29" s="300">
        <v>0</v>
      </c>
      <c r="BS29" s="300" t="e">
        <f t="shared" si="32"/>
        <v>#DIV/0!</v>
      </c>
      <c r="BT29" s="300"/>
      <c r="BU29" s="300"/>
      <c r="BV29" s="312" t="e">
        <f t="shared" si="33"/>
        <v>#DIV/0!</v>
      </c>
      <c r="BW29" s="312"/>
      <c r="BX29" s="312"/>
      <c r="BY29" s="312" t="e">
        <f t="shared" si="34"/>
        <v>#DIV/0!</v>
      </c>
      <c r="BZ29" s="305">
        <f t="shared" si="35"/>
        <v>5118.2129999999997</v>
      </c>
      <c r="CA29" s="305">
        <f t="shared" si="36"/>
        <v>9.0730000000000004</v>
      </c>
      <c r="CB29" s="300">
        <f t="shared" si="55"/>
        <v>0.17726890225162573</v>
      </c>
      <c r="CC29" s="307">
        <f>Яро!C39</f>
        <v>2129.1</v>
      </c>
      <c r="CD29" s="307">
        <f>Яро!D39</f>
        <v>0</v>
      </c>
      <c r="CE29" s="300">
        <f t="shared" si="37"/>
        <v>0</v>
      </c>
      <c r="CF29" s="300">
        <f>Яро!C40</f>
        <v>0</v>
      </c>
      <c r="CG29" s="463">
        <f>Яро!D40</f>
        <v>0</v>
      </c>
      <c r="CH29" s="300" t="e">
        <f t="shared" si="38"/>
        <v>#DIV/0!</v>
      </c>
      <c r="CI29" s="300">
        <f>Яро!C41</f>
        <v>680.24</v>
      </c>
      <c r="CJ29" s="300">
        <f>Яро!D41</f>
        <v>0</v>
      </c>
      <c r="CK29" s="300">
        <f t="shared" si="7"/>
        <v>0</v>
      </c>
      <c r="CL29" s="300">
        <f>Яро!C42</f>
        <v>108.873</v>
      </c>
      <c r="CM29" s="300">
        <f>Яро!D42</f>
        <v>9.0730000000000004</v>
      </c>
      <c r="CN29" s="300">
        <f t="shared" si="8"/>
        <v>8.3335629586766231</v>
      </c>
      <c r="CO29" s="300">
        <f>Яро!C44</f>
        <v>2200</v>
      </c>
      <c r="CP29" s="300">
        <f>Яро!D44</f>
        <v>0</v>
      </c>
      <c r="CQ29" s="300">
        <f t="shared" si="39"/>
        <v>0</v>
      </c>
      <c r="CR29" s="304">
        <f>Яро!C45</f>
        <v>0</v>
      </c>
      <c r="CS29" s="300">
        <f>Яро!D45</f>
        <v>0</v>
      </c>
      <c r="CT29" s="300" t="e">
        <f t="shared" si="9"/>
        <v>#DIV/0!</v>
      </c>
      <c r="CU29" s="300"/>
      <c r="CV29" s="300"/>
      <c r="CW29" s="300"/>
      <c r="CX29" s="305"/>
      <c r="CY29" s="305"/>
      <c r="CZ29" s="300" t="e">
        <f t="shared" si="40"/>
        <v>#DIV/0!</v>
      </c>
      <c r="DA29" s="300"/>
      <c r="DB29" s="300"/>
      <c r="DC29" s="300"/>
      <c r="DD29" s="300"/>
      <c r="DE29" s="300"/>
      <c r="DF29" s="300"/>
      <c r="DG29" s="309">
        <f t="shared" si="41"/>
        <v>6964.1930000000002</v>
      </c>
      <c r="DH29" s="309">
        <f t="shared" si="41"/>
        <v>118.21300000000001</v>
      </c>
      <c r="DI29" s="300">
        <f t="shared" si="42"/>
        <v>1.6974400336119349</v>
      </c>
      <c r="DJ29" s="305">
        <f t="shared" si="43"/>
        <v>1487.9199999999998</v>
      </c>
      <c r="DK29" s="305">
        <f t="shared" si="43"/>
        <v>29.7</v>
      </c>
      <c r="DL29" s="300">
        <f t="shared" si="44"/>
        <v>1.9960750577988067</v>
      </c>
      <c r="DM29" s="300">
        <f>Яро!C55</f>
        <v>1474.3</v>
      </c>
      <c r="DN29" s="300">
        <f>Яро!D55</f>
        <v>29.7</v>
      </c>
      <c r="DO29" s="300">
        <f t="shared" si="45"/>
        <v>2.0145153632232247</v>
      </c>
      <c r="DP29" s="300">
        <f>Яро!C58</f>
        <v>0</v>
      </c>
      <c r="DQ29" s="300">
        <f>Яро!D58</f>
        <v>0</v>
      </c>
      <c r="DR29" s="300" t="e">
        <f t="shared" si="46"/>
        <v>#DIV/0!</v>
      </c>
      <c r="DS29" s="300">
        <f>Яро!C59</f>
        <v>10</v>
      </c>
      <c r="DT29" s="300">
        <f>Яро!D59</f>
        <v>0</v>
      </c>
      <c r="DU29" s="300">
        <f t="shared" si="47"/>
        <v>0</v>
      </c>
      <c r="DV29" s="300">
        <f>Яро!C60</f>
        <v>3.62</v>
      </c>
      <c r="DW29" s="300">
        <f>Яро!D60</f>
        <v>0</v>
      </c>
      <c r="DX29" s="300">
        <f t="shared" si="48"/>
        <v>0</v>
      </c>
      <c r="DY29" s="300">
        <f>Яро!C61</f>
        <v>108.873</v>
      </c>
      <c r="DZ29" s="300">
        <f>Яро!D61</f>
        <v>0</v>
      </c>
      <c r="EA29" s="300">
        <f t="shared" si="49"/>
        <v>0</v>
      </c>
      <c r="EB29" s="300">
        <f>Яро!C63</f>
        <v>16.8</v>
      </c>
      <c r="EC29" s="300">
        <f>Яро!D63</f>
        <v>0</v>
      </c>
      <c r="ED29" s="300">
        <f t="shared" si="50"/>
        <v>0</v>
      </c>
      <c r="EE29" s="305">
        <f>Яро!C69</f>
        <v>1294.06</v>
      </c>
      <c r="EF29" s="305">
        <f>Яро!D69</f>
        <v>0</v>
      </c>
      <c r="EG29" s="300">
        <f t="shared" si="51"/>
        <v>0</v>
      </c>
      <c r="EH29" s="305">
        <f>Яро!C74</f>
        <v>2979.34</v>
      </c>
      <c r="EI29" s="305">
        <f>Яро!D74</f>
        <v>0</v>
      </c>
      <c r="EJ29" s="300">
        <f t="shared" si="52"/>
        <v>0</v>
      </c>
      <c r="EK29" s="305">
        <f>Яро!C79</f>
        <v>1062.2</v>
      </c>
      <c r="EL29" s="313">
        <f>Яро!D78</f>
        <v>88.513000000000005</v>
      </c>
      <c r="EM29" s="300">
        <f t="shared" si="10"/>
        <v>8.3329881378271526</v>
      </c>
      <c r="EN29" s="300">
        <f>Яро!C80</f>
        <v>0</v>
      </c>
      <c r="EO29" s="300">
        <f>Яро!D80</f>
        <v>0</v>
      </c>
      <c r="EP29" s="300" t="e">
        <f t="shared" si="11"/>
        <v>#DIV/0!</v>
      </c>
      <c r="EQ29" s="301">
        <f>Яро!C85</f>
        <v>15</v>
      </c>
      <c r="ER29" s="301">
        <f>Яро!D85</f>
        <v>0</v>
      </c>
      <c r="ES29" s="300">
        <f t="shared" si="53"/>
        <v>0</v>
      </c>
      <c r="ET29" s="300">
        <f>Яро!C91</f>
        <v>0</v>
      </c>
      <c r="EU29" s="300">
        <f>Яро!D91</f>
        <v>0</v>
      </c>
      <c r="EV29" s="300" t="e">
        <f t="shared" si="54"/>
        <v>#DIV/0!</v>
      </c>
      <c r="EW29" s="314">
        <f t="shared" si="12"/>
        <v>-9.0949470177292824E-13</v>
      </c>
      <c r="EX29" s="314">
        <f t="shared" si="13"/>
        <v>-38.468510000000023</v>
      </c>
      <c r="EY29" s="300">
        <f t="shared" si="56"/>
        <v>4229657404821736</v>
      </c>
      <c r="EZ29" s="160"/>
      <c r="FA29" s="161"/>
      <c r="FC29" s="161"/>
    </row>
    <row r="30" spans="1:170" s="158" customFormat="1" ht="17.25" customHeight="1">
      <c r="A30" s="350"/>
      <c r="B30" s="351"/>
      <c r="C30" s="332"/>
      <c r="D30" s="333"/>
      <c r="E30" s="300"/>
      <c r="F30" s="301"/>
      <c r="G30" s="305"/>
      <c r="H30" s="300"/>
      <c r="I30" s="305"/>
      <c r="J30" s="454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300"/>
      <c r="V30" s="335"/>
      <c r="W30" s="300"/>
      <c r="X30" s="305"/>
      <c r="Y30" s="305"/>
      <c r="Z30" s="300"/>
      <c r="AA30" s="305"/>
      <c r="AB30" s="305"/>
      <c r="AC30" s="300"/>
      <c r="AD30" s="305"/>
      <c r="AE30" s="305"/>
      <c r="AF30" s="300"/>
      <c r="AG30" s="300"/>
      <c r="AH30" s="300"/>
      <c r="AI30" s="300"/>
      <c r="AJ30" s="300"/>
      <c r="AK30" s="300"/>
      <c r="AL30" s="300"/>
      <c r="AM30" s="305"/>
      <c r="AN30" s="305"/>
      <c r="AO30" s="300"/>
      <c r="AP30" s="305"/>
      <c r="AQ30" s="305"/>
      <c r="AR30" s="300"/>
      <c r="AS30" s="305"/>
      <c r="AT30" s="308"/>
      <c r="AU30" s="300"/>
      <c r="AV30" s="305"/>
      <c r="AW30" s="305"/>
      <c r="AX30" s="300"/>
      <c r="AY30" s="300"/>
      <c r="AZ30" s="310"/>
      <c r="BA30" s="300" t="e">
        <f t="shared" si="28"/>
        <v>#DIV/0!</v>
      </c>
      <c r="BB30" s="300"/>
      <c r="BC30" s="300"/>
      <c r="BD30" s="300"/>
      <c r="BE30" s="300"/>
      <c r="BF30" s="300"/>
      <c r="BG30" s="300"/>
      <c r="BH30" s="300"/>
      <c r="BI30" s="300"/>
      <c r="BJ30" s="300"/>
      <c r="BK30" s="300"/>
      <c r="BL30" s="300"/>
      <c r="BM30" s="300"/>
      <c r="BN30" s="300"/>
      <c r="BO30" s="300"/>
      <c r="BP30" s="300"/>
      <c r="BQ30" s="300"/>
      <c r="BR30" s="300"/>
      <c r="BS30" s="300"/>
      <c r="BT30" s="300"/>
      <c r="BU30" s="300"/>
      <c r="BV30" s="312"/>
      <c r="BW30" s="312"/>
      <c r="BX30" s="312"/>
      <c r="BY30" s="312"/>
      <c r="BZ30" s="305"/>
      <c r="CA30" s="305"/>
      <c r="CB30" s="300"/>
      <c r="CC30" s="300"/>
      <c r="CD30" s="300"/>
      <c r="CE30" s="300"/>
      <c r="CF30" s="300"/>
      <c r="CG30" s="463"/>
      <c r="CH30" s="463"/>
      <c r="CI30" s="300"/>
      <c r="CJ30" s="300"/>
      <c r="CK30" s="300"/>
      <c r="CL30" s="300"/>
      <c r="CM30" s="300"/>
      <c r="CN30" s="300"/>
      <c r="CO30" s="300"/>
      <c r="CP30" s="300"/>
      <c r="CQ30" s="300"/>
      <c r="CR30" s="335"/>
      <c r="CS30" s="300"/>
      <c r="CT30" s="300"/>
      <c r="CU30" s="300"/>
      <c r="CV30" s="300"/>
      <c r="CW30" s="300"/>
      <c r="CX30" s="305"/>
      <c r="CY30" s="305"/>
      <c r="CZ30" s="300"/>
      <c r="DA30" s="300"/>
      <c r="DB30" s="300"/>
      <c r="DC30" s="300"/>
      <c r="DD30" s="300"/>
      <c r="DE30" s="300"/>
      <c r="DF30" s="300"/>
      <c r="DG30" s="305"/>
      <c r="DH30" s="305"/>
      <c r="DI30" s="300"/>
      <c r="DJ30" s="305"/>
      <c r="DK30" s="334"/>
      <c r="DL30" s="300"/>
      <c r="DM30" s="300"/>
      <c r="DN30" s="300"/>
      <c r="DO30" s="300"/>
      <c r="DP30" s="300"/>
      <c r="DQ30" s="300"/>
      <c r="DR30" s="300"/>
      <c r="DS30" s="300"/>
      <c r="DT30" s="300"/>
      <c r="DU30" s="300"/>
      <c r="DV30" s="300"/>
      <c r="DW30" s="300"/>
      <c r="DX30" s="300"/>
      <c r="DY30" s="300"/>
      <c r="DZ30" s="311"/>
      <c r="EA30" s="300"/>
      <c r="EB30" s="300"/>
      <c r="EC30" s="300"/>
      <c r="ED30" s="300"/>
      <c r="EE30" s="305"/>
      <c r="EF30" s="305"/>
      <c r="EG30" s="300"/>
      <c r="EH30" s="305"/>
      <c r="EI30" s="305"/>
      <c r="EJ30" s="300"/>
      <c r="EK30" s="305"/>
      <c r="EL30" s="305"/>
      <c r="EM30" s="300"/>
      <c r="EN30" s="300"/>
      <c r="EO30" s="300"/>
      <c r="EP30" s="300"/>
      <c r="EQ30" s="301"/>
      <c r="ER30" s="301"/>
      <c r="ES30" s="300"/>
      <c r="ET30" s="300"/>
      <c r="EU30" s="300"/>
      <c r="EV30" s="300"/>
      <c r="EW30" s="314"/>
      <c r="EX30" s="314"/>
      <c r="EY30" s="300" t="e">
        <f t="shared" si="56"/>
        <v>#DIV/0!</v>
      </c>
      <c r="FA30" s="161"/>
      <c r="FC30" s="161"/>
    </row>
    <row r="31" spans="1:170" s="164" customFormat="1" ht="18.75">
      <c r="A31" s="510" t="s">
        <v>176</v>
      </c>
      <c r="B31" s="511"/>
      <c r="C31" s="336">
        <f>SUM(C14:C29)</f>
        <v>158888.24328999998</v>
      </c>
      <c r="D31" s="336">
        <f>SUM(D14:D29)</f>
        <v>2704.8304600000006</v>
      </c>
      <c r="E31" s="337">
        <f>D31/C31*100</f>
        <v>1.7023477659471584</v>
      </c>
      <c r="F31" s="338">
        <f>SUM(F14:F29)</f>
        <v>41919.999999999993</v>
      </c>
      <c r="G31" s="339">
        <f>SUM(G14:G29)</f>
        <v>2505.2304600000002</v>
      </c>
      <c r="H31" s="337">
        <f>G31/F31*100</f>
        <v>5.9762177003816808</v>
      </c>
      <c r="I31" s="339">
        <f>SUM(I14:I29)</f>
        <v>6540</v>
      </c>
      <c r="J31" s="455">
        <f>SUM(J14:J29)</f>
        <v>362.00039000000004</v>
      </c>
      <c r="K31" s="337">
        <f>J31/I31*100</f>
        <v>5.5351741590214072</v>
      </c>
      <c r="L31" s="337">
        <f>SUM(L14:L29)</f>
        <v>3854.9570000000003</v>
      </c>
      <c r="M31" s="337">
        <f>SUM(M14:M29)</f>
        <v>455.66920000000005</v>
      </c>
      <c r="N31" s="337">
        <f>M31/L31*100</f>
        <v>11.820344558966546</v>
      </c>
      <c r="O31" s="337">
        <f>SUM(O14:O29)</f>
        <v>41.338000000000001</v>
      </c>
      <c r="P31" s="337">
        <f>SUM(P14:P29)</f>
        <v>2.6816499999999999</v>
      </c>
      <c r="Q31" s="337">
        <f>P31/O31*100</f>
        <v>6.4871304852677918</v>
      </c>
      <c r="R31" s="337">
        <f>SUM(R14:R29)</f>
        <v>6438.7049999999999</v>
      </c>
      <c r="S31" s="337">
        <f>SUM(S14:S29)</f>
        <v>563.77769999999998</v>
      </c>
      <c r="T31" s="337">
        <f>S31/R31*100</f>
        <v>8.7560728438404922</v>
      </c>
      <c r="U31" s="337">
        <f>SUM(U14:U29)</f>
        <v>0</v>
      </c>
      <c r="V31" s="337">
        <f>SUM(V14:V29)</f>
        <v>-30.358050000000006</v>
      </c>
      <c r="W31" s="337" t="e">
        <f>V31/U31*100</f>
        <v>#DIV/0!</v>
      </c>
      <c r="X31" s="339">
        <f>SUM(X14:X29)</f>
        <v>465</v>
      </c>
      <c r="Y31" s="339">
        <f>SUM(Y14:Y29)</f>
        <v>2.2404000000000002</v>
      </c>
      <c r="Z31" s="337">
        <f>Y31/X31*100</f>
        <v>0.48180645161290325</v>
      </c>
      <c r="AA31" s="339">
        <f>SUM(AA14:AA29)</f>
        <v>6780</v>
      </c>
      <c r="AB31" s="339">
        <f>SUM(AB14:AB29)</f>
        <v>188.35717</v>
      </c>
      <c r="AC31" s="337">
        <f>AB31/AA31*100</f>
        <v>2.7781293510324483</v>
      </c>
      <c r="AD31" s="339">
        <f>SUM(AD14:AD29)</f>
        <v>14935</v>
      </c>
      <c r="AE31" s="339">
        <f>SUM(AE14:AE29)</f>
        <v>732.40805000000023</v>
      </c>
      <c r="AF31" s="337">
        <f>AE31/AD31*100</f>
        <v>4.9039708737864087</v>
      </c>
      <c r="AG31" s="340">
        <f>SUM(AG14:AG29)</f>
        <v>97</v>
      </c>
      <c r="AH31" s="337">
        <f>SUM(AH14:AH29)</f>
        <v>3.9</v>
      </c>
      <c r="AI31" s="300">
        <f t="shared" si="24"/>
        <v>4.0206185567010309</v>
      </c>
      <c r="AJ31" s="339">
        <f>AJ14+AJ15+AJ16+AJ17+AJ18+AJ19+AJ20+AJ21+AJ22+AJ23+AJ24+AJ25+AJ26+AJ27+AJ28+AJ29</f>
        <v>0</v>
      </c>
      <c r="AK31" s="339">
        <f>AK14+AK15+AK16+AK17+AK18+AK19+AK20+AK21+AK22+AK23+AK24+AK25+AK26+AK27+AK28+AK29</f>
        <v>0</v>
      </c>
      <c r="AL31" s="300" t="e">
        <f>AK31/AJ31*100</f>
        <v>#DIV/0!</v>
      </c>
      <c r="AM31" s="339">
        <f>SUM(AM14:AM29)</f>
        <v>0</v>
      </c>
      <c r="AN31" s="339">
        <f>SUM(AN14:AN29)</f>
        <v>0</v>
      </c>
      <c r="AO31" s="337" t="e">
        <f>AN31/AM31*100</f>
        <v>#DIV/0!</v>
      </c>
      <c r="AP31" s="339">
        <f>SUM(AP14:AP29)</f>
        <v>2220</v>
      </c>
      <c r="AQ31" s="339">
        <f>SUM(AQ14:AQ29)</f>
        <v>168.72080000000003</v>
      </c>
      <c r="AR31" s="337">
        <f>AQ31/AP31*100</f>
        <v>7.6000360360360366</v>
      </c>
      <c r="AS31" s="339">
        <f>SUM(AS14:AS29)</f>
        <v>238</v>
      </c>
      <c r="AT31" s="339">
        <f>SUM(AT14:AT29)</f>
        <v>11.130179999999999</v>
      </c>
      <c r="AU31" s="337">
        <f>AT31/AS31*100</f>
        <v>4.6765462184873945</v>
      </c>
      <c r="AV31" s="339">
        <f>SUM(AV14:AV29)</f>
        <v>0</v>
      </c>
      <c r="AW31" s="339">
        <f>SUM(AW14:AW29)</f>
        <v>0</v>
      </c>
      <c r="AX31" s="337" t="e">
        <f>AW31/AV31*100</f>
        <v>#DIV/0!</v>
      </c>
      <c r="AY31" s="337">
        <f>SUM(AY14:AY29)</f>
        <v>310</v>
      </c>
      <c r="AZ31" s="337">
        <f>SUM(AZ14:AZ29)</f>
        <v>18.002970000000001</v>
      </c>
      <c r="BA31" s="300">
        <f t="shared" si="28"/>
        <v>5.8074096774193551</v>
      </c>
      <c r="BB31" s="300">
        <f>SUM(BB14:BB29)</f>
        <v>0</v>
      </c>
      <c r="BC31" s="300">
        <f>SUM(BC14:BC29)</f>
        <v>0</v>
      </c>
      <c r="BD31" s="300" t="e">
        <f>BC31/BB31*100</f>
        <v>#DIV/0!</v>
      </c>
      <c r="BE31" s="338">
        <f>SUM(BE14:BE29)</f>
        <v>0</v>
      </c>
      <c r="BF31" s="339">
        <f>SUM(BF14:BF29)</f>
        <v>26.700000000000003</v>
      </c>
      <c r="BG31" s="339" t="e">
        <f t="shared" si="29"/>
        <v>#DIV/0!</v>
      </c>
      <c r="BH31" s="339">
        <f>SUM(BH14:BH29)</f>
        <v>0</v>
      </c>
      <c r="BI31" s="339">
        <f>SUM(BI14:BI29)</f>
        <v>0</v>
      </c>
      <c r="BJ31" s="337" t="e">
        <f>BI31/BH31*100</f>
        <v>#DIV/0!</v>
      </c>
      <c r="BK31" s="337">
        <f>SUM(BK14:BK29)</f>
        <v>0</v>
      </c>
      <c r="BL31" s="337">
        <f>BL15+BL27+BL28+BL19+BL22+BL26+BL18</f>
        <v>0</v>
      </c>
      <c r="BM31" s="337" t="e">
        <f>BL31/BK31*100</f>
        <v>#DIV/0!</v>
      </c>
      <c r="BN31" s="337">
        <f>BN14+BN15+BN16+BN17+BN18+BN19+BN20+BN21+BN22+BN23+BN24+BN25+BN26+BN27+BN28+BN29</f>
        <v>0</v>
      </c>
      <c r="BO31" s="337">
        <f>BO14+BO15+BO16+BO17+BO18+BO19+BO20+BO21+BO22+BO23+BO24+BO25+BO26+BO27+BO28+BO29</f>
        <v>0</v>
      </c>
      <c r="BP31" s="337" t="e">
        <f>BO31/BN31*100</f>
        <v>#DIV/0!</v>
      </c>
      <c r="BQ31" s="339">
        <f>SUM(BQ14:BQ29)</f>
        <v>0</v>
      </c>
      <c r="BR31" s="339">
        <f>SUM(BR14:BR29)</f>
        <v>0</v>
      </c>
      <c r="BS31" s="337" t="e">
        <f>BR31/BQ31*100</f>
        <v>#DIV/0!</v>
      </c>
      <c r="BT31" s="337">
        <f t="shared" ref="BT31:BY31" si="57">SUM(BT14:BT29)</f>
        <v>0</v>
      </c>
      <c r="BU31" s="337"/>
      <c r="BV31" s="337" t="e">
        <f t="shared" si="57"/>
        <v>#DIV/0!</v>
      </c>
      <c r="BW31" s="337">
        <f t="shared" si="57"/>
        <v>0</v>
      </c>
      <c r="BX31" s="337">
        <f t="shared" si="57"/>
        <v>0</v>
      </c>
      <c r="BY31" s="341" t="e">
        <f t="shared" si="57"/>
        <v>#DIV/0!</v>
      </c>
      <c r="BZ31" s="338">
        <f>SUM(BZ14:BZ29)</f>
        <v>116968.24329</v>
      </c>
      <c r="CA31" s="339">
        <f>SUM(CA14:CA29)</f>
        <v>199.60000000000005</v>
      </c>
      <c r="CB31" s="339">
        <f t="shared" si="55"/>
        <v>0.17064460778908228</v>
      </c>
      <c r="CC31" s="339">
        <f>SUM(CC14:CC29)</f>
        <v>53257.100000000006</v>
      </c>
      <c r="CD31" s="339">
        <f>SUM(CD14:CD29)</f>
        <v>0</v>
      </c>
      <c r="CE31" s="339">
        <f>CD31/CC31*100</f>
        <v>0</v>
      </c>
      <c r="CF31" s="338">
        <f>SUM(CF14:CF29)</f>
        <v>0</v>
      </c>
      <c r="CG31" s="466">
        <f>SUM(CG14:CG29)</f>
        <v>0</v>
      </c>
      <c r="CH31" s="466" t="e">
        <f>CG31/CF31*100</f>
        <v>#DIV/0!</v>
      </c>
      <c r="CI31" s="339">
        <f>SUM(CI14:CI29)</f>
        <v>44410.28529</v>
      </c>
      <c r="CJ31" s="339">
        <f>SUM(CJ14:CJ29)</f>
        <v>0</v>
      </c>
      <c r="CK31" s="339">
        <f>CJ31/CI31*100</f>
        <v>0</v>
      </c>
      <c r="CL31" s="339">
        <f>SUM(CL14:CL29)</f>
        <v>2450.0000000000005</v>
      </c>
      <c r="CM31" s="339">
        <f>SUM(CM14:CM29)</f>
        <v>199.60000000000005</v>
      </c>
      <c r="CN31" s="339">
        <f t="shared" si="8"/>
        <v>8.1469387755102041</v>
      </c>
      <c r="CO31" s="471">
        <f>SUM(CO14:CO29)</f>
        <v>16850.858</v>
      </c>
      <c r="CP31" s="456">
        <f>SUM(CP14:CP29)</f>
        <v>0</v>
      </c>
      <c r="CQ31" s="339">
        <f>CP31/CO31*100</f>
        <v>0</v>
      </c>
      <c r="CR31" s="339">
        <f>SUM(CR14:CR29)</f>
        <v>0</v>
      </c>
      <c r="CS31" s="339">
        <f>SUM(CS14:CS29)</f>
        <v>0</v>
      </c>
      <c r="CT31" s="339" t="e">
        <f t="shared" si="9"/>
        <v>#DIV/0!</v>
      </c>
      <c r="CU31" s="339">
        <f>SUM(CU14:CU29)</f>
        <v>0</v>
      </c>
      <c r="CV31" s="339">
        <f>SUM(CV14:CV29)</f>
        <v>0</v>
      </c>
      <c r="CW31" s="339" t="e">
        <f>CV31/CU31*100</f>
        <v>#DIV/0!</v>
      </c>
      <c r="CX31" s="339">
        <f>SUM(CX14:CX29)</f>
        <v>0</v>
      </c>
      <c r="CY31" s="339">
        <f>SUM(CY14:CY29)</f>
        <v>0</v>
      </c>
      <c r="CZ31" s="337" t="e">
        <f>CY31/CX31*100</f>
        <v>#DIV/0!</v>
      </c>
      <c r="DA31" s="337">
        <f>DA14+DA15+DA16+DA17+DA18+DA19+DA20+DA21+DA22+DA23+DA24+DA25+DA26+DA27+DA28+DA29</f>
        <v>0</v>
      </c>
      <c r="DB31" s="337">
        <f>DB14+DB15+DB16+DB17+DB18+DB19+DB20+DB21+DB22+DB23+DB24+DB25+DB26+DB27+DB28+DB29</f>
        <v>0</v>
      </c>
      <c r="DC31" s="337" t="e">
        <f>DB31/DA31*100</f>
        <v>#DIV/0!</v>
      </c>
      <c r="DD31" s="337">
        <f>DD14+DD15+DD16+DD17+DD18+DD19+DD20+DD21+DD22+DD23+DD24+DD25+DD26+DD27+DD28+DD29</f>
        <v>0</v>
      </c>
      <c r="DE31" s="337">
        <f>DE14+DE15+DE16+DE17+DE18+DE19+DE20+DE21+DE22+DE23+DE24+DE25+DE26+DE27+DE28+DE29</f>
        <v>0</v>
      </c>
      <c r="DF31" s="337">
        <v>0</v>
      </c>
      <c r="DG31" s="338">
        <f>SUM(DG14:DG29)</f>
        <v>159536.36428999997</v>
      </c>
      <c r="DH31" s="338">
        <f>SUM(DH14:DH29)</f>
        <v>4080.4691800000005</v>
      </c>
      <c r="DI31" s="337">
        <f>DH31/DG31*100</f>
        <v>2.5577047578836996</v>
      </c>
      <c r="DJ31" s="338">
        <f>SUM(DJ14:DJ29)</f>
        <v>26082.132000000001</v>
      </c>
      <c r="DK31" s="462">
        <f>SUM(DK14:DK29)</f>
        <v>577.60870999999997</v>
      </c>
      <c r="DL31" s="337">
        <f>DK31/DJ31*100</f>
        <v>2.2145762854048892</v>
      </c>
      <c r="DM31" s="339">
        <f>SUM(DM14:DM29)</f>
        <v>25834.400000000005</v>
      </c>
      <c r="DN31" s="338">
        <f>SUM(DN14:DN29)</f>
        <v>557.60870999999997</v>
      </c>
      <c r="DO31" s="337">
        <f>DN31/DM31*100</f>
        <v>2.158396208156566</v>
      </c>
      <c r="DP31" s="339">
        <f>SUM(DP14:DP29)</f>
        <v>0</v>
      </c>
      <c r="DQ31" s="339">
        <f>SUM(DQ14:DQ29)</f>
        <v>0</v>
      </c>
      <c r="DR31" s="337" t="e">
        <f>DQ31/DP31*100</f>
        <v>#DIV/0!</v>
      </c>
      <c r="DS31" s="342">
        <f>SUM(DS14:DS29)</f>
        <v>145</v>
      </c>
      <c r="DT31" s="337">
        <f>SUM(DT14:DT29)</f>
        <v>0</v>
      </c>
      <c r="DU31" s="337">
        <f>DT31/DS31*100</f>
        <v>0</v>
      </c>
      <c r="DV31" s="337">
        <f>SUM(DV14:DV29)</f>
        <v>102.73200000000001</v>
      </c>
      <c r="DW31" s="337">
        <f>SUM(DW14:DW29)</f>
        <v>20</v>
      </c>
      <c r="DX31" s="300">
        <f>DW31/DV31*100</f>
        <v>19.468130670093057</v>
      </c>
      <c r="DY31" s="337">
        <f>SUM(DY14:DY29)</f>
        <v>2395.2000000000003</v>
      </c>
      <c r="DZ31" s="342">
        <f>SUM(DZ14:DZ29)</f>
        <v>43.729970000000002</v>
      </c>
      <c r="EA31" s="339">
        <f t="shared" si="49"/>
        <v>1.8257335504342016</v>
      </c>
      <c r="EB31" s="342">
        <f>SUM(EB14:EB29)</f>
        <v>1008.3</v>
      </c>
      <c r="EC31" s="342">
        <f>SUM(EC14:EC29)</f>
        <v>0</v>
      </c>
      <c r="ED31" s="300">
        <f t="shared" si="50"/>
        <v>0</v>
      </c>
      <c r="EE31" s="339">
        <f>SUM(EE14:EE29)</f>
        <v>37958.664999999994</v>
      </c>
      <c r="EF31" s="338">
        <f>SUM(EF14:EF29)</f>
        <v>86.815889999999996</v>
      </c>
      <c r="EG31" s="337">
        <f>EF31/EE31*100</f>
        <v>0.2287116525304565</v>
      </c>
      <c r="EH31" s="339">
        <f>SUM(EH14:EH29)</f>
        <v>55447.767290000003</v>
      </c>
      <c r="EI31" s="338">
        <f>SUM(EI14:EI29)</f>
        <v>336.30860999999999</v>
      </c>
      <c r="EJ31" s="337">
        <f>EI31/EH31*100</f>
        <v>0.60653228513432533</v>
      </c>
      <c r="EK31" s="338">
        <f>SUM(EK14:EK29)</f>
        <v>36453.299999999996</v>
      </c>
      <c r="EL31" s="338">
        <f>SUM(EL14:EL29)</f>
        <v>3036.0059999999999</v>
      </c>
      <c r="EM31" s="337">
        <f>EL31/EK31*100</f>
        <v>8.3284805490860911</v>
      </c>
      <c r="EN31" s="338">
        <f>SUM(EN14:EN29)</f>
        <v>0</v>
      </c>
      <c r="EO31" s="338">
        <f>SUM(EO14:EO29)</f>
        <v>0</v>
      </c>
      <c r="EP31" s="337" t="e">
        <f>EO31/EN31*100</f>
        <v>#DIV/0!</v>
      </c>
      <c r="EQ31" s="339">
        <f>SUM(EQ14:EQ29)</f>
        <v>191</v>
      </c>
      <c r="ER31" s="339">
        <f>SUM(ER14:ER29)</f>
        <v>0</v>
      </c>
      <c r="ES31" s="337">
        <f>ER31/EQ31*100</f>
        <v>0</v>
      </c>
      <c r="ET31" s="337">
        <f>SUM(ET14:ET29)</f>
        <v>0</v>
      </c>
      <c r="EU31" s="340">
        <f>SUM(EU14:EU29)</f>
        <v>0</v>
      </c>
      <c r="EV31" s="300" t="e">
        <f>EU31/ET31*100</f>
        <v>#DIV/0!</v>
      </c>
      <c r="EW31" s="342">
        <f>SUM(EW14:EW29)</f>
        <v>-648.12100000000191</v>
      </c>
      <c r="EX31" s="337">
        <f>SUM(EX14:EX29)</f>
        <v>-1375.6387199999999</v>
      </c>
      <c r="EY31" s="300">
        <f>EX31/EW31*100</f>
        <v>212.25029276940509</v>
      </c>
    </row>
    <row r="32" spans="1:170" s="166" customFormat="1" ht="27.75" customHeight="1">
      <c r="C32" s="165">
        <v>158888.24329000001</v>
      </c>
      <c r="D32" s="165">
        <v>2704.8304600000001</v>
      </c>
      <c r="E32" s="165"/>
      <c r="F32" s="165">
        <v>41920</v>
      </c>
      <c r="G32" s="165">
        <v>2505.2304600000002</v>
      </c>
      <c r="H32" s="165"/>
      <c r="I32" s="165">
        <v>6540</v>
      </c>
      <c r="J32" s="165">
        <v>362.00038999999998</v>
      </c>
      <c r="K32" s="165"/>
      <c r="L32" s="165">
        <v>3854.9569999999999</v>
      </c>
      <c r="M32" s="165">
        <v>455.66919999999999</v>
      </c>
      <c r="N32" s="165"/>
      <c r="O32" s="165">
        <v>41.338000000000001</v>
      </c>
      <c r="P32" s="165">
        <v>2.6816499999999999</v>
      </c>
      <c r="Q32" s="165"/>
      <c r="R32" s="165">
        <v>6438.7049999999999</v>
      </c>
      <c r="S32" s="165">
        <v>563.77769999999998</v>
      </c>
      <c r="T32" s="165"/>
      <c r="U32" s="165" t="e">
        <f>#REF!-U31</f>
        <v>#REF!</v>
      </c>
      <c r="V32" s="165">
        <v>-30.358049999999999</v>
      </c>
      <c r="W32" s="165"/>
      <c r="X32" s="165">
        <v>465</v>
      </c>
      <c r="Y32" s="165">
        <v>2.2404000000000002</v>
      </c>
      <c r="Z32" s="165"/>
      <c r="AA32" s="165">
        <v>6780</v>
      </c>
      <c r="AB32" s="165">
        <v>188.35717</v>
      </c>
      <c r="AC32" s="165"/>
      <c r="AD32" s="165">
        <v>14935</v>
      </c>
      <c r="AE32" s="165">
        <v>732.40805</v>
      </c>
      <c r="AF32" s="165"/>
      <c r="AG32" s="165">
        <v>97</v>
      </c>
      <c r="AH32" s="165">
        <v>3.9</v>
      </c>
      <c r="AI32" s="165"/>
      <c r="AJ32" s="165" t="e">
        <f>#REF!-AJ31</f>
        <v>#REF!</v>
      </c>
      <c r="AK32" s="165" t="e">
        <f>#REF!-AK31</f>
        <v>#REF!</v>
      </c>
      <c r="AL32" s="165"/>
      <c r="AM32" s="165" t="e">
        <f>#REF!-AM31</f>
        <v>#REF!</v>
      </c>
      <c r="AN32" s="165" t="e">
        <f>#REF!-AN31</f>
        <v>#REF!</v>
      </c>
      <c r="AO32" s="165"/>
      <c r="AP32" s="165">
        <v>2220</v>
      </c>
      <c r="AQ32" s="165">
        <v>168.7208</v>
      </c>
      <c r="AR32" s="165"/>
      <c r="AS32" s="165">
        <v>238</v>
      </c>
      <c r="AT32" s="165">
        <v>11.130179999999999</v>
      </c>
      <c r="AU32" s="165"/>
      <c r="AV32" s="165" t="e">
        <f>#REF!-AV31</f>
        <v>#REF!</v>
      </c>
      <c r="AW32" s="165" t="e">
        <f>#REF!-AW31</f>
        <v>#REF!</v>
      </c>
      <c r="AX32" s="165" t="e">
        <f>#REF!-AX31</f>
        <v>#REF!</v>
      </c>
      <c r="AY32" s="165">
        <v>310</v>
      </c>
      <c r="AZ32" s="165">
        <v>18.002970000000001</v>
      </c>
      <c r="BA32" s="165"/>
      <c r="BB32" s="165" t="e">
        <f>#REF!-BB31</f>
        <v>#REF!</v>
      </c>
      <c r="BC32" s="165" t="e">
        <f>#REF!-BC31</f>
        <v>#REF!</v>
      </c>
      <c r="BD32" s="165" t="e">
        <f>#REF!-BD31</f>
        <v>#REF!</v>
      </c>
      <c r="BE32" s="165">
        <v>0</v>
      </c>
      <c r="BF32" s="165">
        <v>26.7</v>
      </c>
      <c r="BG32" s="165"/>
      <c r="BH32" s="165" t="e">
        <f>#REF!-BH31</f>
        <v>#REF!</v>
      </c>
      <c r="BI32" s="165" t="e">
        <f>#REF!-BI31</f>
        <v>#REF!</v>
      </c>
      <c r="BJ32" s="165" t="e">
        <f>#REF!-BJ31</f>
        <v>#REF!</v>
      </c>
      <c r="BK32" s="165" t="e">
        <f>#REF!-BK31</f>
        <v>#REF!</v>
      </c>
      <c r="BL32" s="165" t="e">
        <f>#REF!-BL31</f>
        <v>#REF!</v>
      </c>
      <c r="BM32" s="165" t="e">
        <f>#REF!-BM31</f>
        <v>#REF!</v>
      </c>
      <c r="BN32" s="165">
        <v>0</v>
      </c>
      <c r="BO32" s="165">
        <v>0</v>
      </c>
      <c r="BP32" s="165"/>
      <c r="BQ32" s="165" t="e">
        <f>#REF!-BQ31</f>
        <v>#REF!</v>
      </c>
      <c r="BR32" s="165">
        <v>0</v>
      </c>
      <c r="BS32" s="165"/>
      <c r="BT32" s="165" t="e">
        <f>#REF!-BT31</f>
        <v>#REF!</v>
      </c>
      <c r="BU32" s="165" t="e">
        <f>#REF!-BU31</f>
        <v>#REF!</v>
      </c>
      <c r="BV32" s="165" t="e">
        <f>#REF!-BV31</f>
        <v>#REF!</v>
      </c>
      <c r="BW32" s="165" t="e">
        <f>#REF!-BW31</f>
        <v>#REF!</v>
      </c>
      <c r="BX32" s="165" t="e">
        <f>#REF!-BX31</f>
        <v>#REF!</v>
      </c>
      <c r="BY32" s="165" t="e">
        <f>#REF!-BY31</f>
        <v>#REF!</v>
      </c>
      <c r="BZ32" s="165">
        <v>116968.24329</v>
      </c>
      <c r="CA32" s="165">
        <v>199.6</v>
      </c>
      <c r="CB32" s="165"/>
      <c r="CC32" s="165">
        <v>53257.1</v>
      </c>
      <c r="CD32" s="165">
        <v>0</v>
      </c>
      <c r="CE32" s="165"/>
      <c r="CF32" s="165">
        <v>0</v>
      </c>
      <c r="CG32" s="165">
        <v>0</v>
      </c>
      <c r="CH32" s="165"/>
      <c r="CI32" s="165">
        <v>44410.28529</v>
      </c>
      <c r="CJ32" s="165">
        <v>0</v>
      </c>
      <c r="CK32" s="165"/>
      <c r="CL32" s="165">
        <v>2450</v>
      </c>
      <c r="CM32" s="165">
        <v>199.6</v>
      </c>
      <c r="CN32" s="165"/>
      <c r="CO32" s="165">
        <v>16850.858</v>
      </c>
      <c r="CP32" s="165">
        <v>0</v>
      </c>
      <c r="CQ32" s="165"/>
      <c r="CR32" s="165">
        <v>0</v>
      </c>
      <c r="CS32" s="165">
        <v>0</v>
      </c>
      <c r="CT32" s="165"/>
      <c r="CU32" s="165" t="e">
        <f>#REF!-CU31</f>
        <v>#REF!</v>
      </c>
      <c r="CV32" s="165">
        <v>0</v>
      </c>
      <c r="CW32" s="165"/>
      <c r="CX32" s="165" t="e">
        <f>#REF!-CX31</f>
        <v>#REF!</v>
      </c>
      <c r="CY32" s="165" t="e">
        <f>#REF!-CY31</f>
        <v>#REF!</v>
      </c>
      <c r="CZ32" s="165" t="e">
        <f>#REF!-CZ31</f>
        <v>#REF!</v>
      </c>
      <c r="DA32" s="165" t="e">
        <f>#REF!-DA31</f>
        <v>#REF!</v>
      </c>
      <c r="DB32" s="165" t="e">
        <f>#REF!-DB31</f>
        <v>#REF!</v>
      </c>
      <c r="DC32" s="165" t="e">
        <f>#REF!-DC31</f>
        <v>#REF!</v>
      </c>
      <c r="DD32" s="165" t="e">
        <f>#REF!-DD31</f>
        <v>#REF!</v>
      </c>
      <c r="DE32" s="165" t="e">
        <f>#REF!-DE31</f>
        <v>#REF!</v>
      </c>
      <c r="DF32" s="165"/>
      <c r="DG32" s="165">
        <v>159536.36429</v>
      </c>
      <c r="DH32" s="165">
        <v>4080.4691800000001</v>
      </c>
      <c r="DI32" s="165"/>
      <c r="DJ32" s="165">
        <v>26082.132000000001</v>
      </c>
      <c r="DK32" s="165">
        <v>577.60870999999997</v>
      </c>
      <c r="DL32" s="165"/>
      <c r="DM32" s="165">
        <v>25834.400000000001</v>
      </c>
      <c r="DN32" s="165">
        <v>557.60870999999997</v>
      </c>
      <c r="DO32" s="165"/>
      <c r="DP32" s="165"/>
      <c r="DQ32" s="165">
        <v>0</v>
      </c>
      <c r="DR32" s="165"/>
      <c r="DS32" s="165">
        <v>145</v>
      </c>
      <c r="DT32" s="165" t="e">
        <f>#REF!-DT31</f>
        <v>#REF!</v>
      </c>
      <c r="DU32" s="165"/>
      <c r="DV32" s="165">
        <v>102.732</v>
      </c>
      <c r="DW32" s="165">
        <v>20</v>
      </c>
      <c r="DX32" s="165"/>
      <c r="DY32" s="165">
        <v>2395.1999999999998</v>
      </c>
      <c r="DZ32" s="165">
        <v>43.729970000000002</v>
      </c>
      <c r="EA32" s="165"/>
      <c r="EB32" s="165">
        <v>1008.3</v>
      </c>
      <c r="EC32" s="165">
        <v>0</v>
      </c>
      <c r="ED32" s="165"/>
      <c r="EE32" s="165">
        <v>37958.665000000001</v>
      </c>
      <c r="EF32" s="165">
        <v>86.815889999999996</v>
      </c>
      <c r="EG32" s="165"/>
      <c r="EH32" s="165">
        <v>55447.767290000003</v>
      </c>
      <c r="EI32" s="165">
        <v>336.30860999999999</v>
      </c>
      <c r="EJ32" s="165"/>
      <c r="EK32" s="165">
        <v>36453.300000000003</v>
      </c>
      <c r="EL32" s="165">
        <v>3036.0059999999999</v>
      </c>
      <c r="EM32" s="165"/>
      <c r="EN32" s="165">
        <v>0</v>
      </c>
      <c r="EO32" s="165">
        <v>0</v>
      </c>
      <c r="EP32" s="165"/>
      <c r="EQ32" s="165">
        <v>191</v>
      </c>
      <c r="ER32" s="165">
        <v>0</v>
      </c>
      <c r="ES32" s="165"/>
      <c r="ET32" s="165" t="e">
        <f>#REF!-ET31</f>
        <v>#REF!</v>
      </c>
      <c r="EU32" s="165" t="e">
        <f>#REF!-EU31</f>
        <v>#REF!</v>
      </c>
      <c r="EV32" s="165"/>
      <c r="EW32" s="165">
        <v>-648.12099999999998</v>
      </c>
      <c r="EX32" s="165">
        <v>-1375.6387199999999</v>
      </c>
    </row>
    <row r="33" spans="3:155">
      <c r="C33" s="165">
        <f>C32-C31</f>
        <v>0</v>
      </c>
      <c r="D33" s="165">
        <f>D32-D31</f>
        <v>0</v>
      </c>
      <c r="E33" s="165"/>
      <c r="F33" s="165">
        <f>F32-F31</f>
        <v>0</v>
      </c>
      <c r="G33" s="165">
        <f>G32-G31</f>
        <v>0</v>
      </c>
      <c r="H33" s="165"/>
      <c r="I33" s="165">
        <f>I32-I31</f>
        <v>0</v>
      </c>
      <c r="J33" s="165">
        <f>J32-J31</f>
        <v>0</v>
      </c>
      <c r="K33" s="165"/>
      <c r="L33" s="165">
        <f>L32-L31</f>
        <v>0</v>
      </c>
      <c r="M33" s="165">
        <f>M32-M31</f>
        <v>0</v>
      </c>
      <c r="N33" s="165"/>
      <c r="O33" s="165">
        <f>O32-O31</f>
        <v>0</v>
      </c>
      <c r="P33" s="165">
        <f>P32-P31</f>
        <v>0</v>
      </c>
      <c r="Q33" s="165"/>
      <c r="R33" s="165">
        <f>R32-R31</f>
        <v>0</v>
      </c>
      <c r="S33" s="165">
        <f>S32-S31</f>
        <v>0</v>
      </c>
      <c r="T33" s="165"/>
      <c r="U33" s="165" t="e">
        <f>U32-U31</f>
        <v>#REF!</v>
      </c>
      <c r="V33" s="165">
        <f>V32-V31</f>
        <v>0</v>
      </c>
      <c r="W33" s="165"/>
      <c r="X33" s="165">
        <f>X32-X31</f>
        <v>0</v>
      </c>
      <c r="Y33" s="165">
        <f>Y32-Y31</f>
        <v>0</v>
      </c>
      <c r="Z33" s="165"/>
      <c r="AA33" s="165">
        <f>AA32-AA31</f>
        <v>0</v>
      </c>
      <c r="AB33" s="165">
        <f>AB32-AB31</f>
        <v>0</v>
      </c>
      <c r="AC33" s="165"/>
      <c r="AD33" s="165">
        <f>AD32-AD31</f>
        <v>0</v>
      </c>
      <c r="AE33" s="165">
        <f>AE32-AE31</f>
        <v>0</v>
      </c>
      <c r="AF33" s="165"/>
      <c r="AG33" s="165">
        <f>AG32-AG31</f>
        <v>0</v>
      </c>
      <c r="AH33" s="165">
        <f>AH32-AH31</f>
        <v>0</v>
      </c>
      <c r="AI33" s="165"/>
      <c r="AJ33" s="165" t="e">
        <f t="shared" ref="AJ33:AQ33" si="58">AJ32-AJ31</f>
        <v>#REF!</v>
      </c>
      <c r="AK33" s="165" t="e">
        <f t="shared" si="58"/>
        <v>#REF!</v>
      </c>
      <c r="AL33" s="165" t="e">
        <f t="shared" si="58"/>
        <v>#DIV/0!</v>
      </c>
      <c r="AM33" s="165" t="e">
        <f t="shared" si="58"/>
        <v>#REF!</v>
      </c>
      <c r="AN33" s="165" t="e">
        <f t="shared" si="58"/>
        <v>#REF!</v>
      </c>
      <c r="AO33" s="165" t="e">
        <f t="shared" si="58"/>
        <v>#DIV/0!</v>
      </c>
      <c r="AP33" s="165">
        <f t="shared" si="58"/>
        <v>0</v>
      </c>
      <c r="AQ33" s="165">
        <f t="shared" si="58"/>
        <v>0</v>
      </c>
      <c r="AR33" s="165"/>
      <c r="AS33" s="165">
        <f>AS32-AS31</f>
        <v>0</v>
      </c>
      <c r="AT33" s="165">
        <f>AT32-AT31</f>
        <v>0</v>
      </c>
      <c r="AU33" s="165"/>
      <c r="AV33" s="165" t="e">
        <f>AV32-AV31</f>
        <v>#REF!</v>
      </c>
      <c r="AW33" s="165" t="e">
        <f>AW32-AW31</f>
        <v>#REF!</v>
      </c>
      <c r="AX33" s="165" t="e">
        <f>AX32-AX31</f>
        <v>#REF!</v>
      </c>
      <c r="AY33" s="165">
        <f>AY32-AY31</f>
        <v>0</v>
      </c>
      <c r="AZ33" s="165">
        <f>AZ32-AZ31</f>
        <v>0</v>
      </c>
      <c r="BA33" s="165"/>
      <c r="BB33" s="165" t="e">
        <f>BB32-BB31</f>
        <v>#REF!</v>
      </c>
      <c r="BC33" s="165" t="e">
        <f>BC32-BC31</f>
        <v>#REF!</v>
      </c>
      <c r="BD33" s="165" t="e">
        <f>BD32-BD31</f>
        <v>#REF!</v>
      </c>
      <c r="BE33" s="165">
        <f>BE32-BE31</f>
        <v>0</v>
      </c>
      <c r="BF33" s="165">
        <f>BF32-BF31</f>
        <v>0</v>
      </c>
      <c r="BG33" s="165"/>
      <c r="BH33" s="165" t="e">
        <f t="shared" ref="BH33:BO33" si="59">BH32-BH31</f>
        <v>#REF!</v>
      </c>
      <c r="BI33" s="165" t="e">
        <f t="shared" si="59"/>
        <v>#REF!</v>
      </c>
      <c r="BJ33" s="165" t="e">
        <f t="shared" si="59"/>
        <v>#REF!</v>
      </c>
      <c r="BK33" s="165" t="e">
        <f t="shared" si="59"/>
        <v>#REF!</v>
      </c>
      <c r="BL33" s="165" t="e">
        <f t="shared" si="59"/>
        <v>#REF!</v>
      </c>
      <c r="BM33" s="165" t="e">
        <f t="shared" si="59"/>
        <v>#REF!</v>
      </c>
      <c r="BN33" s="165">
        <f t="shared" si="59"/>
        <v>0</v>
      </c>
      <c r="BO33" s="165">
        <f t="shared" si="59"/>
        <v>0</v>
      </c>
      <c r="BP33" s="165"/>
      <c r="BQ33" s="165" t="e">
        <f>BQ32-BQ31</f>
        <v>#REF!</v>
      </c>
      <c r="BR33" s="165">
        <f>BR32-BR31</f>
        <v>0</v>
      </c>
      <c r="BS33" s="165"/>
      <c r="BT33" s="165" t="e">
        <f t="shared" ref="BT33:CA33" si="60">BT32-BT31</f>
        <v>#REF!</v>
      </c>
      <c r="BU33" s="165" t="e">
        <f t="shared" si="60"/>
        <v>#REF!</v>
      </c>
      <c r="BV33" s="165" t="e">
        <f t="shared" si="60"/>
        <v>#REF!</v>
      </c>
      <c r="BW33" s="165" t="e">
        <f t="shared" si="60"/>
        <v>#REF!</v>
      </c>
      <c r="BX33" s="165" t="e">
        <f t="shared" si="60"/>
        <v>#REF!</v>
      </c>
      <c r="BY33" s="165" t="e">
        <f t="shared" si="60"/>
        <v>#REF!</v>
      </c>
      <c r="BZ33" s="165">
        <f t="shared" si="60"/>
        <v>0</v>
      </c>
      <c r="CA33" s="165">
        <f t="shared" si="60"/>
        <v>0</v>
      </c>
      <c r="CB33" s="165"/>
      <c r="CC33" s="165">
        <f>CC32-CC31</f>
        <v>0</v>
      </c>
      <c r="CD33" s="165">
        <f>CD32-CD31</f>
        <v>0</v>
      </c>
      <c r="CE33" s="165"/>
      <c r="CF33" s="165">
        <f>CF32-CF31</f>
        <v>0</v>
      </c>
      <c r="CG33" s="165">
        <f>CG32-CG31</f>
        <v>0</v>
      </c>
      <c r="CH33" s="165"/>
      <c r="CI33" s="165">
        <f>CI32-CI31</f>
        <v>0</v>
      </c>
      <c r="CJ33" s="165">
        <f>CJ32-CJ31</f>
        <v>0</v>
      </c>
      <c r="CK33" s="165"/>
      <c r="CL33" s="165">
        <f>CL32-CL31</f>
        <v>0</v>
      </c>
      <c r="CM33" s="165">
        <f>CM32-CM31</f>
        <v>0</v>
      </c>
      <c r="CN33" s="165"/>
      <c r="CO33" s="165">
        <f>CO32-CO31</f>
        <v>0</v>
      </c>
      <c r="CP33" s="165">
        <f>CP32-CP31</f>
        <v>0</v>
      </c>
      <c r="CQ33" s="165"/>
      <c r="CR33" s="165">
        <f>CR32-CR31</f>
        <v>0</v>
      </c>
      <c r="CS33" s="165">
        <f>CS32-CS31</f>
        <v>0</v>
      </c>
      <c r="CT33" s="165"/>
      <c r="CU33" s="165" t="e">
        <f>CU32-CU31</f>
        <v>#REF!</v>
      </c>
      <c r="CV33" s="165">
        <f>CV32-CV31</f>
        <v>0</v>
      </c>
      <c r="CW33" s="165"/>
      <c r="CX33" s="165" t="e">
        <f t="shared" ref="CX33:DH33" si="61">CX32-CX31</f>
        <v>#REF!</v>
      </c>
      <c r="CY33" s="165" t="e">
        <f t="shared" si="61"/>
        <v>#REF!</v>
      </c>
      <c r="CZ33" s="165" t="e">
        <f t="shared" si="61"/>
        <v>#REF!</v>
      </c>
      <c r="DA33" s="165" t="e">
        <f t="shared" si="61"/>
        <v>#REF!</v>
      </c>
      <c r="DB33" s="165" t="e">
        <f t="shared" si="61"/>
        <v>#REF!</v>
      </c>
      <c r="DC33" s="165" t="e">
        <f t="shared" si="61"/>
        <v>#REF!</v>
      </c>
      <c r="DD33" s="165" t="e">
        <f t="shared" si="61"/>
        <v>#REF!</v>
      </c>
      <c r="DE33" s="165" t="e">
        <f t="shared" si="61"/>
        <v>#REF!</v>
      </c>
      <c r="DF33" s="165">
        <f t="shared" si="61"/>
        <v>0</v>
      </c>
      <c r="DG33" s="165">
        <f t="shared" si="61"/>
        <v>0</v>
      </c>
      <c r="DH33" s="165">
        <f t="shared" si="61"/>
        <v>0</v>
      </c>
      <c r="DI33" s="165"/>
      <c r="DJ33" s="165">
        <f>DJ32-DJ31</f>
        <v>0</v>
      </c>
      <c r="DK33" s="165">
        <f>DK32-DK31</f>
        <v>0</v>
      </c>
      <c r="DL33" s="165"/>
      <c r="DM33" s="165">
        <f>DM32-DM31</f>
        <v>0</v>
      </c>
      <c r="DN33" s="165">
        <f>DN32-DN31</f>
        <v>0</v>
      </c>
      <c r="DO33" s="165"/>
      <c r="DP33" s="165">
        <f>DP32-DP31</f>
        <v>0</v>
      </c>
      <c r="DQ33" s="165">
        <f>DQ32-DQ31</f>
        <v>0</v>
      </c>
      <c r="DR33" s="165"/>
      <c r="DS33" s="165">
        <f>DS32-DS31</f>
        <v>0</v>
      </c>
      <c r="DT33" s="165" t="e">
        <f>DT32-DT31</f>
        <v>#REF!</v>
      </c>
      <c r="DU33" s="165"/>
      <c r="DV33" s="165">
        <f>DV32-DV31</f>
        <v>0</v>
      </c>
      <c r="DW33" s="165">
        <f>DW32-DW31</f>
        <v>0</v>
      </c>
      <c r="DX33" s="165"/>
      <c r="DY33" s="165">
        <f>DY32-DY31</f>
        <v>0</v>
      </c>
      <c r="DZ33" s="165">
        <f>DZ32-DZ31</f>
        <v>0</v>
      </c>
      <c r="EA33" s="165"/>
      <c r="EB33" s="165">
        <f>EB32-EB31</f>
        <v>0</v>
      </c>
      <c r="EC33" s="165">
        <f>EC32-EC31</f>
        <v>0</v>
      </c>
      <c r="ED33" s="165"/>
      <c r="EE33" s="165">
        <f>EE32-EE31</f>
        <v>0</v>
      </c>
      <c r="EF33" s="165">
        <f>EF32-EF31</f>
        <v>0</v>
      </c>
      <c r="EG33" s="165"/>
      <c r="EH33" s="165">
        <f>EH32-EH31</f>
        <v>0</v>
      </c>
      <c r="EI33" s="165">
        <f>EI32-EI31</f>
        <v>0</v>
      </c>
      <c r="EJ33" s="165"/>
      <c r="EK33" s="165">
        <f>EK32-EK31</f>
        <v>0</v>
      </c>
      <c r="EL33" s="165">
        <f>EL32-EL31</f>
        <v>0</v>
      </c>
      <c r="EM33" s="165"/>
      <c r="EN33" s="165">
        <f>EN32-EN31</f>
        <v>0</v>
      </c>
      <c r="EO33" s="165">
        <f>EO32-EO31</f>
        <v>0</v>
      </c>
      <c r="EP33" s="165"/>
      <c r="EQ33" s="165">
        <f>EQ32-EQ31</f>
        <v>0</v>
      </c>
      <c r="ER33" s="165">
        <f>ER32-ER31</f>
        <v>0</v>
      </c>
      <c r="ES33" s="165"/>
      <c r="ET33" s="165" t="e">
        <f>ET32-ET31</f>
        <v>#REF!</v>
      </c>
      <c r="EU33" s="165" t="e">
        <f>EU32-EU31</f>
        <v>#REF!</v>
      </c>
      <c r="EV33" s="165"/>
      <c r="EW33" s="165">
        <f>EW32-EW31</f>
        <v>1.9326762412674725E-12</v>
      </c>
      <c r="EX33" s="165">
        <f>EX32-EX31</f>
        <v>0</v>
      </c>
      <c r="EY33" s="167"/>
    </row>
  </sheetData>
  <customSheetViews>
    <customSheetView guid="{BCDCC9D4-DB89-4801-A421-45470CFD57EC}" scale="70" showPageBreaks="1" printArea="1" hiddenColumns="1" state="hidden" view="pageBreakPreview" topLeftCell="DV1">
      <selection activeCell="BF22" sqref="BF22"/>
      <pageMargins left="0.70866141732283472" right="0.19685039370078741" top="0.28000000000000003" bottom="0.32" header="0.31496062992125984" footer="0.31496062992125984"/>
      <pageSetup paperSize="9" scale="10" fitToWidth="11" orientation="landscape" r:id="rId1"/>
    </customSheetView>
    <customSheetView guid="{5BFCA170-DEAE-4D2C-98A0-1E68B427AC01}" scale="75" showPageBreaks="1" printArea="1" hiddenColumns="1" view="pageBreakPreview" topLeftCell="A10">
      <pane xSplit="2" ySplit="4" topLeftCell="BP14" activePane="bottomRight" state="frozen"/>
      <selection pane="bottomRight" activeCell="CB18" sqref="CB18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2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  <customSheetView guid="{3DCB9AAA-F09C-4EA6-B992-F93E466D374A}" scale="75" showPageBreaks="1" printArea="1" hiddenRows="1" hiddenColumns="1" view="pageBreakPreview" topLeftCell="A10">
      <pane xSplit="2" ySplit="4" topLeftCell="DI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5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6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7"/>
    </customSheetView>
    <customSheetView guid="{B30CE22D-C12F-4E12-8BB9-3AAE0A6991CC}" scale="75" showPageBreaks="1" fitToPage="1" printArea="1" hiddenColumns="1" view="pageBreakPreview" topLeftCell="AR4">
      <selection activeCell="CA16" sqref="CA16"/>
      <colBreaks count="6" manualBreakCount="6">
        <brk id="17" max="30" man="1"/>
        <brk id="35" max="30" man="1"/>
        <brk id="59" max="29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8" fitToWidth="7" orientation="landscape" r:id="rId8"/>
    </customSheetView>
    <customSheetView guid="{B31C8DB7-3E78-4144-A6B5-8DE36DE63F0E}" scale="75" showPageBreaks="1" printArea="1" hiddenColumns="1" view="pageBreakPreview" topLeftCell="A10">
      <pane xSplit="2" ySplit="4" topLeftCell="C14" activePane="bottomRight" state="frozen"/>
      <selection pane="bottomRight" activeCell="EW33" sqref="EW33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9"/>
    </customSheetView>
    <customSheetView guid="{61528DAC-5C4C-48F4-ADE2-8A724B05A086}" scale="70" showPageBreaks="1" printArea="1" hiddenColumns="1" view="pageBreakPreview" topLeftCell="DV1">
      <selection activeCell="BF22" sqref="BF22"/>
      <pageMargins left="0.70866141732283472" right="0.19685039370078741" top="0.28000000000000003" bottom="0.32" header="0.31496062992125984" footer="0.31496062992125984"/>
      <pageSetup paperSize="9" scale="10" fitToWidth="11" orientation="landscape" r:id="rId10"/>
    </customSheetView>
  </customSheetViews>
  <mergeCells count="69">
    <mergeCell ref="CO9:CQ11"/>
    <mergeCell ref="CU9:CW11"/>
    <mergeCell ref="DD9:DF11"/>
    <mergeCell ref="EB9:ED11"/>
    <mergeCell ref="DM11:DO11"/>
    <mergeCell ref="DV11:DX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</mergeCells>
  <phoneticPr fontId="14" type="noConversion"/>
  <pageMargins left="0.70866141732283472" right="0.19685039370078741" top="0.28000000000000003" bottom="0.32" header="0.31496062992125984" footer="0.31496062992125984"/>
  <pageSetup paperSize="9" scale="10" fitToWidth="11" orientation="landscape" r:id="rId11"/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344</v>
      </c>
      <c r="AO1" t="s">
        <v>345</v>
      </c>
      <c r="AP1" t="s">
        <v>346</v>
      </c>
      <c r="AS1" t="s">
        <v>347</v>
      </c>
      <c r="AW1">
        <v>187.4</v>
      </c>
      <c r="AX1" t="s">
        <v>348</v>
      </c>
      <c r="AY1" t="s">
        <v>349</v>
      </c>
    </row>
    <row r="2" spans="32:51">
      <c r="AF2" t="s">
        <v>350</v>
      </c>
      <c r="AJ2" t="s">
        <v>351</v>
      </c>
    </row>
    <row r="3" spans="32:51">
      <c r="AF3" t="s">
        <v>353</v>
      </c>
      <c r="AH3" t="s">
        <v>352</v>
      </c>
      <c r="AJ3" t="s">
        <v>353</v>
      </c>
      <c r="AN3" t="s">
        <v>352</v>
      </c>
      <c r="AO3" t="s">
        <v>352</v>
      </c>
      <c r="AP3" t="s">
        <v>352</v>
      </c>
      <c r="AS3" t="s">
        <v>354</v>
      </c>
      <c r="AT3" t="s">
        <v>355</v>
      </c>
      <c r="AU3" t="s">
        <v>356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357</v>
      </c>
      <c r="AU4" t="s">
        <v>358</v>
      </c>
      <c r="AV4" t="s">
        <v>359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360</v>
      </c>
      <c r="AU5" t="s">
        <v>358</v>
      </c>
      <c r="AV5" t="s">
        <v>361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362</v>
      </c>
      <c r="AU6" t="s">
        <v>358</v>
      </c>
      <c r="AV6" t="s">
        <v>361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363</v>
      </c>
      <c r="AU7" t="s">
        <v>358</v>
      </c>
      <c r="AV7" t="s">
        <v>364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365</v>
      </c>
      <c r="AU8" t="s">
        <v>358</v>
      </c>
      <c r="AV8" t="s">
        <v>366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367</v>
      </c>
      <c r="AU9" t="s">
        <v>358</v>
      </c>
      <c r="AV9" t="s">
        <v>368</v>
      </c>
      <c r="AW9" t="s">
        <v>369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370</v>
      </c>
      <c r="AU10" t="s">
        <v>358</v>
      </c>
      <c r="AV10" t="s">
        <v>371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372</v>
      </c>
      <c r="AU11" t="s">
        <v>358</v>
      </c>
      <c r="AV11" t="s">
        <v>373</v>
      </c>
      <c r="AW11" t="s">
        <v>369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374</v>
      </c>
      <c r="AU12" t="s">
        <v>358</v>
      </c>
      <c r="AV12" t="s">
        <v>375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376</v>
      </c>
      <c r="AU13" t="s">
        <v>358</v>
      </c>
      <c r="AV13" t="s">
        <v>377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378</v>
      </c>
      <c r="AU14" t="s">
        <v>358</v>
      </c>
      <c r="AV14" t="s">
        <v>364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379</v>
      </c>
      <c r="AU15" t="s">
        <v>358</v>
      </c>
      <c r="AV15" t="s">
        <v>380</v>
      </c>
      <c r="AW15" t="s">
        <v>381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382</v>
      </c>
      <c r="AU16" t="s">
        <v>358</v>
      </c>
      <c r="AV16" t="s">
        <v>361</v>
      </c>
      <c r="AW16" t="s">
        <v>383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384</v>
      </c>
      <c r="AU17" t="s">
        <v>358</v>
      </c>
      <c r="AV17" t="s">
        <v>385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386</v>
      </c>
      <c r="AU18" t="s">
        <v>358</v>
      </c>
      <c r="AV18" t="s">
        <v>361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387</v>
      </c>
      <c r="AU19" t="s">
        <v>388</v>
      </c>
      <c r="AV19" t="s">
        <v>371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389</v>
      </c>
      <c r="AY20" t="s">
        <v>390</v>
      </c>
    </row>
    <row r="82" hidden="1"/>
    <row r="83" hidden="1"/>
    <row r="84" hidden="1"/>
  </sheetData>
  <customSheetViews>
    <customSheetView guid="{BCDCC9D4-DB89-4801-A421-45470CFD57EC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2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4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5"/>
    </customSheetView>
    <customSheetView guid="{B30CE22D-C12F-4E12-8BB9-3AAE0A6991CC}" showPageBreaks="1" hiddenRows="1" state="hidden">
      <selection activeCell="B100" sqref="B100"/>
      <pageMargins left="0.7" right="0.7" top="0.75" bottom="0.75" header="0.3" footer="0.3"/>
      <pageSetup paperSize="9" orientation="portrait" r:id="rId6"/>
    </customSheetView>
    <customSheetView guid="{B31C8DB7-3E78-4144-A6B5-8DE36DE63F0E}" hiddenRows="1" state="hidden">
      <selection activeCell="B100" sqref="B100"/>
      <pageMargins left="0.7" right="0.7" top="0.75" bottom="0.75" header="0.3" footer="0.3"/>
      <pageSetup paperSize="9" orientation="portrait" r:id="rId7"/>
    </customSheetView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8"/>
    </customSheetView>
  </customSheetViews>
  <pageMargins left="0.7" right="0.7" top="0.75" bottom="0.75" header="0.3" footer="0.3"/>
  <pageSetup paperSize="9" orientation="portrait" verticalDpi="0" r:id="rId9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BCDCC9D4-DB89-4801-A421-45470CFD57EC}" state="hidden" topLeftCell="A16">
      <pageMargins left="0.7" right="0.7" top="0.75" bottom="0.75" header="0.3" footer="0.3"/>
    </customSheetView>
    <customSheetView guid="{5BFCA170-DEAE-4D2C-98A0-1E68B427AC01}" showPageBreaks="1" topLeftCell="A16">
      <pageMargins left="0.7" right="0.7" top="0.75" bottom="0.75" header="0.3" footer="0.3"/>
      <pageSetup paperSize="9" orientation="portrait" r:id="rId1"/>
    </customSheetView>
    <customSheetView guid="{3DCB9AAA-F09C-4EA6-B992-F93E466D374A}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1A52382B-3765-4E8C-903F-6B8919B7242E}" topLeftCell="A16">
      <pageMargins left="0.7" right="0.7" top="0.75" bottom="0.75" header="0.3" footer="0.3"/>
    </customSheetView>
    <customSheetView guid="{B30CE22D-C12F-4E12-8BB9-3AAE0A6991CC}" showPageBreaks="1" state="hidden" topLeftCell="A16">
      <pageMargins left="0.7" right="0.7" top="0.75" bottom="0.75" header="0.3" footer="0.3"/>
    </customSheetView>
    <customSheetView guid="{B31C8DB7-3E78-4144-A6B5-8DE36DE63F0E}" topLeftCell="A16">
      <pageMargins left="0.7" right="0.7" top="0.75" bottom="0.75" header="0.3" footer="0.3"/>
      <pageSetup paperSize="9" orientation="portrait" r:id="rId2"/>
    </customSheetView>
    <customSheetView guid="{61528DAC-5C4C-48F4-ADE2-8A724B05A086}" state="hidden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3" sqref="F23"/>
    </sheetView>
  </sheetViews>
  <sheetFormatPr defaultRowHeight="12.75"/>
  <sheetData/>
  <customSheetViews>
    <customSheetView guid="{BCDCC9D4-DB89-4801-A421-45470CFD57EC}" state="hidden">
      <selection activeCell="F23" sqref="F23"/>
      <pageMargins left="0.7" right="0.7" top="0.75" bottom="0.75" header="0.3" footer="0.3"/>
    </customSheetView>
    <customSheetView guid="{5BFCA170-DEAE-4D2C-98A0-1E68B427AC01}" showPageBreaks="1">
      <selection activeCell="F23" sqref="F23"/>
      <pageMargins left="0.7" right="0.7" top="0.75" bottom="0.75" header="0.3" footer="0.3"/>
      <pageSetup paperSize="9" orientation="portrait" r:id="rId1"/>
    </customSheetView>
    <customSheetView guid="{B30CE22D-C12F-4E12-8BB9-3AAE0A6991CC}" showPageBreaks="1">
      <selection activeCell="F23" sqref="F23"/>
      <pageMargins left="0.7" right="0.7" top="0.75" bottom="0.75" header="0.3" footer="0.3"/>
    </customSheetView>
    <customSheetView guid="{B31C8DB7-3E78-4144-A6B5-8DE36DE63F0E}">
      <selection activeCell="F23" sqref="F23"/>
      <pageMargins left="0.7" right="0.7" top="0.75" bottom="0.75" header="0.3" footer="0.3"/>
    </customSheetView>
    <customSheetView guid="{61528DAC-5C4C-48F4-ADE2-8A724B05A086}">
      <selection activeCell="F23" sqref="F2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BCDCC9D4-DB89-4801-A421-45470CFD57EC}" state="hidden">
      <pageMargins left="0.7" right="0.7" top="0.75" bottom="0.75" header="0.3" footer="0.3"/>
    </customSheetView>
    <customSheetView guid="{5BFCA170-DEAE-4D2C-98A0-1E68B427AC01}" showPageBreaks="1">
      <pageMargins left="0.7" right="0.7" top="0.75" bottom="0.75" header="0.3" footer="0.3"/>
      <pageSetup paperSize="9" orientation="portrait" r:id="rId1"/>
    </customSheetView>
    <customSheetView guid="{B30CE22D-C12F-4E12-8BB9-3AAE0A6991CC}" showPageBreaks="1">
      <pageMargins left="0.7" right="0.7" top="0.75" bottom="0.75" header="0.3" footer="0.3"/>
    </customSheetView>
    <customSheetView guid="{B31C8DB7-3E78-4144-A6B5-8DE36DE63F0E}">
      <pageMargins left="0.7" right="0.7" top="0.75" bottom="0.75" header="0.3" footer="0.3"/>
    </customSheetView>
    <customSheetView guid="{61528DAC-5C4C-48F4-ADE2-8A724B05A086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37"/>
  <sheetViews>
    <sheetView view="pageBreakPreview" zoomScale="60" workbookViewId="0">
      <selection activeCell="C134" sqref="C134:D134"/>
    </sheetView>
  </sheetViews>
  <sheetFormatPr defaultRowHeight="15.75"/>
  <cols>
    <col min="1" max="1" width="16.28515625" style="58" customWidth="1"/>
    <col min="2" max="2" width="70.140625" style="59" customWidth="1"/>
    <col min="3" max="3" width="24.42578125" style="62" customWidth="1"/>
    <col min="4" max="4" width="26.42578125" style="62" customWidth="1"/>
    <col min="5" max="5" width="19" style="62" customWidth="1"/>
    <col min="6" max="6" width="22.42578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 ht="20.25">
      <c r="A1" s="435" t="s">
        <v>400</v>
      </c>
      <c r="B1" s="435"/>
      <c r="C1" s="435"/>
      <c r="D1" s="435"/>
      <c r="E1" s="435"/>
      <c r="F1" s="435"/>
    </row>
    <row r="2" spans="1:6" ht="20.25">
      <c r="A2" s="435" t="s">
        <v>417</v>
      </c>
      <c r="B2" s="435"/>
      <c r="C2" s="435"/>
      <c r="D2" s="435"/>
      <c r="E2" s="435"/>
      <c r="F2" s="435"/>
    </row>
    <row r="3" spans="1:6" ht="101.25">
      <c r="A3" s="359" t="s">
        <v>0</v>
      </c>
      <c r="B3" s="359" t="s">
        <v>1</v>
      </c>
      <c r="C3" s="360" t="s">
        <v>418</v>
      </c>
      <c r="D3" s="361" t="s">
        <v>415</v>
      </c>
      <c r="E3" s="360" t="s">
        <v>2</v>
      </c>
      <c r="F3" s="362" t="s">
        <v>3</v>
      </c>
    </row>
    <row r="4" spans="1:6" s="6" customFormat="1" ht="20.25">
      <c r="A4" s="363"/>
      <c r="B4" s="364" t="s">
        <v>4</v>
      </c>
      <c r="C4" s="365">
        <f>C5+C12+C17+C22+C24+C28+C7</f>
        <v>164323.60000000003</v>
      </c>
      <c r="D4" s="365">
        <f>D5+D12+D17+D22+D24+D28+D7</f>
        <v>9108.043099999999</v>
      </c>
      <c r="E4" s="365">
        <f>SUM(D4/C4*100)</f>
        <v>5.5427480288893358</v>
      </c>
      <c r="F4" s="365">
        <f>SUM(D4-C4)</f>
        <v>-155215.55690000003</v>
      </c>
    </row>
    <row r="5" spans="1:6" s="6" customFormat="1" ht="20.25">
      <c r="A5" s="363">
        <v>1010000</v>
      </c>
      <c r="B5" s="364" t="s">
        <v>5</v>
      </c>
      <c r="C5" s="365">
        <f>C6</f>
        <v>135138.20000000001</v>
      </c>
      <c r="D5" s="365">
        <f>D6</f>
        <v>7452.7906199999998</v>
      </c>
      <c r="E5" s="365">
        <f t="shared" ref="E5:E71" si="0">SUM(D5/C5*100)</f>
        <v>5.5149399799612535</v>
      </c>
      <c r="F5" s="365">
        <f t="shared" ref="F5:F71" si="1">SUM(D5-C5)</f>
        <v>-127685.40938000001</v>
      </c>
    </row>
    <row r="6" spans="1:6" ht="20.25">
      <c r="A6" s="366">
        <v>1010200001</v>
      </c>
      <c r="B6" s="367" t="s">
        <v>225</v>
      </c>
      <c r="C6" s="368">
        <v>135138.20000000001</v>
      </c>
      <c r="D6" s="369">
        <v>7452.7906199999998</v>
      </c>
      <c r="E6" s="368">
        <f t="shared" si="0"/>
        <v>5.5149399799612535</v>
      </c>
      <c r="F6" s="368">
        <f t="shared" si="1"/>
        <v>-127685.40938000001</v>
      </c>
    </row>
    <row r="7" spans="1:6" ht="40.5">
      <c r="A7" s="363">
        <v>1030000</v>
      </c>
      <c r="B7" s="370" t="s">
        <v>267</v>
      </c>
      <c r="C7" s="365">
        <f>C8+C10+C9</f>
        <v>5934.2</v>
      </c>
      <c r="D7" s="365">
        <f>D8+D10+D9+D11</f>
        <v>569.45062000000007</v>
      </c>
      <c r="E7" s="368">
        <f t="shared" si="0"/>
        <v>9.5960806848437876</v>
      </c>
      <c r="F7" s="368">
        <f t="shared" si="1"/>
        <v>-5364.7493799999993</v>
      </c>
    </row>
    <row r="8" spans="1:6" ht="20.25">
      <c r="A8" s="366">
        <v>1030223001</v>
      </c>
      <c r="B8" s="367" t="s">
        <v>269</v>
      </c>
      <c r="C8" s="368">
        <v>2500</v>
      </c>
      <c r="D8" s="369">
        <v>261.63425000000001</v>
      </c>
      <c r="E8" s="368">
        <f t="shared" si="0"/>
        <v>10.46537</v>
      </c>
      <c r="F8" s="368">
        <f>SUM(D8-C8)</f>
        <v>-2238.3657499999999</v>
      </c>
    </row>
    <row r="9" spans="1:6" ht="20.25">
      <c r="A9" s="366">
        <v>1030224001</v>
      </c>
      <c r="B9" s="367" t="s">
        <v>275</v>
      </c>
      <c r="C9" s="368">
        <v>21.5</v>
      </c>
      <c r="D9" s="369">
        <v>1.53969</v>
      </c>
      <c r="E9" s="368">
        <f t="shared" si="0"/>
        <v>7.161348837209303</v>
      </c>
      <c r="F9" s="368">
        <f>SUM(D9-C9)</f>
        <v>-19.96031</v>
      </c>
    </row>
    <row r="10" spans="1:6" ht="20.25">
      <c r="A10" s="366">
        <v>1030225001</v>
      </c>
      <c r="B10" s="367" t="s">
        <v>268</v>
      </c>
      <c r="C10" s="368">
        <v>3412.7</v>
      </c>
      <c r="D10" s="369">
        <v>323.70749000000001</v>
      </c>
      <c r="E10" s="368">
        <f t="shared" si="0"/>
        <v>9.4853778533126274</v>
      </c>
      <c r="F10" s="368">
        <f t="shared" si="1"/>
        <v>-3088.99251</v>
      </c>
    </row>
    <row r="11" spans="1:6" ht="20.25">
      <c r="A11" s="366">
        <v>1030226001</v>
      </c>
      <c r="B11" s="367" t="s">
        <v>277</v>
      </c>
      <c r="C11" s="368">
        <v>0</v>
      </c>
      <c r="D11" s="369">
        <v>-17.430810000000001</v>
      </c>
      <c r="E11" s="368" t="e">
        <f t="shared" si="0"/>
        <v>#DIV/0!</v>
      </c>
      <c r="F11" s="368">
        <f t="shared" si="1"/>
        <v>-17.430810000000001</v>
      </c>
    </row>
    <row r="12" spans="1:6" s="6" customFormat="1" ht="20.25">
      <c r="A12" s="363">
        <v>1050000</v>
      </c>
      <c r="B12" s="364" t="s">
        <v>6</v>
      </c>
      <c r="C12" s="365">
        <f>SUM(C13:C16)</f>
        <v>16500</v>
      </c>
      <c r="D12" s="365">
        <f>SUM(D13:D16)</f>
        <v>850.48745000000008</v>
      </c>
      <c r="E12" s="365">
        <f t="shared" si="0"/>
        <v>5.1544693939393946</v>
      </c>
      <c r="F12" s="365">
        <f t="shared" si="1"/>
        <v>-15649.512549999999</v>
      </c>
    </row>
    <row r="13" spans="1:6" s="6" customFormat="1" ht="20.25">
      <c r="A13" s="366">
        <v>1050100000</v>
      </c>
      <c r="B13" s="371" t="s">
        <v>405</v>
      </c>
      <c r="C13" s="368">
        <v>13100</v>
      </c>
      <c r="D13" s="368">
        <v>636.6585</v>
      </c>
      <c r="E13" s="368">
        <f t="shared" si="0"/>
        <v>4.8599885496183211</v>
      </c>
      <c r="F13" s="368">
        <f t="shared" si="1"/>
        <v>-12463.3415</v>
      </c>
    </row>
    <row r="14" spans="1:6" ht="20.25">
      <c r="A14" s="366">
        <v>1050200000</v>
      </c>
      <c r="B14" s="371" t="s">
        <v>233</v>
      </c>
      <c r="C14" s="372">
        <v>0</v>
      </c>
      <c r="D14" s="369">
        <v>3.8400099999999999</v>
      </c>
      <c r="E14" s="368" t="e">
        <f t="shared" si="0"/>
        <v>#DIV/0!</v>
      </c>
      <c r="F14" s="368">
        <f t="shared" si="1"/>
        <v>3.8400099999999999</v>
      </c>
    </row>
    <row r="15" spans="1:6" ht="23.25" customHeight="1">
      <c r="A15" s="366">
        <v>1050300000</v>
      </c>
      <c r="B15" s="371" t="s">
        <v>226</v>
      </c>
      <c r="C15" s="372">
        <v>1500</v>
      </c>
      <c r="D15" s="369">
        <v>5.2275999999999998</v>
      </c>
      <c r="E15" s="368">
        <f t="shared" si="0"/>
        <v>0.34850666666666663</v>
      </c>
      <c r="F15" s="368">
        <f t="shared" si="1"/>
        <v>-1494.7724000000001</v>
      </c>
    </row>
    <row r="16" spans="1:6" ht="40.5">
      <c r="A16" s="366">
        <v>1050400002</v>
      </c>
      <c r="B16" s="367" t="s">
        <v>254</v>
      </c>
      <c r="C16" s="372">
        <v>1900</v>
      </c>
      <c r="D16" s="369">
        <v>204.76133999999999</v>
      </c>
      <c r="E16" s="368">
        <f t="shared" si="0"/>
        <v>10.776912631578947</v>
      </c>
      <c r="F16" s="368">
        <f t="shared" si="1"/>
        <v>-1695.23866</v>
      </c>
    </row>
    <row r="17" spans="1:6" s="6" customFormat="1" ht="24" customHeight="1">
      <c r="A17" s="363">
        <v>1060000</v>
      </c>
      <c r="B17" s="364" t="s">
        <v>133</v>
      </c>
      <c r="C17" s="365">
        <f>SUM(C18:C21)</f>
        <v>2731.2</v>
      </c>
      <c r="D17" s="365">
        <f>SUM(D18:D21)</f>
        <v>89.266229999999993</v>
      </c>
      <c r="E17" s="365">
        <f t="shared" si="0"/>
        <v>3.2683886203866432</v>
      </c>
      <c r="F17" s="365">
        <f t="shared" si="1"/>
        <v>-2641.9337699999996</v>
      </c>
    </row>
    <row r="18" spans="1:6" s="6" customFormat="1" ht="18" customHeight="1">
      <c r="A18" s="366">
        <v>1060100000</v>
      </c>
      <c r="B18" s="371" t="s">
        <v>8</v>
      </c>
      <c r="C18" s="368"/>
      <c r="D18" s="369"/>
      <c r="E18" s="365" t="e">
        <f t="shared" si="0"/>
        <v>#DIV/0!</v>
      </c>
      <c r="F18" s="365">
        <f t="shared" si="1"/>
        <v>0</v>
      </c>
    </row>
    <row r="19" spans="1:6" s="6" customFormat="1" ht="2.25" customHeight="1">
      <c r="A19" s="366">
        <v>1060200000</v>
      </c>
      <c r="B19" s="371" t="s">
        <v>120</v>
      </c>
      <c r="C19" s="368"/>
      <c r="D19" s="369"/>
      <c r="E19" s="365" t="e">
        <f t="shared" si="0"/>
        <v>#DIV/0!</v>
      </c>
      <c r="F19" s="365">
        <f t="shared" si="1"/>
        <v>0</v>
      </c>
    </row>
    <row r="20" spans="1:6" s="6" customFormat="1" ht="21.75" customHeight="1">
      <c r="A20" s="366">
        <v>1060400000</v>
      </c>
      <c r="B20" s="371" t="s">
        <v>266</v>
      </c>
      <c r="C20" s="368">
        <v>2731.2</v>
      </c>
      <c r="D20" s="369">
        <v>89.266229999999993</v>
      </c>
      <c r="E20" s="368">
        <f t="shared" si="0"/>
        <v>3.2683886203866432</v>
      </c>
      <c r="F20" s="368">
        <f t="shared" si="1"/>
        <v>-2641.9337699999996</v>
      </c>
    </row>
    <row r="21" spans="1:6" ht="31.5" customHeight="1">
      <c r="A21" s="366">
        <v>1060600000</v>
      </c>
      <c r="B21" s="371" t="s">
        <v>7</v>
      </c>
      <c r="C21" s="368"/>
      <c r="D21" s="369"/>
      <c r="E21" s="368" t="e">
        <f t="shared" si="0"/>
        <v>#DIV/0!</v>
      </c>
      <c r="F21" s="368">
        <f t="shared" si="1"/>
        <v>0</v>
      </c>
    </row>
    <row r="22" spans="1:6" s="6" customFormat="1" ht="42" customHeight="1">
      <c r="A22" s="363">
        <v>1070000</v>
      </c>
      <c r="B22" s="370" t="s">
        <v>9</v>
      </c>
      <c r="C22" s="365">
        <f>SUM(C23)</f>
        <v>1320</v>
      </c>
      <c r="D22" s="365">
        <f>SUM(D23)</f>
        <v>0</v>
      </c>
      <c r="E22" s="365">
        <f t="shared" si="0"/>
        <v>0</v>
      </c>
      <c r="F22" s="365">
        <f t="shared" si="1"/>
        <v>-1320</v>
      </c>
    </row>
    <row r="23" spans="1:6" ht="41.25" customHeight="1">
      <c r="A23" s="366">
        <v>1070102001</v>
      </c>
      <c r="B23" s="367" t="s">
        <v>234</v>
      </c>
      <c r="C23" s="368">
        <v>1320</v>
      </c>
      <c r="D23" s="369">
        <v>0</v>
      </c>
      <c r="E23" s="368">
        <f t="shared" si="0"/>
        <v>0</v>
      </c>
      <c r="F23" s="368">
        <f t="shared" si="1"/>
        <v>-1320</v>
      </c>
    </row>
    <row r="24" spans="1:6" s="6" customFormat="1" ht="20.25">
      <c r="A24" s="363">
        <v>1080000</v>
      </c>
      <c r="B24" s="364" t="s">
        <v>10</v>
      </c>
      <c r="C24" s="365">
        <f>C25+C26+C27</f>
        <v>2700</v>
      </c>
      <c r="D24" s="365">
        <f>D25+D26+D27</f>
        <v>146.04818</v>
      </c>
      <c r="E24" s="365">
        <f t="shared" si="0"/>
        <v>5.409191851851852</v>
      </c>
      <c r="F24" s="365">
        <f t="shared" si="1"/>
        <v>-2553.9518200000002</v>
      </c>
    </row>
    <row r="25" spans="1:6" ht="36.75" customHeight="1">
      <c r="A25" s="366">
        <v>1080300001</v>
      </c>
      <c r="B25" s="367" t="s">
        <v>235</v>
      </c>
      <c r="C25" s="368">
        <v>2700</v>
      </c>
      <c r="D25" s="440">
        <v>146.04818</v>
      </c>
      <c r="E25" s="368">
        <f t="shared" si="0"/>
        <v>5.409191851851852</v>
      </c>
      <c r="F25" s="368">
        <f t="shared" si="1"/>
        <v>-2553.9518200000002</v>
      </c>
    </row>
    <row r="26" spans="1:6" ht="33.75" customHeight="1">
      <c r="A26" s="366">
        <v>1080600001</v>
      </c>
      <c r="B26" s="367" t="s">
        <v>224</v>
      </c>
      <c r="C26" s="368">
        <v>0</v>
      </c>
      <c r="D26" s="369">
        <v>0</v>
      </c>
      <c r="E26" s="368" t="e">
        <f>SUM(D26/C26*100)</f>
        <v>#DIV/0!</v>
      </c>
      <c r="F26" s="368">
        <f t="shared" si="1"/>
        <v>0</v>
      </c>
    </row>
    <row r="27" spans="1:6" ht="87.75" customHeight="1">
      <c r="A27" s="366">
        <v>1080700001</v>
      </c>
      <c r="B27" s="367" t="s">
        <v>223</v>
      </c>
      <c r="C27" s="368">
        <v>0</v>
      </c>
      <c r="D27" s="369"/>
      <c r="E27" s="368" t="e">
        <f t="shared" si="0"/>
        <v>#DIV/0!</v>
      </c>
      <c r="F27" s="368">
        <f t="shared" si="1"/>
        <v>0</v>
      </c>
    </row>
    <row r="28" spans="1:6" s="15" customFormat="1" ht="40.5">
      <c r="A28" s="363">
        <v>109000000</v>
      </c>
      <c r="B28" s="370" t="s">
        <v>227</v>
      </c>
      <c r="C28" s="365">
        <f>C29+C30+C31+C32</f>
        <v>0</v>
      </c>
      <c r="D28" s="365">
        <f>D29+D30+D31+D32</f>
        <v>0</v>
      </c>
      <c r="E28" s="368" t="e">
        <f t="shared" si="0"/>
        <v>#DIV/0!</v>
      </c>
      <c r="F28" s="365">
        <f t="shared" si="1"/>
        <v>0</v>
      </c>
    </row>
    <row r="29" spans="1:6" s="15" customFormat="1" ht="17.25" customHeight="1">
      <c r="A29" s="366">
        <v>1090100000</v>
      </c>
      <c r="B29" s="367" t="s">
        <v>122</v>
      </c>
      <c r="C29" s="368">
        <v>0</v>
      </c>
      <c r="D29" s="369">
        <v>0</v>
      </c>
      <c r="E29" s="368" t="e">
        <f t="shared" si="0"/>
        <v>#DIV/0!</v>
      </c>
      <c r="F29" s="368">
        <f t="shared" si="1"/>
        <v>0</v>
      </c>
    </row>
    <row r="30" spans="1:6" s="15" customFormat="1" ht="17.25" customHeight="1">
      <c r="A30" s="366">
        <v>1090400000</v>
      </c>
      <c r="B30" s="367" t="s">
        <v>123</v>
      </c>
      <c r="C30" s="368">
        <v>0</v>
      </c>
      <c r="D30" s="369">
        <v>0</v>
      </c>
      <c r="E30" s="368" t="e">
        <f t="shared" si="0"/>
        <v>#DIV/0!</v>
      </c>
      <c r="F30" s="368">
        <f t="shared" si="1"/>
        <v>0</v>
      </c>
    </row>
    <row r="31" spans="1:6" s="15" customFormat="1" ht="33.75" customHeight="1">
      <c r="A31" s="366">
        <v>1090600000</v>
      </c>
      <c r="B31" s="367" t="s">
        <v>124</v>
      </c>
      <c r="C31" s="368">
        <v>0</v>
      </c>
      <c r="D31" s="369">
        <v>0</v>
      </c>
      <c r="E31" s="368" t="e">
        <f t="shared" si="0"/>
        <v>#DIV/0!</v>
      </c>
      <c r="F31" s="368">
        <f t="shared" si="1"/>
        <v>0</v>
      </c>
    </row>
    <row r="32" spans="1:6" s="15" customFormat="1" ht="1.5" customHeight="1">
      <c r="A32" s="366">
        <v>1090700000</v>
      </c>
      <c r="B32" s="367" t="s">
        <v>125</v>
      </c>
      <c r="C32" s="368">
        <v>0</v>
      </c>
      <c r="D32" s="369">
        <v>0</v>
      </c>
      <c r="E32" s="368" t="e">
        <f t="shared" si="0"/>
        <v>#DIV/0!</v>
      </c>
      <c r="F32" s="368">
        <f t="shared" si="1"/>
        <v>0</v>
      </c>
    </row>
    <row r="33" spans="1:6" s="6" customFormat="1" ht="33.75" customHeight="1">
      <c r="A33" s="363"/>
      <c r="B33" s="364" t="s">
        <v>12</v>
      </c>
      <c r="C33" s="365">
        <f>C34+C43+C45+C48+C51+C53+C58</f>
        <v>15690</v>
      </c>
      <c r="D33" s="365">
        <f>D34+D43+D45+D48+D51+D53+D58</f>
        <v>952.01364000000012</v>
      </c>
      <c r="E33" s="365">
        <f t="shared" si="0"/>
        <v>6.067645889101339</v>
      </c>
      <c r="F33" s="365">
        <f t="shared" si="1"/>
        <v>-14737.986359999999</v>
      </c>
    </row>
    <row r="34" spans="1:6" s="6" customFormat="1" ht="60.75" customHeight="1">
      <c r="A34" s="363">
        <v>1110000</v>
      </c>
      <c r="B34" s="370" t="s">
        <v>126</v>
      </c>
      <c r="C34" s="365">
        <f>SUM(C35:C42)</f>
        <v>9140</v>
      </c>
      <c r="D34" s="365">
        <f>SUM(D35+D37+D38+D40+D41+D42)</f>
        <v>735.35527999999999</v>
      </c>
      <c r="E34" s="365">
        <f t="shared" si="0"/>
        <v>8.0454625820568921</v>
      </c>
      <c r="F34" s="365">
        <f t="shared" si="1"/>
        <v>-8404.6447200000002</v>
      </c>
    </row>
    <row r="35" spans="1:6" s="6" customFormat="1" ht="34.5" customHeight="1">
      <c r="A35" s="366">
        <v>1110105005</v>
      </c>
      <c r="B35" s="367" t="s">
        <v>306</v>
      </c>
      <c r="C35" s="368">
        <v>10</v>
      </c>
      <c r="D35" s="368">
        <v>0</v>
      </c>
      <c r="E35" s="368">
        <f t="shared" si="0"/>
        <v>0</v>
      </c>
      <c r="F35" s="368">
        <f t="shared" si="1"/>
        <v>-10</v>
      </c>
    </row>
    <row r="36" spans="1:6" ht="27.75" customHeight="1">
      <c r="A36" s="366">
        <v>1110305005</v>
      </c>
      <c r="B36" s="371" t="s">
        <v>236</v>
      </c>
      <c r="C36" s="368">
        <v>0</v>
      </c>
      <c r="D36" s="369">
        <v>0</v>
      </c>
      <c r="E36" s="368" t="e">
        <f t="shared" si="0"/>
        <v>#DIV/0!</v>
      </c>
      <c r="F36" s="368">
        <f t="shared" si="1"/>
        <v>0</v>
      </c>
    </row>
    <row r="37" spans="1:6" ht="20.25">
      <c r="A37" s="373">
        <v>1110501101</v>
      </c>
      <c r="B37" s="374" t="s">
        <v>222</v>
      </c>
      <c r="C37" s="372">
        <v>8300</v>
      </c>
      <c r="D37" s="369">
        <v>693.60112000000004</v>
      </c>
      <c r="E37" s="368">
        <f t="shared" si="0"/>
        <v>8.3566400000000005</v>
      </c>
      <c r="F37" s="368">
        <f t="shared" si="1"/>
        <v>-7606.3988799999997</v>
      </c>
    </row>
    <row r="38" spans="1:6" ht="18.75" customHeight="1">
      <c r="A38" s="366">
        <v>1110503505</v>
      </c>
      <c r="B38" s="371" t="s">
        <v>221</v>
      </c>
      <c r="C38" s="372">
        <v>250</v>
      </c>
      <c r="D38" s="369">
        <v>15.50605</v>
      </c>
      <c r="E38" s="368">
        <f t="shared" si="0"/>
        <v>6.20242</v>
      </c>
      <c r="F38" s="368">
        <f t="shared" si="1"/>
        <v>-234.49395000000001</v>
      </c>
    </row>
    <row r="39" spans="1:6" ht="131.25" hidden="1" customHeight="1">
      <c r="A39" s="366">
        <v>1110502000</v>
      </c>
      <c r="B39" s="367" t="s">
        <v>263</v>
      </c>
      <c r="C39" s="375">
        <v>0</v>
      </c>
      <c r="D39" s="369">
        <v>0</v>
      </c>
      <c r="E39" s="368" t="e">
        <f t="shared" si="0"/>
        <v>#DIV/0!</v>
      </c>
      <c r="F39" s="368">
        <f t="shared" si="1"/>
        <v>0</v>
      </c>
    </row>
    <row r="40" spans="1:6" s="15" customFormat="1" ht="20.25">
      <c r="A40" s="366">
        <v>1110701505</v>
      </c>
      <c r="B40" s="371" t="s">
        <v>237</v>
      </c>
      <c r="C40" s="372">
        <v>50</v>
      </c>
      <c r="D40" s="369">
        <v>0</v>
      </c>
      <c r="E40" s="368">
        <f t="shared" si="0"/>
        <v>0</v>
      </c>
      <c r="F40" s="368">
        <f t="shared" si="1"/>
        <v>-50</v>
      </c>
    </row>
    <row r="41" spans="1:6" s="15" customFormat="1" ht="20.25">
      <c r="A41" s="366">
        <v>1110903000</v>
      </c>
      <c r="B41" s="371" t="s">
        <v>392</v>
      </c>
      <c r="C41" s="372">
        <v>0</v>
      </c>
      <c r="D41" s="369">
        <v>0</v>
      </c>
      <c r="E41" s="368" t="e">
        <f>SUM(D41/C41*100)</f>
        <v>#DIV/0!</v>
      </c>
      <c r="F41" s="368">
        <f>SUM(D41-C41)</f>
        <v>0</v>
      </c>
    </row>
    <row r="42" spans="1:6" s="15" customFormat="1" ht="20.25">
      <c r="A42" s="366">
        <v>1110904505</v>
      </c>
      <c r="B42" s="371" t="s">
        <v>318</v>
      </c>
      <c r="C42" s="372">
        <v>530</v>
      </c>
      <c r="D42" s="369">
        <v>26.24811</v>
      </c>
      <c r="E42" s="368">
        <f t="shared" si="0"/>
        <v>4.9524735849056603</v>
      </c>
      <c r="F42" s="368">
        <f t="shared" si="1"/>
        <v>-503.75189</v>
      </c>
    </row>
    <row r="43" spans="1:6" s="15" customFormat="1" ht="40.5">
      <c r="A43" s="363">
        <v>1120000</v>
      </c>
      <c r="B43" s="370" t="s">
        <v>127</v>
      </c>
      <c r="C43" s="376">
        <f>C44</f>
        <v>1400</v>
      </c>
      <c r="D43" s="376">
        <f>D44</f>
        <v>1.2999999999999999E-4</v>
      </c>
      <c r="E43" s="365">
        <f t="shared" si="0"/>
        <v>9.2857142857142842E-6</v>
      </c>
      <c r="F43" s="365">
        <f t="shared" si="1"/>
        <v>-1399.9998700000001</v>
      </c>
    </row>
    <row r="44" spans="1:6" s="15" customFormat="1" ht="40.5">
      <c r="A44" s="366">
        <v>1120100001</v>
      </c>
      <c r="B44" s="367" t="s">
        <v>238</v>
      </c>
      <c r="C44" s="368">
        <v>1400</v>
      </c>
      <c r="D44" s="369">
        <v>1.2999999999999999E-4</v>
      </c>
      <c r="E44" s="368">
        <f t="shared" si="0"/>
        <v>9.2857142857142842E-6</v>
      </c>
      <c r="F44" s="368">
        <f t="shared" si="1"/>
        <v>-1399.9998700000001</v>
      </c>
    </row>
    <row r="45" spans="1:6" s="184" customFormat="1" ht="21.75" customHeight="1">
      <c r="A45" s="377">
        <v>1130000</v>
      </c>
      <c r="B45" s="378" t="s">
        <v>128</v>
      </c>
      <c r="C45" s="365">
        <f>C46+C47</f>
        <v>50</v>
      </c>
      <c r="D45" s="365">
        <f>D46+D47</f>
        <v>0</v>
      </c>
      <c r="E45" s="365">
        <f t="shared" si="0"/>
        <v>0</v>
      </c>
      <c r="F45" s="365">
        <f t="shared" si="1"/>
        <v>-50</v>
      </c>
    </row>
    <row r="46" spans="1:6" s="15" customFormat="1" ht="36" customHeight="1">
      <c r="A46" s="366">
        <v>1130200000</v>
      </c>
      <c r="B46" s="367" t="s">
        <v>316</v>
      </c>
      <c r="C46" s="368">
        <v>50</v>
      </c>
      <c r="D46" s="368">
        <v>0</v>
      </c>
      <c r="E46" s="368">
        <f>SUM(D46/C46*100)</f>
        <v>0</v>
      </c>
      <c r="F46" s="368">
        <f>SUM(D46-C46)</f>
        <v>-50</v>
      </c>
    </row>
    <row r="47" spans="1:6" ht="25.5" customHeight="1">
      <c r="A47" s="366">
        <v>1130305005</v>
      </c>
      <c r="B47" s="367" t="s">
        <v>220</v>
      </c>
      <c r="C47" s="368">
        <v>0</v>
      </c>
      <c r="D47" s="369">
        <v>0</v>
      </c>
      <c r="E47" s="368"/>
      <c r="F47" s="368">
        <f t="shared" si="1"/>
        <v>0</v>
      </c>
    </row>
    <row r="48" spans="1:6" ht="20.25" customHeight="1">
      <c r="A48" s="379">
        <v>1140000</v>
      </c>
      <c r="B48" s="380" t="s">
        <v>129</v>
      </c>
      <c r="C48" s="365">
        <f>C49+C50</f>
        <v>3500</v>
      </c>
      <c r="D48" s="365">
        <f>D49+D50</f>
        <v>65.732510000000005</v>
      </c>
      <c r="E48" s="365">
        <f t="shared" si="0"/>
        <v>1.8780717142857144</v>
      </c>
      <c r="F48" s="365">
        <f t="shared" si="1"/>
        <v>-3434.2674900000002</v>
      </c>
    </row>
    <row r="49" spans="1:8" ht="20.25">
      <c r="A49" s="373">
        <v>1140200000</v>
      </c>
      <c r="B49" s="381" t="s">
        <v>218</v>
      </c>
      <c r="C49" s="368">
        <v>1000</v>
      </c>
      <c r="D49" s="369">
        <v>0</v>
      </c>
      <c r="E49" s="368">
        <f t="shared" si="0"/>
        <v>0</v>
      </c>
      <c r="F49" s="368">
        <f t="shared" si="1"/>
        <v>-1000</v>
      </c>
    </row>
    <row r="50" spans="1:8" ht="24" customHeight="1">
      <c r="A50" s="366">
        <v>1140600000</v>
      </c>
      <c r="B50" s="367" t="s">
        <v>219</v>
      </c>
      <c r="C50" s="368">
        <v>2500</v>
      </c>
      <c r="D50" s="369">
        <v>65.732510000000005</v>
      </c>
      <c r="E50" s="368">
        <f t="shared" si="0"/>
        <v>2.6293004</v>
      </c>
      <c r="F50" s="368">
        <f t="shared" si="1"/>
        <v>-2434.2674900000002</v>
      </c>
    </row>
    <row r="51" spans="1:8" ht="0.75" customHeight="1">
      <c r="A51" s="363">
        <v>1150000000</v>
      </c>
      <c r="B51" s="370" t="s">
        <v>231</v>
      </c>
      <c r="C51" s="365">
        <f>C52</f>
        <v>0</v>
      </c>
      <c r="D51" s="365">
        <f>D52</f>
        <v>0</v>
      </c>
      <c r="E51" s="365" t="e">
        <f t="shared" si="0"/>
        <v>#DIV/0!</v>
      </c>
      <c r="F51" s="365">
        <f t="shared" si="1"/>
        <v>0</v>
      </c>
    </row>
    <row r="52" spans="1:8" ht="61.5" customHeight="1">
      <c r="A52" s="366">
        <v>1150205005</v>
      </c>
      <c r="B52" s="367" t="s">
        <v>232</v>
      </c>
      <c r="C52" s="368">
        <v>0</v>
      </c>
      <c r="D52" s="369">
        <v>0</v>
      </c>
      <c r="E52" s="368" t="e">
        <f t="shared" si="0"/>
        <v>#DIV/0!</v>
      </c>
      <c r="F52" s="368">
        <f t="shared" si="1"/>
        <v>0</v>
      </c>
    </row>
    <row r="53" spans="1:8" ht="40.5">
      <c r="A53" s="363">
        <v>1160000</v>
      </c>
      <c r="B53" s="370" t="s">
        <v>131</v>
      </c>
      <c r="C53" s="365">
        <f>SUM(C54:C57)</f>
        <v>1600</v>
      </c>
      <c r="D53" s="365">
        <f>SUM(D54:D57)</f>
        <v>150.92572000000001</v>
      </c>
      <c r="E53" s="365">
        <f>SUM(D53/C53*100)</f>
        <v>9.4328575000000008</v>
      </c>
      <c r="F53" s="365">
        <f t="shared" si="1"/>
        <v>-1449.07428</v>
      </c>
      <c r="H53" s="148"/>
    </row>
    <row r="54" spans="1:8" ht="36.75" customHeight="1">
      <c r="A54" s="366">
        <v>1160100001</v>
      </c>
      <c r="B54" s="367" t="s">
        <v>407</v>
      </c>
      <c r="C54" s="368">
        <v>1065</v>
      </c>
      <c r="D54" s="382">
        <v>118.92375</v>
      </c>
      <c r="E54" s="368">
        <f>SUM(D54/C54*100)</f>
        <v>11.166549295774647</v>
      </c>
      <c r="F54" s="368">
        <f t="shared" si="1"/>
        <v>-946.07624999999996</v>
      </c>
    </row>
    <row r="55" spans="1:8" ht="39.75" customHeight="1">
      <c r="A55" s="366">
        <v>1160709000</v>
      </c>
      <c r="B55" s="367" t="s">
        <v>406</v>
      </c>
      <c r="C55" s="368">
        <v>300</v>
      </c>
      <c r="D55" s="383">
        <v>12.78374</v>
      </c>
      <c r="E55" s="368">
        <f t="shared" si="0"/>
        <v>4.2612466666666666</v>
      </c>
      <c r="F55" s="368">
        <f t="shared" si="1"/>
        <v>-287.21625999999998</v>
      </c>
    </row>
    <row r="56" spans="1:8" ht="41.25" customHeight="1">
      <c r="A56" s="366">
        <v>1161012000</v>
      </c>
      <c r="B56" s="367" t="s">
        <v>408</v>
      </c>
      <c r="C56" s="384">
        <v>235</v>
      </c>
      <c r="D56" s="383">
        <v>19.218229999999998</v>
      </c>
      <c r="E56" s="368">
        <f t="shared" si="0"/>
        <v>8.1779702127659579</v>
      </c>
      <c r="F56" s="368">
        <f t="shared" si="1"/>
        <v>-215.78176999999999</v>
      </c>
    </row>
    <row r="57" spans="1:8" ht="41.25" customHeight="1">
      <c r="A57" s="366">
        <v>1161100001</v>
      </c>
      <c r="B57" s="367" t="s">
        <v>412</v>
      </c>
      <c r="C57" s="384">
        <v>0</v>
      </c>
      <c r="D57" s="383">
        <v>0</v>
      </c>
      <c r="E57" s="368" t="e">
        <f t="shared" si="0"/>
        <v>#DIV/0!</v>
      </c>
      <c r="F57" s="368">
        <f t="shared" si="1"/>
        <v>0</v>
      </c>
    </row>
    <row r="58" spans="1:8" ht="25.5" customHeight="1">
      <c r="A58" s="363">
        <v>1170000</v>
      </c>
      <c r="B58" s="370" t="s">
        <v>132</v>
      </c>
      <c r="C58" s="365">
        <f>C59+C60</f>
        <v>0</v>
      </c>
      <c r="D58" s="365">
        <f>D59+D60</f>
        <v>0</v>
      </c>
      <c r="E58" s="368" t="e">
        <f t="shared" si="0"/>
        <v>#DIV/0!</v>
      </c>
      <c r="F58" s="365">
        <f t="shared" si="1"/>
        <v>0</v>
      </c>
    </row>
    <row r="59" spans="1:8" ht="20.25">
      <c r="A59" s="366">
        <v>1170105005</v>
      </c>
      <c r="B59" s="367" t="s">
        <v>15</v>
      </c>
      <c r="C59" s="368">
        <v>0</v>
      </c>
      <c r="D59" s="368">
        <v>0</v>
      </c>
      <c r="E59" s="368" t="e">
        <f t="shared" si="0"/>
        <v>#DIV/0!</v>
      </c>
      <c r="F59" s="368">
        <f t="shared" si="1"/>
        <v>0</v>
      </c>
    </row>
    <row r="60" spans="1:8" ht="20.25">
      <c r="A60" s="366">
        <v>1170505005</v>
      </c>
      <c r="B60" s="371" t="s">
        <v>217</v>
      </c>
      <c r="C60" s="368">
        <v>0</v>
      </c>
      <c r="D60" s="369">
        <v>0</v>
      </c>
      <c r="E60" s="368" t="e">
        <f t="shared" si="0"/>
        <v>#DIV/0!</v>
      </c>
      <c r="F60" s="368">
        <f t="shared" si="1"/>
        <v>0</v>
      </c>
    </row>
    <row r="61" spans="1:8" s="6" customFormat="1" ht="20.25">
      <c r="A61" s="363">
        <v>100000</v>
      </c>
      <c r="B61" s="364" t="s">
        <v>16</v>
      </c>
      <c r="C61" s="474">
        <f>SUM(C4,C33)</f>
        <v>180013.60000000003</v>
      </c>
      <c r="D61" s="474">
        <f>SUM(D4,D33)</f>
        <v>10060.05674</v>
      </c>
      <c r="E61" s="365">
        <f>SUM(D61/C61*100)</f>
        <v>5.5884981690272273</v>
      </c>
      <c r="F61" s="365">
        <f>SUM(D61-C61)</f>
        <v>-169953.54326000003</v>
      </c>
      <c r="G61" s="94"/>
      <c r="H61" s="94"/>
    </row>
    <row r="62" spans="1:8" s="6" customFormat="1" ht="30" customHeight="1">
      <c r="A62" s="363">
        <v>200000</v>
      </c>
      <c r="B62" s="364" t="s">
        <v>17</v>
      </c>
      <c r="C62" s="478">
        <f>C63+C66+C67+C68+C70+C65+C69</f>
        <v>667636.50556999992</v>
      </c>
      <c r="D62" s="478">
        <f>D63+D66+D67+D68+D70+D65+D69</f>
        <v>28860.392330000006</v>
      </c>
      <c r="E62" s="365">
        <f t="shared" si="0"/>
        <v>4.3227702633426581</v>
      </c>
      <c r="F62" s="365">
        <f t="shared" si="1"/>
        <v>-638776.11323999986</v>
      </c>
      <c r="G62" s="94"/>
      <c r="H62" s="94"/>
    </row>
    <row r="63" spans="1:8" ht="21.75" customHeight="1">
      <c r="A63" s="373">
        <v>2021000000</v>
      </c>
      <c r="B63" s="374" t="s">
        <v>18</v>
      </c>
      <c r="C63" s="372">
        <v>1796.8</v>
      </c>
      <c r="D63" s="385">
        <v>149.69999999999999</v>
      </c>
      <c r="E63" s="368">
        <f t="shared" si="0"/>
        <v>8.3314781834372216</v>
      </c>
      <c r="F63" s="368">
        <f t="shared" si="1"/>
        <v>-1647.1</v>
      </c>
    </row>
    <row r="64" spans="1:8" ht="0.75" customHeight="1">
      <c r="A64" s="373">
        <v>2020100905</v>
      </c>
      <c r="B64" s="381" t="s">
        <v>262</v>
      </c>
      <c r="C64" s="372">
        <v>0</v>
      </c>
      <c r="D64" s="385" t="s">
        <v>401</v>
      </c>
      <c r="E64" s="368" t="e">
        <f t="shared" si="0"/>
        <v>#VALUE!</v>
      </c>
      <c r="F64" s="368" t="e">
        <f t="shared" si="1"/>
        <v>#VALUE!</v>
      </c>
    </row>
    <row r="65" spans="1:8" ht="21.75" customHeight="1">
      <c r="A65" s="373">
        <v>2021500200</v>
      </c>
      <c r="B65" s="374" t="s">
        <v>228</v>
      </c>
      <c r="C65" s="372"/>
      <c r="D65" s="385"/>
      <c r="E65" s="368" t="e">
        <f t="shared" si="0"/>
        <v>#DIV/0!</v>
      </c>
      <c r="F65" s="368">
        <f t="shared" si="1"/>
        <v>0</v>
      </c>
    </row>
    <row r="66" spans="1:8" ht="20.25">
      <c r="A66" s="373">
        <v>2022000000</v>
      </c>
      <c r="B66" s="374" t="s">
        <v>19</v>
      </c>
      <c r="C66" s="372">
        <v>195463.03557000001</v>
      </c>
      <c r="D66" s="369">
        <v>13998.4</v>
      </c>
      <c r="E66" s="368">
        <f t="shared" si="0"/>
        <v>7.1616610062247998</v>
      </c>
      <c r="F66" s="368">
        <f t="shared" si="1"/>
        <v>-181464.63557000001</v>
      </c>
    </row>
    <row r="67" spans="1:8" ht="20.25">
      <c r="A67" s="373">
        <v>2023000000</v>
      </c>
      <c r="B67" s="374" t="s">
        <v>20</v>
      </c>
      <c r="C67" s="372">
        <v>425793.47</v>
      </c>
      <c r="D67" s="386">
        <v>21801.271680000002</v>
      </c>
      <c r="E67" s="368">
        <f t="shared" si="0"/>
        <v>5.1201517205043103</v>
      </c>
      <c r="F67" s="368">
        <f t="shared" si="1"/>
        <v>-403992.19831999997</v>
      </c>
    </row>
    <row r="68" spans="1:8" ht="19.5" customHeight="1">
      <c r="A68" s="373">
        <v>2024000000</v>
      </c>
      <c r="B68" s="381" t="s">
        <v>21</v>
      </c>
      <c r="C68" s="372">
        <v>44583.199999999997</v>
      </c>
      <c r="D68" s="387">
        <v>1979.106</v>
      </c>
      <c r="E68" s="368">
        <f t="shared" si="0"/>
        <v>4.4391295375836641</v>
      </c>
      <c r="F68" s="368">
        <f t="shared" si="1"/>
        <v>-42604.093999999997</v>
      </c>
    </row>
    <row r="69" spans="1:8" ht="20.25">
      <c r="A69" s="373">
        <v>2180500005</v>
      </c>
      <c r="B69" s="381" t="s">
        <v>311</v>
      </c>
      <c r="C69" s="372">
        <v>0</v>
      </c>
      <c r="D69" s="387">
        <v>1835.97099</v>
      </c>
      <c r="E69" s="368" t="e">
        <f t="shared" si="0"/>
        <v>#DIV/0!</v>
      </c>
      <c r="F69" s="368">
        <f t="shared" si="1"/>
        <v>1835.97099</v>
      </c>
    </row>
    <row r="70" spans="1:8" ht="18" customHeight="1">
      <c r="A70" s="366">
        <v>2196001005</v>
      </c>
      <c r="B70" s="371" t="s">
        <v>23</v>
      </c>
      <c r="C70" s="369">
        <v>0</v>
      </c>
      <c r="D70" s="369">
        <v>-10904.056339999999</v>
      </c>
      <c r="E70" s="368" t="e">
        <f t="shared" si="0"/>
        <v>#DIV/0!</v>
      </c>
      <c r="F70" s="368">
        <f>SUM(D70-C70)</f>
        <v>-10904.056339999999</v>
      </c>
    </row>
    <row r="71" spans="1:8" s="6" customFormat="1" ht="22.5" customHeight="1">
      <c r="A71" s="363">
        <v>3000000000</v>
      </c>
      <c r="B71" s="370" t="s">
        <v>24</v>
      </c>
      <c r="C71" s="376">
        <v>0</v>
      </c>
      <c r="D71" s="388">
        <v>0</v>
      </c>
      <c r="E71" s="368" t="e">
        <f t="shared" si="0"/>
        <v>#DIV/0!</v>
      </c>
      <c r="F71" s="365">
        <f t="shared" si="1"/>
        <v>0</v>
      </c>
    </row>
    <row r="72" spans="1:8" s="6" customFormat="1" ht="22.5" customHeight="1">
      <c r="A72" s="363"/>
      <c r="B72" s="364" t="s">
        <v>25</v>
      </c>
      <c r="C72" s="476">
        <f>C61+C62</f>
        <v>847650.1055699999</v>
      </c>
      <c r="D72" s="476">
        <f>D61+D62</f>
        <v>38920.449070000002</v>
      </c>
      <c r="E72" s="368">
        <f>SUM(D72/C72*100)</f>
        <v>4.5915701318562405</v>
      </c>
      <c r="F72" s="365">
        <f>SUM(D73-C72)</f>
        <v>-848146.37508999987</v>
      </c>
      <c r="G72" s="210">
        <f>C72-798026.07441</f>
        <v>49624.031159999897</v>
      </c>
      <c r="H72" s="94">
        <f>D72-379713.41199</f>
        <v>-340792.96291999996</v>
      </c>
    </row>
    <row r="73" spans="1:8" s="6" customFormat="1" ht="20.25">
      <c r="A73" s="363"/>
      <c r="B73" s="389" t="s">
        <v>307</v>
      </c>
      <c r="C73" s="390">
        <f>C72-C134</f>
        <v>0</v>
      </c>
      <c r="D73" s="365">
        <f>D72-D134</f>
        <v>-496.26952000000165</v>
      </c>
      <c r="E73" s="391"/>
      <c r="F73" s="391"/>
      <c r="G73" s="94"/>
      <c r="H73" s="94"/>
    </row>
    <row r="74" spans="1:8" ht="20.25">
      <c r="A74" s="392"/>
      <c r="B74" s="393"/>
      <c r="C74" s="394"/>
      <c r="D74" s="394"/>
      <c r="E74" s="395"/>
      <c r="F74" s="395"/>
    </row>
    <row r="75" spans="1:8" ht="101.25">
      <c r="A75" s="396" t="s">
        <v>0</v>
      </c>
      <c r="B75" s="396" t="s">
        <v>26</v>
      </c>
      <c r="C75" s="360" t="s">
        <v>418</v>
      </c>
      <c r="D75" s="361" t="s">
        <v>419</v>
      </c>
      <c r="E75" s="360" t="s">
        <v>2</v>
      </c>
      <c r="F75" s="362" t="s">
        <v>3</v>
      </c>
    </row>
    <row r="76" spans="1:8" ht="20.25">
      <c r="A76" s="397">
        <v>1</v>
      </c>
      <c r="B76" s="396">
        <v>2</v>
      </c>
      <c r="C76" s="398">
        <v>3</v>
      </c>
      <c r="D76" s="399">
        <v>4</v>
      </c>
      <c r="E76" s="398">
        <v>5</v>
      </c>
      <c r="F76" s="398">
        <v>6</v>
      </c>
    </row>
    <row r="77" spans="1:8" s="6" customFormat="1" ht="22.5" customHeight="1">
      <c r="A77" s="400" t="s">
        <v>27</v>
      </c>
      <c r="B77" s="401" t="s">
        <v>28</v>
      </c>
      <c r="C77" s="391">
        <f>SUM(C78+C79+C80+C81+C82+C83+C84)</f>
        <v>44895.420620000004</v>
      </c>
      <c r="D77" s="391">
        <f>SUM(D78:D84)</f>
        <v>2311.4076399999999</v>
      </c>
      <c r="E77" s="402">
        <f>SUM(D77/C77*100)</f>
        <v>5.1484262939955938</v>
      </c>
      <c r="F77" s="402">
        <f>SUM(D77-C77)</f>
        <v>-42584.012980000007</v>
      </c>
    </row>
    <row r="78" spans="1:8" s="6" customFormat="1" ht="40.5">
      <c r="A78" s="403" t="s">
        <v>29</v>
      </c>
      <c r="B78" s="404" t="s">
        <v>30</v>
      </c>
      <c r="C78" s="405">
        <v>50</v>
      </c>
      <c r="D78" s="405">
        <v>0</v>
      </c>
      <c r="E78" s="402">
        <f>SUM(D78/C78*100)</f>
        <v>0</v>
      </c>
      <c r="F78" s="402">
        <f>SUM(D78-C78)</f>
        <v>-50</v>
      </c>
    </row>
    <row r="79" spans="1:8" ht="21.75" customHeight="1">
      <c r="A79" s="403" t="s">
        <v>31</v>
      </c>
      <c r="B79" s="406" t="s">
        <v>32</v>
      </c>
      <c r="C79" s="405">
        <v>26652.129000000001</v>
      </c>
      <c r="D79" s="405">
        <v>631.94260999999995</v>
      </c>
      <c r="E79" s="407">
        <f t="shared" ref="E79:E134" si="2">SUM(D79/C79*100)</f>
        <v>2.3710774099885223</v>
      </c>
      <c r="F79" s="407">
        <f t="shared" ref="F79:F134" si="3">SUM(D79-C79)</f>
        <v>-26020.186390000003</v>
      </c>
    </row>
    <row r="80" spans="1:8" ht="19.5" customHeight="1">
      <c r="A80" s="403" t="s">
        <v>33</v>
      </c>
      <c r="B80" s="406" t="s">
        <v>34</v>
      </c>
      <c r="C80" s="405">
        <v>91.7</v>
      </c>
      <c r="D80" s="405">
        <v>0</v>
      </c>
      <c r="E80" s="407">
        <f t="shared" si="2"/>
        <v>0</v>
      </c>
      <c r="F80" s="407">
        <f t="shared" si="3"/>
        <v>-91.7</v>
      </c>
    </row>
    <row r="81" spans="1:7" ht="38.25" customHeight="1">
      <c r="A81" s="403" t="s">
        <v>35</v>
      </c>
      <c r="B81" s="406" t="s">
        <v>36</v>
      </c>
      <c r="C81" s="408">
        <v>5498.7</v>
      </c>
      <c r="D81" s="408">
        <v>651.46502999999996</v>
      </c>
      <c r="E81" s="407">
        <f t="shared" si="2"/>
        <v>11.847619073599214</v>
      </c>
      <c r="F81" s="407">
        <f t="shared" si="3"/>
        <v>-4847.2349699999995</v>
      </c>
    </row>
    <row r="82" spans="1:7" ht="18.75" customHeight="1">
      <c r="A82" s="403" t="s">
        <v>37</v>
      </c>
      <c r="B82" s="406" t="s">
        <v>38</v>
      </c>
      <c r="C82" s="405"/>
      <c r="D82" s="405">
        <v>0</v>
      </c>
      <c r="E82" s="407" t="e">
        <f t="shared" si="2"/>
        <v>#DIV/0!</v>
      </c>
      <c r="F82" s="407">
        <f t="shared" si="3"/>
        <v>0</v>
      </c>
    </row>
    <row r="83" spans="1:7" ht="24.75" customHeight="1">
      <c r="A83" s="403" t="s">
        <v>39</v>
      </c>
      <c r="B83" s="406" t="s">
        <v>40</v>
      </c>
      <c r="C83" s="408">
        <v>1512.9306200000001</v>
      </c>
      <c r="D83" s="408">
        <v>0</v>
      </c>
      <c r="E83" s="407">
        <f t="shared" si="2"/>
        <v>0</v>
      </c>
      <c r="F83" s="407">
        <f t="shared" si="3"/>
        <v>-1512.9306200000001</v>
      </c>
    </row>
    <row r="84" spans="1:7" ht="24" customHeight="1">
      <c r="A84" s="403" t="s">
        <v>41</v>
      </c>
      <c r="B84" s="406" t="s">
        <v>42</v>
      </c>
      <c r="C84" s="405">
        <v>11089.960999999999</v>
      </c>
      <c r="D84" s="405">
        <v>1028</v>
      </c>
      <c r="E84" s="407">
        <f t="shared" si="2"/>
        <v>9.2696448616906775</v>
      </c>
      <c r="F84" s="407">
        <f t="shared" si="3"/>
        <v>-10061.960999999999</v>
      </c>
    </row>
    <row r="85" spans="1:7" s="6" customFormat="1" ht="20.25">
      <c r="A85" s="409" t="s">
        <v>43</v>
      </c>
      <c r="B85" s="410" t="s">
        <v>44</v>
      </c>
      <c r="C85" s="391">
        <f>C86</f>
        <v>2395.1999999999998</v>
      </c>
      <c r="D85" s="391">
        <f>D86</f>
        <v>199.6</v>
      </c>
      <c r="E85" s="402">
        <f t="shared" si="2"/>
        <v>8.3333333333333339</v>
      </c>
      <c r="F85" s="402">
        <f t="shared" si="3"/>
        <v>-2195.6</v>
      </c>
    </row>
    <row r="86" spans="1:7" ht="20.25">
      <c r="A86" s="411" t="s">
        <v>45</v>
      </c>
      <c r="B86" s="412" t="s">
        <v>46</v>
      </c>
      <c r="C86" s="405">
        <v>2395.1999999999998</v>
      </c>
      <c r="D86" s="405">
        <v>199.6</v>
      </c>
      <c r="E86" s="407">
        <f t="shared" si="2"/>
        <v>8.3333333333333339</v>
      </c>
      <c r="F86" s="407">
        <f t="shared" si="3"/>
        <v>-2195.6</v>
      </c>
    </row>
    <row r="87" spans="1:7" s="6" customFormat="1" ht="21" customHeight="1">
      <c r="A87" s="400" t="s">
        <v>47</v>
      </c>
      <c r="B87" s="401" t="s">
        <v>48</v>
      </c>
      <c r="C87" s="391">
        <f>SUM(C89:C92)</f>
        <v>5222.8999999999996</v>
      </c>
      <c r="D87" s="391">
        <f>SUM(D89:D92)</f>
        <v>106.75628</v>
      </c>
      <c r="E87" s="402">
        <f t="shared" si="2"/>
        <v>2.0440039058760462</v>
      </c>
      <c r="F87" s="402">
        <f t="shared" si="3"/>
        <v>-5116.14372</v>
      </c>
    </row>
    <row r="88" spans="1:7" ht="23.25" customHeight="1">
      <c r="A88" s="403" t="s">
        <v>49</v>
      </c>
      <c r="B88" s="406" t="s">
        <v>50</v>
      </c>
      <c r="C88" s="405"/>
      <c r="D88" s="405"/>
      <c r="E88" s="407" t="e">
        <f t="shared" si="2"/>
        <v>#DIV/0!</v>
      </c>
      <c r="F88" s="407">
        <f t="shared" si="3"/>
        <v>0</v>
      </c>
    </row>
    <row r="89" spans="1:7" ht="20.25">
      <c r="A89" s="413" t="s">
        <v>51</v>
      </c>
      <c r="B89" s="406" t="s">
        <v>313</v>
      </c>
      <c r="C89" s="405">
        <v>1254.8</v>
      </c>
      <c r="D89" s="405">
        <v>18.5</v>
      </c>
      <c r="E89" s="407">
        <f t="shared" si="2"/>
        <v>1.4743385400063755</v>
      </c>
      <c r="F89" s="407">
        <f t="shared" si="3"/>
        <v>-1236.3</v>
      </c>
    </row>
    <row r="90" spans="1:7" ht="36.75" customHeight="1">
      <c r="A90" s="414" t="s">
        <v>53</v>
      </c>
      <c r="B90" s="415" t="s">
        <v>54</v>
      </c>
      <c r="C90" s="405">
        <v>3168.1</v>
      </c>
      <c r="D90" s="405">
        <v>88.256280000000004</v>
      </c>
      <c r="E90" s="407">
        <f t="shared" si="2"/>
        <v>2.7857794892837981</v>
      </c>
      <c r="F90" s="407">
        <f t="shared" si="3"/>
        <v>-3079.8437199999998</v>
      </c>
    </row>
    <row r="91" spans="1:7" ht="21" customHeight="1">
      <c r="A91" s="414" t="s">
        <v>215</v>
      </c>
      <c r="B91" s="415" t="s">
        <v>216</v>
      </c>
      <c r="C91" s="405">
        <v>0</v>
      </c>
      <c r="D91" s="405">
        <v>0</v>
      </c>
      <c r="E91" s="407" t="e">
        <f t="shared" si="2"/>
        <v>#DIV/0!</v>
      </c>
      <c r="F91" s="407">
        <f t="shared" si="3"/>
        <v>0</v>
      </c>
    </row>
    <row r="92" spans="1:7" ht="34.5" customHeight="1">
      <c r="A92" s="414" t="s">
        <v>340</v>
      </c>
      <c r="B92" s="415" t="s">
        <v>341</v>
      </c>
      <c r="C92" s="416">
        <v>800</v>
      </c>
      <c r="D92" s="405">
        <v>0</v>
      </c>
      <c r="E92" s="407">
        <f t="shared" si="2"/>
        <v>0</v>
      </c>
      <c r="F92" s="407">
        <f t="shared" si="3"/>
        <v>-800</v>
      </c>
    </row>
    <row r="93" spans="1:7" s="6" customFormat="1" ht="27" customHeight="1">
      <c r="A93" s="400" t="s">
        <v>55</v>
      </c>
      <c r="B93" s="401" t="s">
        <v>56</v>
      </c>
      <c r="C93" s="417">
        <f>SUM(C94:C99)</f>
        <v>86855.129000000001</v>
      </c>
      <c r="D93" s="417">
        <f>SUM(D94:D99)</f>
        <v>0</v>
      </c>
      <c r="E93" s="402">
        <f t="shared" si="2"/>
        <v>0</v>
      </c>
      <c r="F93" s="402">
        <f t="shared" si="3"/>
        <v>-86855.129000000001</v>
      </c>
    </row>
    <row r="94" spans="1:7" ht="27" customHeight="1">
      <c r="A94" s="403" t="s">
        <v>398</v>
      </c>
      <c r="B94" s="404" t="s">
        <v>399</v>
      </c>
      <c r="C94" s="418">
        <v>200</v>
      </c>
      <c r="D94" s="418">
        <v>0</v>
      </c>
      <c r="E94" s="407">
        <f t="shared" si="2"/>
        <v>0</v>
      </c>
      <c r="F94" s="407">
        <f t="shared" si="3"/>
        <v>-200</v>
      </c>
    </row>
    <row r="95" spans="1:7" ht="21" customHeight="1">
      <c r="A95" s="403" t="s">
        <v>57</v>
      </c>
      <c r="B95" s="406" t="s">
        <v>58</v>
      </c>
      <c r="C95" s="418">
        <v>0</v>
      </c>
      <c r="D95" s="405">
        <v>0</v>
      </c>
      <c r="E95" s="407" t="e">
        <f t="shared" si="2"/>
        <v>#DIV/0!</v>
      </c>
      <c r="F95" s="407">
        <f t="shared" si="3"/>
        <v>0</v>
      </c>
    </row>
    <row r="96" spans="1:7" s="6" customFormat="1" ht="20.25" customHeight="1">
      <c r="A96" s="403" t="s">
        <v>57</v>
      </c>
      <c r="B96" s="406" t="s">
        <v>310</v>
      </c>
      <c r="C96" s="418">
        <v>814.72900000000004</v>
      </c>
      <c r="D96" s="405">
        <v>0</v>
      </c>
      <c r="E96" s="407">
        <f t="shared" si="2"/>
        <v>0</v>
      </c>
      <c r="F96" s="407">
        <f t="shared" si="3"/>
        <v>-814.72900000000004</v>
      </c>
      <c r="G96" s="50"/>
    </row>
    <row r="97" spans="1:7" s="6" customFormat="1" ht="20.25" customHeight="1">
      <c r="A97" s="403" t="s">
        <v>59</v>
      </c>
      <c r="B97" s="406" t="s">
        <v>393</v>
      </c>
      <c r="C97" s="418">
        <v>0</v>
      </c>
      <c r="D97" s="405"/>
      <c r="E97" s="407"/>
      <c r="F97" s="407"/>
      <c r="G97" s="50"/>
    </row>
    <row r="98" spans="1:7" ht="26.25" customHeight="1">
      <c r="A98" s="403" t="s">
        <v>61</v>
      </c>
      <c r="B98" s="406" t="s">
        <v>62</v>
      </c>
      <c r="C98" s="418">
        <v>84290.4</v>
      </c>
      <c r="D98" s="405">
        <v>0</v>
      </c>
      <c r="E98" s="407">
        <f t="shared" si="2"/>
        <v>0</v>
      </c>
      <c r="F98" s="407">
        <f t="shared" si="3"/>
        <v>-84290.4</v>
      </c>
    </row>
    <row r="99" spans="1:7" ht="20.25">
      <c r="A99" s="403" t="s">
        <v>63</v>
      </c>
      <c r="B99" s="406" t="s">
        <v>64</v>
      </c>
      <c r="C99" s="418">
        <v>1550</v>
      </c>
      <c r="D99" s="405">
        <v>0</v>
      </c>
      <c r="E99" s="407">
        <f t="shared" si="2"/>
        <v>0</v>
      </c>
      <c r="F99" s="407">
        <f t="shared" si="3"/>
        <v>-1550</v>
      </c>
    </row>
    <row r="100" spans="1:7" s="6" customFormat="1" ht="20.25">
      <c r="A100" s="400" t="s">
        <v>65</v>
      </c>
      <c r="B100" s="401" t="s">
        <v>66</v>
      </c>
      <c r="C100" s="391">
        <f>SUM(C101:C103)</f>
        <v>54919.789519999998</v>
      </c>
      <c r="D100" s="391">
        <f>SUM(D101:D103)</f>
        <v>28</v>
      </c>
      <c r="E100" s="402">
        <f t="shared" si="2"/>
        <v>5.0983443754465431E-2</v>
      </c>
      <c r="F100" s="402">
        <f t="shared" si="3"/>
        <v>-54891.789519999998</v>
      </c>
    </row>
    <row r="101" spans="1:7" ht="20.25">
      <c r="A101" s="403" t="s">
        <v>67</v>
      </c>
      <c r="B101" s="419" t="s">
        <v>68</v>
      </c>
      <c r="C101" s="405">
        <v>26812.81223</v>
      </c>
      <c r="D101" s="405">
        <v>0</v>
      </c>
      <c r="E101" s="407">
        <f t="shared" si="2"/>
        <v>0</v>
      </c>
      <c r="F101" s="407">
        <f t="shared" si="3"/>
        <v>-26812.81223</v>
      </c>
    </row>
    <row r="102" spans="1:7" ht="23.25" customHeight="1">
      <c r="A102" s="403" t="s">
        <v>69</v>
      </c>
      <c r="B102" s="419" t="s">
        <v>70</v>
      </c>
      <c r="C102" s="405">
        <v>9883.6919999999991</v>
      </c>
      <c r="D102" s="405">
        <v>28</v>
      </c>
      <c r="E102" s="407">
        <f t="shared" si="2"/>
        <v>0.28329494686803275</v>
      </c>
      <c r="F102" s="407">
        <f t="shared" si="3"/>
        <v>-9855.6919999999991</v>
      </c>
    </row>
    <row r="103" spans="1:7" ht="19.5" customHeight="1">
      <c r="A103" s="403" t="s">
        <v>71</v>
      </c>
      <c r="B103" s="406" t="s">
        <v>72</v>
      </c>
      <c r="C103" s="405">
        <v>18223.28529</v>
      </c>
      <c r="D103" s="405">
        <v>0</v>
      </c>
      <c r="E103" s="407">
        <f t="shared" si="2"/>
        <v>0</v>
      </c>
      <c r="F103" s="407">
        <f t="shared" si="3"/>
        <v>-18223.28529</v>
      </c>
    </row>
    <row r="104" spans="1:7" s="6" customFormat="1" ht="20.25">
      <c r="A104" s="400" t="s">
        <v>73</v>
      </c>
      <c r="B104" s="420" t="s">
        <v>74</v>
      </c>
      <c r="C104" s="417">
        <f>SUM(C105)</f>
        <v>50</v>
      </c>
      <c r="D104" s="417">
        <f>SUM(D105)</f>
        <v>0</v>
      </c>
      <c r="E104" s="402">
        <f t="shared" si="2"/>
        <v>0</v>
      </c>
      <c r="F104" s="402">
        <f t="shared" si="3"/>
        <v>-50</v>
      </c>
    </row>
    <row r="105" spans="1:7" ht="40.5">
      <c r="A105" s="403" t="s">
        <v>75</v>
      </c>
      <c r="B105" s="419" t="s">
        <v>76</v>
      </c>
      <c r="C105" s="407">
        <v>50</v>
      </c>
      <c r="D105" s="408">
        <v>0</v>
      </c>
      <c r="E105" s="407">
        <f t="shared" si="2"/>
        <v>0</v>
      </c>
      <c r="F105" s="407">
        <f t="shared" si="3"/>
        <v>-50</v>
      </c>
    </row>
    <row r="106" spans="1:7" s="6" customFormat="1" ht="20.25">
      <c r="A106" s="400" t="s">
        <v>77</v>
      </c>
      <c r="B106" s="420" t="s">
        <v>78</v>
      </c>
      <c r="C106" s="417">
        <f>SUM(C107:C111)</f>
        <v>499274.89700000006</v>
      </c>
      <c r="D106" s="417">
        <f>D107+D108+D110+D111+D109</f>
        <v>34535.306670000005</v>
      </c>
      <c r="E106" s="402">
        <f t="shared" si="2"/>
        <v>6.9170925431085717</v>
      </c>
      <c r="F106" s="402">
        <f t="shared" si="3"/>
        <v>-464739.59033000004</v>
      </c>
    </row>
    <row r="107" spans="1:7" ht="20.25">
      <c r="A107" s="403" t="s">
        <v>79</v>
      </c>
      <c r="B107" s="419" t="s">
        <v>247</v>
      </c>
      <c r="C107" s="418">
        <v>102936.753</v>
      </c>
      <c r="D107" s="405">
        <v>798.654</v>
      </c>
      <c r="E107" s="407">
        <f t="shared" si="2"/>
        <v>0.77586865402680805</v>
      </c>
      <c r="F107" s="407">
        <f t="shared" si="3"/>
        <v>-102138.099</v>
      </c>
    </row>
    <row r="108" spans="1:7" ht="20.25">
      <c r="A108" s="403" t="s">
        <v>80</v>
      </c>
      <c r="B108" s="419" t="s">
        <v>248</v>
      </c>
      <c r="C108" s="418">
        <v>367774.28</v>
      </c>
      <c r="D108" s="405">
        <v>32936.772080000002</v>
      </c>
      <c r="E108" s="407">
        <f t="shared" si="2"/>
        <v>8.9557029599786038</v>
      </c>
      <c r="F108" s="407">
        <f t="shared" si="3"/>
        <v>-334837.50792</v>
      </c>
    </row>
    <row r="109" spans="1:7" ht="20.25">
      <c r="A109" s="403" t="s">
        <v>319</v>
      </c>
      <c r="B109" s="419" t="s">
        <v>320</v>
      </c>
      <c r="C109" s="418">
        <v>21700.763999999999</v>
      </c>
      <c r="D109" s="405">
        <v>735.76199999999994</v>
      </c>
      <c r="E109" s="407">
        <f t="shared" si="2"/>
        <v>3.3904889247217289</v>
      </c>
      <c r="F109" s="407">
        <f t="shared" si="3"/>
        <v>-20965.002</v>
      </c>
    </row>
    <row r="110" spans="1:7" ht="20.25">
      <c r="A110" s="403" t="s">
        <v>81</v>
      </c>
      <c r="B110" s="419" t="s">
        <v>249</v>
      </c>
      <c r="C110" s="418">
        <v>4000</v>
      </c>
      <c r="D110" s="405">
        <v>3.04</v>
      </c>
      <c r="E110" s="407">
        <f t="shared" si="2"/>
        <v>7.5999999999999998E-2</v>
      </c>
      <c r="F110" s="407">
        <f t="shared" si="3"/>
        <v>-3996.96</v>
      </c>
    </row>
    <row r="111" spans="1:7" ht="20.25">
      <c r="A111" s="403" t="s">
        <v>82</v>
      </c>
      <c r="B111" s="419" t="s">
        <v>250</v>
      </c>
      <c r="C111" s="418">
        <v>2863.1</v>
      </c>
      <c r="D111" s="405">
        <v>61.078589999999998</v>
      </c>
      <c r="E111" s="407">
        <f t="shared" si="2"/>
        <v>2.1333027138416401</v>
      </c>
      <c r="F111" s="407">
        <f t="shared" si="3"/>
        <v>-2802.0214099999998</v>
      </c>
    </row>
    <row r="112" spans="1:7" s="6" customFormat="1" ht="20.25">
      <c r="A112" s="400" t="s">
        <v>83</v>
      </c>
      <c r="B112" s="401" t="s">
        <v>84</v>
      </c>
      <c r="C112" s="391">
        <f>SUM(C113:C114)</f>
        <v>51316.527999999998</v>
      </c>
      <c r="D112" s="391">
        <f>SUM(D113:D114)</f>
        <v>1868.66</v>
      </c>
      <c r="E112" s="402">
        <f t="shared" si="2"/>
        <v>3.641438875209952</v>
      </c>
      <c r="F112" s="402">
        <f t="shared" si="3"/>
        <v>-49447.867999999995</v>
      </c>
    </row>
    <row r="113" spans="1:7" ht="20.25">
      <c r="A113" s="403" t="s">
        <v>85</v>
      </c>
      <c r="B113" s="406" t="s">
        <v>230</v>
      </c>
      <c r="C113" s="405">
        <v>50516.527999999998</v>
      </c>
      <c r="D113" s="405">
        <v>1868.66</v>
      </c>
      <c r="E113" s="407">
        <f t="shared" si="2"/>
        <v>3.6991061618486532</v>
      </c>
      <c r="F113" s="407">
        <f t="shared" si="3"/>
        <v>-48647.867999999995</v>
      </c>
    </row>
    <row r="114" spans="1:7" ht="40.5">
      <c r="A114" s="403" t="s">
        <v>259</v>
      </c>
      <c r="B114" s="406" t="s">
        <v>260</v>
      </c>
      <c r="C114" s="405">
        <v>800</v>
      </c>
      <c r="D114" s="405">
        <v>0</v>
      </c>
      <c r="E114" s="407">
        <f t="shared" si="2"/>
        <v>0</v>
      </c>
      <c r="F114" s="407">
        <f t="shared" si="3"/>
        <v>-800</v>
      </c>
    </row>
    <row r="115" spans="1:7" s="6" customFormat="1" ht="20.25">
      <c r="A115" s="421">
        <v>1000</v>
      </c>
      <c r="B115" s="401" t="s">
        <v>86</v>
      </c>
      <c r="C115" s="391">
        <f>SUM(C116:C119)</f>
        <v>40005.229430000007</v>
      </c>
      <c r="D115" s="457">
        <f>D116+D117+D118+D119</f>
        <v>7</v>
      </c>
      <c r="E115" s="402">
        <f t="shared" si="2"/>
        <v>1.7497712423443036E-2</v>
      </c>
      <c r="F115" s="402">
        <f t="shared" si="3"/>
        <v>-39998.229430000007</v>
      </c>
      <c r="G115" s="94"/>
    </row>
    <row r="116" spans="1:7" ht="20.25">
      <c r="A116" s="422">
        <v>1001</v>
      </c>
      <c r="B116" s="423" t="s">
        <v>87</v>
      </c>
      <c r="C116" s="405">
        <v>60</v>
      </c>
      <c r="D116" s="405">
        <v>0</v>
      </c>
      <c r="E116" s="407">
        <f t="shared" si="2"/>
        <v>0</v>
      </c>
      <c r="F116" s="407">
        <f t="shared" si="3"/>
        <v>-60</v>
      </c>
    </row>
    <row r="117" spans="1:7" ht="20.25">
      <c r="A117" s="422">
        <v>1003</v>
      </c>
      <c r="B117" s="423" t="s">
        <v>88</v>
      </c>
      <c r="C117" s="405">
        <v>9610.8484900000003</v>
      </c>
      <c r="D117" s="405">
        <v>7</v>
      </c>
      <c r="E117" s="407">
        <f t="shared" si="2"/>
        <v>7.2834360122141506E-2</v>
      </c>
      <c r="F117" s="407">
        <f t="shared" si="3"/>
        <v>-9603.8484900000003</v>
      </c>
    </row>
    <row r="118" spans="1:7" ht="20.25">
      <c r="A118" s="422">
        <v>1004</v>
      </c>
      <c r="B118" s="423" t="s">
        <v>89</v>
      </c>
      <c r="C118" s="405">
        <v>30272.58094</v>
      </c>
      <c r="D118" s="458">
        <v>0</v>
      </c>
      <c r="E118" s="407">
        <f t="shared" si="2"/>
        <v>0</v>
      </c>
      <c r="F118" s="407">
        <f t="shared" si="3"/>
        <v>-30272.58094</v>
      </c>
    </row>
    <row r="119" spans="1:7" ht="33.75" customHeight="1">
      <c r="A119" s="403" t="s">
        <v>90</v>
      </c>
      <c r="B119" s="406" t="s">
        <v>91</v>
      </c>
      <c r="C119" s="405">
        <v>61.8</v>
      </c>
      <c r="D119" s="405">
        <v>0</v>
      </c>
      <c r="E119" s="407">
        <f t="shared" si="2"/>
        <v>0</v>
      </c>
      <c r="F119" s="407">
        <f t="shared" si="3"/>
        <v>-61.8</v>
      </c>
    </row>
    <row r="120" spans="1:7" ht="20.25">
      <c r="A120" s="400" t="s">
        <v>92</v>
      </c>
      <c r="B120" s="401" t="s">
        <v>93</v>
      </c>
      <c r="C120" s="391">
        <f>C121+C122</f>
        <v>6712.9120000000003</v>
      </c>
      <c r="D120" s="391">
        <f>D121+D122</f>
        <v>359.988</v>
      </c>
      <c r="E120" s="407">
        <f t="shared" si="2"/>
        <v>5.3626205736050165</v>
      </c>
      <c r="F120" s="391">
        <f>F121+F122+F123+F124+F125</f>
        <v>-6352.924</v>
      </c>
    </row>
    <row r="121" spans="1:7" ht="20.25">
      <c r="A121" s="403" t="s">
        <v>94</v>
      </c>
      <c r="B121" s="406" t="s">
        <v>95</v>
      </c>
      <c r="C121" s="405">
        <v>300</v>
      </c>
      <c r="D121" s="405"/>
      <c r="E121" s="407">
        <f t="shared" si="2"/>
        <v>0</v>
      </c>
      <c r="F121" s="407">
        <f t="shared" ref="F121:F129" si="4">SUM(D121-C121)</f>
        <v>-300</v>
      </c>
    </row>
    <row r="122" spans="1:7" ht="20.25" customHeight="1">
      <c r="A122" s="403" t="s">
        <v>96</v>
      </c>
      <c r="B122" s="406" t="s">
        <v>97</v>
      </c>
      <c r="C122" s="405">
        <v>6412.9120000000003</v>
      </c>
      <c r="D122" s="405">
        <v>359.988</v>
      </c>
      <c r="E122" s="407">
        <f t="shared" si="2"/>
        <v>5.6134872893936478</v>
      </c>
      <c r="F122" s="407">
        <f t="shared" si="4"/>
        <v>-6052.924</v>
      </c>
    </row>
    <row r="123" spans="1:7" ht="15.75" customHeight="1">
      <c r="A123" s="403" t="s">
        <v>98</v>
      </c>
      <c r="B123" s="406" t="s">
        <v>99</v>
      </c>
      <c r="C123" s="405"/>
      <c r="D123" s="405"/>
      <c r="E123" s="407" t="e">
        <f t="shared" si="2"/>
        <v>#DIV/0!</v>
      </c>
      <c r="F123" s="407"/>
    </row>
    <row r="124" spans="1:7" ht="15.75" customHeight="1">
      <c r="A124" s="403" t="s">
        <v>100</v>
      </c>
      <c r="B124" s="406" t="s">
        <v>101</v>
      </c>
      <c r="C124" s="405"/>
      <c r="D124" s="405"/>
      <c r="E124" s="407" t="e">
        <f t="shared" si="2"/>
        <v>#DIV/0!</v>
      </c>
      <c r="F124" s="407"/>
    </row>
    <row r="125" spans="1:7" ht="15.75" customHeight="1">
      <c r="A125" s="403" t="s">
        <v>102</v>
      </c>
      <c r="B125" s="406" t="s">
        <v>103</v>
      </c>
      <c r="C125" s="405"/>
      <c r="D125" s="405"/>
      <c r="E125" s="407" t="e">
        <f t="shared" si="2"/>
        <v>#DIV/0!</v>
      </c>
      <c r="F125" s="407"/>
    </row>
    <row r="126" spans="1:7" ht="20.25" customHeight="1">
      <c r="A126" s="400" t="s">
        <v>104</v>
      </c>
      <c r="B126" s="401" t="s">
        <v>105</v>
      </c>
      <c r="C126" s="391">
        <f>C127</f>
        <v>45</v>
      </c>
      <c r="D126" s="459">
        <f>D127</f>
        <v>0</v>
      </c>
      <c r="E126" s="407">
        <f>SUM(D126/C126*100)</f>
        <v>0</v>
      </c>
      <c r="F126" s="407">
        <f t="shared" si="4"/>
        <v>-45</v>
      </c>
    </row>
    <row r="127" spans="1:7" ht="22.5" customHeight="1">
      <c r="A127" s="403" t="s">
        <v>106</v>
      </c>
      <c r="B127" s="406" t="s">
        <v>107</v>
      </c>
      <c r="C127" s="405">
        <v>45</v>
      </c>
      <c r="D127" s="405">
        <v>0</v>
      </c>
      <c r="E127" s="407">
        <f t="shared" si="2"/>
        <v>0</v>
      </c>
      <c r="F127" s="407">
        <f t="shared" si="4"/>
        <v>-45</v>
      </c>
    </row>
    <row r="128" spans="1:7" ht="19.5" customHeight="1">
      <c r="A128" s="400" t="s">
        <v>108</v>
      </c>
      <c r="B128" s="410" t="s">
        <v>109</v>
      </c>
      <c r="C128" s="424">
        <f>C129</f>
        <v>0</v>
      </c>
      <c r="D128" s="424">
        <v>0</v>
      </c>
      <c r="E128" s="407"/>
      <c r="F128" s="402">
        <f t="shared" si="4"/>
        <v>0</v>
      </c>
    </row>
    <row r="129" spans="1:8" ht="37.5" customHeight="1">
      <c r="A129" s="403" t="s">
        <v>110</v>
      </c>
      <c r="B129" s="412" t="s">
        <v>111</v>
      </c>
      <c r="C129" s="408">
        <v>0</v>
      </c>
      <c r="D129" s="408">
        <v>0</v>
      </c>
      <c r="E129" s="402"/>
      <c r="F129" s="407">
        <f t="shared" si="4"/>
        <v>0</v>
      </c>
    </row>
    <row r="130" spans="1:8" s="6" customFormat="1" ht="19.5" customHeight="1">
      <c r="A130" s="421">
        <v>1400</v>
      </c>
      <c r="B130" s="425" t="s">
        <v>112</v>
      </c>
      <c r="C130" s="417">
        <f>C131+C132+C133</f>
        <v>55957.1</v>
      </c>
      <c r="D130" s="417">
        <f>D131+D132+D133</f>
        <v>0</v>
      </c>
      <c r="E130" s="402">
        <f t="shared" si="2"/>
        <v>0</v>
      </c>
      <c r="F130" s="402">
        <f t="shared" si="3"/>
        <v>-55957.1</v>
      </c>
    </row>
    <row r="131" spans="1:8" ht="40.5" customHeight="1">
      <c r="A131" s="422">
        <v>1401</v>
      </c>
      <c r="B131" s="423" t="s">
        <v>113</v>
      </c>
      <c r="C131" s="418">
        <v>53257.1</v>
      </c>
      <c r="D131" s="405">
        <v>0</v>
      </c>
      <c r="E131" s="407">
        <f t="shared" si="2"/>
        <v>0</v>
      </c>
      <c r="F131" s="407">
        <f t="shared" si="3"/>
        <v>-53257.1</v>
      </c>
    </row>
    <row r="132" spans="1:8" ht="24.75" customHeight="1">
      <c r="A132" s="422">
        <v>1402</v>
      </c>
      <c r="B132" s="423" t="s">
        <v>114</v>
      </c>
      <c r="C132" s="418">
        <v>0</v>
      </c>
      <c r="D132" s="405">
        <v>0</v>
      </c>
      <c r="E132" s="407" t="e">
        <f t="shared" si="2"/>
        <v>#DIV/0!</v>
      </c>
      <c r="F132" s="407">
        <f t="shared" si="3"/>
        <v>0</v>
      </c>
    </row>
    <row r="133" spans="1:8" ht="27" customHeight="1">
      <c r="A133" s="422">
        <v>1403</v>
      </c>
      <c r="B133" s="423" t="s">
        <v>115</v>
      </c>
      <c r="C133" s="418">
        <v>2700</v>
      </c>
      <c r="D133" s="405">
        <v>0</v>
      </c>
      <c r="E133" s="407">
        <f t="shared" si="2"/>
        <v>0</v>
      </c>
      <c r="F133" s="407">
        <f t="shared" si="3"/>
        <v>-2700</v>
      </c>
    </row>
    <row r="134" spans="1:8" s="6" customFormat="1" ht="20.25">
      <c r="A134" s="421"/>
      <c r="B134" s="426" t="s">
        <v>116</v>
      </c>
      <c r="C134" s="473">
        <f>C77+C85+C87+C93+C100+C104+C106+C112+C115+C120+C126+C128+C130</f>
        <v>847650.10557000001</v>
      </c>
      <c r="D134" s="473">
        <f>D77+D85+D87+D93+D100+D104+D106+D112+D115+D120+D126+D128+D130</f>
        <v>39416.718590000004</v>
      </c>
      <c r="E134" s="402">
        <f t="shared" si="2"/>
        <v>4.650116637866085</v>
      </c>
      <c r="F134" s="402">
        <f t="shared" si="3"/>
        <v>-808233.38697999995</v>
      </c>
      <c r="G134" s="94"/>
      <c r="H134" s="94"/>
    </row>
    <row r="135" spans="1:8" ht="20.25">
      <c r="A135" s="427"/>
      <c r="B135" s="428"/>
      <c r="C135" s="429"/>
      <c r="D135" s="442"/>
      <c r="E135" s="430"/>
      <c r="F135" s="430"/>
    </row>
    <row r="136" spans="1:8" s="65" customFormat="1" ht="20.25">
      <c r="A136" s="431" t="s">
        <v>117</v>
      </c>
      <c r="B136" s="431"/>
      <c r="C136" s="432"/>
      <c r="D136" s="432"/>
      <c r="E136" s="433"/>
      <c r="F136" s="433"/>
    </row>
    <row r="137" spans="1:8" s="65" customFormat="1" ht="20.25">
      <c r="A137" s="434" t="s">
        <v>118</v>
      </c>
      <c r="B137" s="434"/>
      <c r="C137" s="432" t="s">
        <v>119</v>
      </c>
      <c r="D137" s="432"/>
      <c r="E137" s="433"/>
      <c r="F137" s="433"/>
    </row>
  </sheetData>
  <customSheetViews>
    <customSheetView guid="{BCDCC9D4-DB89-4801-A421-45470CFD57EC}" scale="60" showPageBreaks="1" printArea="1" hiddenRows="1" state="hidden" view="pageBreakPreview">
      <selection activeCell="C134" sqref="C134:D134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1"/>
      <headerFooter alignWithMargins="0"/>
    </customSheetView>
    <customSheetView guid="{5BFCA170-DEAE-4D2C-98A0-1E68B427AC01}" scale="67" showPageBreaks="1" hiddenRows="1" view="pageBreakPreview" topLeftCell="A110">
      <selection activeCell="D146" sqref="D146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2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3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4"/>
      <headerFooter alignWithMargins="0"/>
    </customSheetView>
    <customSheetView guid="{3DCB9AAA-F09C-4EA6-B992-F93E466D374A}" scale="67" showPageBreaks="1" fitToPage="1" hiddenRows="1" view="pageBreakPreview" topLeftCell="A115">
      <selection activeCell="D87" sqref="D87:D142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47" fitToHeight="2" orientation="portrait" r:id="rId5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6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7"/>
      <headerFooter alignWithMargins="0"/>
    </customSheetView>
    <customSheetView guid="{B30CE22D-C12F-4E12-8BB9-3AAE0A6991CC}" scale="60" showPageBreaks="1" hiddenRows="1" view="pageBreakPreview">
      <selection activeCell="D6" sqref="D6"/>
      <rowBreaks count="1" manualBreakCount="1">
        <brk id="85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8"/>
      <headerFooter alignWithMargins="0"/>
    </customSheetView>
    <customSheetView guid="{B31C8DB7-3E78-4144-A6B5-8DE36DE63F0E}" scale="67" showPageBreaks="1" hiddenRows="1" view="pageBreakPreview" topLeftCell="A44">
      <selection activeCell="D120" sqref="D120"/>
      <rowBreaks count="1" manualBreakCount="1">
        <brk id="72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9"/>
      <headerFooter alignWithMargins="0"/>
    </customSheetView>
    <customSheetView guid="{61528DAC-5C4C-48F4-ADE2-8A724B05A086}" scale="60" showPageBreaks="1" printArea="1" hiddenRows="1" view="pageBreakPreview">
      <selection activeCell="C134" sqref="C134:D134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10"/>
      <headerFooter alignWithMargins="0"/>
    </customSheetView>
  </customSheetViews>
  <phoneticPr fontId="0" type="noConversion"/>
  <pageMargins left="0.59055118110236227" right="0.55118110236220474" top="0.15748031496062992" bottom="0.15748031496062992" header="0.15748031496062992" footer="0.27559055118110237"/>
  <pageSetup paperSize="9" scale="42" orientation="portrait" r:id="rId11"/>
  <headerFooter alignWithMargins="0"/>
  <rowBreaks count="1" manualBreakCount="1">
    <brk id="74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142"/>
  <sheetViews>
    <sheetView view="pageBreakPreview" topLeftCell="A3" zoomScale="70" zoomScaleNormal="100" zoomScaleSheetLayoutView="70" workbookViewId="0">
      <selection activeCell="C75" sqref="C75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24" t="s">
        <v>420</v>
      </c>
      <c r="B1" s="524"/>
      <c r="C1" s="524"/>
      <c r="D1" s="524"/>
      <c r="E1" s="524"/>
      <c r="F1" s="524"/>
    </row>
    <row r="2" spans="1:6">
      <c r="A2" s="524"/>
      <c r="B2" s="524"/>
      <c r="C2" s="524"/>
      <c r="D2" s="524"/>
      <c r="E2" s="524"/>
      <c r="F2" s="524"/>
    </row>
    <row r="3" spans="1:6" ht="63">
      <c r="A3" s="2" t="s">
        <v>0</v>
      </c>
      <c r="B3" s="2" t="s">
        <v>1</v>
      </c>
      <c r="C3" s="72" t="s">
        <v>418</v>
      </c>
      <c r="D3" s="73" t="s">
        <v>409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C5+C7+C12+C14+C17+C20</f>
        <v>613.77</v>
      </c>
      <c r="D4" s="5">
        <f>D5+D12+D14+D17+D20+D7</f>
        <v>42.604110000000006</v>
      </c>
      <c r="E4" s="5">
        <f>SUM(D4/C4*100)</f>
        <v>6.9413803216188477</v>
      </c>
      <c r="F4" s="5">
        <f>SUM(D4-C4)</f>
        <v>-571.16588999999999</v>
      </c>
    </row>
    <row r="5" spans="1:6" s="6" customFormat="1">
      <c r="A5" s="68">
        <v>1010000000</v>
      </c>
      <c r="B5" s="67" t="s">
        <v>5</v>
      </c>
      <c r="C5" s="5">
        <f>C6</f>
        <v>81</v>
      </c>
      <c r="D5" s="5">
        <f>D6</f>
        <v>10.92632</v>
      </c>
      <c r="E5" s="5">
        <f t="shared" ref="E5:E47" si="0">SUM(D5/C5*100)</f>
        <v>13.489283950617285</v>
      </c>
      <c r="F5" s="5">
        <f t="shared" ref="F5:F47" si="1">SUM(D5-C5)</f>
        <v>-70.073679999999996</v>
      </c>
    </row>
    <row r="6" spans="1:6">
      <c r="A6" s="7">
        <v>1010200001</v>
      </c>
      <c r="B6" s="8" t="s">
        <v>225</v>
      </c>
      <c r="C6" s="9">
        <v>81</v>
      </c>
      <c r="D6" s="10">
        <v>10.92632</v>
      </c>
      <c r="E6" s="9">
        <f t="shared" ref="E6:E11" si="2">SUM(D6/C6*100)</f>
        <v>13.489283950617285</v>
      </c>
      <c r="F6" s="9">
        <f t="shared" si="1"/>
        <v>-70.073679999999996</v>
      </c>
    </row>
    <row r="7" spans="1:6" ht="31.5">
      <c r="A7" s="3">
        <v>1030000000</v>
      </c>
      <c r="B7" s="13" t="s">
        <v>267</v>
      </c>
      <c r="C7" s="5">
        <f>C8+C10+C9</f>
        <v>286.77</v>
      </c>
      <c r="D7" s="5">
        <f>D8+D10+D9+D11</f>
        <v>27.518900000000002</v>
      </c>
      <c r="E7" s="9">
        <f t="shared" si="2"/>
        <v>9.596157199149145</v>
      </c>
      <c r="F7" s="9">
        <f t="shared" si="1"/>
        <v>-259.25109999999995</v>
      </c>
    </row>
    <row r="8" spans="1:6">
      <c r="A8" s="7">
        <v>1030223001</v>
      </c>
      <c r="B8" s="8" t="s">
        <v>269</v>
      </c>
      <c r="C8" s="9">
        <v>106.965</v>
      </c>
      <c r="D8" s="10">
        <v>12.643560000000001</v>
      </c>
      <c r="E8" s="9">
        <f t="shared" si="2"/>
        <v>11.820277660917123</v>
      </c>
      <c r="F8" s="9">
        <f t="shared" si="1"/>
        <v>-94.321439999999996</v>
      </c>
    </row>
    <row r="9" spans="1:6">
      <c r="A9" s="7">
        <v>1030224001</v>
      </c>
      <c r="B9" s="8" t="s">
        <v>273</v>
      </c>
      <c r="C9" s="9">
        <v>1.147</v>
      </c>
      <c r="D9" s="10">
        <v>7.442E-2</v>
      </c>
      <c r="E9" s="9">
        <f t="shared" si="2"/>
        <v>6.4882301656495205</v>
      </c>
      <c r="F9" s="9">
        <f t="shared" si="1"/>
        <v>-1.0725800000000001</v>
      </c>
    </row>
    <row r="10" spans="1:6">
      <c r="A10" s="7">
        <v>1030225001</v>
      </c>
      <c r="B10" s="8" t="s">
        <v>268</v>
      </c>
      <c r="C10" s="9">
        <v>178.65799999999999</v>
      </c>
      <c r="D10" s="10">
        <v>15.643280000000001</v>
      </c>
      <c r="E10" s="9">
        <f t="shared" si="2"/>
        <v>8.7559918951292417</v>
      </c>
      <c r="F10" s="9">
        <f t="shared" si="1"/>
        <v>-163.01471999999998</v>
      </c>
    </row>
    <row r="11" spans="1:6">
      <c r="A11" s="7">
        <v>1030226001</v>
      </c>
      <c r="B11" s="8" t="s">
        <v>274</v>
      </c>
      <c r="C11" s="9">
        <v>0</v>
      </c>
      <c r="D11" s="10">
        <v>-0.84236</v>
      </c>
      <c r="E11" s="9" t="e">
        <f t="shared" si="2"/>
        <v>#DIV/0!</v>
      </c>
      <c r="F11" s="9">
        <f t="shared" si="1"/>
        <v>-0.84236</v>
      </c>
    </row>
    <row r="12" spans="1:6" s="6" customFormat="1">
      <c r="A12" s="68">
        <v>1050000000</v>
      </c>
      <c r="B12" s="67" t="s">
        <v>6</v>
      </c>
      <c r="C12" s="5">
        <f>C13</f>
        <v>10</v>
      </c>
      <c r="D12" s="5">
        <f>D13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233</v>
      </c>
      <c r="D14" s="5">
        <f>D15+D16</f>
        <v>4.1588900000000004</v>
      </c>
      <c r="E14" s="5">
        <f t="shared" si="0"/>
        <v>1.7849313304721033</v>
      </c>
      <c r="F14" s="5">
        <f t="shared" si="1"/>
        <v>-228.84110999999999</v>
      </c>
    </row>
    <row r="15" spans="1:6" s="6" customFormat="1" ht="15.75" customHeight="1">
      <c r="A15" s="7">
        <v>1060100000</v>
      </c>
      <c r="B15" s="11" t="s">
        <v>8</v>
      </c>
      <c r="C15" s="9">
        <v>86</v>
      </c>
      <c r="D15" s="10">
        <v>0.31125999999999998</v>
      </c>
      <c r="E15" s="9">
        <f t="shared" si="0"/>
        <v>0.3619302325581395</v>
      </c>
      <c r="F15" s="9">
        <f>SUM(D15-C15)</f>
        <v>-85.688739999999996</v>
      </c>
    </row>
    <row r="16" spans="1:6" ht="15" customHeight="1">
      <c r="A16" s="7">
        <v>1060600000</v>
      </c>
      <c r="B16" s="11" t="s">
        <v>7</v>
      </c>
      <c r="C16" s="9">
        <v>147</v>
      </c>
      <c r="D16" s="10">
        <v>3.8476300000000001</v>
      </c>
      <c r="E16" s="9">
        <f t="shared" si="0"/>
        <v>2.6174353741496597</v>
      </c>
      <c r="F16" s="9">
        <f t="shared" si="1"/>
        <v>-143.15236999999999</v>
      </c>
    </row>
    <row r="17" spans="1:6" s="6" customFormat="1" ht="15" customHeight="1">
      <c r="A17" s="3">
        <v>1080000000</v>
      </c>
      <c r="B17" s="4" t="s">
        <v>10</v>
      </c>
      <c r="C17" s="5">
        <f>C18</f>
        <v>3</v>
      </c>
      <c r="D17" s="5">
        <f>D18</f>
        <v>0</v>
      </c>
      <c r="E17" s="9">
        <f t="shared" si="0"/>
        <v>0</v>
      </c>
      <c r="F17" s="5">
        <f t="shared" si="1"/>
        <v>-3</v>
      </c>
    </row>
    <row r="18" spans="1:6" ht="18.75" customHeight="1">
      <c r="A18" s="7">
        <v>1080402001</v>
      </c>
      <c r="B18" s="8" t="s">
        <v>224</v>
      </c>
      <c r="C18" s="9">
        <v>3</v>
      </c>
      <c r="D18" s="10">
        <v>0</v>
      </c>
      <c r="E18" s="9">
        <f t="shared" si="0"/>
        <v>0</v>
      </c>
      <c r="F18" s="9">
        <f t="shared" si="1"/>
        <v>-3</v>
      </c>
    </row>
    <row r="19" spans="1:6" ht="15" hidden="1" customHeight="1">
      <c r="A19" s="7">
        <v>1080714001</v>
      </c>
      <c r="B19" s="8" t="s">
        <v>223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227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C26+C31+C34+C29</f>
        <v>50</v>
      </c>
      <c r="D25" s="5">
        <f>D26+D31+D34+D29</f>
        <v>0</v>
      </c>
      <c r="E25" s="5">
        <f t="shared" si="0"/>
        <v>0</v>
      </c>
      <c r="F25" s="5">
        <f t="shared" si="1"/>
        <v>-50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50</v>
      </c>
      <c r="D26" s="5">
        <f>D27+D28</f>
        <v>0</v>
      </c>
      <c r="E26" s="5">
        <f t="shared" si="0"/>
        <v>0</v>
      </c>
      <c r="F26" s="5">
        <f t="shared" si="1"/>
        <v>-50</v>
      </c>
    </row>
    <row r="27" spans="1:6" ht="22.5" customHeight="1">
      <c r="A27" s="16">
        <v>1110502000</v>
      </c>
      <c r="B27" s="17" t="s">
        <v>222</v>
      </c>
      <c r="C27" s="12">
        <v>50</v>
      </c>
      <c r="D27" s="10">
        <v>0</v>
      </c>
      <c r="E27" s="9">
        <f t="shared" si="0"/>
        <v>0</v>
      </c>
      <c r="F27" s="9">
        <f t="shared" si="1"/>
        <v>-50</v>
      </c>
    </row>
    <row r="28" spans="1:6" hidden="1">
      <c r="A28" s="7">
        <v>1110503505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5.5" customHeight="1">
      <c r="A29" s="68">
        <v>1130000000</v>
      </c>
      <c r="B29" s="69" t="s">
        <v>128</v>
      </c>
      <c r="C29" s="5">
        <f>C30</f>
        <v>0</v>
      </c>
      <c r="D29" s="5">
        <f>D30</f>
        <v>0</v>
      </c>
      <c r="E29" s="9" t="e">
        <f t="shared" si="0"/>
        <v>#DIV/0!</v>
      </c>
      <c r="F29" s="5">
        <f t="shared" si="1"/>
        <v>0</v>
      </c>
    </row>
    <row r="30" spans="1:6" ht="30.75" customHeight="1">
      <c r="A30" s="7">
        <v>1130200000</v>
      </c>
      <c r="B30" s="8" t="s">
        <v>220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customHeight="1">
      <c r="A31" s="70">
        <v>1140000000</v>
      </c>
      <c r="B31" s="71" t="s">
        <v>129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4.75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7.7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132</v>
      </c>
      <c r="C34" s="5">
        <v>0</v>
      </c>
      <c r="D34" s="247">
        <f>D35+D36</f>
        <v>0</v>
      </c>
      <c r="E34" s="9" t="e">
        <f t="shared" si="0"/>
        <v>#DIV/0!</v>
      </c>
      <c r="F34" s="5">
        <f t="shared" si="1"/>
        <v>0</v>
      </c>
    </row>
    <row r="35" spans="1:11" ht="18.75" customHeight="1">
      <c r="A35" s="7">
        <v>1170105005</v>
      </c>
      <c r="B35" s="8" t="s">
        <v>15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0.75" hidden="1" customHeight="1">
      <c r="A36" s="7">
        <v>1170505005</v>
      </c>
      <c r="B36" s="11" t="s">
        <v>217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16</v>
      </c>
      <c r="C37" s="126">
        <f>C25+C4</f>
        <v>663.77</v>
      </c>
      <c r="D37" s="126">
        <f>SUM(D4,D25)</f>
        <v>42.604110000000006</v>
      </c>
      <c r="E37" s="5">
        <f t="shared" si="0"/>
        <v>6.418504903807043</v>
      </c>
      <c r="F37" s="5">
        <f t="shared" si="1"/>
        <v>-621.16588999999999</v>
      </c>
    </row>
    <row r="38" spans="1:11" s="6" customFormat="1">
      <c r="A38" s="3">
        <v>2000000000</v>
      </c>
      <c r="B38" s="4" t="s">
        <v>17</v>
      </c>
      <c r="C38" s="189">
        <f>C39+C40+C41+C42+C43+C44</f>
        <v>3482.4829999999997</v>
      </c>
      <c r="D38" s="189">
        <f>D39+D40+D41+D42+D43+D45+D44</f>
        <v>9.0739999999999998</v>
      </c>
      <c r="E38" s="5">
        <f t="shared" si="0"/>
        <v>0.26056121451274855</v>
      </c>
      <c r="F38" s="5">
        <f t="shared" si="1"/>
        <v>-3473.4089999999997</v>
      </c>
      <c r="G38" s="19"/>
    </row>
    <row r="39" spans="1:11" ht="14.25" customHeight="1">
      <c r="A39" s="16">
        <v>2021000000</v>
      </c>
      <c r="B39" s="17" t="s">
        <v>18</v>
      </c>
      <c r="C39" s="221">
        <v>1839.6</v>
      </c>
      <c r="D39" s="20">
        <v>0</v>
      </c>
      <c r="E39" s="9">
        <f t="shared" si="0"/>
        <v>0</v>
      </c>
      <c r="F39" s="9">
        <f t="shared" si="1"/>
        <v>-1839.6</v>
      </c>
    </row>
    <row r="40" spans="1:11" hidden="1">
      <c r="A40" s="16">
        <v>2021500200</v>
      </c>
      <c r="B40" s="17" t="s">
        <v>228</v>
      </c>
      <c r="C40" s="218">
        <v>0</v>
      </c>
      <c r="D40" s="20">
        <v>0</v>
      </c>
      <c r="E40" s="9" t="e">
        <f>SUM(D40/C40*100)</f>
        <v>#DIV/0!</v>
      </c>
      <c r="F40" s="9">
        <f>SUM(D40-C40)</f>
        <v>0</v>
      </c>
    </row>
    <row r="41" spans="1:11">
      <c r="A41" s="16">
        <v>2022000000</v>
      </c>
      <c r="B41" s="17" t="s">
        <v>19</v>
      </c>
      <c r="C41" s="218">
        <v>534.01</v>
      </c>
      <c r="D41" s="10">
        <v>0</v>
      </c>
      <c r="E41" s="9">
        <f t="shared" si="0"/>
        <v>0</v>
      </c>
      <c r="F41" s="9">
        <f t="shared" si="1"/>
        <v>-534.01</v>
      </c>
    </row>
    <row r="42" spans="1:11" ht="19.5" customHeight="1">
      <c r="A42" s="16">
        <v>2023000000</v>
      </c>
      <c r="B42" s="17" t="s">
        <v>20</v>
      </c>
      <c r="C42" s="218">
        <v>108.873</v>
      </c>
      <c r="D42" s="182">
        <v>9.0739999999999998</v>
      </c>
      <c r="E42" s="9">
        <f t="shared" si="0"/>
        <v>8.3344814600497816</v>
      </c>
      <c r="F42" s="9">
        <f t="shared" si="1"/>
        <v>-99.799000000000007</v>
      </c>
    </row>
    <row r="43" spans="1:11">
      <c r="A43" s="7">
        <v>2070500010</v>
      </c>
      <c r="B43" s="17" t="s">
        <v>339</v>
      </c>
      <c r="C43" s="218">
        <v>0</v>
      </c>
      <c r="D43" s="183">
        <v>0</v>
      </c>
      <c r="E43" s="9" t="e">
        <f t="shared" si="0"/>
        <v>#DIV/0!</v>
      </c>
      <c r="F43" s="9">
        <f t="shared" si="1"/>
        <v>0</v>
      </c>
    </row>
    <row r="44" spans="1:11" ht="15.75" customHeight="1">
      <c r="A44" s="16">
        <v>2024000000</v>
      </c>
      <c r="B44" s="18" t="s">
        <v>21</v>
      </c>
      <c r="C44" s="218">
        <v>1000</v>
      </c>
      <c r="D44" s="183">
        <v>0</v>
      </c>
      <c r="E44" s="9">
        <f t="shared" si="0"/>
        <v>0</v>
      </c>
      <c r="F44" s="9">
        <f t="shared" si="1"/>
        <v>-1000</v>
      </c>
    </row>
    <row r="45" spans="1:11" ht="17.25" customHeight="1">
      <c r="A45" s="7">
        <v>2190000010</v>
      </c>
      <c r="B45" s="11" t="s">
        <v>23</v>
      </c>
      <c r="C45" s="226">
        <v>0</v>
      </c>
      <c r="D45" s="215">
        <v>0</v>
      </c>
      <c r="E45" s="5" t="e">
        <f t="shared" si="0"/>
        <v>#DIV/0!</v>
      </c>
      <c r="F45" s="5">
        <f>SUM(D45-C45)</f>
        <v>0</v>
      </c>
    </row>
    <row r="46" spans="1:11" s="441" customFormat="1" ht="19.5" hidden="1" customHeight="1">
      <c r="A46" s="3">
        <v>3000000000</v>
      </c>
      <c r="B46" s="13" t="s">
        <v>24</v>
      </c>
      <c r="C46" s="227">
        <v>0</v>
      </c>
      <c r="D46" s="228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272"/>
      <c r="B47" s="273" t="s">
        <v>25</v>
      </c>
      <c r="C47" s="475">
        <f>C37+C38</f>
        <v>4146.2529999999997</v>
      </c>
      <c r="D47" s="467">
        <f>D37+D38</f>
        <v>51.678110000000004</v>
      </c>
      <c r="E47" s="274">
        <f t="shared" si="0"/>
        <v>1.2463810095524803</v>
      </c>
      <c r="F47" s="274">
        <f t="shared" si="1"/>
        <v>-4094.5748899999999</v>
      </c>
      <c r="G47" s="195"/>
      <c r="H47" s="195"/>
      <c r="K47" s="129"/>
    </row>
    <row r="48" spans="1:11" s="6" customFormat="1">
      <c r="A48" s="3"/>
      <c r="B48" s="21" t="s">
        <v>308</v>
      </c>
      <c r="C48" s="472">
        <f>C47-C94</f>
        <v>0</v>
      </c>
      <c r="D48" s="5">
        <f>D47-D94</f>
        <v>-0.32188999999999623</v>
      </c>
      <c r="E48" s="22"/>
      <c r="F48" s="22"/>
    </row>
    <row r="49" spans="1:6">
      <c r="A49" s="23"/>
      <c r="B49" s="24"/>
      <c r="C49" s="181"/>
      <c r="D49" s="181"/>
      <c r="E49" s="26"/>
      <c r="F49" s="92"/>
    </row>
    <row r="50" spans="1:6" ht="50.25" customHeight="1">
      <c r="A50" s="28" t="s">
        <v>0</v>
      </c>
      <c r="B50" s="28" t="s">
        <v>26</v>
      </c>
      <c r="C50" s="175" t="s">
        <v>418</v>
      </c>
      <c r="D50" s="176" t="s">
        <v>415</v>
      </c>
      <c r="E50" s="72" t="s">
        <v>2</v>
      </c>
      <c r="F50" s="74" t="s">
        <v>3</v>
      </c>
    </row>
    <row r="51" spans="1:6">
      <c r="A51" s="88">
        <v>1</v>
      </c>
      <c r="B51" s="87">
        <v>2</v>
      </c>
      <c r="C51" s="87">
        <v>3</v>
      </c>
      <c r="D51" s="87">
        <v>4</v>
      </c>
      <c r="E51" s="87">
        <v>5</v>
      </c>
      <c r="F51" s="87">
        <v>6</v>
      </c>
    </row>
    <row r="52" spans="1:6" s="6" customFormat="1" ht="30.75" customHeight="1">
      <c r="A52" s="30" t="s">
        <v>27</v>
      </c>
      <c r="B52" s="31" t="s">
        <v>28</v>
      </c>
      <c r="C52" s="22">
        <f>C54+C57+C58+C59</f>
        <v>1196.3500000000001</v>
      </c>
      <c r="D52" s="22">
        <f>D54+D57+D58+D59</f>
        <v>26</v>
      </c>
      <c r="E52" s="34">
        <f>SUM(D52/C52*100)</f>
        <v>2.1732770510302166</v>
      </c>
      <c r="F52" s="34">
        <f>SUM(D52-C52)</f>
        <v>-1170.3500000000001</v>
      </c>
    </row>
    <row r="53" spans="1:6" s="6" customFormat="1" ht="31.5">
      <c r="A53" s="35" t="s">
        <v>29</v>
      </c>
      <c r="B53" s="36" t="s">
        <v>30</v>
      </c>
      <c r="C53" s="92"/>
      <c r="D53" s="92"/>
      <c r="E53" s="38"/>
      <c r="F53" s="38"/>
    </row>
    <row r="54" spans="1:6" ht="16.5" customHeight="1">
      <c r="A54" s="35" t="s">
        <v>31</v>
      </c>
      <c r="B54" s="39" t="s">
        <v>32</v>
      </c>
      <c r="C54" s="92">
        <v>1183.7</v>
      </c>
      <c r="D54" s="92">
        <v>26</v>
      </c>
      <c r="E54" s="38">
        <f>SUM(D54/C54*100)</f>
        <v>2.1965024921855201</v>
      </c>
      <c r="F54" s="38">
        <f t="shared" ref="F54:F94" si="3">SUM(D54-C54)</f>
        <v>-1157.7</v>
      </c>
    </row>
    <row r="55" spans="1:6" ht="0.75" hidden="1" customHeight="1">
      <c r="A55" s="35" t="s">
        <v>33</v>
      </c>
      <c r="B55" s="39" t="s">
        <v>34</v>
      </c>
      <c r="C55" s="92"/>
      <c r="D55" s="92"/>
      <c r="E55" s="38"/>
      <c r="F55" s="38">
        <f t="shared" si="3"/>
        <v>0</v>
      </c>
    </row>
    <row r="56" spans="1:6" ht="15.75" hidden="1" customHeight="1">
      <c r="A56" s="35" t="s">
        <v>35</v>
      </c>
      <c r="B56" s="39" t="s">
        <v>36</v>
      </c>
      <c r="C56" s="92"/>
      <c r="D56" s="92"/>
      <c r="E56" s="38" t="e">
        <f t="shared" ref="E56:E94" si="4">SUM(D56/C56*100)</f>
        <v>#DIV/0!</v>
      </c>
      <c r="F56" s="38">
        <f t="shared" si="3"/>
        <v>0</v>
      </c>
    </row>
    <row r="57" spans="1:6" ht="1.5" customHeight="1">
      <c r="A57" s="35" t="s">
        <v>37</v>
      </c>
      <c r="B57" s="39" t="s">
        <v>38</v>
      </c>
      <c r="C57" s="92">
        <v>0</v>
      </c>
      <c r="D57" s="92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39</v>
      </c>
      <c r="B58" s="39" t="s">
        <v>40</v>
      </c>
      <c r="C58" s="103">
        <v>10</v>
      </c>
      <c r="D58" s="103">
        <v>0</v>
      </c>
      <c r="E58" s="38">
        <f t="shared" si="4"/>
        <v>0</v>
      </c>
      <c r="F58" s="38">
        <f t="shared" si="3"/>
        <v>-10</v>
      </c>
    </row>
    <row r="59" spans="1:6" ht="17.25" customHeight="1">
      <c r="A59" s="35" t="s">
        <v>41</v>
      </c>
      <c r="B59" s="39" t="s">
        <v>42</v>
      </c>
      <c r="C59" s="92">
        <v>2.65</v>
      </c>
      <c r="D59" s="92">
        <v>0</v>
      </c>
      <c r="E59" s="38">
        <f t="shared" si="4"/>
        <v>0</v>
      </c>
      <c r="F59" s="38">
        <f t="shared" si="3"/>
        <v>-2.65</v>
      </c>
    </row>
    <row r="60" spans="1:6" s="6" customFormat="1">
      <c r="A60" s="41" t="s">
        <v>43</v>
      </c>
      <c r="B60" s="42" t="s">
        <v>44</v>
      </c>
      <c r="C60" s="22">
        <f>C61</f>
        <v>108.873</v>
      </c>
      <c r="D60" s="22">
        <f>D61</f>
        <v>2</v>
      </c>
      <c r="E60" s="34">
        <f t="shared" si="4"/>
        <v>1.8370027463191057</v>
      </c>
      <c r="F60" s="34">
        <f t="shared" si="3"/>
        <v>-106.873</v>
      </c>
    </row>
    <row r="61" spans="1:6">
      <c r="A61" s="43" t="s">
        <v>45</v>
      </c>
      <c r="B61" s="44" t="s">
        <v>46</v>
      </c>
      <c r="C61" s="92">
        <v>108.873</v>
      </c>
      <c r="D61" s="92">
        <v>2</v>
      </c>
      <c r="E61" s="38">
        <f t="shared" si="4"/>
        <v>1.8370027463191057</v>
      </c>
      <c r="F61" s="38">
        <f t="shared" si="3"/>
        <v>-106.873</v>
      </c>
    </row>
    <row r="62" spans="1:6" s="6" customFormat="1" ht="17.25" customHeight="1">
      <c r="A62" s="30" t="s">
        <v>47</v>
      </c>
      <c r="B62" s="31" t="s">
        <v>48</v>
      </c>
      <c r="C62" s="22">
        <f>C65+C66+C67</f>
        <v>18</v>
      </c>
      <c r="D62" s="22">
        <f>D65+D66+D67</f>
        <v>0</v>
      </c>
      <c r="E62" s="34">
        <f t="shared" si="4"/>
        <v>0</v>
      </c>
      <c r="F62" s="34">
        <f t="shared" si="3"/>
        <v>-18</v>
      </c>
    </row>
    <row r="63" spans="1:6" ht="13.5" hidden="1" customHeight="1">
      <c r="A63" s="35" t="s">
        <v>49</v>
      </c>
      <c r="B63" s="39" t="s">
        <v>50</v>
      </c>
      <c r="C63" s="92"/>
      <c r="D63" s="92"/>
      <c r="E63" s="34" t="e">
        <f t="shared" si="4"/>
        <v>#DIV/0!</v>
      </c>
      <c r="F63" s="34">
        <f t="shared" si="3"/>
        <v>0</v>
      </c>
    </row>
    <row r="64" spans="1:6" hidden="1">
      <c r="A64" s="45" t="s">
        <v>51</v>
      </c>
      <c r="B64" s="39" t="s">
        <v>52</v>
      </c>
      <c r="C64" s="92"/>
      <c r="D64" s="92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53</v>
      </c>
      <c r="B65" s="47" t="s">
        <v>54</v>
      </c>
      <c r="C65" s="92">
        <v>3</v>
      </c>
      <c r="D65" s="92">
        <v>0</v>
      </c>
      <c r="E65" s="34">
        <f t="shared" si="4"/>
        <v>0</v>
      </c>
      <c r="F65" s="34">
        <f t="shared" si="3"/>
        <v>-3</v>
      </c>
    </row>
    <row r="66" spans="1:7" ht="15.75" customHeight="1">
      <c r="A66" s="46" t="s">
        <v>215</v>
      </c>
      <c r="B66" s="47" t="s">
        <v>216</v>
      </c>
      <c r="C66" s="92">
        <v>13</v>
      </c>
      <c r="D66" s="92">
        <v>0</v>
      </c>
      <c r="E66" s="38">
        <f t="shared" si="4"/>
        <v>0</v>
      </c>
      <c r="F66" s="38">
        <f t="shared" si="3"/>
        <v>-13</v>
      </c>
    </row>
    <row r="67" spans="1:7" ht="15.75" customHeight="1">
      <c r="A67" s="46" t="s">
        <v>340</v>
      </c>
      <c r="B67" s="47" t="s">
        <v>394</v>
      </c>
      <c r="C67" s="92">
        <v>2</v>
      </c>
      <c r="D67" s="92">
        <v>0</v>
      </c>
      <c r="E67" s="38"/>
      <c r="F67" s="38"/>
    </row>
    <row r="68" spans="1:7" s="6" customFormat="1" ht="14.25" customHeight="1">
      <c r="A68" s="30" t="s">
        <v>55</v>
      </c>
      <c r="B68" s="31" t="s">
        <v>56</v>
      </c>
      <c r="C68" s="104">
        <f>C71+C72+C69+C70</f>
        <v>835.23</v>
      </c>
      <c r="D68" s="104">
        <f>D71+D72+D69+D70</f>
        <v>0</v>
      </c>
      <c r="E68" s="34">
        <f t="shared" si="4"/>
        <v>0</v>
      </c>
      <c r="F68" s="34">
        <f t="shared" si="3"/>
        <v>-835.23</v>
      </c>
    </row>
    <row r="69" spans="1:7" ht="16.5" hidden="1" customHeight="1">
      <c r="A69" s="35" t="s">
        <v>57</v>
      </c>
      <c r="B69" s="39" t="s">
        <v>58</v>
      </c>
      <c r="C69" s="105">
        <v>0</v>
      </c>
      <c r="D69" s="92">
        <v>0</v>
      </c>
      <c r="E69" s="38" t="e">
        <f t="shared" si="4"/>
        <v>#DIV/0!</v>
      </c>
      <c r="F69" s="38">
        <f t="shared" si="3"/>
        <v>0</v>
      </c>
    </row>
    <row r="70" spans="1:7" s="6" customFormat="1">
      <c r="A70" s="35" t="s">
        <v>59</v>
      </c>
      <c r="B70" s="39" t="s">
        <v>60</v>
      </c>
      <c r="C70" s="105">
        <v>0</v>
      </c>
      <c r="D70" s="92">
        <v>0</v>
      </c>
      <c r="E70" s="38" t="e">
        <f t="shared" si="4"/>
        <v>#DIV/0!</v>
      </c>
      <c r="F70" s="38">
        <f t="shared" si="3"/>
        <v>0</v>
      </c>
      <c r="G70" s="50"/>
    </row>
    <row r="71" spans="1:7" ht="15.75" customHeight="1">
      <c r="A71" s="35" t="s">
        <v>61</v>
      </c>
      <c r="B71" s="39" t="s">
        <v>62</v>
      </c>
      <c r="C71" s="105">
        <v>820.78</v>
      </c>
      <c r="D71" s="92">
        <v>0</v>
      </c>
      <c r="E71" s="38">
        <f t="shared" si="4"/>
        <v>0</v>
      </c>
      <c r="F71" s="38">
        <f t="shared" si="3"/>
        <v>-820.78</v>
      </c>
    </row>
    <row r="72" spans="1:7">
      <c r="A72" s="35" t="s">
        <v>63</v>
      </c>
      <c r="B72" s="39" t="s">
        <v>64</v>
      </c>
      <c r="C72" s="105">
        <v>14.45</v>
      </c>
      <c r="D72" s="92">
        <v>0</v>
      </c>
      <c r="E72" s="38">
        <f t="shared" si="4"/>
        <v>0</v>
      </c>
      <c r="F72" s="38">
        <f t="shared" si="3"/>
        <v>-14.45</v>
      </c>
    </row>
    <row r="73" spans="1:7" s="6" customFormat="1" ht="18" customHeight="1">
      <c r="A73" s="30" t="s">
        <v>65</v>
      </c>
      <c r="B73" s="31" t="s">
        <v>66</v>
      </c>
      <c r="C73" s="22">
        <f>C76+C75</f>
        <v>1691.1999999999998</v>
      </c>
      <c r="D73" s="22">
        <f>D76</f>
        <v>0</v>
      </c>
      <c r="E73" s="34">
        <f t="shared" si="4"/>
        <v>0</v>
      </c>
      <c r="F73" s="34">
        <f t="shared" si="3"/>
        <v>-1691.1999999999998</v>
      </c>
    </row>
    <row r="74" spans="1:7" ht="0.75" hidden="1" customHeight="1">
      <c r="A74" s="35" t="s">
        <v>67</v>
      </c>
      <c r="B74" s="51" t="s">
        <v>68</v>
      </c>
      <c r="C74" s="92"/>
      <c r="D74" s="92"/>
      <c r="E74" s="38" t="e">
        <f t="shared" si="4"/>
        <v>#DIV/0!</v>
      </c>
      <c r="F74" s="38">
        <f t="shared" si="3"/>
        <v>0</v>
      </c>
    </row>
    <row r="75" spans="1:7" ht="15" customHeight="1">
      <c r="A75" s="35" t="s">
        <v>69</v>
      </c>
      <c r="B75" s="51" t="s">
        <v>70</v>
      </c>
      <c r="C75" s="92">
        <v>1304.5999999999999</v>
      </c>
      <c r="D75" s="92"/>
      <c r="E75" s="38">
        <f t="shared" si="4"/>
        <v>0</v>
      </c>
      <c r="F75" s="38">
        <f t="shared" si="3"/>
        <v>-1304.5999999999999</v>
      </c>
    </row>
    <row r="76" spans="1:7" ht="16.5" customHeight="1">
      <c r="A76" s="35" t="s">
        <v>71</v>
      </c>
      <c r="B76" s="39" t="s">
        <v>72</v>
      </c>
      <c r="C76" s="92">
        <v>386.6</v>
      </c>
      <c r="D76" s="92">
        <v>0</v>
      </c>
      <c r="E76" s="38">
        <f t="shared" si="4"/>
        <v>0</v>
      </c>
      <c r="F76" s="38">
        <f t="shared" si="3"/>
        <v>-386.6</v>
      </c>
    </row>
    <row r="77" spans="1:7" s="6" customFormat="1">
      <c r="A77" s="30" t="s">
        <v>83</v>
      </c>
      <c r="B77" s="31" t="s">
        <v>84</v>
      </c>
      <c r="C77" s="22">
        <f>C78</f>
        <v>286.60000000000002</v>
      </c>
      <c r="D77" s="22">
        <f>D78</f>
        <v>24</v>
      </c>
      <c r="E77" s="34">
        <f t="shared" si="4"/>
        <v>8.3740404745289592</v>
      </c>
      <c r="F77" s="34">
        <f t="shared" si="3"/>
        <v>-262.60000000000002</v>
      </c>
    </row>
    <row r="78" spans="1:7" ht="14.25" customHeight="1">
      <c r="A78" s="35" t="s">
        <v>85</v>
      </c>
      <c r="B78" s="39" t="s">
        <v>230</v>
      </c>
      <c r="C78" s="92">
        <v>286.60000000000002</v>
      </c>
      <c r="D78" s="92">
        <v>24</v>
      </c>
      <c r="E78" s="38">
        <f t="shared" si="4"/>
        <v>8.3740404745289592</v>
      </c>
      <c r="F78" s="38">
        <f t="shared" si="3"/>
        <v>-262.60000000000002</v>
      </c>
    </row>
    <row r="79" spans="1:7" s="6" customFormat="1" ht="0.75" hidden="1" customHeight="1">
      <c r="A79" s="52">
        <v>1000</v>
      </c>
      <c r="B79" s="31" t="s">
        <v>86</v>
      </c>
      <c r="C79" s="22"/>
      <c r="D79" s="22"/>
      <c r="E79" s="34" t="e">
        <f t="shared" si="4"/>
        <v>#DIV/0!</v>
      </c>
      <c r="F79" s="34">
        <f t="shared" si="3"/>
        <v>0</v>
      </c>
    </row>
    <row r="80" spans="1:7" ht="16.5" hidden="1" customHeight="1">
      <c r="A80" s="53">
        <v>1001</v>
      </c>
      <c r="B80" s="54" t="s">
        <v>87</v>
      </c>
      <c r="C80" s="92"/>
      <c r="D80" s="92"/>
      <c r="E80" s="38" t="e">
        <f t="shared" si="4"/>
        <v>#DIV/0!</v>
      </c>
      <c r="F80" s="38">
        <f t="shared" si="3"/>
        <v>0</v>
      </c>
    </row>
    <row r="81" spans="1:7" ht="15.75" hidden="1" customHeight="1">
      <c r="A81" s="53">
        <v>1003</v>
      </c>
      <c r="B81" s="54" t="s">
        <v>88</v>
      </c>
      <c r="C81" s="92"/>
      <c r="D81" s="92"/>
      <c r="E81" s="38" t="e">
        <f t="shared" si="4"/>
        <v>#DIV/0!</v>
      </c>
      <c r="F81" s="38">
        <f t="shared" si="3"/>
        <v>0</v>
      </c>
    </row>
    <row r="82" spans="1:7" ht="16.5" hidden="1" customHeight="1">
      <c r="A82" s="53">
        <v>1004</v>
      </c>
      <c r="B82" s="54" t="s">
        <v>89</v>
      </c>
      <c r="C82" s="92"/>
      <c r="D82" s="185"/>
      <c r="E82" s="38" t="e">
        <f t="shared" si="4"/>
        <v>#DIV/0!</v>
      </c>
      <c r="F82" s="38">
        <f t="shared" si="3"/>
        <v>0</v>
      </c>
    </row>
    <row r="83" spans="1:7" ht="0.75" customHeight="1">
      <c r="A83" s="35" t="s">
        <v>90</v>
      </c>
      <c r="B83" s="39" t="s">
        <v>91</v>
      </c>
      <c r="C83" s="92"/>
      <c r="D83" s="92"/>
      <c r="E83" s="38"/>
      <c r="F83" s="38">
        <f t="shared" si="3"/>
        <v>0</v>
      </c>
    </row>
    <row r="84" spans="1:7" ht="12" customHeight="1">
      <c r="A84" s="30" t="s">
        <v>92</v>
      </c>
      <c r="B84" s="31" t="s">
        <v>93</v>
      </c>
      <c r="C84" s="22">
        <f>C85</f>
        <v>10</v>
      </c>
      <c r="D84" s="22">
        <f>D85</f>
        <v>0</v>
      </c>
      <c r="E84" s="38">
        <f t="shared" si="4"/>
        <v>0</v>
      </c>
      <c r="F84" s="22">
        <f>F85+F86+F87+F88+F89</f>
        <v>-10</v>
      </c>
    </row>
    <row r="85" spans="1:7" ht="11.25" customHeight="1">
      <c r="A85" s="35" t="s">
        <v>94</v>
      </c>
      <c r="B85" s="39" t="s">
        <v>95</v>
      </c>
      <c r="C85" s="92">
        <v>10</v>
      </c>
      <c r="D85" s="92">
        <v>0</v>
      </c>
      <c r="E85" s="38">
        <v>0</v>
      </c>
      <c r="F85" s="38">
        <f>SUM(D85-C85)</f>
        <v>-10</v>
      </c>
    </row>
    <row r="86" spans="1:7" ht="14.25" hidden="1" customHeight="1">
      <c r="A86" s="35" t="s">
        <v>96</v>
      </c>
      <c r="B86" s="39" t="s">
        <v>97</v>
      </c>
      <c r="C86" s="92"/>
      <c r="D86" s="92"/>
      <c r="E86" s="38" t="e">
        <f t="shared" si="4"/>
        <v>#DIV/0!</v>
      </c>
      <c r="F86" s="38">
        <f>SUM(D86-C86)</f>
        <v>0</v>
      </c>
    </row>
    <row r="87" spans="1:7" ht="15.75" hidden="1" customHeight="1">
      <c r="A87" s="35" t="s">
        <v>98</v>
      </c>
      <c r="B87" s="39" t="s">
        <v>99</v>
      </c>
      <c r="C87" s="92"/>
      <c r="D87" s="92"/>
      <c r="E87" s="38" t="e">
        <f t="shared" si="4"/>
        <v>#DIV/0!</v>
      </c>
      <c r="F87" s="38"/>
    </row>
    <row r="88" spans="1:7" ht="9.75" hidden="1" customHeight="1">
      <c r="A88" s="35" t="s">
        <v>100</v>
      </c>
      <c r="B88" s="39" t="s">
        <v>101</v>
      </c>
      <c r="C88" s="92"/>
      <c r="D88" s="92"/>
      <c r="E88" s="38" t="e">
        <f t="shared" si="4"/>
        <v>#DIV/0!</v>
      </c>
      <c r="F88" s="38"/>
    </row>
    <row r="89" spans="1:7" ht="11.25" hidden="1" customHeight="1">
      <c r="A89" s="35" t="s">
        <v>102</v>
      </c>
      <c r="B89" s="39" t="s">
        <v>103</v>
      </c>
      <c r="C89" s="92"/>
      <c r="D89" s="92"/>
      <c r="E89" s="38" t="e">
        <f t="shared" si="4"/>
        <v>#DIV/0!</v>
      </c>
      <c r="F89" s="38"/>
    </row>
    <row r="90" spans="1:7" s="6" customFormat="1" ht="17.25" hidden="1" customHeight="1">
      <c r="A90" s="52">
        <v>1400</v>
      </c>
      <c r="B90" s="56" t="s">
        <v>112</v>
      </c>
      <c r="C90" s="104">
        <v>0</v>
      </c>
      <c r="D90" s="104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hidden="1" customHeight="1">
      <c r="A91" s="53">
        <v>1401</v>
      </c>
      <c r="B91" s="54" t="s">
        <v>113</v>
      </c>
      <c r="C91" s="105"/>
      <c r="D91" s="92"/>
      <c r="E91" s="38" t="e">
        <f t="shared" si="4"/>
        <v>#DIV/0!</v>
      </c>
      <c r="F91" s="38">
        <f t="shared" si="3"/>
        <v>0</v>
      </c>
    </row>
    <row r="92" spans="1:7" ht="15.75" hidden="1" customHeight="1">
      <c r="A92" s="53">
        <v>1402</v>
      </c>
      <c r="B92" s="54" t="s">
        <v>114</v>
      </c>
      <c r="C92" s="105"/>
      <c r="D92" s="92"/>
      <c r="E92" s="38" t="e">
        <f t="shared" si="4"/>
        <v>#DIV/0!</v>
      </c>
      <c r="F92" s="38">
        <f t="shared" si="3"/>
        <v>0</v>
      </c>
    </row>
    <row r="93" spans="1:7" ht="12.75" hidden="1" customHeight="1">
      <c r="A93" s="53">
        <v>1403</v>
      </c>
      <c r="B93" s="54" t="s">
        <v>115</v>
      </c>
      <c r="C93" s="105"/>
      <c r="D93" s="92"/>
      <c r="E93" s="38" t="e">
        <f t="shared" si="4"/>
        <v>#DIV/0!</v>
      </c>
      <c r="F93" s="38">
        <f t="shared" si="3"/>
        <v>0</v>
      </c>
    </row>
    <row r="94" spans="1:7" s="6" customFormat="1">
      <c r="A94" s="52"/>
      <c r="B94" s="57" t="s">
        <v>116</v>
      </c>
      <c r="C94" s="460">
        <f>C52+C60+C62+C68+C73+C77+C84</f>
        <v>4146.2530000000006</v>
      </c>
      <c r="D94" s="460">
        <f>D52+D60+D62+D68+D73+D77+D79+D84+D90</f>
        <v>52</v>
      </c>
      <c r="E94" s="127">
        <f t="shared" si="4"/>
        <v>1.2541444045985615</v>
      </c>
      <c r="F94" s="34">
        <f t="shared" si="3"/>
        <v>-4094.2530000000006</v>
      </c>
      <c r="G94" s="195"/>
    </row>
    <row r="95" spans="1:7">
      <c r="C95" s="125"/>
      <c r="D95" s="101"/>
    </row>
    <row r="96" spans="1:7" s="65" customFormat="1" ht="16.5" customHeight="1">
      <c r="A96" s="63" t="s">
        <v>117</v>
      </c>
      <c r="B96" s="63"/>
      <c r="C96" s="180"/>
      <c r="D96" s="180"/>
    </row>
    <row r="97" spans="1:3" s="65" customFormat="1" ht="20.25" customHeight="1">
      <c r="A97" s="66" t="s">
        <v>118</v>
      </c>
      <c r="B97" s="66"/>
      <c r="C97" s="65" t="s">
        <v>119</v>
      </c>
    </row>
    <row r="98" spans="1:3" ht="13.5" customHeight="1"/>
    <row r="100" spans="1:3" ht="5.25" customHeight="1"/>
    <row r="142" hidden="1"/>
  </sheetData>
  <customSheetViews>
    <customSheetView guid="{BCDCC9D4-DB89-4801-A421-45470CFD57EC}" scale="70" showPageBreaks="1" printArea="1" hiddenRows="1" state="hidden" view="pageBreakPreview" topLeftCell="A3">
      <selection activeCell="C75" sqref="C75"/>
      <pageMargins left="0.74803149606299213" right="0.74803149606299213" top="0.19685039370078741" bottom="0.15748031496062992" header="0.51181102362204722" footer="0.23622047244094491"/>
      <pageSetup paperSize="9" scale="60" orientation="portrait" r:id="rId1"/>
      <headerFooter alignWithMargins="0"/>
    </customSheetView>
    <customSheetView guid="{5BFCA170-DEAE-4D2C-98A0-1E68B427AC01}" showPageBreaks="1" hiddenRows="1" topLeftCell="A28">
      <selection activeCell="I43" sqref="I42:I43"/>
      <pageMargins left="0.75" right="0.75" top="0.18" bottom="0.17" header="0.5" footer="0.25"/>
      <pageSetup paperSize="9" scale="63" orientation="portrait" r:id="rId2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3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4"/>
      <headerFooter alignWithMargins="0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5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7"/>
      <headerFooter alignWithMargins="0"/>
    </customSheetView>
    <customSheetView guid="{B30CE22D-C12F-4E12-8BB9-3AAE0A6991CC}" scale="70" showPageBreaks="1" printArea="1" hiddenRows="1" view="pageBreakPreview" topLeftCell="A25">
      <selection activeCell="D94" sqref="D94"/>
      <pageMargins left="0.74803149606299213" right="0.74803149606299213" top="0.19685039370078741" bottom="0.15748031496062992" header="0.51181102362204722" footer="0.23622047244094491"/>
      <pageSetup paperSize="9" scale="60" orientation="portrait" r:id="rId8"/>
      <headerFooter alignWithMargins="0"/>
    </customSheetView>
    <customSheetView guid="{B31C8DB7-3E78-4144-A6B5-8DE36DE63F0E}" hiddenRows="1" topLeftCell="A34">
      <selection activeCell="D44" sqref="D44"/>
      <pageMargins left="0.75" right="0.75" top="0.18" bottom="0.17" header="0.5" footer="0.25"/>
      <pageSetup paperSize="9" scale="63" orientation="portrait" r:id="rId9"/>
      <headerFooter alignWithMargins="0"/>
    </customSheetView>
    <customSheetView guid="{61528DAC-5C4C-48F4-ADE2-8A724B05A086}" scale="70" showPageBreaks="1" printArea="1" hiddenRows="1" view="pageBreakPreview" topLeftCell="A3">
      <selection activeCell="C75" sqref="C75"/>
      <pageMargins left="0.74803149606299213" right="0.74803149606299213" top="0.19685039370078741" bottom="0.15748031496062992" header="0.51181102362204722" footer="0.23622047244094491"/>
      <pageSetup paperSize="9" scale="60" orientation="portrait" r:id="rId10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19685039370078741" bottom="0.15748031496062992" header="0.51181102362204722" footer="0.23622047244094491"/>
  <pageSetup paperSize="9" scale="60" orientation="portrait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43"/>
  <sheetViews>
    <sheetView view="pageBreakPreview" topLeftCell="A12" zoomScale="70" zoomScaleNormal="100" zoomScaleSheetLayoutView="70" workbookViewId="0">
      <selection activeCell="C56" sqref="C56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4" t="s">
        <v>421</v>
      </c>
      <c r="B1" s="524"/>
      <c r="C1" s="524"/>
      <c r="D1" s="524"/>
      <c r="E1" s="524"/>
      <c r="F1" s="524"/>
    </row>
    <row r="2" spans="1:6">
      <c r="A2" s="524"/>
      <c r="B2" s="524"/>
      <c r="C2" s="524"/>
      <c r="D2" s="524"/>
      <c r="E2" s="524"/>
      <c r="F2" s="524"/>
    </row>
    <row r="3" spans="1:6" ht="63">
      <c r="A3" s="2" t="s">
        <v>0</v>
      </c>
      <c r="B3" s="2" t="s">
        <v>1</v>
      </c>
      <c r="C3" s="72" t="s">
        <v>418</v>
      </c>
      <c r="D3" s="73" t="s">
        <v>422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3692.4</v>
      </c>
      <c r="D4" s="5">
        <f>D5+D12+D14+D17+D7</f>
        <v>402.26402000000002</v>
      </c>
      <c r="E4" s="5">
        <f>SUM(D4/C4*100)</f>
        <v>10.894378182212112</v>
      </c>
      <c r="F4" s="5">
        <f>SUM(D4-C4)</f>
        <v>-3290.13598</v>
      </c>
    </row>
    <row r="5" spans="1:6" s="6" customFormat="1">
      <c r="A5" s="68">
        <v>1010000000</v>
      </c>
      <c r="B5" s="67" t="s">
        <v>5</v>
      </c>
      <c r="C5" s="5">
        <f>C6</f>
        <v>396</v>
      </c>
      <c r="D5" s="5">
        <f>D6</f>
        <v>33.270020000000002</v>
      </c>
      <c r="E5" s="5">
        <f t="shared" ref="E5:E53" si="0">SUM(D5/C5*100)</f>
        <v>8.4015202020202029</v>
      </c>
      <c r="F5" s="5">
        <f t="shared" ref="F5:F53" si="1">SUM(D5-C5)</f>
        <v>-362.72998000000001</v>
      </c>
    </row>
    <row r="6" spans="1:6">
      <c r="A6" s="7">
        <v>1010200001</v>
      </c>
      <c r="B6" s="8" t="s">
        <v>225</v>
      </c>
      <c r="C6" s="9">
        <v>396</v>
      </c>
      <c r="D6" s="10">
        <v>33.270020000000002</v>
      </c>
      <c r="E6" s="9">
        <f t="shared" ref="E6:E11" si="2">SUM(D6/C6*100)</f>
        <v>8.4015202020202029</v>
      </c>
      <c r="F6" s="9">
        <f t="shared" si="1"/>
        <v>-362.72998000000001</v>
      </c>
    </row>
    <row r="7" spans="1:6" ht="31.5">
      <c r="A7" s="3">
        <v>1030000000</v>
      </c>
      <c r="B7" s="13" t="s">
        <v>267</v>
      </c>
      <c r="C7" s="5">
        <f>C8+C10+C9</f>
        <v>823.4</v>
      </c>
      <c r="D7" s="5">
        <f>D8+D10+D9+D11</f>
        <v>79.014679999999998</v>
      </c>
      <c r="E7" s="5">
        <f t="shared" si="2"/>
        <v>9.5961476803497696</v>
      </c>
      <c r="F7" s="5">
        <f t="shared" si="1"/>
        <v>-744.38531999999998</v>
      </c>
    </row>
    <row r="8" spans="1:6">
      <c r="A8" s="7">
        <v>1030223001</v>
      </c>
      <c r="B8" s="8" t="s">
        <v>269</v>
      </c>
      <c r="C8" s="9">
        <v>307.12799999999999</v>
      </c>
      <c r="D8" s="10">
        <v>36.303310000000003</v>
      </c>
      <c r="E8" s="9">
        <f t="shared" si="2"/>
        <v>11.820254096012087</v>
      </c>
      <c r="F8" s="9">
        <f t="shared" si="1"/>
        <v>-270.82468999999998</v>
      </c>
    </row>
    <row r="9" spans="1:6">
      <c r="A9" s="7">
        <v>1030224001</v>
      </c>
      <c r="B9" s="8" t="s">
        <v>275</v>
      </c>
      <c r="C9" s="9">
        <v>3.294</v>
      </c>
      <c r="D9" s="10">
        <v>0.21364</v>
      </c>
      <c r="E9" s="9">
        <f t="shared" si="2"/>
        <v>6.485731633272616</v>
      </c>
      <c r="F9" s="9">
        <f t="shared" si="1"/>
        <v>-3.0803600000000002</v>
      </c>
    </row>
    <row r="10" spans="1:6">
      <c r="A10" s="7">
        <v>1030225001</v>
      </c>
      <c r="B10" s="8" t="s">
        <v>268</v>
      </c>
      <c r="C10" s="9">
        <v>512.97799999999995</v>
      </c>
      <c r="D10" s="10">
        <v>44.916350000000001</v>
      </c>
      <c r="E10" s="9">
        <f t="shared" si="2"/>
        <v>8.7559992826203086</v>
      </c>
      <c r="F10" s="9">
        <f t="shared" si="1"/>
        <v>-468.06164999999993</v>
      </c>
    </row>
    <row r="11" spans="1:6">
      <c r="A11" s="7">
        <v>1030226001</v>
      </c>
      <c r="B11" s="8" t="s">
        <v>277</v>
      </c>
      <c r="C11" s="9">
        <v>0</v>
      </c>
      <c r="D11" s="10">
        <v>-2.4186200000000002</v>
      </c>
      <c r="E11" s="9" t="e">
        <f t="shared" si="2"/>
        <v>#DIV/0!</v>
      </c>
      <c r="F11" s="9">
        <f t="shared" si="1"/>
        <v>-2.4186200000000002</v>
      </c>
    </row>
    <row r="12" spans="1:6" s="6" customFormat="1">
      <c r="A12" s="68">
        <v>1050000000</v>
      </c>
      <c r="B12" s="67" t="s">
        <v>6</v>
      </c>
      <c r="C12" s="5">
        <f>SUM(C13:C13)</f>
        <v>45</v>
      </c>
      <c r="D12" s="5">
        <f>SUM(D13:D13)</f>
        <v>5.9700000000000003E-2</v>
      </c>
      <c r="E12" s="5">
        <f t="shared" si="0"/>
        <v>0.13266666666666668</v>
      </c>
      <c r="F12" s="5">
        <f t="shared" si="1"/>
        <v>-44.940300000000001</v>
      </c>
    </row>
    <row r="13" spans="1:6" ht="15.75" customHeight="1">
      <c r="A13" s="7">
        <v>1050300000</v>
      </c>
      <c r="B13" s="11" t="s">
        <v>226</v>
      </c>
      <c r="C13" s="12">
        <v>45</v>
      </c>
      <c r="D13" s="10">
        <v>5.9700000000000003E-2</v>
      </c>
      <c r="E13" s="9">
        <f t="shared" si="0"/>
        <v>0.13266666666666668</v>
      </c>
      <c r="F13" s="9">
        <f t="shared" si="1"/>
        <v>-44.940300000000001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2418</v>
      </c>
      <c r="D14" s="229">
        <f>D15+D16</f>
        <v>289.91962000000001</v>
      </c>
      <c r="E14" s="5">
        <f t="shared" si="0"/>
        <v>11.990058726220017</v>
      </c>
      <c r="F14" s="5">
        <f t="shared" si="1"/>
        <v>-2128.0803799999999</v>
      </c>
    </row>
    <row r="15" spans="1:6" s="6" customFormat="1" ht="15.75" customHeight="1">
      <c r="A15" s="7">
        <v>1060100000</v>
      </c>
      <c r="B15" s="11" t="s">
        <v>8</v>
      </c>
      <c r="C15" s="9">
        <v>1023</v>
      </c>
      <c r="D15" s="10">
        <v>-0.52639000000000002</v>
      </c>
      <c r="E15" s="5">
        <f t="shared" si="0"/>
        <v>-5.1455522971652012E-2</v>
      </c>
      <c r="F15" s="9">
        <f>SUM(D15-C15)</f>
        <v>-1023.52639</v>
      </c>
    </row>
    <row r="16" spans="1:6" ht="15" customHeight="1">
      <c r="A16" s="7">
        <v>1060600000</v>
      </c>
      <c r="B16" s="11" t="s">
        <v>7</v>
      </c>
      <c r="C16" s="9">
        <v>1395</v>
      </c>
      <c r="D16" s="10">
        <v>290.44601</v>
      </c>
      <c r="E16" s="5">
        <f t="shared" si="0"/>
        <v>20.820502508960573</v>
      </c>
      <c r="F16" s="9">
        <f t="shared" si="1"/>
        <v>-1104.5539899999999</v>
      </c>
    </row>
    <row r="17" spans="1:6" s="6" customFormat="1" ht="18" customHeight="1">
      <c r="A17" s="3">
        <v>1080000000</v>
      </c>
      <c r="B17" s="4" t="s">
        <v>10</v>
      </c>
      <c r="C17" s="5">
        <f>C18</f>
        <v>10</v>
      </c>
      <c r="D17" s="5">
        <f>D18</f>
        <v>0</v>
      </c>
      <c r="E17" s="5">
        <f t="shared" si="0"/>
        <v>0</v>
      </c>
      <c r="F17" s="5">
        <f t="shared" si="1"/>
        <v>-10</v>
      </c>
    </row>
    <row r="18" spans="1:6" ht="18" customHeight="1">
      <c r="A18" s="7">
        <v>1080400001</v>
      </c>
      <c r="B18" s="8" t="s">
        <v>224</v>
      </c>
      <c r="C18" s="9">
        <v>10</v>
      </c>
      <c r="D18" s="10">
        <v>0</v>
      </c>
      <c r="E18" s="9">
        <f t="shared" si="0"/>
        <v>0</v>
      </c>
      <c r="F18" s="9">
        <f t="shared" si="1"/>
        <v>-10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C26+C30+C33+C38+C36</f>
        <v>280</v>
      </c>
      <c r="D25" s="5">
        <f>D26+D30+D33+D36+D38</f>
        <v>0.76800000000000002</v>
      </c>
      <c r="E25" s="5">
        <f t="shared" si="0"/>
        <v>0.2742857142857143</v>
      </c>
      <c r="F25" s="5">
        <f t="shared" si="1"/>
        <v>-279.23200000000003</v>
      </c>
    </row>
    <row r="26" spans="1:6" s="6" customFormat="1" ht="30.75" customHeight="1">
      <c r="A26" s="68">
        <v>1110000000</v>
      </c>
      <c r="B26" s="69" t="s">
        <v>126</v>
      </c>
      <c r="C26" s="5">
        <f>C28+C29</f>
        <v>250</v>
      </c>
      <c r="D26" s="5">
        <f>D28+D29</f>
        <v>0</v>
      </c>
      <c r="E26" s="5">
        <f t="shared" si="0"/>
        <v>0</v>
      </c>
      <c r="F26" s="5">
        <f t="shared" si="1"/>
        <v>-250</v>
      </c>
    </row>
    <row r="27" spans="1:6">
      <c r="A27" s="16">
        <v>1110502501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314</v>
      </c>
      <c r="C28" s="12">
        <v>200</v>
      </c>
      <c r="D28" s="10">
        <v>0</v>
      </c>
      <c r="E28" s="9">
        <f t="shared" si="0"/>
        <v>0</v>
      </c>
      <c r="F28" s="9">
        <f t="shared" si="1"/>
        <v>-200</v>
      </c>
    </row>
    <row r="29" spans="1:6">
      <c r="A29" s="7">
        <v>1110503000</v>
      </c>
      <c r="B29" s="11" t="s">
        <v>221</v>
      </c>
      <c r="C29" s="12">
        <v>50</v>
      </c>
      <c r="D29" s="10">
        <v>0</v>
      </c>
      <c r="E29" s="9">
        <f>SUM(D29/C29*100)</f>
        <v>0</v>
      </c>
      <c r="F29" s="9">
        <f t="shared" si="1"/>
        <v>-50</v>
      </c>
    </row>
    <row r="30" spans="1:6" s="15" customFormat="1" ht="35.25" customHeight="1">
      <c r="A30" s="68">
        <v>1130000000</v>
      </c>
      <c r="B30" s="69" t="s">
        <v>128</v>
      </c>
      <c r="C30" s="5">
        <f>C31</f>
        <v>30</v>
      </c>
      <c r="D30" s="5">
        <f>D31+D32</f>
        <v>0.76800000000000002</v>
      </c>
      <c r="E30" s="5">
        <f t="shared" si="0"/>
        <v>2.56</v>
      </c>
      <c r="F30" s="5">
        <f t="shared" si="1"/>
        <v>-29.231999999999999</v>
      </c>
    </row>
    <row r="31" spans="1:6" ht="18" customHeight="1">
      <c r="A31" s="7">
        <v>1130206510</v>
      </c>
      <c r="B31" s="8" t="s">
        <v>423</v>
      </c>
      <c r="C31" s="9">
        <v>30</v>
      </c>
      <c r="D31" s="10">
        <v>0</v>
      </c>
      <c r="E31" s="9">
        <f>SUM(D31/C31*100)</f>
        <v>0</v>
      </c>
      <c r="F31" s="9">
        <f t="shared" si="1"/>
        <v>-30</v>
      </c>
    </row>
    <row r="32" spans="1:6" ht="18" customHeight="1">
      <c r="A32" s="7">
        <v>1130299000</v>
      </c>
      <c r="B32" s="8" t="s">
        <v>316</v>
      </c>
      <c r="C32" s="9"/>
      <c r="D32" s="10">
        <v>0.76800000000000002</v>
      </c>
      <c r="E32" s="9"/>
      <c r="F32" s="9"/>
    </row>
    <row r="33" spans="1:7" ht="18.75" customHeight="1">
      <c r="A33" s="70">
        <v>1140000000</v>
      </c>
      <c r="B33" s="71" t="s">
        <v>129</v>
      </c>
      <c r="C33" s="5">
        <f>C34+C35</f>
        <v>0</v>
      </c>
      <c r="D33" s="5">
        <f>D34+D35</f>
        <v>0</v>
      </c>
      <c r="E33" s="5" t="e">
        <f t="shared" si="0"/>
        <v>#DIV/0!</v>
      </c>
      <c r="F33" s="5">
        <f t="shared" si="1"/>
        <v>0</v>
      </c>
    </row>
    <row r="34" spans="1:7" ht="18.75" hidden="1" customHeight="1">
      <c r="A34" s="16">
        <v>1140200000</v>
      </c>
      <c r="B34" s="18" t="s">
        <v>130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idden="1">
      <c r="A35" s="7">
        <v>1140600000</v>
      </c>
      <c r="B35" s="8" t="s">
        <v>219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6.5" customHeight="1">
      <c r="A36" s="100">
        <v>1160000000</v>
      </c>
      <c r="B36" s="13" t="s">
        <v>241</v>
      </c>
      <c r="C36" s="5">
        <f>C37</f>
        <v>0</v>
      </c>
      <c r="D36" s="14">
        <f>D37</f>
        <v>0</v>
      </c>
      <c r="E36" s="9" t="e">
        <f t="shared" si="0"/>
        <v>#DIV/0!</v>
      </c>
      <c r="F36" s="9">
        <f t="shared" si="1"/>
        <v>0</v>
      </c>
    </row>
    <row r="37" spans="1:7" ht="46.5" customHeight="1">
      <c r="A37" s="7">
        <v>1160701010</v>
      </c>
      <c r="B37" s="8" t="s">
        <v>403</v>
      </c>
      <c r="C37" s="9">
        <v>0</v>
      </c>
      <c r="D37" s="10">
        <v>0</v>
      </c>
      <c r="E37" s="9" t="e">
        <f t="shared" si="0"/>
        <v>#DIV/0!</v>
      </c>
      <c r="F37" s="9">
        <f t="shared" si="1"/>
        <v>0</v>
      </c>
    </row>
    <row r="38" spans="1:7" ht="24.75" customHeight="1">
      <c r="A38" s="3">
        <v>1170000000</v>
      </c>
      <c r="B38" s="13" t="s">
        <v>132</v>
      </c>
      <c r="C38" s="5">
        <f>C39+C40</f>
        <v>0</v>
      </c>
      <c r="D38" s="5">
        <f>D39+D40</f>
        <v>0</v>
      </c>
      <c r="E38" s="5" t="e">
        <f t="shared" si="0"/>
        <v>#DIV/0!</v>
      </c>
      <c r="F38" s="5">
        <f t="shared" si="1"/>
        <v>0</v>
      </c>
    </row>
    <row r="39" spans="1:7" ht="22.5" customHeight="1">
      <c r="A39" s="7">
        <v>1170105005</v>
      </c>
      <c r="B39" s="8" t="s">
        <v>15</v>
      </c>
      <c r="C39" s="9">
        <v>0</v>
      </c>
      <c r="D39" s="9">
        <v>0</v>
      </c>
      <c r="E39" s="9" t="e">
        <f t="shared" si="0"/>
        <v>#DIV/0!</v>
      </c>
      <c r="F39" s="9">
        <f t="shared" si="1"/>
        <v>0</v>
      </c>
    </row>
    <row r="40" spans="1:7" ht="43.5" customHeight="1">
      <c r="A40" s="7">
        <v>1170505005</v>
      </c>
      <c r="B40" s="11" t="s">
        <v>217</v>
      </c>
      <c r="C40" s="9">
        <v>0</v>
      </c>
      <c r="D40" s="10">
        <v>0</v>
      </c>
      <c r="E40" s="9" t="e">
        <f t="shared" si="0"/>
        <v>#DIV/0!</v>
      </c>
      <c r="F40" s="9">
        <f t="shared" si="1"/>
        <v>0</v>
      </c>
    </row>
    <row r="41" spans="1:7" s="6" customFormat="1" ht="44.25" customHeight="1">
      <c r="A41" s="3">
        <v>1000000000</v>
      </c>
      <c r="B41" s="4" t="s">
        <v>16</v>
      </c>
      <c r="C41" s="126">
        <f>SUM(C4,C25)</f>
        <v>3972.4</v>
      </c>
      <c r="D41" s="126">
        <f>D4+D25</f>
        <v>403.03201999999999</v>
      </c>
      <c r="E41" s="5">
        <f t="shared" si="0"/>
        <v>10.145806565300573</v>
      </c>
      <c r="F41" s="5">
        <f t="shared" si="1"/>
        <v>-3569.36798</v>
      </c>
    </row>
    <row r="42" spans="1:7" s="6" customFormat="1" ht="20.25" customHeight="1">
      <c r="A42" s="3">
        <v>2000000000</v>
      </c>
      <c r="B42" s="4" t="s">
        <v>17</v>
      </c>
      <c r="C42" s="446">
        <f>C43+C44+C45+C47+C48+C46+C49</f>
        <v>25059.84129</v>
      </c>
      <c r="D42" s="446">
        <f>D43+D44+D45+D47+D48+D46+D49</f>
        <v>18.145</v>
      </c>
      <c r="E42" s="5">
        <f t="shared" si="0"/>
        <v>7.2406683625888202E-2</v>
      </c>
      <c r="F42" s="5">
        <f t="shared" si="1"/>
        <v>-25041.69629</v>
      </c>
      <c r="G42" s="19"/>
    </row>
    <row r="43" spans="1:7" ht="17.25" customHeight="1">
      <c r="A43" s="16">
        <v>2021000000</v>
      </c>
      <c r="B43" s="17" t="s">
        <v>18</v>
      </c>
      <c r="C43" s="447">
        <v>5604.2</v>
      </c>
      <c r="D43" s="448">
        <v>0</v>
      </c>
      <c r="E43" s="9">
        <f t="shared" si="0"/>
        <v>0</v>
      </c>
      <c r="F43" s="9">
        <f t="shared" si="1"/>
        <v>-5604.2</v>
      </c>
    </row>
    <row r="44" spans="1:7" ht="27.75" hidden="1" customHeight="1">
      <c r="A44" s="16">
        <v>2021500200</v>
      </c>
      <c r="B44" s="17" t="s">
        <v>228</v>
      </c>
      <c r="C44" s="12">
        <v>0</v>
      </c>
      <c r="D44" s="20">
        <v>0</v>
      </c>
      <c r="E44" s="9" t="e">
        <f t="shared" si="0"/>
        <v>#DIV/0!</v>
      </c>
      <c r="F44" s="9">
        <f t="shared" si="1"/>
        <v>0</v>
      </c>
    </row>
    <row r="45" spans="1:7" ht="21" customHeight="1">
      <c r="A45" s="16">
        <v>2022000000</v>
      </c>
      <c r="B45" s="17" t="s">
        <v>19</v>
      </c>
      <c r="C45" s="12">
        <v>19215.095290000001</v>
      </c>
      <c r="D45" s="10">
        <v>0</v>
      </c>
      <c r="E45" s="9">
        <f t="shared" si="0"/>
        <v>0</v>
      </c>
      <c r="F45" s="9">
        <f t="shared" si="1"/>
        <v>-19215.095290000001</v>
      </c>
    </row>
    <row r="46" spans="1:7" ht="23.25" hidden="1" customHeight="1">
      <c r="A46" s="16">
        <v>2022999910</v>
      </c>
      <c r="B46" s="18" t="s">
        <v>332</v>
      </c>
      <c r="C46" s="12">
        <v>0</v>
      </c>
      <c r="D46" s="10">
        <v>0</v>
      </c>
      <c r="E46" s="9" t="e">
        <f>SUM(D46/C46*100)</f>
        <v>#DIV/0!</v>
      </c>
      <c r="F46" s="9">
        <f>SUM(D46-C46)</f>
        <v>0</v>
      </c>
    </row>
    <row r="47" spans="1:7" ht="21" customHeight="1">
      <c r="A47" s="16">
        <v>2023000000</v>
      </c>
      <c r="B47" s="17" t="s">
        <v>20</v>
      </c>
      <c r="C47" s="12">
        <v>240.54599999999999</v>
      </c>
      <c r="D47" s="182">
        <v>18.145</v>
      </c>
      <c r="E47" s="9">
        <f t="shared" si="0"/>
        <v>7.5432557598130918</v>
      </c>
      <c r="F47" s="9">
        <f t="shared" si="1"/>
        <v>-222.40099999999998</v>
      </c>
    </row>
    <row r="48" spans="1:7" ht="14.25" customHeight="1">
      <c r="A48" s="16">
        <v>2020400000</v>
      </c>
      <c r="B48" s="17" t="s">
        <v>21</v>
      </c>
      <c r="C48" s="12">
        <v>0</v>
      </c>
      <c r="D48" s="183">
        <v>0</v>
      </c>
      <c r="E48" s="9" t="e">
        <f t="shared" si="0"/>
        <v>#DIV/0!</v>
      </c>
      <c r="F48" s="9">
        <f t="shared" si="1"/>
        <v>0</v>
      </c>
    </row>
    <row r="49" spans="1:8" ht="16.5" customHeight="1">
      <c r="A49" s="7">
        <v>2070500010</v>
      </c>
      <c r="B49" s="17" t="s">
        <v>333</v>
      </c>
      <c r="C49" s="12">
        <v>0</v>
      </c>
      <c r="D49" s="183">
        <v>0</v>
      </c>
      <c r="E49" s="9" t="e">
        <f t="shared" si="0"/>
        <v>#DIV/0!</v>
      </c>
      <c r="F49" s="9">
        <f t="shared" si="1"/>
        <v>0</v>
      </c>
    </row>
    <row r="50" spans="1:8" ht="47.25" hidden="1">
      <c r="A50" s="16">
        <v>2020900000</v>
      </c>
      <c r="B50" s="18" t="s">
        <v>22</v>
      </c>
      <c r="C50" s="268"/>
      <c r="D50" s="267"/>
      <c r="E50" s="9" t="e">
        <f t="shared" si="0"/>
        <v>#DIV/0!</v>
      </c>
      <c r="F50" s="9">
        <f t="shared" si="1"/>
        <v>0</v>
      </c>
    </row>
    <row r="51" spans="1:8" hidden="1">
      <c r="A51" s="7">
        <v>2190500005</v>
      </c>
      <c r="B51" s="11" t="s">
        <v>23</v>
      </c>
      <c r="C51" s="266">
        <v>0</v>
      </c>
      <c r="D51" s="266"/>
      <c r="E51" s="5"/>
      <c r="F51" s="5">
        <f>SUM(D51-C51)</f>
        <v>0</v>
      </c>
    </row>
    <row r="52" spans="1:8" s="6" customFormat="1" ht="31.5" hidden="1">
      <c r="A52" s="3">
        <v>3000000000</v>
      </c>
      <c r="B52" s="13" t="s">
        <v>24</v>
      </c>
      <c r="C52" s="269">
        <v>0</v>
      </c>
      <c r="D52" s="266">
        <v>0</v>
      </c>
      <c r="E52" s="5" t="e">
        <f t="shared" si="0"/>
        <v>#DIV/0!</v>
      </c>
      <c r="F52" s="5">
        <f t="shared" si="1"/>
        <v>0</v>
      </c>
    </row>
    <row r="53" spans="1:8" s="6" customFormat="1" ht="23.25" customHeight="1">
      <c r="A53" s="3"/>
      <c r="B53" s="4" t="s">
        <v>25</v>
      </c>
      <c r="C53" s="229">
        <f>SUM(C41,C42,C52)</f>
        <v>29032.241290000002</v>
      </c>
      <c r="D53" s="468">
        <f>D41+D42</f>
        <v>421.17701999999997</v>
      </c>
      <c r="E53" s="5">
        <f t="shared" si="0"/>
        <v>1.4507216848775368</v>
      </c>
      <c r="F53" s="5">
        <f t="shared" si="1"/>
        <v>-28611.064270000003</v>
      </c>
      <c r="G53" s="94"/>
      <c r="H53" s="94"/>
    </row>
    <row r="54" spans="1:8" s="6" customFormat="1">
      <c r="A54" s="3"/>
      <c r="B54" s="21" t="s">
        <v>307</v>
      </c>
      <c r="C54" s="5">
        <f>C53-C102</f>
        <v>0</v>
      </c>
      <c r="D54" s="5">
        <f>D53-D102</f>
        <v>64.274069999999938</v>
      </c>
      <c r="E54" s="22"/>
      <c r="F54" s="22"/>
    </row>
    <row r="55" spans="1:8" ht="15.75" customHeight="1">
      <c r="A55" s="23"/>
      <c r="B55" s="24"/>
      <c r="C55" s="114"/>
      <c r="D55" s="114"/>
      <c r="E55" s="26"/>
      <c r="F55" s="27"/>
    </row>
    <row r="56" spans="1:8" ht="63">
      <c r="A56" s="28" t="s">
        <v>0</v>
      </c>
      <c r="B56" s="28" t="s">
        <v>26</v>
      </c>
      <c r="C56" s="72" t="s">
        <v>418</v>
      </c>
      <c r="D56" s="73" t="s">
        <v>422</v>
      </c>
      <c r="E56" s="72" t="s">
        <v>2</v>
      </c>
      <c r="F56" s="74" t="s">
        <v>3</v>
      </c>
    </row>
    <row r="57" spans="1:8">
      <c r="A57" s="29">
        <v>1</v>
      </c>
      <c r="B57" s="28">
        <v>2</v>
      </c>
      <c r="C57" s="87">
        <v>3</v>
      </c>
      <c r="D57" s="87">
        <v>4</v>
      </c>
      <c r="E57" s="87">
        <v>5</v>
      </c>
      <c r="F57" s="87">
        <v>6</v>
      </c>
    </row>
    <row r="58" spans="1:8" s="6" customFormat="1" ht="17.25" customHeight="1">
      <c r="A58" s="30" t="s">
        <v>27</v>
      </c>
      <c r="B58" s="31" t="s">
        <v>28</v>
      </c>
      <c r="C58" s="102">
        <f>C59+C60+C61+C62+C63+C65+C64</f>
        <v>2004.712</v>
      </c>
      <c r="D58" s="102">
        <f>D59+D60+D61+D62+D63+D65+D64</f>
        <v>40.41039</v>
      </c>
      <c r="E58" s="34">
        <f>SUM(D58/C58*100)</f>
        <v>2.0157703450670224</v>
      </c>
      <c r="F58" s="34">
        <f>SUM(D58-C58)</f>
        <v>-1964.30161</v>
      </c>
    </row>
    <row r="59" spans="1:8" s="6" customFormat="1" ht="0.75" hidden="1" customHeight="1">
      <c r="A59" s="35" t="s">
        <v>29</v>
      </c>
      <c r="B59" s="36" t="s">
        <v>30</v>
      </c>
      <c r="C59" s="92"/>
      <c r="D59" s="92"/>
      <c r="E59" s="38"/>
      <c r="F59" s="38"/>
    </row>
    <row r="60" spans="1:8" ht="16.5" customHeight="1">
      <c r="A60" s="35" t="s">
        <v>31</v>
      </c>
      <c r="B60" s="39" t="s">
        <v>32</v>
      </c>
      <c r="C60" s="144">
        <v>1987.4</v>
      </c>
      <c r="D60" s="92">
        <v>40.41039</v>
      </c>
      <c r="E60" s="38">
        <f t="shared" ref="E60:E102" si="3">SUM(D60/C60*100)</f>
        <v>2.03332947569689</v>
      </c>
      <c r="F60" s="38">
        <f t="shared" ref="F60:F102" si="4">SUM(D60-C60)</f>
        <v>-1946.9896100000001</v>
      </c>
    </row>
    <row r="61" spans="1:8" ht="12.75" hidden="1" customHeight="1">
      <c r="A61" s="35" t="s">
        <v>33</v>
      </c>
      <c r="B61" s="39" t="s">
        <v>34</v>
      </c>
      <c r="C61" s="92"/>
      <c r="D61" s="92"/>
      <c r="E61" s="38" t="e">
        <f t="shared" si="3"/>
        <v>#DIV/0!</v>
      </c>
      <c r="F61" s="38">
        <f t="shared" si="4"/>
        <v>0</v>
      </c>
    </row>
    <row r="62" spans="1:8" ht="12.75" hidden="1" customHeight="1">
      <c r="A62" s="35" t="s">
        <v>35</v>
      </c>
      <c r="B62" s="39" t="s">
        <v>36</v>
      </c>
      <c r="C62" s="92"/>
      <c r="D62" s="92"/>
      <c r="E62" s="38" t="e">
        <f t="shared" si="3"/>
        <v>#DIV/0!</v>
      </c>
      <c r="F62" s="38">
        <f t="shared" si="4"/>
        <v>0</v>
      </c>
    </row>
    <row r="63" spans="1:8" ht="19.5" customHeight="1">
      <c r="A63" s="35" t="s">
        <v>37</v>
      </c>
      <c r="B63" s="39" t="s">
        <v>38</v>
      </c>
      <c r="C63" s="92">
        <v>0</v>
      </c>
      <c r="D63" s="92">
        <v>0</v>
      </c>
      <c r="E63" s="38" t="e">
        <f t="shared" si="3"/>
        <v>#DIV/0!</v>
      </c>
      <c r="F63" s="38">
        <f t="shared" si="4"/>
        <v>0</v>
      </c>
    </row>
    <row r="64" spans="1:8" ht="18" customHeight="1">
      <c r="A64" s="35" t="s">
        <v>39</v>
      </c>
      <c r="B64" s="39" t="s">
        <v>40</v>
      </c>
      <c r="C64" s="103">
        <v>10</v>
      </c>
      <c r="D64" s="103">
        <v>0</v>
      </c>
      <c r="E64" s="38">
        <f t="shared" si="3"/>
        <v>0</v>
      </c>
      <c r="F64" s="38">
        <f t="shared" si="4"/>
        <v>-10</v>
      </c>
    </row>
    <row r="65" spans="1:7" ht="18" customHeight="1">
      <c r="A65" s="35" t="s">
        <v>41</v>
      </c>
      <c r="B65" s="39" t="s">
        <v>42</v>
      </c>
      <c r="C65" s="92">
        <v>7.3120000000000003</v>
      </c>
      <c r="D65" s="92">
        <v>0</v>
      </c>
      <c r="E65" s="38">
        <f t="shared" si="3"/>
        <v>0</v>
      </c>
      <c r="F65" s="38">
        <f t="shared" si="4"/>
        <v>-7.3120000000000003</v>
      </c>
    </row>
    <row r="66" spans="1:7" s="6" customFormat="1" ht="15.75" customHeight="1">
      <c r="A66" s="41" t="s">
        <v>43</v>
      </c>
      <c r="B66" s="42" t="s">
        <v>44</v>
      </c>
      <c r="C66" s="22">
        <f>C67</f>
        <v>217.74600000000001</v>
      </c>
      <c r="D66" s="22">
        <f>D67</f>
        <v>5</v>
      </c>
      <c r="E66" s="34">
        <f t="shared" si="3"/>
        <v>2.2962534328988822</v>
      </c>
      <c r="F66" s="34">
        <f t="shared" si="4"/>
        <v>-212.74600000000001</v>
      </c>
    </row>
    <row r="67" spans="1:7">
      <c r="A67" s="43" t="s">
        <v>45</v>
      </c>
      <c r="B67" s="44" t="s">
        <v>46</v>
      </c>
      <c r="C67" s="92">
        <v>217.74600000000001</v>
      </c>
      <c r="D67" s="92">
        <v>5</v>
      </c>
      <c r="E67" s="38">
        <f t="shared" si="3"/>
        <v>2.2962534328988822</v>
      </c>
      <c r="F67" s="38">
        <f t="shared" si="4"/>
        <v>-212.74600000000001</v>
      </c>
    </row>
    <row r="68" spans="1:7" s="6" customFormat="1" ht="20.25" customHeight="1">
      <c r="A68" s="30" t="s">
        <v>47</v>
      </c>
      <c r="B68" s="31" t="s">
        <v>48</v>
      </c>
      <c r="C68" s="22">
        <f>C71+C73+C72</f>
        <v>23</v>
      </c>
      <c r="D68" s="22">
        <f>D71+D73+D72</f>
        <v>0</v>
      </c>
      <c r="E68" s="34">
        <f t="shared" si="3"/>
        <v>0</v>
      </c>
      <c r="F68" s="34">
        <f t="shared" si="4"/>
        <v>-23</v>
      </c>
    </row>
    <row r="69" spans="1:7" ht="0.75" hidden="1" customHeight="1">
      <c r="A69" s="35" t="s">
        <v>49</v>
      </c>
      <c r="B69" s="39" t="s">
        <v>50</v>
      </c>
      <c r="C69" s="92"/>
      <c r="D69" s="92"/>
      <c r="E69" s="34" t="e">
        <f t="shared" si="3"/>
        <v>#DIV/0!</v>
      </c>
      <c r="F69" s="34">
        <f t="shared" si="4"/>
        <v>0</v>
      </c>
    </row>
    <row r="70" spans="1:7" ht="16.5" hidden="1" customHeight="1">
      <c r="A70" s="45" t="s">
        <v>51</v>
      </c>
      <c r="B70" s="39" t="s">
        <v>52</v>
      </c>
      <c r="C70" s="92">
        <v>0</v>
      </c>
      <c r="D70" s="92"/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53</v>
      </c>
      <c r="B71" s="47" t="s">
        <v>54</v>
      </c>
      <c r="C71" s="92">
        <v>14</v>
      </c>
      <c r="D71" s="92">
        <v>0</v>
      </c>
      <c r="E71" s="34">
        <f t="shared" si="3"/>
        <v>0</v>
      </c>
      <c r="F71" s="34">
        <f t="shared" si="4"/>
        <v>-14</v>
      </c>
    </row>
    <row r="72" spans="1:7" ht="15.75" customHeight="1">
      <c r="A72" s="46" t="s">
        <v>215</v>
      </c>
      <c r="B72" s="47" t="s">
        <v>216</v>
      </c>
      <c r="C72" s="92">
        <v>7</v>
      </c>
      <c r="D72" s="92">
        <v>0</v>
      </c>
      <c r="E72" s="38">
        <f t="shared" ref="E72" si="5">SUM(D72/C72*100)</f>
        <v>0</v>
      </c>
      <c r="F72" s="38">
        <f t="shared" ref="F72" si="6">SUM(D72-C72)</f>
        <v>-7</v>
      </c>
    </row>
    <row r="73" spans="1:7" ht="15.75" customHeight="1">
      <c r="A73" s="46" t="s">
        <v>340</v>
      </c>
      <c r="B73" s="47" t="s">
        <v>341</v>
      </c>
      <c r="C73" s="92">
        <v>2</v>
      </c>
      <c r="D73" s="92">
        <v>0</v>
      </c>
      <c r="E73" s="34">
        <v>0</v>
      </c>
      <c r="F73" s="34">
        <v>0</v>
      </c>
    </row>
    <row r="74" spans="1:7" s="6" customFormat="1" ht="17.25" customHeight="1">
      <c r="A74" s="443" t="s">
        <v>55</v>
      </c>
      <c r="B74" s="31" t="s">
        <v>56</v>
      </c>
      <c r="C74" s="104">
        <f>C76+C77+C78+C75</f>
        <v>2774.3980000000001</v>
      </c>
      <c r="D74" s="104">
        <f>SUM(D75:D78)</f>
        <v>0</v>
      </c>
      <c r="E74" s="34">
        <f t="shared" si="3"/>
        <v>0</v>
      </c>
      <c r="F74" s="34">
        <f t="shared" si="4"/>
        <v>-2774.3980000000001</v>
      </c>
    </row>
    <row r="75" spans="1:7" ht="15.75" customHeight="1">
      <c r="A75" s="35" t="s">
        <v>57</v>
      </c>
      <c r="B75" s="39" t="s">
        <v>58</v>
      </c>
      <c r="C75" s="105">
        <v>22.8</v>
      </c>
      <c r="D75" s="92">
        <v>0</v>
      </c>
      <c r="E75" s="38">
        <f t="shared" si="3"/>
        <v>0</v>
      </c>
      <c r="F75" s="38">
        <f t="shared" si="4"/>
        <v>-22.8</v>
      </c>
    </row>
    <row r="76" spans="1:7" s="6" customFormat="1" ht="19.5" customHeight="1">
      <c r="A76" s="35" t="s">
        <v>59</v>
      </c>
      <c r="B76" s="39" t="s">
        <v>60</v>
      </c>
      <c r="C76" s="105">
        <v>0</v>
      </c>
      <c r="D76" s="92">
        <v>0</v>
      </c>
      <c r="E76" s="38" t="e">
        <f t="shared" si="3"/>
        <v>#DIV/0!</v>
      </c>
      <c r="F76" s="38">
        <f t="shared" si="4"/>
        <v>0</v>
      </c>
      <c r="G76" s="50"/>
    </row>
    <row r="77" spans="1:7">
      <c r="A77" s="35" t="s">
        <v>61</v>
      </c>
      <c r="B77" s="39" t="s">
        <v>62</v>
      </c>
      <c r="C77" s="105">
        <v>2515.21</v>
      </c>
      <c r="D77" s="92">
        <v>0</v>
      </c>
      <c r="E77" s="38">
        <f t="shared" si="3"/>
        <v>0</v>
      </c>
      <c r="F77" s="38">
        <f t="shared" si="4"/>
        <v>-2515.21</v>
      </c>
    </row>
    <row r="78" spans="1:7">
      <c r="A78" s="35" t="s">
        <v>63</v>
      </c>
      <c r="B78" s="39" t="s">
        <v>64</v>
      </c>
      <c r="C78" s="105">
        <v>236.38800000000001</v>
      </c>
      <c r="D78" s="92">
        <v>0</v>
      </c>
      <c r="E78" s="38">
        <f t="shared" si="3"/>
        <v>0</v>
      </c>
      <c r="F78" s="38">
        <f t="shared" si="4"/>
        <v>-236.38800000000001</v>
      </c>
    </row>
    <row r="79" spans="1:7" s="6" customFormat="1" ht="24" customHeight="1">
      <c r="A79" s="30" t="s">
        <v>65</v>
      </c>
      <c r="B79" s="31" t="s">
        <v>66</v>
      </c>
      <c r="C79" s="22">
        <f>SUM(C80:C83)</f>
        <v>20670.485290000001</v>
      </c>
      <c r="D79" s="22">
        <f>SUM(D80:D83)</f>
        <v>90.492559999999997</v>
      </c>
      <c r="E79" s="34">
        <f t="shared" si="3"/>
        <v>0.43778633510737475</v>
      </c>
      <c r="F79" s="34">
        <f t="shared" si="4"/>
        <v>-20579.992730000002</v>
      </c>
    </row>
    <row r="80" spans="1:7" ht="2.25" hidden="1" customHeight="1">
      <c r="A80" s="35" t="s">
        <v>67</v>
      </c>
      <c r="B80" s="51" t="s">
        <v>68</v>
      </c>
      <c r="C80" s="92">
        <v>0</v>
      </c>
      <c r="D80" s="92">
        <v>0</v>
      </c>
      <c r="E80" s="38" t="e">
        <f t="shared" si="3"/>
        <v>#DIV/0!</v>
      </c>
      <c r="F80" s="38">
        <f t="shared" si="4"/>
        <v>0</v>
      </c>
    </row>
    <row r="81" spans="1:6" ht="15" customHeight="1">
      <c r="A81" s="35" t="s">
        <v>69</v>
      </c>
      <c r="B81" s="51" t="s">
        <v>70</v>
      </c>
      <c r="C81" s="92">
        <v>1000</v>
      </c>
      <c r="D81" s="92">
        <v>56.16</v>
      </c>
      <c r="E81" s="38">
        <f t="shared" si="3"/>
        <v>5.6159999999999997</v>
      </c>
      <c r="F81" s="38">
        <f t="shared" si="4"/>
        <v>-943.84</v>
      </c>
    </row>
    <row r="82" spans="1:6" ht="15" customHeight="1">
      <c r="A82" s="35" t="s">
        <v>71</v>
      </c>
      <c r="B82" s="39" t="s">
        <v>72</v>
      </c>
      <c r="C82" s="92">
        <v>19670.485290000001</v>
      </c>
      <c r="D82" s="92">
        <v>34.332560000000001</v>
      </c>
      <c r="E82" s="38">
        <f t="shared" si="3"/>
        <v>0.17453844932566989</v>
      </c>
      <c r="F82" s="38">
        <f t="shared" si="4"/>
        <v>-19636.152730000002</v>
      </c>
    </row>
    <row r="83" spans="1:6" ht="18" hidden="1" customHeight="1">
      <c r="A83" s="35" t="s">
        <v>252</v>
      </c>
      <c r="B83" s="39" t="s">
        <v>253</v>
      </c>
      <c r="C83" s="92">
        <v>0</v>
      </c>
      <c r="D83" s="92">
        <v>0</v>
      </c>
      <c r="E83" s="38" t="e">
        <f t="shared" si="3"/>
        <v>#DIV/0!</v>
      </c>
      <c r="F83" s="38">
        <f t="shared" si="4"/>
        <v>0</v>
      </c>
    </row>
    <row r="84" spans="1:6" s="6" customFormat="1" ht="16.5" customHeight="1">
      <c r="A84" s="30" t="s">
        <v>83</v>
      </c>
      <c r="B84" s="31" t="s">
        <v>84</v>
      </c>
      <c r="C84" s="22">
        <f>C85+C86</f>
        <v>3331.9</v>
      </c>
      <c r="D84" s="22">
        <f>D85+D86</f>
        <v>221</v>
      </c>
      <c r="E84" s="34">
        <f t="shared" si="3"/>
        <v>6.6328521264143587</v>
      </c>
      <c r="F84" s="34">
        <f t="shared" si="4"/>
        <v>-3110.9</v>
      </c>
    </row>
    <row r="85" spans="1:6" ht="14.25" customHeight="1">
      <c r="A85" s="35" t="s">
        <v>85</v>
      </c>
      <c r="B85" s="39" t="s">
        <v>230</v>
      </c>
      <c r="C85" s="92">
        <v>3331.9</v>
      </c>
      <c r="D85" s="92">
        <v>221</v>
      </c>
      <c r="E85" s="38">
        <f t="shared" si="3"/>
        <v>6.6328521264143587</v>
      </c>
      <c r="F85" s="38">
        <f t="shared" si="4"/>
        <v>-3110.9</v>
      </c>
    </row>
    <row r="86" spans="1:6" ht="14.25" hidden="1" customHeight="1">
      <c r="A86" s="35" t="s">
        <v>259</v>
      </c>
      <c r="B86" s="39" t="s">
        <v>260</v>
      </c>
      <c r="C86" s="92"/>
      <c r="D86" s="92">
        <v>0</v>
      </c>
      <c r="E86" s="38" t="e">
        <f t="shared" si="3"/>
        <v>#DIV/0!</v>
      </c>
      <c r="F86" s="38">
        <f t="shared" si="4"/>
        <v>0</v>
      </c>
    </row>
    <row r="87" spans="1:6" s="6" customFormat="1" ht="15" customHeight="1">
      <c r="A87" s="52">
        <v>1000</v>
      </c>
      <c r="B87" s="31" t="s">
        <v>86</v>
      </c>
      <c r="C87" s="22">
        <f>SUM(C88:C91)</f>
        <v>0</v>
      </c>
      <c r="D87" s="22">
        <f>SUM(D88:D91)</f>
        <v>0</v>
      </c>
      <c r="E87" s="34" t="e">
        <f t="shared" si="3"/>
        <v>#DIV/0!</v>
      </c>
      <c r="F87" s="34">
        <f t="shared" si="4"/>
        <v>0</v>
      </c>
    </row>
    <row r="88" spans="1:6" hidden="1">
      <c r="A88" s="53">
        <v>1001</v>
      </c>
      <c r="B88" s="54" t="s">
        <v>87</v>
      </c>
      <c r="C88" s="92"/>
      <c r="D88" s="92"/>
      <c r="E88" s="34" t="e">
        <f t="shared" si="3"/>
        <v>#DIV/0!</v>
      </c>
      <c r="F88" s="38">
        <f t="shared" si="4"/>
        <v>0</v>
      </c>
    </row>
    <row r="89" spans="1:6" hidden="1">
      <c r="A89" s="53">
        <v>1003</v>
      </c>
      <c r="B89" s="54" t="s">
        <v>88</v>
      </c>
      <c r="C89" s="92">
        <v>0</v>
      </c>
      <c r="D89" s="92">
        <v>0</v>
      </c>
      <c r="E89" s="34" t="e">
        <f t="shared" si="3"/>
        <v>#DIV/0!</v>
      </c>
      <c r="F89" s="38">
        <f t="shared" si="4"/>
        <v>0</v>
      </c>
    </row>
    <row r="90" spans="1:6" hidden="1">
      <c r="A90" s="53">
        <v>1004</v>
      </c>
      <c r="B90" s="54" t="s">
        <v>89</v>
      </c>
      <c r="C90" s="92"/>
      <c r="D90" s="185"/>
      <c r="E90" s="34" t="e">
        <f t="shared" si="3"/>
        <v>#DIV/0!</v>
      </c>
      <c r="F90" s="38">
        <f t="shared" si="4"/>
        <v>0</v>
      </c>
    </row>
    <row r="91" spans="1:6" ht="0.75" customHeight="1">
      <c r="A91" s="35" t="s">
        <v>90</v>
      </c>
      <c r="B91" s="39" t="s">
        <v>91</v>
      </c>
      <c r="C91" s="92">
        <v>0</v>
      </c>
      <c r="D91" s="92">
        <v>0</v>
      </c>
      <c r="E91" s="38" t="e">
        <f t="shared" si="3"/>
        <v>#DIV/0!</v>
      </c>
      <c r="F91" s="38">
        <f t="shared" si="4"/>
        <v>0</v>
      </c>
    </row>
    <row r="92" spans="1:6" ht="15" customHeight="1">
      <c r="A92" s="30" t="s">
        <v>92</v>
      </c>
      <c r="B92" s="31" t="s">
        <v>93</v>
      </c>
      <c r="C92" s="22">
        <f>C93+C94+C95+C96+C97</f>
        <v>10</v>
      </c>
      <c r="D92" s="22">
        <f>D93+D94+D95+D96+D97</f>
        <v>0</v>
      </c>
      <c r="E92" s="34">
        <f t="shared" si="3"/>
        <v>0</v>
      </c>
      <c r="F92" s="22">
        <f>F93+F94+F95+F96+F97</f>
        <v>-10</v>
      </c>
    </row>
    <row r="93" spans="1:6" ht="15.75" customHeight="1">
      <c r="A93" s="35" t="s">
        <v>94</v>
      </c>
      <c r="B93" s="39" t="s">
        <v>95</v>
      </c>
      <c r="C93" s="92">
        <v>10</v>
      </c>
      <c r="D93" s="92">
        <v>0</v>
      </c>
      <c r="E93" s="38">
        <f t="shared" si="3"/>
        <v>0</v>
      </c>
      <c r="F93" s="38">
        <f>SUM(D93-C93)</f>
        <v>-10</v>
      </c>
    </row>
    <row r="94" spans="1:6" ht="15" hidden="1" customHeight="1">
      <c r="A94" s="35" t="s">
        <v>96</v>
      </c>
      <c r="B94" s="39" t="s">
        <v>97</v>
      </c>
      <c r="C94" s="131"/>
      <c r="D94" s="92"/>
      <c r="E94" s="38" t="e">
        <f t="shared" si="3"/>
        <v>#DIV/0!</v>
      </c>
      <c r="F94" s="38">
        <f>SUM(D94-C94)</f>
        <v>0</v>
      </c>
    </row>
    <row r="95" spans="1:6" ht="15" hidden="1" customHeight="1">
      <c r="A95" s="35" t="s">
        <v>98</v>
      </c>
      <c r="B95" s="39" t="s">
        <v>99</v>
      </c>
      <c r="C95" s="131"/>
      <c r="D95" s="92"/>
      <c r="E95" s="38" t="e">
        <f t="shared" si="3"/>
        <v>#DIV/0!</v>
      </c>
      <c r="F95" s="38"/>
    </row>
    <row r="96" spans="1:6" ht="15" hidden="1" customHeight="1">
      <c r="A96" s="35" t="s">
        <v>100</v>
      </c>
      <c r="B96" s="39" t="s">
        <v>101</v>
      </c>
      <c r="C96" s="131"/>
      <c r="D96" s="92"/>
      <c r="E96" s="38" t="e">
        <f t="shared" si="3"/>
        <v>#DIV/0!</v>
      </c>
      <c r="F96" s="38"/>
    </row>
    <row r="97" spans="1:7" ht="57.75" hidden="1" customHeight="1">
      <c r="A97" s="35" t="s">
        <v>102</v>
      </c>
      <c r="B97" s="39" t="s">
        <v>103</v>
      </c>
      <c r="C97" s="172"/>
      <c r="D97" s="92"/>
      <c r="E97" s="38" t="e">
        <f t="shared" si="3"/>
        <v>#DIV/0!</v>
      </c>
      <c r="F97" s="38"/>
    </row>
    <row r="98" spans="1:7" s="6" customFormat="1" ht="18" hidden="1" customHeight="1">
      <c r="A98" s="52">
        <v>1400</v>
      </c>
      <c r="B98" s="56" t="s">
        <v>112</v>
      </c>
      <c r="C98" s="48"/>
      <c r="D98" s="104"/>
      <c r="E98" s="34" t="e">
        <f t="shared" si="3"/>
        <v>#DIV/0!</v>
      </c>
      <c r="F98" s="34">
        <f t="shared" si="4"/>
        <v>0</v>
      </c>
    </row>
    <row r="99" spans="1:7" ht="16.5" hidden="1" customHeight="1">
      <c r="A99" s="53">
        <v>1401</v>
      </c>
      <c r="B99" s="54" t="s">
        <v>113</v>
      </c>
      <c r="C99" s="105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7" ht="20.25" hidden="1" customHeight="1">
      <c r="A100" s="53">
        <v>1402</v>
      </c>
      <c r="B100" s="54" t="s">
        <v>114</v>
      </c>
      <c r="C100" s="105">
        <v>0</v>
      </c>
      <c r="D100" s="92">
        <v>0</v>
      </c>
      <c r="E100" s="38" t="e">
        <f t="shared" si="3"/>
        <v>#DIV/0!</v>
      </c>
      <c r="F100" s="38">
        <f t="shared" si="4"/>
        <v>0</v>
      </c>
    </row>
    <row r="101" spans="1:7" ht="13.5" hidden="1" customHeight="1">
      <c r="A101" s="53">
        <v>1403</v>
      </c>
      <c r="B101" s="54" t="s">
        <v>115</v>
      </c>
      <c r="C101" s="105">
        <v>0</v>
      </c>
      <c r="D101" s="92">
        <v>0</v>
      </c>
      <c r="E101" s="38" t="e">
        <f t="shared" si="3"/>
        <v>#DIV/0!</v>
      </c>
      <c r="F101" s="38">
        <f t="shared" si="4"/>
        <v>0</v>
      </c>
    </row>
    <row r="102" spans="1:7" s="6" customFormat="1" ht="15" customHeight="1">
      <c r="A102" s="52"/>
      <c r="B102" s="57" t="s">
        <v>116</v>
      </c>
      <c r="C102" s="460">
        <f>C58+C66+C68+C74+C79+C84+C92+C87+C98</f>
        <v>29032.241290000002</v>
      </c>
      <c r="D102" s="460">
        <f>D58+D66+D68+D74+D79+D84+D92+D87+D98</f>
        <v>356.90295000000003</v>
      </c>
      <c r="E102" s="34">
        <f t="shared" si="3"/>
        <v>1.2293330936283355</v>
      </c>
      <c r="F102" s="34">
        <f t="shared" si="4"/>
        <v>-28675.338340000002</v>
      </c>
      <c r="G102" s="94"/>
    </row>
    <row r="103" spans="1:7" ht="5.25" customHeight="1">
      <c r="D103" s="61"/>
    </row>
    <row r="104" spans="1:7" s="65" customFormat="1" ht="12.75">
      <c r="A104" s="63" t="s">
        <v>117</v>
      </c>
      <c r="B104" s="63"/>
      <c r="C104" s="132"/>
      <c r="D104" s="64"/>
    </row>
    <row r="105" spans="1:7" s="65" customFormat="1" ht="12.75">
      <c r="A105" s="66" t="s">
        <v>118</v>
      </c>
      <c r="B105" s="66"/>
      <c r="C105" s="132" t="s">
        <v>119</v>
      </c>
    </row>
    <row r="143" hidden="1"/>
  </sheetData>
  <customSheetViews>
    <customSheetView guid="{BCDCC9D4-DB89-4801-A421-45470CFD57EC}" scale="70" showPageBreaks="1" printArea="1" hiddenRows="1" state="hidden" view="pageBreakPreview" topLeftCell="A12">
      <selection activeCell="C56" sqref="C56"/>
      <pageMargins left="0.74803149606299213" right="0.74803149606299213" top="0.98425196850393704" bottom="0.98425196850393704" header="0.51181102362204722" footer="0.51181102362204722"/>
      <pageSetup paperSize="9" scale="59" orientation="portrait" r:id="rId1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2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3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4"/>
      <headerFooter alignWithMargins="0"/>
    </customSheetView>
    <customSheetView guid="{3DCB9AAA-F09C-4EA6-B992-F93E466D374A}" hiddenRows="1" topLeftCell="A52">
      <selection activeCell="B100" sqref="B100"/>
      <pageMargins left="0.75" right="0.75" top="1" bottom="1" header="0.5" footer="0.5"/>
      <pageSetup paperSize="9" scale="46" orientation="portrait" r:id="rId5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6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7"/>
      <headerFooter alignWithMargins="0"/>
    </customSheetView>
    <customSheetView guid="{B30CE22D-C12F-4E12-8BB9-3AAE0A6991CC}" scale="70" showPageBreaks="1" fitToPage="1" printArea="1" hiddenRows="1" view="pageBreakPreview">
      <selection activeCell="D56" sqref="D56"/>
      <pageMargins left="0.74803149606299213" right="0.74803149606299213" top="0.98425196850393704" bottom="0.98425196850393704" header="0.51181102362204722" footer="0.51181102362204722"/>
      <pageSetup paperSize="9" scale="56" orientation="portrait" r:id="rId8"/>
      <headerFooter alignWithMargins="0"/>
    </customSheetView>
    <customSheetView guid="{B31C8DB7-3E78-4144-A6B5-8DE36DE63F0E}" hiddenRows="1" topLeftCell="A27">
      <selection activeCell="D31" sqref="D31"/>
      <pageMargins left="0.75" right="0.75" top="1" bottom="1" header="0.5" footer="0.5"/>
      <pageSetup paperSize="9" scale="56" orientation="portrait" r:id="rId9"/>
      <headerFooter alignWithMargins="0"/>
    </customSheetView>
    <customSheetView guid="{61528DAC-5C4C-48F4-ADE2-8A724B05A086}" scale="70" showPageBreaks="1" printArea="1" hiddenRows="1" view="pageBreakPreview" topLeftCell="A12">
      <selection activeCell="C56" sqref="C56"/>
      <pageMargins left="0.74803149606299213" right="0.74803149606299213" top="0.98425196850393704" bottom="0.98425196850393704" header="0.51181102362204722" footer="0.51181102362204722"/>
      <pageSetup paperSize="9" scale="59" orientation="portrait" r:id="rId10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9" orientation="portrait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H145"/>
  <sheetViews>
    <sheetView view="pageBreakPreview" zoomScale="70" zoomScaleNormal="100" zoomScaleSheetLayoutView="70" workbookViewId="0">
      <selection activeCell="C3" sqref="C3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4" t="s">
        <v>424</v>
      </c>
      <c r="B1" s="524"/>
      <c r="C1" s="524"/>
      <c r="D1" s="524"/>
      <c r="E1" s="524"/>
      <c r="F1" s="524"/>
    </row>
    <row r="2" spans="1:6">
      <c r="A2" s="524"/>
      <c r="B2" s="524"/>
      <c r="C2" s="524"/>
      <c r="D2" s="524"/>
      <c r="E2" s="524"/>
      <c r="F2" s="524"/>
    </row>
    <row r="3" spans="1:6" ht="63">
      <c r="A3" s="2" t="s">
        <v>0</v>
      </c>
      <c r="B3" s="2" t="s">
        <v>1</v>
      </c>
      <c r="C3" s="72" t="s">
        <v>418</v>
      </c>
      <c r="D3" s="73" t="s">
        <v>415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2207.9699999999998</v>
      </c>
      <c r="D4" s="5">
        <f>D5+D12+D14+D17+D7</f>
        <v>95.602469999999997</v>
      </c>
      <c r="E4" s="5">
        <f>SUM(D4/C4*100)</f>
        <v>4.3298808407722937</v>
      </c>
      <c r="F4" s="5">
        <f>SUM(D4-C4)</f>
        <v>-2112.36753</v>
      </c>
    </row>
    <row r="5" spans="1:6" s="6" customFormat="1">
      <c r="A5" s="68">
        <v>1010000000</v>
      </c>
      <c r="B5" s="67" t="s">
        <v>5</v>
      </c>
      <c r="C5" s="5">
        <f>C6</f>
        <v>120</v>
      </c>
      <c r="D5" s="5">
        <f>D6</f>
        <v>1.1575200000000001</v>
      </c>
      <c r="E5" s="5">
        <f t="shared" ref="E5:E54" si="0">SUM(D5/C5*100)</f>
        <v>0.96460000000000001</v>
      </c>
      <c r="F5" s="5">
        <f t="shared" ref="F5:F54" si="1">SUM(D5-C5)</f>
        <v>-118.84247999999999</v>
      </c>
    </row>
    <row r="6" spans="1:6">
      <c r="A6" s="7">
        <v>1010200001</v>
      </c>
      <c r="B6" s="8" t="s">
        <v>225</v>
      </c>
      <c r="C6" s="9">
        <v>120</v>
      </c>
      <c r="D6" s="10">
        <v>1.1575200000000001</v>
      </c>
      <c r="E6" s="9">
        <f t="shared" ref="E6:E11" si="2">SUM(D6/C6*100)</f>
        <v>0.96460000000000001</v>
      </c>
      <c r="F6" s="9">
        <f t="shared" si="1"/>
        <v>-118.84247999999999</v>
      </c>
    </row>
    <row r="7" spans="1:6" ht="31.5">
      <c r="A7" s="3">
        <v>1030000000</v>
      </c>
      <c r="B7" s="13" t="s">
        <v>267</v>
      </c>
      <c r="C7" s="5">
        <f>C8+C10+C9</f>
        <v>777.96999999999991</v>
      </c>
      <c r="D7" s="5">
        <f>D8+D10+D9+D11</f>
        <v>74.655249999999995</v>
      </c>
      <c r="E7" s="9">
        <f t="shared" si="2"/>
        <v>9.5961605203285476</v>
      </c>
      <c r="F7" s="9">
        <f t="shared" si="1"/>
        <v>-703.31474999999989</v>
      </c>
    </row>
    <row r="8" spans="1:6">
      <c r="A8" s="7">
        <v>1030223001</v>
      </c>
      <c r="B8" s="8" t="s">
        <v>269</v>
      </c>
      <c r="C8" s="9">
        <v>290.18299999999999</v>
      </c>
      <c r="D8" s="10">
        <v>34.300379999999997</v>
      </c>
      <c r="E8" s="9">
        <f t="shared" si="2"/>
        <v>11.820258250827925</v>
      </c>
      <c r="F8" s="9">
        <f t="shared" si="1"/>
        <v>-255.88262</v>
      </c>
    </row>
    <row r="9" spans="1:6">
      <c r="A9" s="7">
        <v>1030224001</v>
      </c>
      <c r="B9" s="8" t="s">
        <v>275</v>
      </c>
      <c r="C9" s="9">
        <v>3.1120000000000001</v>
      </c>
      <c r="D9" s="10">
        <v>0.20186000000000001</v>
      </c>
      <c r="E9" s="9">
        <f t="shared" si="2"/>
        <v>6.4865038560411312</v>
      </c>
      <c r="F9" s="9">
        <f t="shared" si="1"/>
        <v>-2.9101400000000002</v>
      </c>
    </row>
    <row r="10" spans="1:6">
      <c r="A10" s="7">
        <v>1030225001</v>
      </c>
      <c r="B10" s="8" t="s">
        <v>268</v>
      </c>
      <c r="C10" s="9">
        <v>484.67500000000001</v>
      </c>
      <c r="D10" s="10">
        <v>42.438200000000002</v>
      </c>
      <c r="E10" s="9">
        <f t="shared" si="2"/>
        <v>8.7560117604580388</v>
      </c>
      <c r="F10" s="9">
        <f t="shared" si="1"/>
        <v>-442.23680000000002</v>
      </c>
    </row>
    <row r="11" spans="1:6">
      <c r="A11" s="7">
        <v>1030226001</v>
      </c>
      <c r="B11" s="8" t="s">
        <v>277</v>
      </c>
      <c r="C11" s="9">
        <v>0</v>
      </c>
      <c r="D11" s="10">
        <v>-2.2851900000000001</v>
      </c>
      <c r="E11" s="9" t="e">
        <f t="shared" si="2"/>
        <v>#DIV/0!</v>
      </c>
      <c r="F11" s="9">
        <f t="shared" si="1"/>
        <v>-2.2851900000000001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1296</v>
      </c>
      <c r="D14" s="5">
        <f>D15+D16</f>
        <v>19.789700000000003</v>
      </c>
      <c r="E14" s="5">
        <f t="shared" si="0"/>
        <v>1.5269830246913583</v>
      </c>
      <c r="F14" s="5">
        <f t="shared" si="1"/>
        <v>-1276.2103</v>
      </c>
    </row>
    <row r="15" spans="1:6" s="6" customFormat="1" ht="15.75" customHeight="1">
      <c r="A15" s="7">
        <v>1060100000</v>
      </c>
      <c r="B15" s="11" t="s">
        <v>8</v>
      </c>
      <c r="C15" s="9">
        <v>406</v>
      </c>
      <c r="D15" s="10">
        <v>3.3661300000000001</v>
      </c>
      <c r="E15" s="9">
        <f t="shared" si="0"/>
        <v>0.82909605911330053</v>
      </c>
      <c r="F15" s="9">
        <f>SUM(D15-C15)</f>
        <v>-402.63387</v>
      </c>
    </row>
    <row r="16" spans="1:6" ht="15.75" customHeight="1">
      <c r="A16" s="7">
        <v>1060600000</v>
      </c>
      <c r="B16" s="11" t="s">
        <v>7</v>
      </c>
      <c r="C16" s="9">
        <v>890</v>
      </c>
      <c r="D16" s="10">
        <v>16.423570000000002</v>
      </c>
      <c r="E16" s="9">
        <f t="shared" si="0"/>
        <v>1.845344943820225</v>
      </c>
      <c r="F16" s="9">
        <f t="shared" si="1"/>
        <v>-873.57642999999996</v>
      </c>
    </row>
    <row r="17" spans="1:6" s="6" customFormat="1">
      <c r="A17" s="3">
        <v>1080000000</v>
      </c>
      <c r="B17" s="4" t="s">
        <v>10</v>
      </c>
      <c r="C17" s="5">
        <f>C18</f>
        <v>4</v>
      </c>
      <c r="D17" s="5">
        <f>D18</f>
        <v>0</v>
      </c>
      <c r="E17" s="5">
        <f t="shared" si="0"/>
        <v>0</v>
      </c>
      <c r="F17" s="5">
        <f t="shared" si="1"/>
        <v>-4</v>
      </c>
    </row>
    <row r="18" spans="1:6" ht="21.75" customHeight="1">
      <c r="A18" s="7">
        <v>1080400001</v>
      </c>
      <c r="B18" s="8" t="s">
        <v>224</v>
      </c>
      <c r="C18" s="9">
        <v>4</v>
      </c>
      <c r="D18" s="10">
        <v>0</v>
      </c>
      <c r="E18" s="9">
        <f t="shared" si="0"/>
        <v>0</v>
      </c>
      <c r="F18" s="9">
        <f t="shared" si="1"/>
        <v>-4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C26+C30+C33+C39+C36</f>
        <v>300</v>
      </c>
      <c r="D25" s="5">
        <f>D26+D30+D33+D39+D36</f>
        <v>23.041</v>
      </c>
      <c r="E25" s="5">
        <f t="shared" si="0"/>
        <v>7.6803333333333335</v>
      </c>
      <c r="F25" s="5">
        <f t="shared" si="1"/>
        <v>-276.959</v>
      </c>
    </row>
    <row r="26" spans="1:6" s="6" customFormat="1" ht="30" customHeight="1">
      <c r="A26" s="68">
        <v>1110000000</v>
      </c>
      <c r="B26" s="69" t="s">
        <v>126</v>
      </c>
      <c r="C26" s="5">
        <f>C27+C28+C29</f>
        <v>270</v>
      </c>
      <c r="D26" s="5">
        <f>D27+D28+D29</f>
        <v>22.321000000000002</v>
      </c>
      <c r="E26" s="5">
        <f t="shared" si="0"/>
        <v>8.2670370370370385</v>
      </c>
      <c r="F26" s="5">
        <f t="shared" si="1"/>
        <v>-247.679</v>
      </c>
    </row>
    <row r="27" spans="1:6">
      <c r="A27" s="16">
        <v>1110501101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286</v>
      </c>
      <c r="C28" s="12">
        <v>250</v>
      </c>
      <c r="D28" s="10">
        <v>22.321000000000002</v>
      </c>
      <c r="E28" s="9">
        <f t="shared" si="0"/>
        <v>8.9283999999999999</v>
      </c>
      <c r="F28" s="9">
        <f t="shared" si="1"/>
        <v>-227.679</v>
      </c>
    </row>
    <row r="29" spans="1:6" ht="18" customHeight="1">
      <c r="A29" s="7">
        <v>1110503505</v>
      </c>
      <c r="B29" s="11" t="s">
        <v>221</v>
      </c>
      <c r="C29" s="12">
        <v>20</v>
      </c>
      <c r="D29" s="10">
        <v>0</v>
      </c>
      <c r="E29" s="9">
        <f t="shared" si="0"/>
        <v>0</v>
      </c>
      <c r="F29" s="9">
        <f t="shared" si="1"/>
        <v>-20</v>
      </c>
    </row>
    <row r="30" spans="1:6" s="15" customFormat="1" ht="15.75" customHeight="1">
      <c r="A30" s="68">
        <v>1130000000</v>
      </c>
      <c r="B30" s="69" t="s">
        <v>128</v>
      </c>
      <c r="C30" s="5">
        <f>C31</f>
        <v>30</v>
      </c>
      <c r="D30" s="5">
        <f>D31+D32</f>
        <v>0.72</v>
      </c>
      <c r="E30" s="5">
        <f t="shared" si="0"/>
        <v>2.4</v>
      </c>
      <c r="F30" s="5">
        <f t="shared" si="1"/>
        <v>-29.28</v>
      </c>
    </row>
    <row r="31" spans="1:6" ht="31.5">
      <c r="A31" s="7">
        <v>1130206510</v>
      </c>
      <c r="B31" s="8" t="s">
        <v>423</v>
      </c>
      <c r="C31" s="9">
        <v>30</v>
      </c>
      <c r="D31" s="10">
        <v>0</v>
      </c>
      <c r="E31" s="9">
        <f t="shared" si="0"/>
        <v>0</v>
      </c>
      <c r="F31" s="9">
        <f t="shared" si="1"/>
        <v>-30</v>
      </c>
    </row>
    <row r="32" spans="1:6">
      <c r="A32" s="7">
        <v>1130299000</v>
      </c>
      <c r="B32" s="8" t="s">
        <v>316</v>
      </c>
      <c r="C32" s="9">
        <v>0</v>
      </c>
      <c r="D32" s="10">
        <v>0.72</v>
      </c>
      <c r="E32" s="9" t="e">
        <f t="shared" si="0"/>
        <v>#DIV/0!</v>
      </c>
      <c r="F32" s="9">
        <f t="shared" si="1"/>
        <v>0.72</v>
      </c>
    </row>
    <row r="33" spans="1:7" ht="17.25" customHeight="1">
      <c r="A33" s="70">
        <v>1140000000</v>
      </c>
      <c r="B33" s="71" t="s">
        <v>129</v>
      </c>
      <c r="C33" s="5">
        <f>C35</f>
        <v>0</v>
      </c>
      <c r="D33" s="5">
        <f>D34+D35</f>
        <v>0</v>
      </c>
      <c r="E33" s="5" t="e">
        <f t="shared" si="0"/>
        <v>#DIV/0!</v>
      </c>
      <c r="F33" s="5">
        <f t="shared" si="1"/>
        <v>0</v>
      </c>
    </row>
    <row r="34" spans="1:7">
      <c r="A34" s="16">
        <v>1140200000</v>
      </c>
      <c r="B34" s="18" t="s">
        <v>130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5" hidden="1" customHeight="1">
      <c r="A35" s="7">
        <v>1140600000</v>
      </c>
      <c r="B35" s="8" t="s">
        <v>219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4.75" customHeight="1">
      <c r="A36" s="3">
        <v>1160000000</v>
      </c>
      <c r="B36" s="13" t="s">
        <v>241</v>
      </c>
      <c r="C36" s="5">
        <f>C38+C37</f>
        <v>0</v>
      </c>
      <c r="D36" s="5">
        <f>D38+D37</f>
        <v>0</v>
      </c>
      <c r="E36" s="5" t="e">
        <f t="shared" si="0"/>
        <v>#DIV/0!</v>
      </c>
      <c r="F36" s="5">
        <f t="shared" si="1"/>
        <v>0</v>
      </c>
    </row>
    <row r="37" spans="1:7" ht="24.75" customHeight="1">
      <c r="A37" s="7">
        <v>1160709000</v>
      </c>
      <c r="B37" s="8" t="s">
        <v>410</v>
      </c>
      <c r="C37" s="9">
        <v>0</v>
      </c>
      <c r="D37" s="9">
        <v>0</v>
      </c>
      <c r="E37" s="9" t="e">
        <f>SUM(D37/C37*100)</f>
        <v>#DIV/0!</v>
      </c>
      <c r="F37" s="9">
        <f>SUM(D37-C37)</f>
        <v>0</v>
      </c>
    </row>
    <row r="38" spans="1:7" ht="30.75" customHeight="1">
      <c r="A38" s="7">
        <v>1169005010</v>
      </c>
      <c r="B38" s="8" t="s">
        <v>309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ht="24.75" customHeight="1">
      <c r="A39" s="3">
        <v>1170000000</v>
      </c>
      <c r="B39" s="13" t="s">
        <v>132</v>
      </c>
      <c r="C39" s="5">
        <f>C40+C41</f>
        <v>0</v>
      </c>
      <c r="D39" s="5">
        <f>D40+D41</f>
        <v>0</v>
      </c>
      <c r="E39" s="9" t="e">
        <f t="shared" si="0"/>
        <v>#DIV/0!</v>
      </c>
      <c r="F39" s="5">
        <f t="shared" si="1"/>
        <v>0</v>
      </c>
    </row>
    <row r="40" spans="1:7" ht="0.75" customHeight="1">
      <c r="A40" s="7">
        <v>1170105005</v>
      </c>
      <c r="B40" s="8" t="s">
        <v>15</v>
      </c>
      <c r="C40" s="9">
        <v>0</v>
      </c>
      <c r="D40" s="9">
        <v>0</v>
      </c>
      <c r="E40" s="9" t="e">
        <f t="shared" si="0"/>
        <v>#DIV/0!</v>
      </c>
      <c r="F40" s="9">
        <f t="shared" si="1"/>
        <v>0</v>
      </c>
    </row>
    <row r="41" spans="1:7" s="278" customFormat="1" ht="21.75" hidden="1" customHeight="1">
      <c r="A41" s="275">
        <v>1170505005</v>
      </c>
      <c r="B41" s="276" t="s">
        <v>217</v>
      </c>
      <c r="C41" s="144">
        <v>0</v>
      </c>
      <c r="D41" s="444">
        <v>0</v>
      </c>
      <c r="E41" s="277" t="e">
        <f t="shared" si="0"/>
        <v>#DIV/0!</v>
      </c>
      <c r="F41" s="277">
        <f t="shared" si="1"/>
        <v>0</v>
      </c>
    </row>
    <row r="42" spans="1:7" s="6" customFormat="1" ht="15" customHeight="1">
      <c r="A42" s="3">
        <v>1000000000</v>
      </c>
      <c r="B42" s="4" t="s">
        <v>16</v>
      </c>
      <c r="C42" s="126">
        <f>SUM(C4,C25)</f>
        <v>2507.9699999999998</v>
      </c>
      <c r="D42" s="126">
        <f>D4+D25</f>
        <v>118.64346999999999</v>
      </c>
      <c r="E42" s="5">
        <f t="shared" si="0"/>
        <v>4.7306574640047536</v>
      </c>
      <c r="F42" s="5">
        <f t="shared" si="1"/>
        <v>-2389.3265299999998</v>
      </c>
    </row>
    <row r="43" spans="1:7" s="6" customFormat="1">
      <c r="A43" s="3">
        <v>2000000000</v>
      </c>
      <c r="B43" s="4" t="s">
        <v>17</v>
      </c>
      <c r="C43" s="5">
        <f>C44+C46+C48+C49+C50+C51+C45+C47+C53</f>
        <v>6547.7139999999999</v>
      </c>
      <c r="D43" s="5">
        <f>D44+D46+D48+D49+D50+D51+D45+D47+D53</f>
        <v>9.0730000000000004</v>
      </c>
      <c r="E43" s="5">
        <f t="shared" si="0"/>
        <v>0.13856744506556029</v>
      </c>
      <c r="F43" s="5">
        <f t="shared" si="1"/>
        <v>-6538.6409999999996</v>
      </c>
      <c r="G43" s="19"/>
    </row>
    <row r="44" spans="1:7">
      <c r="A44" s="16">
        <v>2021000000</v>
      </c>
      <c r="B44" s="17" t="s">
        <v>18</v>
      </c>
      <c r="C44" s="445">
        <v>2693</v>
      </c>
      <c r="D44" s="20">
        <v>0</v>
      </c>
      <c r="E44" s="9">
        <f t="shared" si="0"/>
        <v>0</v>
      </c>
      <c r="F44" s="9">
        <f t="shared" si="1"/>
        <v>-2693</v>
      </c>
    </row>
    <row r="45" spans="1:7" hidden="1">
      <c r="A45" s="16">
        <v>2021500200</v>
      </c>
      <c r="B45" s="17" t="s">
        <v>228</v>
      </c>
      <c r="C45" s="12"/>
      <c r="D45" s="20">
        <v>0</v>
      </c>
      <c r="E45" s="9" t="e">
        <f t="shared" si="0"/>
        <v>#DIV/0!</v>
      </c>
      <c r="F45" s="9">
        <f t="shared" si="1"/>
        <v>0</v>
      </c>
    </row>
    <row r="46" spans="1:7" ht="15" customHeight="1">
      <c r="A46" s="16">
        <v>2022000000</v>
      </c>
      <c r="B46" s="17" t="s">
        <v>19</v>
      </c>
      <c r="C46" s="12">
        <v>1687.6</v>
      </c>
      <c r="D46" s="10">
        <v>0</v>
      </c>
      <c r="E46" s="9">
        <f t="shared" si="0"/>
        <v>0</v>
      </c>
      <c r="F46" s="9">
        <f t="shared" si="1"/>
        <v>-1687.6</v>
      </c>
    </row>
    <row r="47" spans="1:7" hidden="1">
      <c r="A47" s="16">
        <v>2022999910</v>
      </c>
      <c r="B47" s="18" t="s">
        <v>332</v>
      </c>
      <c r="C47" s="12"/>
      <c r="D47" s="10">
        <v>0</v>
      </c>
      <c r="E47" s="9" t="e">
        <f>SUM(D47/C47*100)</f>
        <v>#DIV/0!</v>
      </c>
      <c r="F47" s="9">
        <f>SUM(D47-C47)</f>
        <v>0</v>
      </c>
    </row>
    <row r="48" spans="1:7">
      <c r="A48" s="16">
        <v>2023000000</v>
      </c>
      <c r="B48" s="17" t="s">
        <v>20</v>
      </c>
      <c r="C48" s="12">
        <v>108.873</v>
      </c>
      <c r="D48" s="182">
        <v>9.0730000000000004</v>
      </c>
      <c r="E48" s="9">
        <f>SUM(D48/C48*100)</f>
        <v>8.3335629586766231</v>
      </c>
      <c r="F48" s="9">
        <f>SUM(D48-C48)</f>
        <v>-99.800000000000011</v>
      </c>
    </row>
    <row r="49" spans="1:8">
      <c r="A49" s="16">
        <v>2024000000</v>
      </c>
      <c r="B49" s="17" t="s">
        <v>21</v>
      </c>
      <c r="C49" s="12">
        <v>2058.241</v>
      </c>
      <c r="D49" s="183"/>
      <c r="E49" s="9">
        <f t="shared" si="0"/>
        <v>0</v>
      </c>
      <c r="F49" s="9">
        <f t="shared" si="1"/>
        <v>-2058.241</v>
      </c>
    </row>
    <row r="50" spans="1:8" ht="0.75" customHeight="1">
      <c r="A50" s="16">
        <v>2020700000</v>
      </c>
      <c r="B50" s="18" t="s">
        <v>22</v>
      </c>
      <c r="C50" s="12"/>
      <c r="D50" s="183"/>
      <c r="E50" s="9" t="e">
        <f t="shared" si="0"/>
        <v>#DIV/0!</v>
      </c>
      <c r="F50" s="9">
        <f t="shared" si="1"/>
        <v>0</v>
      </c>
    </row>
    <row r="51" spans="1:8" ht="0.75" hidden="1" customHeight="1">
      <c r="A51" s="7">
        <v>2190500005</v>
      </c>
      <c r="B51" s="11" t="s">
        <v>23</v>
      </c>
      <c r="C51" s="10">
        <v>0</v>
      </c>
      <c r="D51" s="10">
        <v>0</v>
      </c>
      <c r="E51" s="9" t="e">
        <f t="shared" si="0"/>
        <v>#DIV/0!</v>
      </c>
      <c r="F51" s="9">
        <f>SUM(D51-C51)</f>
        <v>0</v>
      </c>
    </row>
    <row r="52" spans="1:8" s="6" customFormat="1" ht="2.25" hidden="1" customHeight="1">
      <c r="A52" s="3">
        <v>3000000000</v>
      </c>
      <c r="B52" s="13" t="s">
        <v>24</v>
      </c>
      <c r="C52" s="186">
        <v>0</v>
      </c>
      <c r="D52" s="14">
        <v>0</v>
      </c>
      <c r="E52" s="5" t="e">
        <f t="shared" si="0"/>
        <v>#DIV/0!</v>
      </c>
      <c r="F52" s="5">
        <f t="shared" si="1"/>
        <v>0</v>
      </c>
    </row>
    <row r="53" spans="1:8" s="6" customFormat="1">
      <c r="A53" s="7">
        <v>2070500010</v>
      </c>
      <c r="B53" s="17" t="s">
        <v>339</v>
      </c>
      <c r="C53" s="12">
        <v>0</v>
      </c>
      <c r="D53" s="10">
        <v>0</v>
      </c>
      <c r="E53" s="9" t="e">
        <f t="shared" si="0"/>
        <v>#DIV/0!</v>
      </c>
      <c r="F53" s="9">
        <f t="shared" si="1"/>
        <v>0</v>
      </c>
    </row>
    <row r="54" spans="1:8" s="6" customFormat="1" ht="23.25" customHeight="1">
      <c r="A54" s="3"/>
      <c r="B54" s="4" t="s">
        <v>25</v>
      </c>
      <c r="C54" s="229">
        <f>C42+C43</f>
        <v>9055.6839999999993</v>
      </c>
      <c r="D54" s="469">
        <f>D42+D43</f>
        <v>127.71646999999999</v>
      </c>
      <c r="E54" s="5">
        <f t="shared" si="0"/>
        <v>1.4103459219645915</v>
      </c>
      <c r="F54" s="5">
        <f t="shared" si="1"/>
        <v>-8927.9675299999999</v>
      </c>
      <c r="G54" s="94"/>
      <c r="H54" s="94"/>
    </row>
    <row r="55" spans="1:8" s="6" customFormat="1">
      <c r="A55" s="3"/>
      <c r="B55" s="21" t="s">
        <v>307</v>
      </c>
      <c r="C55" s="5">
        <f>C54-C103</f>
        <v>-71.300000000001091</v>
      </c>
      <c r="D55" s="5">
        <f>D54-D103</f>
        <v>-37.77218000000002</v>
      </c>
      <c r="E55" s="22"/>
      <c r="F55" s="22"/>
    </row>
    <row r="56" spans="1:8" ht="32.25" customHeight="1">
      <c r="A56" s="23"/>
      <c r="B56" s="24"/>
      <c r="C56" s="179"/>
      <c r="D56" s="25"/>
      <c r="E56" s="26"/>
      <c r="F56" s="27"/>
    </row>
    <row r="57" spans="1:8" ht="63">
      <c r="A57" s="28" t="s">
        <v>0</v>
      </c>
      <c r="B57" s="28" t="s">
        <v>26</v>
      </c>
      <c r="C57" s="72" t="s">
        <v>418</v>
      </c>
      <c r="D57" s="73" t="s">
        <v>415</v>
      </c>
      <c r="E57" s="72" t="s">
        <v>2</v>
      </c>
      <c r="F57" s="74" t="s">
        <v>3</v>
      </c>
    </row>
    <row r="58" spans="1:8">
      <c r="A58" s="89">
        <v>1</v>
      </c>
      <c r="B58" s="28">
        <v>2</v>
      </c>
      <c r="C58" s="87">
        <v>3</v>
      </c>
      <c r="D58" s="87">
        <v>4</v>
      </c>
      <c r="E58" s="87">
        <v>5</v>
      </c>
      <c r="F58" s="87">
        <v>6</v>
      </c>
    </row>
    <row r="59" spans="1:8" s="6" customFormat="1" ht="18" customHeight="1">
      <c r="A59" s="30" t="s">
        <v>27</v>
      </c>
      <c r="B59" s="31" t="s">
        <v>28</v>
      </c>
      <c r="C59" s="22">
        <f>C60+C61+C62+C63+C64+C66+C65</f>
        <v>1607.028</v>
      </c>
      <c r="D59" s="102">
        <f>D60+D61+D62+D63+D64+D66+D65</f>
        <v>28.344650000000001</v>
      </c>
      <c r="E59" s="34">
        <f>SUM(D59/C59*100)</f>
        <v>1.7637931635291981</v>
      </c>
      <c r="F59" s="34">
        <f>SUM(D59-C59)</f>
        <v>-1578.68335</v>
      </c>
    </row>
    <row r="60" spans="1:8" s="6" customFormat="1" ht="1.5" hidden="1" customHeight="1">
      <c r="A60" s="35" t="s">
        <v>29</v>
      </c>
      <c r="B60" s="36" t="s">
        <v>30</v>
      </c>
      <c r="C60" s="92">
        <v>0</v>
      </c>
      <c r="D60" s="92">
        <v>0</v>
      </c>
      <c r="E60" s="38" t="e">
        <f>SUM(D60/C60*100)</f>
        <v>#DIV/0!</v>
      </c>
      <c r="F60" s="38">
        <f>SUM(D60-C60)</f>
        <v>0</v>
      </c>
    </row>
    <row r="61" spans="1:8">
      <c r="A61" s="35" t="s">
        <v>31</v>
      </c>
      <c r="B61" s="39" t="s">
        <v>32</v>
      </c>
      <c r="C61" s="92">
        <v>1592.6</v>
      </c>
      <c r="D61" s="92">
        <v>28.344650000000001</v>
      </c>
      <c r="E61" s="38">
        <f t="shared" ref="E61:E103" si="3">SUM(D61/C61*100)</f>
        <v>1.7797720708275777</v>
      </c>
      <c r="F61" s="38">
        <f t="shared" ref="F61:F103" si="4">SUM(D61-C61)</f>
        <v>-1564.2553499999999</v>
      </c>
    </row>
    <row r="62" spans="1:8" ht="16.5" hidden="1" customHeight="1">
      <c r="A62" s="35" t="s">
        <v>33</v>
      </c>
      <c r="B62" s="39" t="s">
        <v>34</v>
      </c>
      <c r="C62" s="92"/>
      <c r="D62" s="92"/>
      <c r="E62" s="38"/>
      <c r="F62" s="38">
        <f t="shared" si="4"/>
        <v>0</v>
      </c>
    </row>
    <row r="63" spans="1:8" ht="31.5" hidden="1" customHeight="1">
      <c r="A63" s="35" t="s">
        <v>35</v>
      </c>
      <c r="B63" s="39" t="s">
        <v>36</v>
      </c>
      <c r="C63" s="92"/>
      <c r="D63" s="92"/>
      <c r="E63" s="38" t="e">
        <f t="shared" si="3"/>
        <v>#DIV/0!</v>
      </c>
      <c r="F63" s="38">
        <f t="shared" si="4"/>
        <v>0</v>
      </c>
    </row>
    <row r="64" spans="1:8" ht="19.5" customHeight="1">
      <c r="A64" s="35" t="s">
        <v>37</v>
      </c>
      <c r="B64" s="39" t="s">
        <v>38</v>
      </c>
      <c r="C64" s="92">
        <v>0</v>
      </c>
      <c r="D64" s="92">
        <v>0</v>
      </c>
      <c r="E64" s="38" t="e">
        <f t="shared" si="3"/>
        <v>#DIV/0!</v>
      </c>
      <c r="F64" s="38">
        <f t="shared" si="4"/>
        <v>0</v>
      </c>
    </row>
    <row r="65" spans="1:7" ht="15.75" customHeight="1">
      <c r="A65" s="35" t="s">
        <v>39</v>
      </c>
      <c r="B65" s="39" t="s">
        <v>40</v>
      </c>
      <c r="C65" s="103">
        <v>10</v>
      </c>
      <c r="D65" s="103">
        <v>0</v>
      </c>
      <c r="E65" s="38">
        <f t="shared" si="3"/>
        <v>0</v>
      </c>
      <c r="F65" s="38">
        <f t="shared" si="4"/>
        <v>-10</v>
      </c>
    </row>
    <row r="66" spans="1:7" ht="14.25" customHeight="1">
      <c r="A66" s="35" t="s">
        <v>41</v>
      </c>
      <c r="B66" s="39" t="s">
        <v>42</v>
      </c>
      <c r="C66" s="92">
        <v>4.4279999999999999</v>
      </c>
      <c r="D66" s="92">
        <v>0</v>
      </c>
      <c r="E66" s="38">
        <f t="shared" si="3"/>
        <v>0</v>
      </c>
      <c r="F66" s="38">
        <f t="shared" si="4"/>
        <v>-4.4279999999999999</v>
      </c>
    </row>
    <row r="67" spans="1:7" s="6" customFormat="1">
      <c r="A67" s="41" t="s">
        <v>43</v>
      </c>
      <c r="B67" s="42" t="s">
        <v>44</v>
      </c>
      <c r="C67" s="22">
        <f>C68</f>
        <v>108.873</v>
      </c>
      <c r="D67" s="22">
        <f>D68</f>
        <v>2</v>
      </c>
      <c r="E67" s="34">
        <f t="shared" si="3"/>
        <v>1.8370027463191057</v>
      </c>
      <c r="F67" s="34">
        <f t="shared" si="4"/>
        <v>-106.873</v>
      </c>
    </row>
    <row r="68" spans="1:7" ht="15" customHeight="1">
      <c r="A68" s="43" t="s">
        <v>45</v>
      </c>
      <c r="B68" s="44" t="s">
        <v>46</v>
      </c>
      <c r="C68" s="92">
        <v>108.873</v>
      </c>
      <c r="D68" s="92">
        <v>2</v>
      </c>
      <c r="E68" s="38">
        <f t="shared" si="3"/>
        <v>1.8370027463191057</v>
      </c>
      <c r="F68" s="38">
        <f t="shared" si="4"/>
        <v>-106.873</v>
      </c>
    </row>
    <row r="69" spans="1:7" s="6" customFormat="1" ht="18" customHeight="1">
      <c r="A69" s="30" t="s">
        <v>47</v>
      </c>
      <c r="B69" s="31" t="s">
        <v>48</v>
      </c>
      <c r="C69" s="22">
        <f>C72+C73+C74</f>
        <v>38.5</v>
      </c>
      <c r="D69" s="22">
        <f>D72+D73+D74</f>
        <v>0</v>
      </c>
      <c r="E69" s="34">
        <f t="shared" si="3"/>
        <v>0</v>
      </c>
      <c r="F69" s="34">
        <f t="shared" si="4"/>
        <v>-38.5</v>
      </c>
    </row>
    <row r="70" spans="1:7" ht="0.75" hidden="1" customHeight="1">
      <c r="A70" s="35" t="s">
        <v>49</v>
      </c>
      <c r="B70" s="39" t="s">
        <v>50</v>
      </c>
      <c r="C70" s="92"/>
      <c r="D70" s="92"/>
      <c r="E70" s="34" t="e">
        <f t="shared" si="3"/>
        <v>#DIV/0!</v>
      </c>
      <c r="F70" s="34">
        <f t="shared" si="4"/>
        <v>0</v>
      </c>
    </row>
    <row r="71" spans="1:7" ht="18" hidden="1" customHeight="1">
      <c r="A71" s="45" t="s">
        <v>51</v>
      </c>
      <c r="B71" s="39" t="s">
        <v>52</v>
      </c>
      <c r="C71" s="92"/>
      <c r="D71" s="92"/>
      <c r="E71" s="34" t="e">
        <f t="shared" si="3"/>
        <v>#DIV/0!</v>
      </c>
      <c r="F71" s="34">
        <f t="shared" si="4"/>
        <v>0</v>
      </c>
    </row>
    <row r="72" spans="1:7" ht="17.25" customHeight="1">
      <c r="A72" s="46" t="s">
        <v>53</v>
      </c>
      <c r="B72" s="47" t="s">
        <v>54</v>
      </c>
      <c r="C72" s="92">
        <v>3</v>
      </c>
      <c r="D72" s="92">
        <v>0</v>
      </c>
      <c r="E72" s="34">
        <f t="shared" si="3"/>
        <v>0</v>
      </c>
      <c r="F72" s="34">
        <f t="shared" si="4"/>
        <v>-3</v>
      </c>
    </row>
    <row r="73" spans="1:7" ht="17.25" customHeight="1">
      <c r="A73" s="46" t="s">
        <v>215</v>
      </c>
      <c r="B73" s="47" t="s">
        <v>216</v>
      </c>
      <c r="C73" s="92">
        <v>33.5</v>
      </c>
      <c r="D73" s="92">
        <v>0</v>
      </c>
      <c r="E73" s="38">
        <f t="shared" si="3"/>
        <v>0</v>
      </c>
      <c r="F73" s="38">
        <f t="shared" si="4"/>
        <v>-33.5</v>
      </c>
    </row>
    <row r="74" spans="1:7" ht="17.25" customHeight="1">
      <c r="A74" s="46" t="s">
        <v>340</v>
      </c>
      <c r="B74" s="47" t="s">
        <v>391</v>
      </c>
      <c r="C74" s="92">
        <v>2</v>
      </c>
      <c r="D74" s="92">
        <v>0</v>
      </c>
      <c r="E74" s="38">
        <f>SUM(D74/C74*100)</f>
        <v>0</v>
      </c>
      <c r="F74" s="38">
        <f>SUM(D74-C74)</f>
        <v>-2</v>
      </c>
    </row>
    <row r="75" spans="1:7" s="6" customFormat="1" ht="19.5" customHeight="1">
      <c r="A75" s="30" t="s">
        <v>55</v>
      </c>
      <c r="B75" s="31" t="s">
        <v>56</v>
      </c>
      <c r="C75" s="104">
        <f>C77+C78+C79+C76</f>
        <v>5025.1109999999999</v>
      </c>
      <c r="D75" s="104">
        <f>SUM(D76:D79)</f>
        <v>10.144</v>
      </c>
      <c r="E75" s="34">
        <f t="shared" si="3"/>
        <v>0.20186618763247222</v>
      </c>
      <c r="F75" s="34">
        <f t="shared" si="4"/>
        <v>-5014.9669999999996</v>
      </c>
    </row>
    <row r="76" spans="1:7" ht="17.25" customHeight="1">
      <c r="A76" s="35" t="s">
        <v>57</v>
      </c>
      <c r="B76" s="39" t="s">
        <v>58</v>
      </c>
      <c r="C76" s="105">
        <v>0</v>
      </c>
      <c r="D76" s="92">
        <v>0</v>
      </c>
      <c r="E76" s="38" t="e">
        <f t="shared" si="3"/>
        <v>#DIV/0!</v>
      </c>
      <c r="F76" s="38">
        <f t="shared" si="4"/>
        <v>0</v>
      </c>
    </row>
    <row r="77" spans="1:7" s="6" customFormat="1" ht="17.25" customHeight="1">
      <c r="A77" s="35" t="s">
        <v>59</v>
      </c>
      <c r="B77" s="39" t="s">
        <v>60</v>
      </c>
      <c r="C77" s="105">
        <v>0</v>
      </c>
      <c r="D77" s="92">
        <v>0</v>
      </c>
      <c r="E77" s="38" t="e">
        <f t="shared" si="3"/>
        <v>#DIV/0!</v>
      </c>
      <c r="F77" s="38">
        <f t="shared" si="4"/>
        <v>0</v>
      </c>
      <c r="G77" s="50"/>
    </row>
    <row r="78" spans="1:7" ht="16.5" customHeight="1">
      <c r="A78" s="35" t="s">
        <v>61</v>
      </c>
      <c r="B78" s="39" t="s">
        <v>62</v>
      </c>
      <c r="C78" s="105">
        <v>4845.1109999999999</v>
      </c>
      <c r="D78" s="92">
        <v>10.144</v>
      </c>
      <c r="E78" s="38">
        <f t="shared" si="3"/>
        <v>0.2093656884228246</v>
      </c>
      <c r="F78" s="38">
        <f t="shared" si="4"/>
        <v>-4834.9669999999996</v>
      </c>
    </row>
    <row r="79" spans="1:7" ht="16.5" customHeight="1">
      <c r="A79" s="35" t="s">
        <v>63</v>
      </c>
      <c r="B79" s="39" t="s">
        <v>64</v>
      </c>
      <c r="C79" s="105">
        <v>180</v>
      </c>
      <c r="D79" s="92">
        <v>0</v>
      </c>
      <c r="E79" s="38">
        <f t="shared" si="3"/>
        <v>0</v>
      </c>
      <c r="F79" s="38">
        <f t="shared" si="4"/>
        <v>-180</v>
      </c>
    </row>
    <row r="80" spans="1:7" ht="15.75" hidden="1" customHeight="1">
      <c r="A80" s="30" t="s">
        <v>47</v>
      </c>
      <c r="B80" s="31" t="s">
        <v>48</v>
      </c>
      <c r="C80" s="104">
        <v>0</v>
      </c>
      <c r="D80" s="92"/>
      <c r="E80" s="38"/>
      <c r="F80" s="38"/>
    </row>
    <row r="81" spans="1:6" ht="15.75" hidden="1" customHeight="1">
      <c r="A81" s="46" t="s">
        <v>215</v>
      </c>
      <c r="B81" s="47" t="s">
        <v>216</v>
      </c>
      <c r="C81" s="105">
        <v>0</v>
      </c>
      <c r="D81" s="92"/>
      <c r="E81" s="38"/>
      <c r="F81" s="38"/>
    </row>
    <row r="82" spans="1:6" s="6" customFormat="1" ht="19.5" customHeight="1">
      <c r="A82" s="30" t="s">
        <v>65</v>
      </c>
      <c r="B82" s="31" t="s">
        <v>66</v>
      </c>
      <c r="C82" s="22">
        <f>SUM(C83:C85)</f>
        <v>670.97199999999998</v>
      </c>
      <c r="D82" s="22">
        <f>SUM(D83:D85)</f>
        <v>0</v>
      </c>
      <c r="E82" s="34">
        <f t="shared" si="3"/>
        <v>0</v>
      </c>
      <c r="F82" s="34">
        <f t="shared" si="4"/>
        <v>-670.97199999999998</v>
      </c>
    </row>
    <row r="83" spans="1:6" hidden="1">
      <c r="A83" s="35" t="s">
        <v>67</v>
      </c>
      <c r="B83" s="51" t="s">
        <v>68</v>
      </c>
      <c r="C83" s="92"/>
      <c r="D83" s="92"/>
      <c r="E83" s="38" t="e">
        <f t="shared" si="3"/>
        <v>#DIV/0!</v>
      </c>
      <c r="F83" s="38">
        <f t="shared" si="4"/>
        <v>0</v>
      </c>
    </row>
    <row r="84" spans="1:6">
      <c r="A84" s="35" t="s">
        <v>69</v>
      </c>
      <c r="B84" s="51" t="s">
        <v>70</v>
      </c>
      <c r="C84" s="92">
        <v>200</v>
      </c>
      <c r="D84" s="92">
        <v>0</v>
      </c>
      <c r="E84" s="38">
        <f t="shared" si="3"/>
        <v>0</v>
      </c>
      <c r="F84" s="38">
        <f t="shared" si="4"/>
        <v>-200</v>
      </c>
    </row>
    <row r="85" spans="1:6" ht="18" customHeight="1">
      <c r="A85" s="35" t="s">
        <v>71</v>
      </c>
      <c r="B85" s="39" t="s">
        <v>72</v>
      </c>
      <c r="C85" s="92">
        <v>470.97199999999998</v>
      </c>
      <c r="D85" s="92">
        <v>0</v>
      </c>
      <c r="E85" s="38">
        <f t="shared" si="3"/>
        <v>0</v>
      </c>
      <c r="F85" s="38">
        <f t="shared" si="4"/>
        <v>-470.97199999999998</v>
      </c>
    </row>
    <row r="86" spans="1:6" s="6" customFormat="1" ht="16.5" customHeight="1">
      <c r="A86" s="30" t="s">
        <v>83</v>
      </c>
      <c r="B86" s="31" t="s">
        <v>84</v>
      </c>
      <c r="C86" s="22">
        <f>C87</f>
        <v>1666.5</v>
      </c>
      <c r="D86" s="22">
        <f>SUM(D87)</f>
        <v>125</v>
      </c>
      <c r="E86" s="34">
        <f t="shared" si="3"/>
        <v>7.5007500750075007</v>
      </c>
      <c r="F86" s="34">
        <f t="shared" si="4"/>
        <v>-1541.5</v>
      </c>
    </row>
    <row r="87" spans="1:6" ht="14.25" customHeight="1">
      <c r="A87" s="35" t="s">
        <v>85</v>
      </c>
      <c r="B87" s="39" t="s">
        <v>230</v>
      </c>
      <c r="C87" s="92">
        <v>1666.5</v>
      </c>
      <c r="D87" s="92">
        <v>125</v>
      </c>
      <c r="E87" s="38">
        <f t="shared" si="3"/>
        <v>7.5007500750075007</v>
      </c>
      <c r="F87" s="38">
        <f t="shared" si="4"/>
        <v>-1541.5</v>
      </c>
    </row>
    <row r="88" spans="1:6" s="6" customFormat="1" ht="12" hidden="1" customHeight="1">
      <c r="A88" s="52">
        <v>1000</v>
      </c>
      <c r="B88" s="31" t="s">
        <v>86</v>
      </c>
      <c r="C88" s="22">
        <f>SUM(C89:C92)</f>
        <v>0</v>
      </c>
      <c r="D88" s="22">
        <f>SUM(D89:D92)</f>
        <v>0</v>
      </c>
      <c r="E88" s="34" t="e">
        <f t="shared" si="3"/>
        <v>#DIV/0!</v>
      </c>
      <c r="F88" s="34">
        <f t="shared" si="4"/>
        <v>0</v>
      </c>
    </row>
    <row r="89" spans="1:6" ht="9" hidden="1" customHeight="1">
      <c r="A89" s="53">
        <v>1001</v>
      </c>
      <c r="B89" s="54" t="s">
        <v>87</v>
      </c>
      <c r="C89" s="92"/>
      <c r="D89" s="92"/>
      <c r="E89" s="38" t="e">
        <f t="shared" si="3"/>
        <v>#DIV/0!</v>
      </c>
      <c r="F89" s="38">
        <f t="shared" si="4"/>
        <v>0</v>
      </c>
    </row>
    <row r="90" spans="1:6" ht="12" hidden="1" customHeight="1">
      <c r="A90" s="53">
        <v>1003</v>
      </c>
      <c r="B90" s="54" t="s">
        <v>88</v>
      </c>
      <c r="C90" s="92">
        <v>0</v>
      </c>
      <c r="D90" s="92">
        <v>0</v>
      </c>
      <c r="E90" s="38" t="e">
        <f t="shared" si="3"/>
        <v>#DIV/0!</v>
      </c>
      <c r="F90" s="38">
        <f t="shared" si="4"/>
        <v>0</v>
      </c>
    </row>
    <row r="91" spans="1:6" ht="12.75" hidden="1" customHeight="1">
      <c r="A91" s="53">
        <v>1004</v>
      </c>
      <c r="B91" s="54" t="s">
        <v>89</v>
      </c>
      <c r="C91" s="92">
        <v>0</v>
      </c>
      <c r="D91" s="185">
        <v>0</v>
      </c>
      <c r="E91" s="38" t="e">
        <f t="shared" si="3"/>
        <v>#DIV/0!</v>
      </c>
      <c r="F91" s="38">
        <f t="shared" si="4"/>
        <v>0</v>
      </c>
    </row>
    <row r="92" spans="1:6" ht="19.5" hidden="1" customHeight="1">
      <c r="A92" s="35" t="s">
        <v>90</v>
      </c>
      <c r="B92" s="39" t="s">
        <v>91</v>
      </c>
      <c r="C92" s="92">
        <v>0</v>
      </c>
      <c r="D92" s="92">
        <v>0</v>
      </c>
      <c r="E92" s="38"/>
      <c r="F92" s="38">
        <f t="shared" si="4"/>
        <v>0</v>
      </c>
    </row>
    <row r="93" spans="1:6" ht="15" customHeight="1">
      <c r="A93" s="30" t="s">
        <v>92</v>
      </c>
      <c r="B93" s="31" t="s">
        <v>93</v>
      </c>
      <c r="C93" s="22">
        <f>C94+C95+C96+C97+C98</f>
        <v>10</v>
      </c>
      <c r="D93" s="22">
        <f>D94+D95+D96+D97+D98</f>
        <v>0</v>
      </c>
      <c r="E93" s="38">
        <f t="shared" si="3"/>
        <v>0</v>
      </c>
      <c r="F93" s="22">
        <f>F94+F95+F96+F97+F98</f>
        <v>-10</v>
      </c>
    </row>
    <row r="94" spans="1:6" ht="19.5" customHeight="1">
      <c r="A94" s="35" t="s">
        <v>94</v>
      </c>
      <c r="B94" s="39" t="s">
        <v>95</v>
      </c>
      <c r="C94" s="92">
        <v>10</v>
      </c>
      <c r="D94" s="92">
        <v>0</v>
      </c>
      <c r="E94" s="38">
        <f t="shared" si="3"/>
        <v>0</v>
      </c>
      <c r="F94" s="38">
        <f>SUM(D94-C94)</f>
        <v>-10</v>
      </c>
    </row>
    <row r="95" spans="1:6" ht="15" hidden="1" customHeight="1">
      <c r="A95" s="35" t="s">
        <v>96</v>
      </c>
      <c r="B95" s="39" t="s">
        <v>97</v>
      </c>
      <c r="C95" s="92"/>
      <c r="D95" s="92"/>
      <c r="E95" s="38" t="e">
        <f t="shared" si="3"/>
        <v>#DIV/0!</v>
      </c>
      <c r="F95" s="38">
        <f>SUM(D95-C95)</f>
        <v>0</v>
      </c>
    </row>
    <row r="96" spans="1:6" ht="15" hidden="1" customHeight="1">
      <c r="A96" s="35" t="s">
        <v>98</v>
      </c>
      <c r="B96" s="39" t="s">
        <v>99</v>
      </c>
      <c r="C96" s="92"/>
      <c r="D96" s="92"/>
      <c r="E96" s="38" t="e">
        <f t="shared" si="3"/>
        <v>#DIV/0!</v>
      </c>
      <c r="F96" s="38"/>
    </row>
    <row r="97" spans="1:6" ht="15" hidden="1" customHeight="1">
      <c r="A97" s="35" t="s">
        <v>100</v>
      </c>
      <c r="B97" s="39" t="s">
        <v>101</v>
      </c>
      <c r="C97" s="92"/>
      <c r="D97" s="92"/>
      <c r="E97" s="38" t="e">
        <f t="shared" si="3"/>
        <v>#DIV/0!</v>
      </c>
      <c r="F97" s="38"/>
    </row>
    <row r="98" spans="1:6" ht="57.75" hidden="1" customHeight="1">
      <c r="A98" s="35" t="s">
        <v>102</v>
      </c>
      <c r="B98" s="39" t="s">
        <v>103</v>
      </c>
      <c r="C98" s="92"/>
      <c r="D98" s="92"/>
      <c r="E98" s="38" t="e">
        <f t="shared" si="3"/>
        <v>#DIV/0!</v>
      </c>
      <c r="F98" s="38"/>
    </row>
    <row r="99" spans="1:6" s="6" customFormat="1" ht="15" hidden="1" customHeight="1">
      <c r="A99" s="52">
        <v>1400</v>
      </c>
      <c r="B99" s="56" t="s">
        <v>112</v>
      </c>
      <c r="C99" s="104">
        <f>C100+C101+C102</f>
        <v>0</v>
      </c>
      <c r="D99" s="104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6.5" hidden="1" customHeight="1">
      <c r="A100" s="53">
        <v>1401</v>
      </c>
      <c r="B100" s="54" t="s">
        <v>113</v>
      </c>
      <c r="C100" s="92">
        <v>0</v>
      </c>
      <c r="D100" s="92">
        <v>0</v>
      </c>
      <c r="E100" s="38" t="e">
        <f t="shared" si="3"/>
        <v>#DIV/0!</v>
      </c>
      <c r="F100" s="38">
        <f t="shared" si="4"/>
        <v>0</v>
      </c>
    </row>
    <row r="101" spans="1:6" ht="20.25" hidden="1" customHeight="1">
      <c r="A101" s="53">
        <v>1402</v>
      </c>
      <c r="B101" s="54" t="s">
        <v>114</v>
      </c>
      <c r="C101" s="105">
        <v>0</v>
      </c>
      <c r="D101" s="92">
        <v>0</v>
      </c>
      <c r="E101" s="38" t="e">
        <f t="shared" si="3"/>
        <v>#DIV/0!</v>
      </c>
      <c r="F101" s="38">
        <f t="shared" si="4"/>
        <v>0</v>
      </c>
    </row>
    <row r="102" spans="1:6" ht="13.5" hidden="1" customHeight="1">
      <c r="A102" s="53">
        <v>1403</v>
      </c>
      <c r="B102" s="54" t="s">
        <v>115</v>
      </c>
      <c r="C102" s="105">
        <v>0</v>
      </c>
      <c r="D102" s="92">
        <v>0</v>
      </c>
      <c r="E102" s="38" t="e">
        <f t="shared" si="3"/>
        <v>#DIV/0!</v>
      </c>
      <c r="F102" s="38">
        <f t="shared" si="4"/>
        <v>0</v>
      </c>
    </row>
    <row r="103" spans="1:6" s="6" customFormat="1">
      <c r="A103" s="52"/>
      <c r="B103" s="57" t="s">
        <v>116</v>
      </c>
      <c r="C103" s="460">
        <f>C59+C67+C69+C75+C82+C86+C88+C93+C80</f>
        <v>9126.9840000000004</v>
      </c>
      <c r="D103" s="460">
        <f>D59+D67+D69+D75+D82+D86+D93+D88</f>
        <v>165.48865000000001</v>
      </c>
      <c r="E103" s="34">
        <f t="shared" si="3"/>
        <v>1.8131800165312004</v>
      </c>
      <c r="F103" s="34">
        <f t="shared" si="4"/>
        <v>-8961.4953500000011</v>
      </c>
    </row>
    <row r="104" spans="1:6" ht="5.25" customHeight="1">
      <c r="C104" s="119"/>
      <c r="D104" s="61"/>
    </row>
    <row r="105" spans="1:6" s="65" customFormat="1" ht="12.75">
      <c r="A105" s="63" t="s">
        <v>117</v>
      </c>
      <c r="B105" s="63"/>
      <c r="C105" s="115"/>
      <c r="D105" s="64"/>
    </row>
    <row r="106" spans="1:6" s="65" customFormat="1" ht="12.75">
      <c r="A106" s="66" t="s">
        <v>118</v>
      </c>
      <c r="B106" s="66"/>
      <c r="C106" s="65" t="s">
        <v>119</v>
      </c>
    </row>
    <row r="107" spans="1:6">
      <c r="C107" s="119"/>
    </row>
    <row r="145" hidden="1"/>
  </sheetData>
  <customSheetViews>
    <customSheetView guid="{BCDCC9D4-DB89-4801-A421-45470CFD57EC}" scale="70" showPageBreaks="1" fitToPage="1" printArea="1" hiddenRows="1" state="hidden" view="pageBreakPreview">
      <selection activeCell="C3" sqref="C3"/>
      <pageMargins left="0.70866141732283472" right="0.70866141732283472" top="0.74803149606299213" bottom="0.74803149606299213" header="0.31496062992125984" footer="0.31496062992125984"/>
      <pageSetup paperSize="9" scale="52" orientation="portrait" r:id="rId1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2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4"/>
    </customSheetView>
    <customSheetView guid="{3DCB9AAA-F09C-4EA6-B992-F93E466D374A}" hiddenRows="1" topLeftCell="A47">
      <selection activeCell="B100" sqref="B100"/>
      <pageMargins left="0.7" right="0.7" top="0.75" bottom="0.75" header="0.3" footer="0.3"/>
      <pageSetup paperSize="9" scale="51" orientation="portrait" r:id="rId5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6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7"/>
    </customSheetView>
    <customSheetView guid="{B30CE22D-C12F-4E12-8BB9-3AAE0A6991CC}" scale="70" showPageBreaks="1" fitToPage="1" printArea="1" hiddenRows="1" view="pageBreakPreview" topLeftCell="A35">
      <selection activeCell="D102" sqref="C102:D102"/>
      <pageMargins left="0.70866141732283472" right="0.70866141732283472" top="0.74803149606299213" bottom="0.74803149606299213" header="0.31496062992125984" footer="0.31496062992125984"/>
      <pageSetup paperSize="9" scale="54" orientation="portrait" r:id="rId8"/>
    </customSheetView>
    <customSheetView guid="{B31C8DB7-3E78-4144-A6B5-8DE36DE63F0E}" scale="89" showPageBreaks="1" printArea="1" hiddenRows="1" view="pageBreakPreview" topLeftCell="A10">
      <selection activeCell="C38" sqref="C38"/>
      <pageMargins left="0.7" right="0.7" top="0.75" bottom="0.75" header="0.3" footer="0.3"/>
      <pageSetup paperSize="9" scale="47" orientation="portrait" r:id="rId9"/>
    </customSheetView>
    <customSheetView guid="{61528DAC-5C4C-48F4-ADE2-8A724B05A086}" scale="70" showPageBreaks="1" fitToPage="1" printArea="1" hiddenRows="1" view="pageBreakPreview">
      <selection activeCell="C3" sqref="C3"/>
      <pageMargins left="0.70866141732283472" right="0.70866141732283472" top="0.74803149606299213" bottom="0.74803149606299213" header="0.31496062992125984" footer="0.31496062992125984"/>
      <pageSetup paperSize="9" scale="53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42"/>
  <sheetViews>
    <sheetView view="pageBreakPreview" zoomScale="70" zoomScaleNormal="100" zoomScaleSheetLayoutView="70" workbookViewId="0">
      <selection activeCell="C3" sqref="C3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4" t="s">
        <v>411</v>
      </c>
      <c r="B1" s="524"/>
      <c r="C1" s="524"/>
      <c r="D1" s="524"/>
      <c r="E1" s="524"/>
      <c r="F1" s="524"/>
    </row>
    <row r="2" spans="1:6">
      <c r="A2" s="524"/>
      <c r="B2" s="524"/>
      <c r="C2" s="524"/>
      <c r="D2" s="524"/>
      <c r="E2" s="524"/>
      <c r="F2" s="524"/>
    </row>
    <row r="3" spans="1:6" ht="63">
      <c r="A3" s="2" t="s">
        <v>0</v>
      </c>
      <c r="B3" s="2" t="s">
        <v>1</v>
      </c>
      <c r="C3" s="72" t="s">
        <v>418</v>
      </c>
      <c r="D3" s="73" t="s">
        <v>415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189">
        <f>C5+C12+C14+C17+C20+C7</f>
        <v>5077.6099999999997</v>
      </c>
      <c r="D4" s="189">
        <f>D5+D12+D14+D17+D20+D7</f>
        <v>231.48592000000002</v>
      </c>
      <c r="E4" s="5">
        <f>SUM(D4/C4*100)</f>
        <v>4.5589543111818367</v>
      </c>
      <c r="F4" s="5">
        <f>SUM(D4-C4)</f>
        <v>-4846.1240799999996</v>
      </c>
    </row>
    <row r="5" spans="1:6" s="6" customFormat="1">
      <c r="A5" s="68">
        <v>1010000000</v>
      </c>
      <c r="B5" s="67" t="s">
        <v>5</v>
      </c>
      <c r="C5" s="189">
        <f>C6</f>
        <v>594</v>
      </c>
      <c r="D5" s="189">
        <f>D6</f>
        <v>20.898420000000002</v>
      </c>
      <c r="E5" s="5">
        <f t="shared" ref="E5:E50" si="0">SUM(D5/C5*100)</f>
        <v>3.5182525252525259</v>
      </c>
      <c r="F5" s="5">
        <f t="shared" ref="F5:F50" si="1">SUM(D5-C5)</f>
        <v>-573.10158000000001</v>
      </c>
    </row>
    <row r="6" spans="1:6">
      <c r="A6" s="7">
        <v>1010200001</v>
      </c>
      <c r="B6" s="8" t="s">
        <v>225</v>
      </c>
      <c r="C6" s="216">
        <v>594</v>
      </c>
      <c r="D6" s="217">
        <v>20.898420000000002</v>
      </c>
      <c r="E6" s="9">
        <f t="shared" ref="E6:E11" si="2">SUM(D6/C6*100)</f>
        <v>3.5182525252525259</v>
      </c>
      <c r="F6" s="9">
        <f t="shared" si="1"/>
        <v>-573.10158000000001</v>
      </c>
    </row>
    <row r="7" spans="1:6" ht="31.5">
      <c r="A7" s="3">
        <v>1030000000</v>
      </c>
      <c r="B7" s="13" t="s">
        <v>267</v>
      </c>
      <c r="C7" s="261">
        <f>C8+C10+C9</f>
        <v>925.6099999999999</v>
      </c>
      <c r="D7" s="189">
        <f>D8+D10+D9+D11</f>
        <v>88.823400000000007</v>
      </c>
      <c r="E7" s="5">
        <f t="shared" si="2"/>
        <v>9.5962014239258462</v>
      </c>
      <c r="F7" s="5">
        <f t="shared" si="1"/>
        <v>-836.78659999999991</v>
      </c>
    </row>
    <row r="8" spans="1:6">
      <c r="A8" s="7">
        <v>1030223001</v>
      </c>
      <c r="B8" s="8" t="s">
        <v>269</v>
      </c>
      <c r="C8" s="216">
        <v>345.25299999999999</v>
      </c>
      <c r="D8" s="217">
        <v>40.809930000000001</v>
      </c>
      <c r="E8" s="9">
        <f t="shared" si="2"/>
        <v>11.820296999591605</v>
      </c>
      <c r="F8" s="9">
        <f t="shared" si="1"/>
        <v>-304.44306999999998</v>
      </c>
    </row>
    <row r="9" spans="1:6">
      <c r="A9" s="7">
        <v>1030224001</v>
      </c>
      <c r="B9" s="8" t="s">
        <v>275</v>
      </c>
      <c r="C9" s="216">
        <v>3.702</v>
      </c>
      <c r="D9" s="217">
        <v>0.24016999999999999</v>
      </c>
      <c r="E9" s="9">
        <f t="shared" si="2"/>
        <v>6.4875742841707194</v>
      </c>
      <c r="F9" s="9">
        <f t="shared" si="1"/>
        <v>-3.46183</v>
      </c>
    </row>
    <row r="10" spans="1:6">
      <c r="A10" s="7">
        <v>1030225001</v>
      </c>
      <c r="B10" s="8" t="s">
        <v>268</v>
      </c>
      <c r="C10" s="216">
        <v>576.65499999999997</v>
      </c>
      <c r="D10" s="217">
        <v>50.492179999999998</v>
      </c>
      <c r="E10" s="9">
        <f t="shared" si="2"/>
        <v>8.7560465096114655</v>
      </c>
      <c r="F10" s="9">
        <f t="shared" si="1"/>
        <v>-526.16282000000001</v>
      </c>
    </row>
    <row r="11" spans="1:6">
      <c r="A11" s="7">
        <v>1030226001</v>
      </c>
      <c r="B11" s="8" t="s">
        <v>276</v>
      </c>
      <c r="C11" s="216">
        <v>0</v>
      </c>
      <c r="D11" s="215">
        <v>-2.71888</v>
      </c>
      <c r="E11" s="9" t="e">
        <f t="shared" si="2"/>
        <v>#DIV/0!</v>
      </c>
      <c r="F11" s="9">
        <f t="shared" si="1"/>
        <v>-2.71888</v>
      </c>
    </row>
    <row r="12" spans="1:6" s="6" customFormat="1">
      <c r="A12" s="68">
        <v>1050000000</v>
      </c>
      <c r="B12" s="67" t="s">
        <v>6</v>
      </c>
      <c r="C12" s="189">
        <f>SUM(C13:C13)</f>
        <v>75</v>
      </c>
      <c r="D12" s="189">
        <f>D13</f>
        <v>0</v>
      </c>
      <c r="E12" s="5">
        <f t="shared" si="0"/>
        <v>0</v>
      </c>
      <c r="F12" s="5">
        <f t="shared" si="1"/>
        <v>-75</v>
      </c>
    </row>
    <row r="13" spans="1:6" ht="15.75" customHeight="1">
      <c r="A13" s="7">
        <v>1050300000</v>
      </c>
      <c r="B13" s="11" t="s">
        <v>226</v>
      </c>
      <c r="C13" s="218">
        <v>75</v>
      </c>
      <c r="D13" s="217">
        <v>0</v>
      </c>
      <c r="E13" s="9">
        <f t="shared" si="0"/>
        <v>0</v>
      </c>
      <c r="F13" s="9">
        <f t="shared" si="1"/>
        <v>-75</v>
      </c>
    </row>
    <row r="14" spans="1:6" s="6" customFormat="1" ht="15.75" customHeight="1">
      <c r="A14" s="68">
        <v>1060000000</v>
      </c>
      <c r="B14" s="67" t="s">
        <v>133</v>
      </c>
      <c r="C14" s="189">
        <f>C15+C16</f>
        <v>3473</v>
      </c>
      <c r="D14" s="189">
        <f>D15+D16</f>
        <v>121.76410000000001</v>
      </c>
      <c r="E14" s="5">
        <f t="shared" si="0"/>
        <v>3.5060207313561764</v>
      </c>
      <c r="F14" s="5">
        <f t="shared" si="1"/>
        <v>-3351.2359000000001</v>
      </c>
    </row>
    <row r="15" spans="1:6" s="6" customFormat="1" ht="15.75" customHeight="1">
      <c r="A15" s="7">
        <v>1060100000</v>
      </c>
      <c r="B15" s="11" t="s">
        <v>8</v>
      </c>
      <c r="C15" s="216">
        <v>473</v>
      </c>
      <c r="D15" s="217">
        <v>18.448540000000001</v>
      </c>
      <c r="E15" s="9">
        <f t="shared" si="0"/>
        <v>3.9003255813953488</v>
      </c>
      <c r="F15" s="9">
        <f>SUM(D15-C15)</f>
        <v>-454.55146000000002</v>
      </c>
    </row>
    <row r="16" spans="1:6" ht="15.75" customHeight="1">
      <c r="A16" s="7">
        <v>1060600000</v>
      </c>
      <c r="B16" s="11" t="s">
        <v>7</v>
      </c>
      <c r="C16" s="216">
        <v>3000</v>
      </c>
      <c r="D16" s="217">
        <v>103.31556</v>
      </c>
      <c r="E16" s="9">
        <f t="shared" si="0"/>
        <v>3.4438520000000001</v>
      </c>
      <c r="F16" s="9">
        <f t="shared" si="1"/>
        <v>-2896.68444</v>
      </c>
    </row>
    <row r="17" spans="1:6" s="6" customFormat="1">
      <c r="A17" s="3">
        <v>1080000000</v>
      </c>
      <c r="B17" s="4" t="s">
        <v>10</v>
      </c>
      <c r="C17" s="189">
        <f>C18</f>
        <v>10</v>
      </c>
      <c r="D17" s="189">
        <f>D18</f>
        <v>0</v>
      </c>
      <c r="E17" s="5">
        <f t="shared" si="0"/>
        <v>0</v>
      </c>
      <c r="F17" s="5">
        <f t="shared" si="1"/>
        <v>-10</v>
      </c>
    </row>
    <row r="18" spans="1:6" ht="18" customHeight="1">
      <c r="A18" s="7">
        <v>1080400001</v>
      </c>
      <c r="B18" s="8" t="s">
        <v>224</v>
      </c>
      <c r="C18" s="216">
        <v>10</v>
      </c>
      <c r="D18" s="217">
        <v>0</v>
      </c>
      <c r="E18" s="9">
        <f t="shared" si="0"/>
        <v>0</v>
      </c>
      <c r="F18" s="9">
        <f t="shared" si="1"/>
        <v>-10</v>
      </c>
    </row>
    <row r="19" spans="1:6" ht="47.25" hidden="1" customHeight="1">
      <c r="A19" s="7">
        <v>1080714001</v>
      </c>
      <c r="B19" s="8" t="s">
        <v>11</v>
      </c>
      <c r="C19" s="216"/>
      <c r="D19" s="217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189">
        <f>C21+C22+C23+C24</f>
        <v>0</v>
      </c>
      <c r="D20" s="189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189"/>
      <c r="D21" s="219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189"/>
      <c r="D22" s="219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189"/>
      <c r="D23" s="219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189"/>
      <c r="D24" s="219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189">
        <f>C26+C29+C31+C36</f>
        <v>242</v>
      </c>
      <c r="D25" s="93">
        <f>D26+D29+D31+D36+D34</f>
        <v>0</v>
      </c>
      <c r="E25" s="5">
        <f t="shared" si="0"/>
        <v>0</v>
      </c>
      <c r="F25" s="5">
        <f t="shared" si="1"/>
        <v>-242</v>
      </c>
    </row>
    <row r="26" spans="1:6" s="6" customFormat="1" ht="30" customHeight="1">
      <c r="A26" s="68">
        <v>1110000000</v>
      </c>
      <c r="B26" s="69" t="s">
        <v>126</v>
      </c>
      <c r="C26" s="189">
        <f>C27+C28</f>
        <v>212</v>
      </c>
      <c r="D26" s="93">
        <f>D27+D28</f>
        <v>0</v>
      </c>
      <c r="E26" s="5">
        <f t="shared" si="0"/>
        <v>0</v>
      </c>
      <c r="F26" s="5">
        <f t="shared" si="1"/>
        <v>-212</v>
      </c>
    </row>
    <row r="27" spans="1:6" ht="15" customHeight="1">
      <c r="A27" s="16">
        <v>1110502510</v>
      </c>
      <c r="B27" s="17" t="s">
        <v>222</v>
      </c>
      <c r="C27" s="218">
        <v>200</v>
      </c>
      <c r="D27" s="215">
        <v>0</v>
      </c>
      <c r="E27" s="9">
        <f t="shared" si="0"/>
        <v>0</v>
      </c>
      <c r="F27" s="9">
        <f t="shared" si="1"/>
        <v>-200</v>
      </c>
    </row>
    <row r="28" spans="1:6" ht="15.75" customHeight="1">
      <c r="A28" s="7">
        <v>1110503505</v>
      </c>
      <c r="B28" s="11" t="s">
        <v>221</v>
      </c>
      <c r="C28" s="12">
        <v>12</v>
      </c>
      <c r="D28" s="10">
        <v>0</v>
      </c>
      <c r="E28" s="9">
        <f t="shared" si="0"/>
        <v>0</v>
      </c>
      <c r="F28" s="9">
        <f t="shared" si="1"/>
        <v>-12</v>
      </c>
    </row>
    <row r="29" spans="1:6" s="15" customFormat="1" ht="29.25">
      <c r="A29" s="68">
        <v>1130000000</v>
      </c>
      <c r="B29" s="69" t="s">
        <v>128</v>
      </c>
      <c r="C29" s="5">
        <f>C30</f>
        <v>30</v>
      </c>
      <c r="D29" s="5">
        <f>D30</f>
        <v>0</v>
      </c>
      <c r="E29" s="5">
        <f t="shared" si="0"/>
        <v>0</v>
      </c>
      <c r="F29" s="5">
        <f t="shared" si="1"/>
        <v>-30</v>
      </c>
    </row>
    <row r="30" spans="1:6" ht="17.25" customHeight="1">
      <c r="A30" s="7">
        <v>1130206005</v>
      </c>
      <c r="B30" s="8" t="s">
        <v>220</v>
      </c>
      <c r="C30" s="9">
        <v>30</v>
      </c>
      <c r="D30" s="10">
        <v>0</v>
      </c>
      <c r="E30" s="9">
        <f t="shared" si="0"/>
        <v>0</v>
      </c>
      <c r="F30" s="9">
        <f t="shared" si="1"/>
        <v>-30</v>
      </c>
    </row>
    <row r="31" spans="1:6" ht="28.5" hidden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1160000000</v>
      </c>
      <c r="B34" s="13" t="s">
        <v>241</v>
      </c>
      <c r="C34" s="5">
        <f>C35</f>
        <v>0</v>
      </c>
      <c r="D34" s="5">
        <f>D35</f>
        <v>0</v>
      </c>
      <c r="E34" s="5" t="e">
        <f>SUM(D34/C34*100)</f>
        <v>#DIV/0!</v>
      </c>
      <c r="F34" s="5">
        <f>SUM(D34-C34)</f>
        <v>0</v>
      </c>
    </row>
    <row r="35" spans="1:7" ht="47.25" hidden="1">
      <c r="A35" s="7">
        <v>1163305010</v>
      </c>
      <c r="B35" s="8" t="s">
        <v>256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132</v>
      </c>
      <c r="C36" s="5">
        <f>C37+C38</f>
        <v>0</v>
      </c>
      <c r="D36" s="5">
        <f>D37</f>
        <v>0</v>
      </c>
      <c r="E36" s="5" t="e">
        <f t="shared" si="0"/>
        <v>#DIV/0!</v>
      </c>
      <c r="F36" s="5">
        <f t="shared" si="1"/>
        <v>0</v>
      </c>
    </row>
    <row r="37" spans="1:7" ht="19.5" customHeight="1">
      <c r="A37" s="7">
        <v>1170105005</v>
      </c>
      <c r="B37" s="8" t="s">
        <v>15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7.25" hidden="1" customHeight="1">
      <c r="A38" s="7">
        <v>1170505005</v>
      </c>
      <c r="B38" s="11" t="s">
        <v>217</v>
      </c>
      <c r="C38" s="216">
        <v>0</v>
      </c>
      <c r="D38" s="217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220">
        <f>SUM(C4,C25)</f>
        <v>5319.61</v>
      </c>
      <c r="D39" s="220">
        <f>D4+D25</f>
        <v>231.48592000000002</v>
      </c>
      <c r="E39" s="5">
        <f t="shared" si="0"/>
        <v>4.3515581029436374</v>
      </c>
      <c r="F39" s="5">
        <f t="shared" si="1"/>
        <v>-5088.1240799999996</v>
      </c>
    </row>
    <row r="40" spans="1:7" s="6" customFormat="1">
      <c r="A40" s="3">
        <v>2000000000</v>
      </c>
      <c r="B40" s="4" t="s">
        <v>17</v>
      </c>
      <c r="C40" s="189">
        <f>C41+C43+C45+C46+C47+C48+C42+C44</f>
        <v>4539.3649999999998</v>
      </c>
      <c r="D40" s="189">
        <f>D41+D43+D45+D46+D47+D48+D42+D44</f>
        <v>18.145</v>
      </c>
      <c r="E40" s="5">
        <f t="shared" si="0"/>
        <v>0.3997255122687865</v>
      </c>
      <c r="F40" s="5">
        <f t="shared" si="1"/>
        <v>-4521.2199999999993</v>
      </c>
      <c r="G40" s="19"/>
    </row>
    <row r="41" spans="1:7">
      <c r="A41" s="16">
        <v>2021000000</v>
      </c>
      <c r="B41" s="17" t="s">
        <v>18</v>
      </c>
      <c r="C41" s="221">
        <v>2418.1</v>
      </c>
      <c r="D41" s="222">
        <v>0</v>
      </c>
      <c r="E41" s="9">
        <f t="shared" si="0"/>
        <v>0</v>
      </c>
      <c r="F41" s="9">
        <f t="shared" si="1"/>
        <v>-2418.1</v>
      </c>
    </row>
    <row r="42" spans="1:7" ht="17.25" hidden="1" customHeight="1">
      <c r="A42" s="16">
        <v>2021500200</v>
      </c>
      <c r="B42" s="17" t="s">
        <v>228</v>
      </c>
      <c r="C42" s="221">
        <v>0</v>
      </c>
      <c r="D42" s="222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19</v>
      </c>
      <c r="C43" s="221">
        <v>1903.52</v>
      </c>
      <c r="D43" s="217">
        <v>0</v>
      </c>
      <c r="E43" s="9">
        <f t="shared" si="0"/>
        <v>0</v>
      </c>
      <c r="F43" s="9">
        <f t="shared" si="1"/>
        <v>-1903.52</v>
      </c>
    </row>
    <row r="44" spans="1:7" ht="15.75" hidden="1" customHeight="1">
      <c r="A44" s="16">
        <v>2022999910</v>
      </c>
      <c r="B44" s="18" t="s">
        <v>332</v>
      </c>
      <c r="C44" s="449">
        <v>0</v>
      </c>
      <c r="D44" s="450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20</v>
      </c>
      <c r="C45" s="218">
        <v>217.745</v>
      </c>
      <c r="D45" s="223">
        <v>18.145</v>
      </c>
      <c r="E45" s="9">
        <f t="shared" si="0"/>
        <v>8.333141978001791</v>
      </c>
      <c r="F45" s="9">
        <f t="shared" si="1"/>
        <v>-199.6</v>
      </c>
    </row>
    <row r="46" spans="1:7" ht="17.25" customHeight="1">
      <c r="A46" s="16">
        <v>2020400000</v>
      </c>
      <c r="B46" s="17" t="s">
        <v>21</v>
      </c>
      <c r="C46" s="218"/>
      <c r="D46" s="224">
        <v>0</v>
      </c>
      <c r="E46" s="9" t="e">
        <f t="shared" si="0"/>
        <v>#DIV/0!</v>
      </c>
      <c r="F46" s="9">
        <f t="shared" si="1"/>
        <v>0</v>
      </c>
    </row>
    <row r="47" spans="1:7" ht="17.25" customHeight="1">
      <c r="A47" s="7">
        <v>2070500010</v>
      </c>
      <c r="B47" s="17" t="s">
        <v>339</v>
      </c>
      <c r="C47" s="218"/>
      <c r="D47" s="224">
        <v>0</v>
      </c>
      <c r="E47" s="9" t="e">
        <f t="shared" si="0"/>
        <v>#DIV/0!</v>
      </c>
      <c r="F47" s="9">
        <f t="shared" si="1"/>
        <v>0</v>
      </c>
    </row>
    <row r="48" spans="1:7" ht="21" hidden="1" customHeight="1">
      <c r="A48" s="7">
        <v>2190500005</v>
      </c>
      <c r="B48" s="11" t="s">
        <v>23</v>
      </c>
      <c r="C48" s="219"/>
      <c r="D48" s="219"/>
      <c r="E48" s="5"/>
      <c r="F48" s="5">
        <f>SUM(D48-C48)</f>
        <v>0</v>
      </c>
    </row>
    <row r="49" spans="1:8" s="6" customFormat="1" ht="19.5" customHeight="1">
      <c r="A49" s="3">
        <v>3000000000</v>
      </c>
      <c r="B49" s="13" t="s">
        <v>24</v>
      </c>
      <c r="C49" s="225">
        <v>0</v>
      </c>
      <c r="D49" s="219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25</v>
      </c>
      <c r="C50" s="248">
        <f>C39+C40</f>
        <v>9858.9749999999985</v>
      </c>
      <c r="D50" s="246">
        <f>D39+D40</f>
        <v>249.63092000000003</v>
      </c>
      <c r="E50" s="189">
        <f t="shared" si="0"/>
        <v>2.5320169693096908</v>
      </c>
      <c r="F50" s="93">
        <f t="shared" si="1"/>
        <v>-9609.3440799999989</v>
      </c>
      <c r="G50" s="147"/>
      <c r="H50" s="195"/>
    </row>
    <row r="51" spans="1:8" s="6" customFormat="1">
      <c r="A51" s="3"/>
      <c r="B51" s="21" t="s">
        <v>307</v>
      </c>
      <c r="C51" s="93">
        <f>C50-C97</f>
        <v>0</v>
      </c>
      <c r="D51" s="93">
        <f>D50-D97</f>
        <v>20.263920000000041</v>
      </c>
      <c r="E51" s="32"/>
      <c r="F51" s="32"/>
    </row>
    <row r="52" spans="1:8">
      <c r="A52" s="23"/>
      <c r="B52" s="24"/>
      <c r="C52" s="213"/>
      <c r="D52" s="213"/>
      <c r="E52" s="26"/>
      <c r="F52" s="27"/>
    </row>
    <row r="53" spans="1:8" ht="45.75" customHeight="1">
      <c r="A53" s="28" t="s">
        <v>0</v>
      </c>
      <c r="B53" s="28" t="s">
        <v>26</v>
      </c>
      <c r="C53" s="72" t="s">
        <v>418</v>
      </c>
      <c r="D53" s="73" t="s">
        <v>415</v>
      </c>
      <c r="E53" s="72" t="s">
        <v>2</v>
      </c>
      <c r="F53" s="74" t="s">
        <v>3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29.25" customHeight="1">
      <c r="A55" s="30" t="s">
        <v>27</v>
      </c>
      <c r="B55" s="31" t="s">
        <v>28</v>
      </c>
      <c r="C55" s="32">
        <f>C56+C57+C58+C59+C60+C62+C61</f>
        <v>1828.1999999999998</v>
      </c>
      <c r="D55" s="32">
        <f>D56+D57+D58+D59+D60+D62+D61</f>
        <v>36.5</v>
      </c>
      <c r="E55" s="34">
        <f>SUM(D55/C55*100)</f>
        <v>1.9964992889180615</v>
      </c>
      <c r="F55" s="34">
        <f>SUM(D55-C55)</f>
        <v>-1791.6999999999998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8"/>
      <c r="F56" s="38"/>
    </row>
    <row r="57" spans="1:8" ht="15.75" customHeight="1">
      <c r="A57" s="35" t="s">
        <v>31</v>
      </c>
      <c r="B57" s="39" t="s">
        <v>32</v>
      </c>
      <c r="C57" s="37">
        <v>1812.1</v>
      </c>
      <c r="D57" s="37">
        <v>36.5</v>
      </c>
      <c r="E57" s="38">
        <f t="shared" ref="E57:E69" si="3">SUM(D57/C57*100)</f>
        <v>2.0142376248551406</v>
      </c>
      <c r="F57" s="38">
        <f t="shared" ref="F57:F69" si="4">SUM(D57-C57)</f>
        <v>-1775.6</v>
      </c>
    </row>
    <row r="58" spans="1:8" ht="0.75" hidden="1" customHeight="1">
      <c r="A58" s="35" t="s">
        <v>33</v>
      </c>
      <c r="B58" s="39" t="s">
        <v>34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8" customHeight="1">
      <c r="A60" s="35" t="s">
        <v>37</v>
      </c>
      <c r="B60" s="39" t="s">
        <v>38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39</v>
      </c>
      <c r="B61" s="39" t="s">
        <v>40</v>
      </c>
      <c r="C61" s="37">
        <v>10</v>
      </c>
      <c r="D61" s="32">
        <v>0</v>
      </c>
      <c r="E61" s="38">
        <f t="shared" si="3"/>
        <v>0</v>
      </c>
      <c r="F61" s="38">
        <f t="shared" si="4"/>
        <v>-10</v>
      </c>
    </row>
    <row r="62" spans="1:8" ht="15" customHeight="1">
      <c r="A62" s="35" t="s">
        <v>41</v>
      </c>
      <c r="B62" s="39" t="s">
        <v>42</v>
      </c>
      <c r="C62" s="37">
        <v>6.1</v>
      </c>
      <c r="D62" s="37">
        <v>0</v>
      </c>
      <c r="E62" s="38">
        <f t="shared" si="3"/>
        <v>0</v>
      </c>
      <c r="F62" s="38">
        <f t="shared" si="4"/>
        <v>-6.1</v>
      </c>
    </row>
    <row r="63" spans="1:8" s="6" customFormat="1">
      <c r="A63" s="41" t="s">
        <v>43</v>
      </c>
      <c r="B63" s="42" t="s">
        <v>44</v>
      </c>
      <c r="C63" s="32">
        <f>C64</f>
        <v>217.745</v>
      </c>
      <c r="D63" s="32">
        <f>D64</f>
        <v>5</v>
      </c>
      <c r="E63" s="34">
        <f t="shared" si="3"/>
        <v>2.296263978506969</v>
      </c>
      <c r="F63" s="34">
        <f t="shared" si="4"/>
        <v>-212.745</v>
      </c>
    </row>
    <row r="64" spans="1:8">
      <c r="A64" s="43" t="s">
        <v>45</v>
      </c>
      <c r="B64" s="44" t="s">
        <v>46</v>
      </c>
      <c r="C64" s="37">
        <v>217.745</v>
      </c>
      <c r="D64" s="37">
        <v>5</v>
      </c>
      <c r="E64" s="38">
        <f t="shared" si="3"/>
        <v>2.296263978506969</v>
      </c>
      <c r="F64" s="38">
        <f t="shared" si="4"/>
        <v>-212.745</v>
      </c>
    </row>
    <row r="65" spans="1:7" s="6" customFormat="1" ht="15.75" customHeight="1">
      <c r="A65" s="30" t="s">
        <v>47</v>
      </c>
      <c r="B65" s="31" t="s">
        <v>48</v>
      </c>
      <c r="C65" s="32">
        <f>C68+C69+C70</f>
        <v>18.5</v>
      </c>
      <c r="D65" s="32">
        <f>SUM(D68+D69+D70)</f>
        <v>0</v>
      </c>
      <c r="E65" s="34">
        <f t="shared" si="3"/>
        <v>0</v>
      </c>
      <c r="F65" s="34">
        <f t="shared" si="4"/>
        <v>-18.5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53</v>
      </c>
      <c r="B68" s="47" t="s">
        <v>54</v>
      </c>
      <c r="C68" s="37">
        <v>3</v>
      </c>
      <c r="D68" s="37">
        <v>0</v>
      </c>
      <c r="E68" s="34">
        <f t="shared" si="3"/>
        <v>0</v>
      </c>
      <c r="F68" s="34">
        <f t="shared" si="4"/>
        <v>-3</v>
      </c>
    </row>
    <row r="69" spans="1:7" s="6" customFormat="1" ht="15.75" customHeight="1">
      <c r="A69" s="46" t="s">
        <v>215</v>
      </c>
      <c r="B69" s="47" t="s">
        <v>216</v>
      </c>
      <c r="C69" s="37">
        <v>13.5</v>
      </c>
      <c r="D69" s="37">
        <v>0</v>
      </c>
      <c r="E69" s="38">
        <f t="shared" si="3"/>
        <v>0</v>
      </c>
      <c r="F69" s="38">
        <f t="shared" si="4"/>
        <v>-13.5</v>
      </c>
    </row>
    <row r="70" spans="1:7" s="6" customFormat="1" ht="15.75" customHeight="1">
      <c r="A70" s="46" t="s">
        <v>340</v>
      </c>
      <c r="B70" s="47" t="s">
        <v>394</v>
      </c>
      <c r="C70" s="37">
        <v>2</v>
      </c>
      <c r="D70" s="37">
        <v>0</v>
      </c>
      <c r="E70" s="38">
        <f>SUM(D70/C70*100)</f>
        <v>0</v>
      </c>
      <c r="F70" s="38">
        <f>SUM(D70-C70)</f>
        <v>-2</v>
      </c>
    </row>
    <row r="71" spans="1:7">
      <c r="A71" s="30" t="s">
        <v>55</v>
      </c>
      <c r="B71" s="31" t="s">
        <v>56</v>
      </c>
      <c r="C71" s="48">
        <f>SUM(C72:C75)</f>
        <v>3089.13</v>
      </c>
      <c r="D71" s="48">
        <f>SUM(D72:D75)</f>
        <v>28</v>
      </c>
      <c r="E71" s="34">
        <f t="shared" ref="E71:E86" si="5">SUM(D71/C71*100)</f>
        <v>0.90640406845940436</v>
      </c>
      <c r="F71" s="34">
        <f t="shared" ref="F71:F86" si="6">SUM(D71-C71)</f>
        <v>-3061.13</v>
      </c>
    </row>
    <row r="72" spans="1:7" s="6" customFormat="1" ht="17.25" customHeight="1">
      <c r="A72" s="35" t="s">
        <v>57</v>
      </c>
      <c r="B72" s="39" t="s">
        <v>58</v>
      </c>
      <c r="C72" s="49">
        <v>0</v>
      </c>
      <c r="D72" s="37">
        <v>0</v>
      </c>
      <c r="E72" s="38" t="e">
        <f t="shared" si="5"/>
        <v>#DIV/0!</v>
      </c>
      <c r="F72" s="38">
        <f t="shared" si="6"/>
        <v>0</v>
      </c>
      <c r="G72" s="50"/>
    </row>
    <row r="73" spans="1:7">
      <c r="A73" s="35" t="s">
        <v>59</v>
      </c>
      <c r="B73" s="39" t="s">
        <v>60</v>
      </c>
      <c r="C73" s="49">
        <v>0</v>
      </c>
      <c r="D73" s="37">
        <v>0</v>
      </c>
      <c r="E73" s="38" t="e">
        <f t="shared" si="5"/>
        <v>#DIV/0!</v>
      </c>
      <c r="F73" s="38">
        <f t="shared" si="6"/>
        <v>0</v>
      </c>
    </row>
    <row r="74" spans="1:7">
      <c r="A74" s="35" t="s">
        <v>61</v>
      </c>
      <c r="B74" s="39" t="s">
        <v>62</v>
      </c>
      <c r="C74" s="49">
        <v>3029.13</v>
      </c>
      <c r="D74" s="37">
        <v>28</v>
      </c>
      <c r="E74" s="38">
        <f t="shared" si="5"/>
        <v>0.92435781891170077</v>
      </c>
      <c r="F74" s="38">
        <f t="shared" si="6"/>
        <v>-3001.13</v>
      </c>
    </row>
    <row r="75" spans="1:7" s="6" customFormat="1">
      <c r="A75" s="35" t="s">
        <v>63</v>
      </c>
      <c r="B75" s="39" t="s">
        <v>64</v>
      </c>
      <c r="C75" s="49">
        <v>60</v>
      </c>
      <c r="D75" s="37">
        <v>0</v>
      </c>
      <c r="E75" s="38">
        <f t="shared" si="5"/>
        <v>0</v>
      </c>
      <c r="F75" s="38">
        <f t="shared" si="6"/>
        <v>-60</v>
      </c>
    </row>
    <row r="76" spans="1:7" ht="17.25" customHeight="1">
      <c r="A76" s="30" t="s">
        <v>65</v>
      </c>
      <c r="B76" s="31" t="s">
        <v>66</v>
      </c>
      <c r="C76" s="32">
        <f>SUM(C77:C79)</f>
        <v>2772</v>
      </c>
      <c r="D76" s="32">
        <f>SUM(D77:D79)</f>
        <v>0</v>
      </c>
      <c r="E76" s="34">
        <f t="shared" si="5"/>
        <v>0</v>
      </c>
      <c r="F76" s="34">
        <f t="shared" si="6"/>
        <v>-2772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4.25" customHeight="1">
      <c r="A78" s="35" t="s">
        <v>69</v>
      </c>
      <c r="B78" s="51" t="s">
        <v>70</v>
      </c>
      <c r="C78" s="37">
        <v>990</v>
      </c>
      <c r="D78" s="37">
        <v>0</v>
      </c>
      <c r="E78" s="38">
        <f t="shared" si="5"/>
        <v>0</v>
      </c>
      <c r="F78" s="38">
        <f t="shared" si="6"/>
        <v>-990</v>
      </c>
    </row>
    <row r="79" spans="1:7" s="6" customFormat="1">
      <c r="A79" s="35" t="s">
        <v>71</v>
      </c>
      <c r="B79" s="39" t="s">
        <v>72</v>
      </c>
      <c r="C79" s="37">
        <v>1782</v>
      </c>
      <c r="D79" s="37">
        <v>0</v>
      </c>
      <c r="E79" s="38">
        <f t="shared" si="5"/>
        <v>0</v>
      </c>
      <c r="F79" s="38">
        <f t="shared" si="6"/>
        <v>-1782</v>
      </c>
    </row>
    <row r="80" spans="1:7">
      <c r="A80" s="30" t="s">
        <v>83</v>
      </c>
      <c r="B80" s="31" t="s">
        <v>84</v>
      </c>
      <c r="C80" s="32">
        <f>C81</f>
        <v>1918.4</v>
      </c>
      <c r="D80" s="32">
        <f>D81</f>
        <v>159.86699999999999</v>
      </c>
      <c r="E80" s="34">
        <f t="shared" si="5"/>
        <v>8.333350708924101</v>
      </c>
      <c r="F80" s="34">
        <f t="shared" si="6"/>
        <v>-1758.5330000000001</v>
      </c>
    </row>
    <row r="81" spans="1:6" s="6" customFormat="1" ht="15" customHeight="1">
      <c r="A81" s="35" t="s">
        <v>85</v>
      </c>
      <c r="B81" s="39" t="s">
        <v>230</v>
      </c>
      <c r="C81" s="37">
        <v>1918.4</v>
      </c>
      <c r="D81" s="37">
        <v>159.86699999999999</v>
      </c>
      <c r="E81" s="38">
        <f t="shared" si="5"/>
        <v>8.333350708924101</v>
      </c>
      <c r="F81" s="38">
        <f t="shared" si="6"/>
        <v>-1758.5330000000001</v>
      </c>
    </row>
    <row r="82" spans="1:6" ht="20.25" hidden="1" customHeight="1">
      <c r="A82" s="52">
        <v>1000</v>
      </c>
      <c r="B82" s="31" t="s">
        <v>86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>
      <c r="A83" s="53">
        <v>1001</v>
      </c>
      <c r="B83" s="54" t="s">
        <v>87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1003</v>
      </c>
      <c r="B84" s="54" t="s">
        <v>88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>
      <c r="A85" s="53">
        <v>1004</v>
      </c>
      <c r="B85" s="54" t="s">
        <v>89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hidden="1" customHeight="1">
      <c r="A86" s="35" t="s">
        <v>90</v>
      </c>
      <c r="B86" s="39" t="s">
        <v>91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>
      <c r="A87" s="30" t="s">
        <v>92</v>
      </c>
      <c r="B87" s="31" t="s">
        <v>93</v>
      </c>
      <c r="C87" s="32">
        <f>C88+C89+C90+C91+C92</f>
        <v>15</v>
      </c>
      <c r="D87" s="32">
        <f>D88+D89+D90+D91+D92</f>
        <v>0</v>
      </c>
      <c r="E87" s="38">
        <f t="shared" ref="E87:E97" si="7">SUM(D87/C87*100)</f>
        <v>0</v>
      </c>
      <c r="F87" s="22">
        <f>F88+F89+F90+F91+F92</f>
        <v>-15</v>
      </c>
    </row>
    <row r="88" spans="1:6" ht="15.75" customHeight="1">
      <c r="A88" s="35" t="s">
        <v>94</v>
      </c>
      <c r="B88" s="39" t="s">
        <v>95</v>
      </c>
      <c r="C88" s="37">
        <v>15</v>
      </c>
      <c r="D88" s="37">
        <v>0</v>
      </c>
      <c r="E88" s="38">
        <f t="shared" si="7"/>
        <v>0</v>
      </c>
      <c r="F88" s="38">
        <f>SUM(D88-C88)</f>
        <v>-15</v>
      </c>
    </row>
    <row r="89" spans="1:6" ht="15" hidden="1" customHeight="1">
      <c r="A89" s="35" t="s">
        <v>96</v>
      </c>
      <c r="B89" s="39" t="s">
        <v>97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>
      <c r="A90" s="35" t="s">
        <v>98</v>
      </c>
      <c r="B90" s="39" t="s">
        <v>99</v>
      </c>
      <c r="C90" s="37"/>
      <c r="D90" s="37"/>
      <c r="E90" s="38" t="e">
        <f t="shared" si="7"/>
        <v>#DIV/0!</v>
      </c>
      <c r="F90" s="38"/>
    </row>
    <row r="91" spans="1:6" ht="15" hidden="1" customHeight="1">
      <c r="A91" s="35" t="s">
        <v>100</v>
      </c>
      <c r="B91" s="39" t="s">
        <v>101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>
      <c r="A92" s="35" t="s">
        <v>102</v>
      </c>
      <c r="B92" s="39" t="s">
        <v>103</v>
      </c>
      <c r="C92" s="37"/>
      <c r="D92" s="37"/>
      <c r="E92" s="38" t="e">
        <f t="shared" si="7"/>
        <v>#DIV/0!</v>
      </c>
      <c r="F92" s="38"/>
    </row>
    <row r="93" spans="1:6" ht="18.75" hidden="1" customHeight="1">
      <c r="A93" s="52">
        <v>1400</v>
      </c>
      <c r="B93" s="56" t="s">
        <v>112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>
      <c r="A94" s="53">
        <v>1401</v>
      </c>
      <c r="B94" s="54" t="s">
        <v>113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>
      <c r="A95" s="53">
        <v>1402</v>
      </c>
      <c r="B95" s="54" t="s">
        <v>114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>
      <c r="A96" s="53">
        <v>1403</v>
      </c>
      <c r="B96" s="54" t="s">
        <v>115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>
      <c r="A97" s="52"/>
      <c r="B97" s="57" t="s">
        <v>116</v>
      </c>
      <c r="C97" s="248">
        <f>C55+C63+C65+C71+C76+C80+C82+C87+C93</f>
        <v>9858.9750000000004</v>
      </c>
      <c r="D97" s="248">
        <f>D55+D63+D65+D71+D76+D80+D82+D87+D93</f>
        <v>229.36699999999999</v>
      </c>
      <c r="E97" s="34">
        <f t="shared" si="7"/>
        <v>2.3264791725306129</v>
      </c>
      <c r="F97" s="34">
        <f>SUM(D97-C97)</f>
        <v>-9629.6080000000002</v>
      </c>
    </row>
    <row r="98" spans="1:6" s="65" customFormat="1" ht="22.5" customHeight="1">
      <c r="A98" s="63" t="s">
        <v>117</v>
      </c>
      <c r="B98" s="63"/>
      <c r="C98" s="180"/>
      <c r="D98" s="180"/>
    </row>
    <row r="99" spans="1:6" ht="16.5" customHeight="1">
      <c r="A99" s="66" t="s">
        <v>118</v>
      </c>
      <c r="B99" s="66"/>
      <c r="C99" s="180" t="s">
        <v>119</v>
      </c>
      <c r="D99" s="180"/>
      <c r="E99" s="65"/>
      <c r="F99" s="65"/>
    </row>
    <row r="100" spans="1:6" ht="20.25" customHeight="1">
      <c r="C100" s="119"/>
    </row>
    <row r="101" spans="1:6" ht="13.5" customHeight="1"/>
    <row r="102" spans="1:6" ht="5.25" customHeight="1"/>
    <row r="142" hidden="1"/>
  </sheetData>
  <customSheetViews>
    <customSheetView guid="{BCDCC9D4-DB89-4801-A421-45470CFD57EC}" scale="70" showPageBreaks="1" hiddenRows="1" state="hidden" view="pageBreakPreview">
      <selection activeCell="C3" sqref="C3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2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4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5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7"/>
    </customSheetView>
    <customSheetView guid="{B30CE22D-C12F-4E12-8BB9-3AAE0A6991CC}" scale="70" showPageBreaks="1" hiddenRows="1" view="pageBreakPreview">
      <selection activeCell="C46" sqref="C46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B31C8DB7-3E78-4144-A6B5-8DE36DE63F0E}" hiddenRows="1" topLeftCell="A15">
      <selection activeCell="D31" sqref="D31"/>
      <pageMargins left="0.7" right="0.7" top="0.75" bottom="0.75" header="0.3" footer="0.3"/>
      <pageSetup paperSize="9" scale="54" orientation="portrait" r:id="rId9"/>
    </customSheetView>
    <customSheetView guid="{61528DAC-5C4C-48F4-ADE2-8A724B05A086}" scale="70" showPageBreaks="1" hiddenRows="1" view="pageBreakPreview">
      <selection activeCell="C3" sqref="C3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42"/>
  <sheetViews>
    <sheetView view="pageBreakPreview" zoomScale="70" zoomScaleNormal="100" zoomScaleSheetLayoutView="70" workbookViewId="0">
      <selection activeCell="C3" sqref="C3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4" t="s">
        <v>404</v>
      </c>
      <c r="B1" s="524"/>
      <c r="C1" s="524"/>
      <c r="D1" s="524"/>
      <c r="E1" s="524"/>
      <c r="F1" s="524"/>
    </row>
    <row r="2" spans="1:6">
      <c r="A2" s="524"/>
      <c r="B2" s="524"/>
      <c r="C2" s="524"/>
      <c r="D2" s="524"/>
      <c r="E2" s="524"/>
      <c r="F2" s="524"/>
    </row>
    <row r="3" spans="1:6" ht="63">
      <c r="A3" s="2" t="s">
        <v>0</v>
      </c>
      <c r="B3" s="2" t="s">
        <v>1</v>
      </c>
      <c r="C3" s="72" t="s">
        <v>418</v>
      </c>
      <c r="D3" s="73" t="s">
        <v>415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C5+C12+C14+C17+C20+C7</f>
        <v>5684.1</v>
      </c>
      <c r="D4" s="5">
        <f>D5+D12+D14+D7+D20+D17</f>
        <v>254.51464999999999</v>
      </c>
      <c r="E4" s="5">
        <f>SUM(D4/C4*100)</f>
        <v>4.4776596118998606</v>
      </c>
      <c r="F4" s="5">
        <f>SUM(D4-C4)</f>
        <v>-5429.5853500000003</v>
      </c>
    </row>
    <row r="5" spans="1:6" s="6" customFormat="1">
      <c r="A5" s="68">
        <v>1010000000</v>
      </c>
      <c r="B5" s="67" t="s">
        <v>5</v>
      </c>
      <c r="C5" s="5">
        <f>C6</f>
        <v>2181</v>
      </c>
      <c r="D5" s="5">
        <f>D6</f>
        <v>100.00951999999999</v>
      </c>
      <c r="E5" s="5">
        <f t="shared" ref="E5:E51" si="0">SUM(D5/C5*100)</f>
        <v>4.5854892251260893</v>
      </c>
      <c r="F5" s="5">
        <f t="shared" ref="F5:F51" si="1">SUM(D5-C5)</f>
        <v>-2080.9904799999999</v>
      </c>
    </row>
    <row r="6" spans="1:6">
      <c r="A6" s="7">
        <v>1010200001</v>
      </c>
      <c r="B6" s="8" t="s">
        <v>225</v>
      </c>
      <c r="C6" s="91">
        <v>2181</v>
      </c>
      <c r="D6" s="10">
        <v>100.00951999999999</v>
      </c>
      <c r="E6" s="9">
        <f t="shared" ref="E6:E11" si="2">SUM(D6/C6*100)</f>
        <v>4.5854892251260893</v>
      </c>
      <c r="F6" s="9">
        <f t="shared" si="1"/>
        <v>-2080.9904799999999</v>
      </c>
    </row>
    <row r="7" spans="1:6">
      <c r="A7" s="3">
        <v>1030200001</v>
      </c>
      <c r="B7" s="13" t="s">
        <v>265</v>
      </c>
      <c r="C7" s="5">
        <f>C8+C10+C9</f>
        <v>457.1</v>
      </c>
      <c r="D7" s="5">
        <f>D8+D9+D10+D11</f>
        <v>43.866769999999995</v>
      </c>
      <c r="E7" s="9">
        <f t="shared" si="2"/>
        <v>9.5967556333406243</v>
      </c>
      <c r="F7" s="9">
        <f t="shared" si="1"/>
        <v>-413.23323000000005</v>
      </c>
    </row>
    <row r="8" spans="1:6">
      <c r="A8" s="7">
        <v>1030223001</v>
      </c>
      <c r="B8" s="8" t="s">
        <v>269</v>
      </c>
      <c r="C8" s="9">
        <v>170.499</v>
      </c>
      <c r="D8" s="10">
        <v>20.154589999999999</v>
      </c>
      <c r="E8" s="9">
        <f t="shared" si="2"/>
        <v>11.8209432313386</v>
      </c>
      <c r="F8" s="9">
        <f t="shared" si="1"/>
        <v>-150.34440999999998</v>
      </c>
    </row>
    <row r="9" spans="1:6">
      <c r="A9" s="7">
        <v>1030224001</v>
      </c>
      <c r="B9" s="8" t="s">
        <v>275</v>
      </c>
      <c r="C9" s="9">
        <v>1.8280000000000001</v>
      </c>
      <c r="D9" s="10">
        <v>0.11863</v>
      </c>
      <c r="E9" s="9">
        <f t="shared" si="2"/>
        <v>6.4896061269146603</v>
      </c>
      <c r="F9" s="9">
        <f t="shared" si="1"/>
        <v>-1.7093700000000001</v>
      </c>
    </row>
    <row r="10" spans="1:6">
      <c r="A10" s="7">
        <v>1030225001</v>
      </c>
      <c r="B10" s="8" t="s">
        <v>268</v>
      </c>
      <c r="C10" s="9">
        <v>284.77300000000002</v>
      </c>
      <c r="D10" s="10">
        <v>24.936319999999998</v>
      </c>
      <c r="E10" s="9">
        <f t="shared" si="2"/>
        <v>8.756560488529459</v>
      </c>
      <c r="F10" s="9">
        <f t="shared" si="1"/>
        <v>-259.83668</v>
      </c>
    </row>
    <row r="11" spans="1:6">
      <c r="A11" s="7">
        <v>1030226001</v>
      </c>
      <c r="B11" s="8" t="s">
        <v>277</v>
      </c>
      <c r="C11" s="9">
        <v>0</v>
      </c>
      <c r="D11" s="10">
        <v>-1.34277</v>
      </c>
      <c r="E11" s="9" t="e">
        <f t="shared" si="2"/>
        <v>#DIV/0!</v>
      </c>
      <c r="F11" s="9">
        <f t="shared" si="1"/>
        <v>-1.34277</v>
      </c>
    </row>
    <row r="12" spans="1:6" s="6" customFormat="1" ht="15" customHeight="1">
      <c r="A12" s="68">
        <v>1050000000</v>
      </c>
      <c r="B12" s="67" t="s">
        <v>6</v>
      </c>
      <c r="C12" s="5">
        <f>SUM(C13:C13)</f>
        <v>80</v>
      </c>
      <c r="D12" s="5">
        <f>SUM(D13:D13)</f>
        <v>0</v>
      </c>
      <c r="E12" s="5">
        <f t="shared" si="0"/>
        <v>0</v>
      </c>
      <c r="F12" s="5">
        <f t="shared" si="1"/>
        <v>-80</v>
      </c>
    </row>
    <row r="13" spans="1:6" ht="15.75" customHeight="1">
      <c r="A13" s="7">
        <v>1050300000</v>
      </c>
      <c r="B13" s="11" t="s">
        <v>226</v>
      </c>
      <c r="C13" s="12">
        <v>80</v>
      </c>
      <c r="D13" s="10">
        <v>0</v>
      </c>
      <c r="E13" s="9">
        <f t="shared" si="0"/>
        <v>0</v>
      </c>
      <c r="F13" s="9">
        <f t="shared" si="1"/>
        <v>-80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2966</v>
      </c>
      <c r="D14" s="5">
        <f>D15+D16</f>
        <v>110.63836000000001</v>
      </c>
      <c r="E14" s="5">
        <f t="shared" si="0"/>
        <v>3.7302211732973705</v>
      </c>
      <c r="F14" s="5">
        <f t="shared" si="1"/>
        <v>-2855.3616400000001</v>
      </c>
    </row>
    <row r="15" spans="1:6" s="6" customFormat="1" ht="15" customHeight="1">
      <c r="A15" s="7">
        <v>1060100000</v>
      </c>
      <c r="B15" s="11" t="s">
        <v>243</v>
      </c>
      <c r="C15" s="9">
        <v>1266</v>
      </c>
      <c r="D15" s="10">
        <v>16.27929</v>
      </c>
      <c r="E15" s="9">
        <f t="shared" si="0"/>
        <v>1.2858838862559241</v>
      </c>
      <c r="F15" s="9">
        <f>SUM(D15-C15)</f>
        <v>-1249.7207100000001</v>
      </c>
    </row>
    <row r="16" spans="1:6" ht="17.25" customHeight="1">
      <c r="A16" s="7">
        <v>1060600000</v>
      </c>
      <c r="B16" s="11" t="s">
        <v>7</v>
      </c>
      <c r="C16" s="9">
        <v>1700</v>
      </c>
      <c r="D16" s="10">
        <v>94.359070000000003</v>
      </c>
      <c r="E16" s="9">
        <f t="shared" si="0"/>
        <v>5.5505335294117648</v>
      </c>
      <c r="F16" s="9">
        <f t="shared" si="1"/>
        <v>-1605.64093</v>
      </c>
    </row>
    <row r="17" spans="1:6" s="6" customFormat="1" ht="0.75" hidden="1" customHeight="1">
      <c r="A17" s="3">
        <v>1080000000</v>
      </c>
      <c r="B17" s="4" t="s">
        <v>10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224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11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229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125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12</v>
      </c>
      <c r="C25" s="5">
        <f>C26+C29+C31+C34+C36</f>
        <v>0</v>
      </c>
      <c r="D25" s="5">
        <f>D26+D29+D31+D34+D36</f>
        <v>13.3</v>
      </c>
      <c r="E25" s="5" t="e">
        <f t="shared" si="0"/>
        <v>#DIV/0!</v>
      </c>
      <c r="F25" s="5">
        <f t="shared" si="1"/>
        <v>13.3</v>
      </c>
    </row>
    <row r="26" spans="1:6" s="6" customFormat="1" ht="32.25" customHeight="1">
      <c r="A26" s="68">
        <v>1110000000</v>
      </c>
      <c r="B26" s="69" t="s">
        <v>126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hidden="1" customHeight="1">
      <c r="A27" s="16">
        <v>1110502501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128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8" customHeight="1">
      <c r="A30" s="7">
        <v>1130206005</v>
      </c>
      <c r="B30" s="8" t="s">
        <v>220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7.25" customHeight="1">
      <c r="A31" s="70">
        <v>1140000000</v>
      </c>
      <c r="B31" s="71" t="s">
        <v>129</v>
      </c>
      <c r="C31" s="5">
        <f>C32+C33</f>
        <v>0</v>
      </c>
      <c r="D31" s="5">
        <f>D32+D33</f>
        <v>13.3</v>
      </c>
      <c r="E31" s="5" t="e">
        <f t="shared" si="0"/>
        <v>#DIV/0!</v>
      </c>
      <c r="F31" s="5">
        <f t="shared" si="1"/>
        <v>13.3</v>
      </c>
    </row>
    <row r="32" spans="1:6" ht="17.25" customHeight="1">
      <c r="A32" s="16">
        <v>1140200000</v>
      </c>
      <c r="B32" s="18" t="s">
        <v>130</v>
      </c>
      <c r="C32" s="9">
        <v>0</v>
      </c>
      <c r="D32" s="10">
        <v>13.3</v>
      </c>
      <c r="E32" s="9" t="e">
        <f t="shared" si="0"/>
        <v>#DIV/0!</v>
      </c>
      <c r="F32" s="9">
        <f t="shared" si="1"/>
        <v>13.3</v>
      </c>
    </row>
    <row r="33" spans="1:7" ht="18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241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256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>
        <v>0</v>
      </c>
      <c r="F36" s="5">
        <f t="shared" si="1"/>
        <v>0</v>
      </c>
    </row>
    <row r="37" spans="1:7" ht="15" customHeight="1">
      <c r="A37" s="7">
        <v>1170105005</v>
      </c>
      <c r="B37" s="8" t="s">
        <v>15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217</v>
      </c>
      <c r="C38" s="9">
        <v>0</v>
      </c>
      <c r="D38" s="10">
        <v>0</v>
      </c>
      <c r="E38" s="9">
        <v>0</v>
      </c>
      <c r="F38" s="9">
        <f t="shared" si="1"/>
        <v>0</v>
      </c>
    </row>
    <row r="39" spans="1:7" s="6" customFormat="1" ht="18" customHeight="1">
      <c r="A39" s="3">
        <v>1000000000</v>
      </c>
      <c r="B39" s="4" t="s">
        <v>16</v>
      </c>
      <c r="C39" s="126">
        <f>SUM(C4,C25)</f>
        <v>5684.1</v>
      </c>
      <c r="D39" s="126">
        <f>D4+D25</f>
        <v>267.81464999999997</v>
      </c>
      <c r="E39" s="5">
        <f t="shared" si="0"/>
        <v>4.7116456431097262</v>
      </c>
      <c r="F39" s="5">
        <f t="shared" si="1"/>
        <v>-5416.2853500000001</v>
      </c>
    </row>
    <row r="40" spans="1:7" s="6" customFormat="1">
      <c r="A40" s="3">
        <v>2000000000</v>
      </c>
      <c r="B40" s="4" t="s">
        <v>17</v>
      </c>
      <c r="C40" s="229">
        <f>C41+C43+C45+C46+C47+C49+C42+C44+C48</f>
        <v>9184.3329999999987</v>
      </c>
      <c r="D40" s="472">
        <f>D41+D43+D45+D46+D47+D49+D42+D48</f>
        <v>0</v>
      </c>
      <c r="E40" s="5">
        <f t="shared" si="0"/>
        <v>0</v>
      </c>
      <c r="F40" s="5">
        <f t="shared" si="1"/>
        <v>-9184.3329999999987</v>
      </c>
      <c r="G40" s="19"/>
    </row>
    <row r="41" spans="1:7" ht="17.25" customHeight="1">
      <c r="A41" s="16">
        <v>2021000000</v>
      </c>
      <c r="B41" s="17" t="s">
        <v>18</v>
      </c>
      <c r="C41" s="12">
        <v>8286.2999999999993</v>
      </c>
      <c r="D41" s="20">
        <v>0</v>
      </c>
      <c r="E41" s="9">
        <f t="shared" si="0"/>
        <v>0</v>
      </c>
      <c r="F41" s="9">
        <f t="shared" si="1"/>
        <v>-8286.2999999999993</v>
      </c>
    </row>
    <row r="42" spans="1:7" ht="15" customHeight="1">
      <c r="A42" s="16">
        <v>2021500210</v>
      </c>
      <c r="B42" s="17" t="s">
        <v>228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17.25" customHeight="1">
      <c r="A43" s="16">
        <v>2022000000</v>
      </c>
      <c r="B43" s="17" t="s">
        <v>19</v>
      </c>
      <c r="C43" s="188">
        <v>545.61</v>
      </c>
      <c r="D43" s="10">
        <v>0</v>
      </c>
      <c r="E43" s="9">
        <f t="shared" si="0"/>
        <v>0</v>
      </c>
      <c r="F43" s="9">
        <f t="shared" si="1"/>
        <v>-545.61</v>
      </c>
    </row>
    <row r="44" spans="1:7" ht="15" hidden="1" customHeight="1">
      <c r="A44" s="16">
        <v>2022999910</v>
      </c>
      <c r="B44" s="18" t="s">
        <v>332</v>
      </c>
      <c r="C44" s="188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20</v>
      </c>
      <c r="C45" s="12">
        <v>22.8</v>
      </c>
      <c r="D45" s="182">
        <v>0</v>
      </c>
      <c r="E45" s="9">
        <f t="shared" si="0"/>
        <v>0</v>
      </c>
      <c r="F45" s="9">
        <f t="shared" si="1"/>
        <v>-22.8</v>
      </c>
    </row>
    <row r="46" spans="1:7" ht="24" customHeight="1">
      <c r="A46" s="16">
        <v>2020400000</v>
      </c>
      <c r="B46" s="17" t="s">
        <v>21</v>
      </c>
      <c r="C46" s="12">
        <v>329.62299999999999</v>
      </c>
      <c r="D46" s="183">
        <v>0</v>
      </c>
      <c r="E46" s="9">
        <f t="shared" si="0"/>
        <v>0</v>
      </c>
      <c r="F46" s="9">
        <f t="shared" si="1"/>
        <v>-329.62299999999999</v>
      </c>
    </row>
    <row r="47" spans="1:7" ht="4.5" hidden="1" customHeight="1">
      <c r="A47" s="16">
        <v>2020900000</v>
      </c>
      <c r="B47" s="18" t="s">
        <v>22</v>
      </c>
      <c r="C47" s="12"/>
      <c r="D47" s="183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284</v>
      </c>
      <c r="C48" s="12"/>
      <c r="D48" s="183">
        <v>0</v>
      </c>
      <c r="E48" s="9" t="e">
        <f>SUM(D48/C48*100)</f>
        <v>#DIV/0!</v>
      </c>
      <c r="F48" s="9">
        <f>SUM(D48-C48)</f>
        <v>0</v>
      </c>
    </row>
    <row r="49" spans="1:7" ht="27.75" customHeight="1">
      <c r="A49" s="7">
        <v>2190500005</v>
      </c>
      <c r="B49" s="11" t="s">
        <v>23</v>
      </c>
      <c r="C49" s="14">
        <v>0</v>
      </c>
      <c r="D49" s="14">
        <v>0</v>
      </c>
      <c r="E49" s="9" t="e">
        <f>SUM(D49/C49*100)</f>
        <v>#DIV/0!</v>
      </c>
      <c r="F49" s="9">
        <f>SUM(D49-C49)</f>
        <v>0</v>
      </c>
    </row>
    <row r="50" spans="1:7" s="6" customFormat="1" ht="31.5">
      <c r="A50" s="3">
        <v>3000000000</v>
      </c>
      <c r="B50" s="13" t="s">
        <v>24</v>
      </c>
      <c r="C50" s="186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25</v>
      </c>
      <c r="C51" s="245">
        <f>SUM(C39,C40,C50)</f>
        <v>14868.432999999999</v>
      </c>
      <c r="D51" s="246">
        <f>D39+D40</f>
        <v>267.81464999999997</v>
      </c>
      <c r="E51" s="93">
        <f t="shared" si="0"/>
        <v>1.8012298269763867</v>
      </c>
      <c r="F51" s="93">
        <f t="shared" si="1"/>
        <v>-14600.618349999999</v>
      </c>
      <c r="G51" s="147">
        <f>18968.9976-D51</f>
        <v>18701.182949999999</v>
      </c>
    </row>
    <row r="52" spans="1:7" s="6" customFormat="1" ht="23.25" customHeight="1">
      <c r="A52" s="3"/>
      <c r="B52" s="21" t="s">
        <v>307</v>
      </c>
      <c r="C52" s="93">
        <f>C51-C98</f>
        <v>-41.899999999999636</v>
      </c>
      <c r="D52" s="93">
        <f>D51-D98</f>
        <v>-1269.04243</v>
      </c>
      <c r="E52" s="190"/>
      <c r="F52" s="190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0</v>
      </c>
      <c r="B54" s="28" t="s">
        <v>26</v>
      </c>
      <c r="C54" s="72" t="s">
        <v>418</v>
      </c>
      <c r="D54" s="73" t="s">
        <v>415</v>
      </c>
      <c r="E54" s="72" t="s">
        <v>2</v>
      </c>
      <c r="F54" s="74" t="s">
        <v>3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15" customHeight="1">
      <c r="A56" s="30" t="s">
        <v>27</v>
      </c>
      <c r="B56" s="31" t="s">
        <v>28</v>
      </c>
      <c r="C56" s="32">
        <f>C57+C58+C59+C60+C61+C63+C62+C65</f>
        <v>2232.5080000000003</v>
      </c>
      <c r="D56" s="33">
        <f>D57+D58+D59+D60+D61+D63+D62</f>
        <v>43.677030000000002</v>
      </c>
      <c r="E56" s="34">
        <f>SUM(D56/C56*100)</f>
        <v>1.9564109064782744</v>
      </c>
      <c r="F56" s="34">
        <f>SUM(D56-C56)</f>
        <v>-2188.8309700000004</v>
      </c>
    </row>
    <row r="57" spans="1:7" s="6" customFormat="1" ht="0.7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7" ht="16.5" customHeight="1">
      <c r="A58" s="35" t="s">
        <v>31</v>
      </c>
      <c r="B58" s="39" t="s">
        <v>32</v>
      </c>
      <c r="C58" s="97">
        <v>2208.3000000000002</v>
      </c>
      <c r="D58" s="37">
        <v>43.677030000000002</v>
      </c>
      <c r="E58" s="38">
        <f t="shared" ref="E58:E98" si="3">SUM(D58/C58*100)</f>
        <v>1.9778576280396685</v>
      </c>
      <c r="F58" s="38">
        <f t="shared" ref="F58:F98" si="4">SUM(D58-C58)</f>
        <v>-2164.6229700000004</v>
      </c>
    </row>
    <row r="59" spans="1:7" ht="1.5" hidden="1" customHeight="1">
      <c r="A59" s="35" t="s">
        <v>33</v>
      </c>
      <c r="B59" s="39" t="s">
        <v>34</v>
      </c>
      <c r="C59" s="97"/>
      <c r="D59" s="37"/>
      <c r="E59" s="38"/>
      <c r="F59" s="38">
        <f t="shared" si="4"/>
        <v>0</v>
      </c>
    </row>
    <row r="60" spans="1:7" ht="17.25" hidden="1" customHeight="1">
      <c r="A60" s="35" t="s">
        <v>35</v>
      </c>
      <c r="B60" s="39" t="s">
        <v>36</v>
      </c>
      <c r="C60" s="9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37</v>
      </c>
      <c r="B61" s="39" t="s">
        <v>38</v>
      </c>
      <c r="C61" s="9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39</v>
      </c>
      <c r="B62" s="39" t="s">
        <v>40</v>
      </c>
      <c r="C62" s="145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5.75" customHeight="1">
      <c r="A63" s="35" t="s">
        <v>41</v>
      </c>
      <c r="B63" s="39" t="s">
        <v>42</v>
      </c>
      <c r="C63" s="97">
        <v>14.208</v>
      </c>
      <c r="D63" s="37">
        <v>0</v>
      </c>
      <c r="E63" s="38">
        <f t="shared" si="3"/>
        <v>0</v>
      </c>
      <c r="F63" s="38">
        <f t="shared" si="4"/>
        <v>-14.208</v>
      </c>
    </row>
    <row r="64" spans="1:7" s="6" customFormat="1" ht="15.75" hidden="1" customHeight="1">
      <c r="A64" s="41" t="s">
        <v>43</v>
      </c>
      <c r="B64" s="42" t="s">
        <v>44</v>
      </c>
      <c r="C64" s="146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45</v>
      </c>
      <c r="B65" s="44" t="s">
        <v>46</v>
      </c>
      <c r="C65" s="97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146">
        <f>C69+C70+C71</f>
        <v>105</v>
      </c>
      <c r="D66" s="146">
        <f>SUM(D69+D70+D71)</f>
        <v>0</v>
      </c>
      <c r="E66" s="34">
        <f t="shared" si="3"/>
        <v>0</v>
      </c>
      <c r="F66" s="34">
        <f t="shared" si="4"/>
        <v>-105</v>
      </c>
    </row>
    <row r="67" spans="1:7" ht="3.75" hidden="1" customHeight="1">
      <c r="A67" s="35" t="s">
        <v>49</v>
      </c>
      <c r="B67" s="39" t="s">
        <v>50</v>
      </c>
      <c r="C67" s="97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51</v>
      </c>
      <c r="B68" s="39" t="s">
        <v>52</v>
      </c>
      <c r="C68" s="97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53</v>
      </c>
      <c r="B69" s="47" t="s">
        <v>54</v>
      </c>
      <c r="C69" s="97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7.25" customHeight="1">
      <c r="A70" s="46" t="s">
        <v>215</v>
      </c>
      <c r="B70" s="47" t="s">
        <v>216</v>
      </c>
      <c r="C70" s="97">
        <v>100</v>
      </c>
      <c r="D70" s="37">
        <v>0</v>
      </c>
      <c r="E70" s="34">
        <f t="shared" si="3"/>
        <v>0</v>
      </c>
      <c r="F70" s="34">
        <f t="shared" si="4"/>
        <v>-100</v>
      </c>
    </row>
    <row r="71" spans="1:7" ht="17.25" customHeight="1">
      <c r="A71" s="46" t="s">
        <v>340</v>
      </c>
      <c r="B71" s="47" t="s">
        <v>395</v>
      </c>
      <c r="C71" s="97">
        <v>2</v>
      </c>
      <c r="D71" s="37">
        <v>0</v>
      </c>
      <c r="E71" s="34">
        <f>SUM(D71/C71*100)</f>
        <v>0</v>
      </c>
      <c r="F71" s="34">
        <f>SUM(D71-C71)</f>
        <v>-2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1477.0329999999999</v>
      </c>
      <c r="D72" s="48">
        <f>SUM(D73:D76)</f>
        <v>0</v>
      </c>
      <c r="E72" s="34">
        <f t="shared" si="3"/>
        <v>0</v>
      </c>
      <c r="F72" s="34">
        <f t="shared" si="4"/>
        <v>-1477.0329999999999</v>
      </c>
    </row>
    <row r="73" spans="1:7" ht="15" customHeight="1">
      <c r="A73" s="35" t="s">
        <v>57</v>
      </c>
      <c r="B73" s="39" t="s">
        <v>58</v>
      </c>
      <c r="C73" s="49">
        <v>22.8</v>
      </c>
      <c r="D73" s="37">
        <v>0</v>
      </c>
      <c r="E73" s="38">
        <f t="shared" si="3"/>
        <v>0</v>
      </c>
      <c r="F73" s="38">
        <f t="shared" si="4"/>
        <v>-22.8</v>
      </c>
    </row>
    <row r="74" spans="1:7" s="6" customFormat="1" ht="15.7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 ht="15" customHeight="1">
      <c r="A75" s="35" t="s">
        <v>61</v>
      </c>
      <c r="B75" s="39" t="s">
        <v>62</v>
      </c>
      <c r="C75" s="49">
        <v>1374.2329999999999</v>
      </c>
      <c r="D75" s="37">
        <v>0</v>
      </c>
      <c r="E75" s="38">
        <f t="shared" si="3"/>
        <v>0</v>
      </c>
      <c r="F75" s="38">
        <f t="shared" si="4"/>
        <v>-1374.2329999999999</v>
      </c>
    </row>
    <row r="76" spans="1:7" ht="18" customHeight="1">
      <c r="A76" s="35" t="s">
        <v>63</v>
      </c>
      <c r="B76" s="39" t="s">
        <v>64</v>
      </c>
      <c r="C76" s="49">
        <v>80</v>
      </c>
      <c r="D76" s="37">
        <v>0</v>
      </c>
      <c r="E76" s="38">
        <f t="shared" si="3"/>
        <v>0</v>
      </c>
      <c r="F76" s="38">
        <f t="shared" si="4"/>
        <v>-80</v>
      </c>
    </row>
    <row r="77" spans="1:7" s="6" customFormat="1" ht="17.25" customHeight="1">
      <c r="A77" s="30" t="s">
        <v>65</v>
      </c>
      <c r="B77" s="31" t="s">
        <v>66</v>
      </c>
      <c r="C77" s="32">
        <f>C78+C79+C80+C83</f>
        <v>5039.9920000000002</v>
      </c>
      <c r="D77" s="32">
        <f>D78+D79+D80+D83</f>
        <v>25.380050000000001</v>
      </c>
      <c r="E77" s="34">
        <f t="shared" si="3"/>
        <v>0.50357321995749205</v>
      </c>
      <c r="F77" s="34">
        <f t="shared" si="4"/>
        <v>-5014.6119500000004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5" customHeight="1">
      <c r="A79" s="35" t="s">
        <v>69</v>
      </c>
      <c r="B79" s="51" t="s">
        <v>70</v>
      </c>
      <c r="C79" s="37">
        <v>700</v>
      </c>
      <c r="D79" s="37">
        <v>0</v>
      </c>
      <c r="E79" s="38">
        <f t="shared" si="3"/>
        <v>0</v>
      </c>
      <c r="F79" s="38">
        <f t="shared" si="4"/>
        <v>-700</v>
      </c>
    </row>
    <row r="80" spans="1:7" ht="17.25" customHeight="1">
      <c r="A80" s="35" t="s">
        <v>71</v>
      </c>
      <c r="B80" s="39" t="s">
        <v>72</v>
      </c>
      <c r="C80" s="37">
        <v>4339.9920000000002</v>
      </c>
      <c r="D80" s="37">
        <v>25.380050000000001</v>
      </c>
      <c r="E80" s="38">
        <f t="shared" si="3"/>
        <v>0.58479485676471299</v>
      </c>
      <c r="F80" s="38">
        <f t="shared" si="4"/>
        <v>-4314.6119500000004</v>
      </c>
    </row>
    <row r="81" spans="1:6" s="6" customFormat="1" ht="18.75" customHeight="1">
      <c r="A81" s="30" t="s">
        <v>83</v>
      </c>
      <c r="B81" s="31" t="s">
        <v>84</v>
      </c>
      <c r="C81" s="32">
        <f>C82</f>
        <v>6030.8</v>
      </c>
      <c r="D81" s="32">
        <f>D82</f>
        <v>1467.8</v>
      </c>
      <c r="E81" s="38">
        <f t="shared" si="3"/>
        <v>24.338396232672281</v>
      </c>
      <c r="F81" s="38">
        <f t="shared" si="4"/>
        <v>-4563</v>
      </c>
    </row>
    <row r="82" spans="1:6" ht="19.5" customHeight="1">
      <c r="A82" s="35" t="s">
        <v>85</v>
      </c>
      <c r="B82" s="39" t="s">
        <v>230</v>
      </c>
      <c r="C82" s="37">
        <v>6030.8</v>
      </c>
      <c r="D82" s="37">
        <v>1467.8</v>
      </c>
      <c r="E82" s="38">
        <f t="shared" si="3"/>
        <v>24.338396232672281</v>
      </c>
      <c r="F82" s="38">
        <f t="shared" si="4"/>
        <v>-4563</v>
      </c>
    </row>
    <row r="83" spans="1:6" ht="15" hidden="1" customHeight="1">
      <c r="A83" s="35" t="s">
        <v>252</v>
      </c>
      <c r="B83" s="39" t="s">
        <v>253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>
      <c r="A85" s="53">
        <v>1001</v>
      </c>
      <c r="B85" s="54" t="s">
        <v>87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88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1004</v>
      </c>
      <c r="B87" s="54" t="s">
        <v>89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35" t="s">
        <v>90</v>
      </c>
      <c r="B88" s="39" t="s">
        <v>91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>
      <c r="A89" s="30" t="s">
        <v>92</v>
      </c>
      <c r="B89" s="31" t="s">
        <v>93</v>
      </c>
      <c r="C89" s="32">
        <f>C90+C91+C92+C93+C94</f>
        <v>25</v>
      </c>
      <c r="D89" s="32">
        <f>D90+D91+D92+D93+D94</f>
        <v>0</v>
      </c>
      <c r="E89" s="38">
        <f t="shared" si="3"/>
        <v>0</v>
      </c>
      <c r="F89" s="22">
        <f>F90+F91+F92+F93+F94</f>
        <v>-25</v>
      </c>
    </row>
    <row r="90" spans="1:6" ht="15.75" customHeight="1">
      <c r="A90" s="35" t="s">
        <v>94</v>
      </c>
      <c r="B90" s="39" t="s">
        <v>95</v>
      </c>
      <c r="C90" s="37">
        <v>25</v>
      </c>
      <c r="D90" s="37">
        <v>0</v>
      </c>
      <c r="E90" s="38">
        <f t="shared" si="3"/>
        <v>0</v>
      </c>
      <c r="F90" s="38">
        <f>SUM(D90-C90)</f>
        <v>-25</v>
      </c>
    </row>
    <row r="91" spans="1:6" ht="1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102</v>
      </c>
      <c r="B94" s="39" t="s">
        <v>103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>
      <c r="A95" s="52">
        <v>1400</v>
      </c>
      <c r="B95" s="56" t="s">
        <v>112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>
      <c r="A96" s="53">
        <v>1402</v>
      </c>
      <c r="B96" s="54" t="s">
        <v>114</v>
      </c>
      <c r="C96" s="171"/>
      <c r="D96" s="172"/>
      <c r="E96" s="38" t="e">
        <f t="shared" si="3"/>
        <v>#DIV/0!</v>
      </c>
      <c r="F96" s="38">
        <f t="shared" si="4"/>
        <v>0</v>
      </c>
    </row>
    <row r="97" spans="1:7" ht="15" hidden="1" customHeight="1">
      <c r="A97" s="53">
        <v>1403</v>
      </c>
      <c r="B97" s="54" t="s">
        <v>115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116</v>
      </c>
      <c r="C98" s="248">
        <f>C56+C72+C77+C84+C89+C95+C66+C81</f>
        <v>14910.332999999999</v>
      </c>
      <c r="D98" s="248">
        <f>SUM(D56+D66+D72+D77+D81+D89)</f>
        <v>1536.85708</v>
      </c>
      <c r="E98" s="34">
        <f t="shared" si="3"/>
        <v>10.307329018070892</v>
      </c>
      <c r="F98" s="34">
        <f t="shared" si="4"/>
        <v>-13373.475919999999</v>
      </c>
      <c r="G98" s="195"/>
    </row>
    <row r="99" spans="1:7" ht="20.25" customHeight="1">
      <c r="D99" s="177"/>
    </row>
    <row r="100" spans="1:7" s="65" customFormat="1" ht="13.5" customHeight="1">
      <c r="A100" s="63" t="s">
        <v>117</v>
      </c>
      <c r="B100" s="63"/>
      <c r="C100" s="118"/>
      <c r="D100" s="64"/>
    </row>
    <row r="101" spans="1:7" s="65" customFormat="1" ht="12.75">
      <c r="A101" s="66" t="s">
        <v>118</v>
      </c>
      <c r="B101" s="66"/>
      <c r="C101" s="133" t="s">
        <v>119</v>
      </c>
      <c r="D101" s="133"/>
    </row>
    <row r="102" spans="1:7" ht="5.25" customHeight="1"/>
    <row r="142" hidden="1"/>
  </sheetData>
  <customSheetViews>
    <customSheetView guid="{BCDCC9D4-DB89-4801-A421-45470CFD57EC}" scale="70" showPageBreaks="1" printArea="1" hiddenRows="1" state="hidden" view="pageBreakPreview">
      <selection activeCell="C3" sqref="C3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2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4"/>
    </customSheetView>
    <customSheetView guid="{3DCB9AAA-F09C-4EA6-B992-F93E466D374A}" hiddenRows="1" topLeftCell="A31">
      <selection activeCell="B100" sqref="B100"/>
      <pageMargins left="0.7" right="0.7" top="0.75" bottom="0.75" header="0.3" footer="0.3"/>
      <pageSetup paperSize="9" scale="50" orientation="portrait" r:id="rId5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1A52382B-3765-4E8C-903F-6B8919B7242E}" scale="70" showPageBreaks="1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7"/>
    </customSheetView>
    <customSheetView guid="{B30CE22D-C12F-4E12-8BB9-3AAE0A6991CC}" scale="70" showPageBreaks="1" printArea="1" hiddenRows="1" view="pageBreakPreview">
      <selection activeCell="W45" sqref="W45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B31C8DB7-3E78-4144-A6B5-8DE36DE63F0E}" showPageBreaks="1" printArea="1" hiddenRows="1" topLeftCell="A32">
      <selection activeCell="D97" sqref="D97"/>
      <pageMargins left="0.7" right="0.7" top="0.75" bottom="0.75" header="0.3" footer="0.3"/>
      <pageSetup paperSize="9" scale="50" orientation="portrait" r:id="rId9"/>
    </customSheetView>
    <customSheetView guid="{61528DAC-5C4C-48F4-ADE2-8A724B05A086}" scale="70" showPageBreaks="1" printArea="1" hiddenRows="1" view="pageBreakPreview">
      <selection activeCell="C3" sqref="C3"/>
      <pageMargins left="0.70866141732283472" right="0.70866141732283472" top="0.74803149606299213" bottom="0.74803149606299213" header="0.31496062992125984" footer="0.31496062992125984"/>
      <pageSetup paperSize="9" scale="58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43"/>
  <sheetViews>
    <sheetView view="pageBreakPreview" zoomScale="70" zoomScaleNormal="100" zoomScaleSheetLayoutView="86" workbookViewId="0">
      <selection activeCell="C3" sqref="C3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4" t="s">
        <v>425</v>
      </c>
      <c r="B1" s="524"/>
      <c r="C1" s="524"/>
      <c r="D1" s="524"/>
      <c r="E1" s="524"/>
      <c r="F1" s="524"/>
    </row>
    <row r="2" spans="1:6">
      <c r="A2" s="524"/>
      <c r="B2" s="524"/>
      <c r="C2" s="524"/>
      <c r="D2" s="524"/>
      <c r="E2" s="524"/>
      <c r="F2" s="524"/>
    </row>
    <row r="3" spans="1:6" ht="63">
      <c r="A3" s="2" t="s">
        <v>0</v>
      </c>
      <c r="B3" s="2" t="s">
        <v>1</v>
      </c>
      <c r="C3" s="72" t="s">
        <v>418</v>
      </c>
      <c r="D3" s="73" t="s">
        <v>415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C5+C12+C14+C17+C20+C7</f>
        <v>5354.3099999999995</v>
      </c>
      <c r="D4" s="5">
        <f>D5+D12+D14+D17+D20+D7</f>
        <v>333.46725000000004</v>
      </c>
      <c r="E4" s="5">
        <f>SUM(D4/C4*100)</f>
        <v>6.2280153745300524</v>
      </c>
      <c r="F4" s="5">
        <f>SUM(D4-C4)</f>
        <v>-5020.8427499999998</v>
      </c>
    </row>
    <row r="5" spans="1:6" s="6" customFormat="1">
      <c r="A5" s="68">
        <v>1010000000</v>
      </c>
      <c r="B5" s="67" t="s">
        <v>5</v>
      </c>
      <c r="C5" s="5">
        <f>C6</f>
        <v>1704</v>
      </c>
      <c r="D5" s="5">
        <f>D6</f>
        <v>133.46277000000001</v>
      </c>
      <c r="E5" s="5">
        <f t="shared" ref="E5:E52" si="0">SUM(D5/C5*100)</f>
        <v>7.8323221830985919</v>
      </c>
      <c r="F5" s="5">
        <f t="shared" ref="F5:F52" si="1">SUM(D5-C5)</f>
        <v>-1570.5372299999999</v>
      </c>
    </row>
    <row r="6" spans="1:6">
      <c r="A6" s="7">
        <v>1010200001</v>
      </c>
      <c r="B6" s="8" t="s">
        <v>225</v>
      </c>
      <c r="C6" s="9">
        <v>1704</v>
      </c>
      <c r="D6" s="10">
        <v>133.46277000000001</v>
      </c>
      <c r="E6" s="9">
        <f t="shared" ref="E6:E11" si="2">SUM(D6/C6*100)</f>
        <v>7.8323221830985919</v>
      </c>
      <c r="F6" s="9">
        <f t="shared" si="1"/>
        <v>-1570.5372299999999</v>
      </c>
    </row>
    <row r="7" spans="1:6" ht="31.5">
      <c r="A7" s="3">
        <v>1030000000</v>
      </c>
      <c r="B7" s="13" t="s">
        <v>267</v>
      </c>
      <c r="C7" s="5">
        <f>C8+C10+C9</f>
        <v>860.31</v>
      </c>
      <c r="D7" s="5">
        <f>D8+D10+D9+D11</f>
        <v>82.556719999999984</v>
      </c>
      <c r="E7" s="9">
        <f t="shared" si="2"/>
        <v>9.596159523892549</v>
      </c>
      <c r="F7" s="9">
        <f t="shared" si="1"/>
        <v>-777.7532799999999</v>
      </c>
    </row>
    <row r="8" spans="1:6">
      <c r="A8" s="7">
        <v>1030223001</v>
      </c>
      <c r="B8" s="8" t="s">
        <v>269</v>
      </c>
      <c r="C8" s="9">
        <v>320.89600000000002</v>
      </c>
      <c r="D8" s="10">
        <v>37.930709999999998</v>
      </c>
      <c r="E8" s="9">
        <f t="shared" si="2"/>
        <v>11.820250174511367</v>
      </c>
      <c r="F8" s="9">
        <f t="shared" si="1"/>
        <v>-282.96529000000004</v>
      </c>
    </row>
    <row r="9" spans="1:6">
      <c r="A9" s="7">
        <v>1030224001</v>
      </c>
      <c r="B9" s="8" t="s">
        <v>275</v>
      </c>
      <c r="C9" s="9">
        <v>3.4409999999999998</v>
      </c>
      <c r="D9" s="10">
        <v>0.22323000000000001</v>
      </c>
      <c r="E9" s="9">
        <f t="shared" si="2"/>
        <v>6.487358326068005</v>
      </c>
      <c r="F9" s="9">
        <f t="shared" si="1"/>
        <v>-3.2177699999999998</v>
      </c>
    </row>
    <row r="10" spans="1:6">
      <c r="A10" s="7">
        <v>1030225001</v>
      </c>
      <c r="B10" s="8" t="s">
        <v>268</v>
      </c>
      <c r="C10" s="9">
        <v>535.97299999999996</v>
      </c>
      <c r="D10" s="10">
        <v>46.929839999999999</v>
      </c>
      <c r="E10" s="9">
        <f t="shared" si="2"/>
        <v>8.756008231757944</v>
      </c>
      <c r="F10" s="9">
        <f t="shared" si="1"/>
        <v>-489.04315999999994</v>
      </c>
    </row>
    <row r="11" spans="1:6">
      <c r="A11" s="7">
        <v>1030226001</v>
      </c>
      <c r="B11" s="8" t="s">
        <v>278</v>
      </c>
      <c r="C11" s="9">
        <v>0</v>
      </c>
      <c r="D11" s="10">
        <v>-2.5270600000000001</v>
      </c>
      <c r="E11" s="9" t="e">
        <f t="shared" si="2"/>
        <v>#DIV/0!</v>
      </c>
      <c r="F11" s="9">
        <f t="shared" si="1"/>
        <v>-2.5270600000000001</v>
      </c>
    </row>
    <row r="12" spans="1:6" s="6" customFormat="1">
      <c r="A12" s="68">
        <v>1050000000</v>
      </c>
      <c r="B12" s="67" t="s">
        <v>6</v>
      </c>
      <c r="C12" s="5">
        <f>SUM(C13:C13)</f>
        <v>25</v>
      </c>
      <c r="D12" s="5">
        <f>SUM(D13:D13)</f>
        <v>0</v>
      </c>
      <c r="E12" s="5">
        <f t="shared" si="0"/>
        <v>0</v>
      </c>
      <c r="F12" s="5">
        <f t="shared" si="1"/>
        <v>-25</v>
      </c>
    </row>
    <row r="13" spans="1:6" ht="15.75" customHeight="1">
      <c r="A13" s="7">
        <v>1050300000</v>
      </c>
      <c r="B13" s="11" t="s">
        <v>226</v>
      </c>
      <c r="C13" s="12">
        <v>25</v>
      </c>
      <c r="D13" s="10">
        <v>0</v>
      </c>
      <c r="E13" s="9">
        <f t="shared" si="0"/>
        <v>0</v>
      </c>
      <c r="F13" s="9">
        <f t="shared" si="1"/>
        <v>-25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2757</v>
      </c>
      <c r="D14" s="5">
        <f>D15+D16</f>
        <v>117.34776000000001</v>
      </c>
      <c r="E14" s="5">
        <f t="shared" si="0"/>
        <v>4.25635690968444</v>
      </c>
      <c r="F14" s="5">
        <f t="shared" si="1"/>
        <v>-2639.6522399999999</v>
      </c>
    </row>
    <row r="15" spans="1:6" s="6" customFormat="1" ht="15.75" customHeight="1">
      <c r="A15" s="7">
        <v>1060100000</v>
      </c>
      <c r="B15" s="11" t="s">
        <v>8</v>
      </c>
      <c r="C15" s="9">
        <v>999</v>
      </c>
      <c r="D15" s="10">
        <v>75.246750000000006</v>
      </c>
      <c r="E15" s="9">
        <f t="shared" si="0"/>
        <v>7.5322072072072075</v>
      </c>
      <c r="F15" s="9">
        <f>SUM(D15-C15)</f>
        <v>-923.75324999999998</v>
      </c>
    </row>
    <row r="16" spans="1:6" ht="15.75" customHeight="1">
      <c r="A16" s="7">
        <v>1060600000</v>
      </c>
      <c r="B16" s="11" t="s">
        <v>7</v>
      </c>
      <c r="C16" s="9">
        <v>1758</v>
      </c>
      <c r="D16" s="10">
        <v>42.101010000000002</v>
      </c>
      <c r="E16" s="9">
        <f t="shared" si="0"/>
        <v>2.3948242320819113</v>
      </c>
      <c r="F16" s="9">
        <f t="shared" si="1"/>
        <v>-1715.8989899999999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0.1</v>
      </c>
      <c r="E17" s="5">
        <f t="shared" si="0"/>
        <v>1.25</v>
      </c>
      <c r="F17" s="5">
        <f t="shared" si="1"/>
        <v>-7.9</v>
      </c>
    </row>
    <row r="18" spans="1:6" ht="15" customHeight="1">
      <c r="A18" s="7">
        <v>1080400001</v>
      </c>
      <c r="B18" s="8" t="s">
        <v>224</v>
      </c>
      <c r="C18" s="9">
        <v>8</v>
      </c>
      <c r="D18" s="10">
        <v>0.1</v>
      </c>
      <c r="E18" s="9">
        <f t="shared" si="0"/>
        <v>1.25</v>
      </c>
      <c r="F18" s="9">
        <f t="shared" si="1"/>
        <v>-7.9</v>
      </c>
    </row>
    <row r="19" spans="1:6" ht="1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C26+C29+C31+C36+C34</f>
        <v>0</v>
      </c>
      <c r="D25" s="5">
        <f>D26+D29+D31+D36+D34</f>
        <v>0</v>
      </c>
      <c r="E25" s="5" t="e">
        <f t="shared" si="0"/>
        <v>#DIV/0!</v>
      </c>
      <c r="F25" s="5">
        <f t="shared" si="1"/>
        <v>0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>
      <c r="A27" s="16">
        <v>1110501101</v>
      </c>
      <c r="B27" s="17" t="s">
        <v>222</v>
      </c>
      <c r="C27" s="12">
        <v>0</v>
      </c>
      <c r="D27" s="10"/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13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7.25" hidden="1" customHeight="1">
      <c r="A29" s="68">
        <v>1130000000</v>
      </c>
      <c r="B29" s="69" t="s">
        <v>128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9.5" hidden="1" customHeight="1">
      <c r="A30" s="7">
        <v>1130206005</v>
      </c>
      <c r="B30" s="8" t="s">
        <v>14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hidden="1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hidden="1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hidden="1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241</v>
      </c>
      <c r="C34" s="5">
        <f>C35</f>
        <v>0</v>
      </c>
      <c r="D34" s="5">
        <f>D35</f>
        <v>0</v>
      </c>
      <c r="E34" s="5" t="e">
        <f t="shared" si="0"/>
        <v>#DIV/0!</v>
      </c>
      <c r="F34" s="5">
        <f t="shared" si="1"/>
        <v>0</v>
      </c>
    </row>
    <row r="35" spans="1:7" ht="15" customHeight="1">
      <c r="A35" s="7">
        <v>1163305010</v>
      </c>
      <c r="B35" s="8" t="s">
        <v>256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5" customHeight="1">
      <c r="A37" s="7">
        <v>1170105005</v>
      </c>
      <c r="B37" s="8" t="s">
        <v>15</v>
      </c>
      <c r="C37" s="9">
        <v>0</v>
      </c>
      <c r="D37" s="9"/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126">
        <f>SUM(C4,C25)</f>
        <v>5354.3099999999995</v>
      </c>
      <c r="D39" s="126">
        <f>SUM(D4,D25)</f>
        <v>333.46725000000004</v>
      </c>
      <c r="E39" s="5">
        <f t="shared" si="0"/>
        <v>6.2280153745300524</v>
      </c>
      <c r="F39" s="5">
        <f t="shared" si="1"/>
        <v>-5020.8427499999998</v>
      </c>
    </row>
    <row r="40" spans="1:7" s="6" customFormat="1" ht="20.25" customHeight="1">
      <c r="A40" s="3">
        <v>2000000000</v>
      </c>
      <c r="B40" s="4" t="s">
        <v>17</v>
      </c>
      <c r="C40" s="5">
        <f>C41+C43+C45+C46+C48+C49+C42+C44+C51+C47</f>
        <v>7238.5950000000003</v>
      </c>
      <c r="D40" s="229">
        <f>D41+D43+D45+D46+D48+D49+D42+D44+D51</f>
        <v>18.145</v>
      </c>
      <c r="E40" s="5">
        <f t="shared" si="0"/>
        <v>0.2506701922127153</v>
      </c>
      <c r="F40" s="5">
        <f t="shared" si="1"/>
        <v>-7220.45</v>
      </c>
      <c r="G40" s="19"/>
    </row>
    <row r="41" spans="1:7" ht="15.75" customHeight="1">
      <c r="A41" s="16">
        <v>2021500200</v>
      </c>
      <c r="B41" s="17" t="s">
        <v>397</v>
      </c>
      <c r="C41" s="12">
        <v>1479.2</v>
      </c>
      <c r="D41" s="20">
        <v>0</v>
      </c>
      <c r="E41" s="9">
        <f t="shared" si="0"/>
        <v>0</v>
      </c>
      <c r="F41" s="9">
        <f t="shared" si="1"/>
        <v>-1479.2</v>
      </c>
    </row>
    <row r="42" spans="1:7" ht="15.75" hidden="1" customHeight="1">
      <c r="A42" s="16">
        <v>2020100310</v>
      </c>
      <c r="B42" s="17" t="s">
        <v>228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19</v>
      </c>
      <c r="C43" s="12">
        <v>2541.65</v>
      </c>
      <c r="D43" s="10">
        <v>0</v>
      </c>
      <c r="E43" s="9">
        <f t="shared" si="0"/>
        <v>0</v>
      </c>
      <c r="F43" s="9">
        <f t="shared" si="1"/>
        <v>-2541.65</v>
      </c>
    </row>
    <row r="44" spans="1:7" hidden="1">
      <c r="A44" s="16">
        <v>2022999910</v>
      </c>
      <c r="B44" s="18" t="s">
        <v>332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20</v>
      </c>
      <c r="C45" s="12">
        <v>217.745</v>
      </c>
      <c r="D45" s="182">
        <v>18.145</v>
      </c>
      <c r="E45" s="9">
        <f t="shared" si="0"/>
        <v>8.333141978001791</v>
      </c>
      <c r="F45" s="9">
        <f t="shared" si="1"/>
        <v>-199.6</v>
      </c>
    </row>
    <row r="46" spans="1:7" ht="12.75" customHeight="1">
      <c r="A46" s="16">
        <v>2020400000</v>
      </c>
      <c r="B46" s="17" t="s">
        <v>21</v>
      </c>
      <c r="C46" s="12">
        <v>3000</v>
      </c>
      <c r="D46" s="183">
        <v>0</v>
      </c>
      <c r="E46" s="9">
        <f t="shared" si="0"/>
        <v>0</v>
      </c>
      <c r="F46" s="9">
        <f t="shared" si="1"/>
        <v>-3000</v>
      </c>
    </row>
    <row r="47" spans="1:7" ht="12.75" customHeight="1">
      <c r="A47" s="16">
        <v>2020700000</v>
      </c>
      <c r="B47" s="17" t="s">
        <v>339</v>
      </c>
      <c r="C47" s="12">
        <v>0</v>
      </c>
      <c r="D47" s="183"/>
      <c r="E47" s="9"/>
      <c r="F47" s="9"/>
    </row>
    <row r="48" spans="1:7" ht="15" customHeight="1">
      <c r="A48" s="16">
        <v>2020900000</v>
      </c>
      <c r="B48" s="18" t="s">
        <v>22</v>
      </c>
      <c r="C48" s="12">
        <v>0</v>
      </c>
      <c r="D48" s="183">
        <v>0</v>
      </c>
      <c r="E48" s="9" t="e">
        <f t="shared" si="0"/>
        <v>#DIV/0!</v>
      </c>
      <c r="F48" s="9">
        <f t="shared" si="1"/>
        <v>0</v>
      </c>
    </row>
    <row r="49" spans="1:7" ht="15.75" customHeight="1">
      <c r="A49" s="7">
        <v>2190500005</v>
      </c>
      <c r="B49" s="11" t="s">
        <v>23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8" hidden="1" customHeight="1">
      <c r="A50" s="3">
        <v>3000000000</v>
      </c>
      <c r="B50" s="13" t="s">
        <v>24</v>
      </c>
      <c r="C50" s="186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7">
        <v>2070500010</v>
      </c>
      <c r="B51" s="8" t="s">
        <v>334</v>
      </c>
      <c r="C51" s="12">
        <v>0</v>
      </c>
      <c r="D51" s="10">
        <v>0</v>
      </c>
      <c r="E51" s="9" t="e">
        <f t="shared" si="0"/>
        <v>#DIV/0!</v>
      </c>
      <c r="F51" s="9">
        <f t="shared" si="1"/>
        <v>0</v>
      </c>
    </row>
    <row r="52" spans="1:7" s="6" customFormat="1" ht="15.75" customHeight="1">
      <c r="A52" s="3"/>
      <c r="B52" s="4" t="s">
        <v>25</v>
      </c>
      <c r="C52" s="245">
        <f>C39+C40</f>
        <v>12592.904999999999</v>
      </c>
      <c r="D52" s="246">
        <f>D39+D40</f>
        <v>351.61225000000002</v>
      </c>
      <c r="E52" s="5">
        <f t="shared" si="0"/>
        <v>2.7921456566217251</v>
      </c>
      <c r="F52" s="5">
        <f t="shared" si="1"/>
        <v>-12241.292749999999</v>
      </c>
      <c r="G52" s="94"/>
    </row>
    <row r="53" spans="1:7" s="6" customFormat="1">
      <c r="A53" s="3"/>
      <c r="B53" s="21" t="s">
        <v>308</v>
      </c>
      <c r="C53" s="93">
        <f>C52-C103</f>
        <v>0</v>
      </c>
      <c r="D53" s="93">
        <f>D52-D103</f>
        <v>322.61224000000004</v>
      </c>
      <c r="E53" s="22"/>
      <c r="F53" s="22"/>
    </row>
    <row r="54" spans="1:7">
      <c r="A54" s="23"/>
      <c r="B54" s="24"/>
      <c r="C54" s="181"/>
      <c r="D54" s="181"/>
      <c r="E54" s="26"/>
      <c r="F54" s="92"/>
    </row>
    <row r="55" spans="1:7" ht="42.75" customHeight="1">
      <c r="A55" s="28" t="s">
        <v>0</v>
      </c>
      <c r="B55" s="28" t="s">
        <v>26</v>
      </c>
      <c r="C55" s="72" t="s">
        <v>418</v>
      </c>
      <c r="D55" s="73" t="s">
        <v>415</v>
      </c>
      <c r="E55" s="72" t="s">
        <v>2</v>
      </c>
      <c r="F55" s="74" t="s">
        <v>3</v>
      </c>
    </row>
    <row r="56" spans="1:7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29.25" customHeight="1">
      <c r="A57" s="30" t="s">
        <v>27</v>
      </c>
      <c r="B57" s="31" t="s">
        <v>28</v>
      </c>
      <c r="C57" s="178">
        <f>C58+C59+C60+C61+C62+C64+C63</f>
        <v>2345.7039999999997</v>
      </c>
      <c r="D57" s="32">
        <f>D58+D59+D60+D61+D62+D64+D63</f>
        <v>29.00001</v>
      </c>
      <c r="E57" s="34">
        <f>SUM(D57/C57*100)</f>
        <v>1.2363030459086057</v>
      </c>
      <c r="F57" s="34">
        <f>SUM(D57-C57)</f>
        <v>-2316.7039899999995</v>
      </c>
    </row>
    <row r="58" spans="1:7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7">
      <c r="A59" s="35" t="s">
        <v>31</v>
      </c>
      <c r="B59" s="39" t="s">
        <v>32</v>
      </c>
      <c r="C59" s="37">
        <v>2335.1999999999998</v>
      </c>
      <c r="D59" s="37">
        <v>29.00001</v>
      </c>
      <c r="E59" s="38">
        <f t="shared" ref="E59:E103" si="3">SUM(D59/C59*100)</f>
        <v>1.2418640801644401</v>
      </c>
      <c r="F59" s="38">
        <f t="shared" ref="F59:F103" si="4">SUM(D59-C59)</f>
        <v>-2306.1999899999996</v>
      </c>
    </row>
    <row r="60" spans="1:7" ht="0.7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39</v>
      </c>
      <c r="B63" s="39" t="s">
        <v>40</v>
      </c>
      <c r="C63" s="40">
        <v>5</v>
      </c>
      <c r="D63" s="40">
        <v>0</v>
      </c>
      <c r="E63" s="38">
        <f>SUM(D63/C63*100)</f>
        <v>0</v>
      </c>
      <c r="F63" s="38">
        <f t="shared" si="4"/>
        <v>-5</v>
      </c>
    </row>
    <row r="64" spans="1:7" ht="18" customHeight="1">
      <c r="A64" s="35" t="s">
        <v>41</v>
      </c>
      <c r="B64" s="39" t="s">
        <v>42</v>
      </c>
      <c r="C64" s="37">
        <v>5.5039999999999996</v>
      </c>
      <c r="D64" s="37">
        <v>0</v>
      </c>
      <c r="E64" s="38">
        <f t="shared" si="3"/>
        <v>0</v>
      </c>
      <c r="F64" s="38">
        <f t="shared" si="4"/>
        <v>-5.5039999999999996</v>
      </c>
    </row>
    <row r="65" spans="1:7" s="6" customFormat="1">
      <c r="A65" s="41" t="s">
        <v>43</v>
      </c>
      <c r="B65" s="42" t="s">
        <v>44</v>
      </c>
      <c r="C65" s="32">
        <f>C66</f>
        <v>217.745</v>
      </c>
      <c r="D65" s="32">
        <f>D66</f>
        <v>0</v>
      </c>
      <c r="E65" s="34">
        <f t="shared" si="3"/>
        <v>0</v>
      </c>
      <c r="F65" s="34">
        <f t="shared" si="4"/>
        <v>-217.745</v>
      </c>
    </row>
    <row r="66" spans="1:7">
      <c r="A66" s="43" t="s">
        <v>45</v>
      </c>
      <c r="B66" s="44" t="s">
        <v>46</v>
      </c>
      <c r="C66" s="37">
        <v>217.745</v>
      </c>
      <c r="D66" s="37">
        <v>0</v>
      </c>
      <c r="E66" s="38">
        <f t="shared" si="3"/>
        <v>0</v>
      </c>
      <c r="F66" s="38">
        <f t="shared" si="4"/>
        <v>-217.745</v>
      </c>
    </row>
    <row r="67" spans="1:7" s="6" customFormat="1" ht="15" customHeight="1">
      <c r="A67" s="30" t="s">
        <v>47</v>
      </c>
      <c r="B67" s="31" t="s">
        <v>48</v>
      </c>
      <c r="C67" s="32">
        <f>C70+C71+C72</f>
        <v>13.5</v>
      </c>
      <c r="D67" s="32">
        <f>D70+D71</f>
        <v>0</v>
      </c>
      <c r="E67" s="34">
        <f t="shared" si="3"/>
        <v>0</v>
      </c>
      <c r="F67" s="34">
        <f t="shared" si="4"/>
        <v>-13.5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6">
        <v>3</v>
      </c>
      <c r="D70" s="37">
        <v>0</v>
      </c>
      <c r="E70" s="34">
        <f t="shared" si="3"/>
        <v>0</v>
      </c>
      <c r="F70" s="34">
        <f t="shared" si="4"/>
        <v>-3</v>
      </c>
    </row>
    <row r="71" spans="1:7" ht="15.75" customHeight="1">
      <c r="A71" s="46" t="s">
        <v>215</v>
      </c>
      <c r="B71" s="47" t="s">
        <v>216</v>
      </c>
      <c r="C71" s="37">
        <v>8.5</v>
      </c>
      <c r="D71" s="37">
        <v>0</v>
      </c>
      <c r="E71" s="34">
        <f t="shared" si="3"/>
        <v>0</v>
      </c>
      <c r="F71" s="34">
        <f t="shared" si="4"/>
        <v>-8.5</v>
      </c>
    </row>
    <row r="72" spans="1:7" ht="15.75" customHeight="1">
      <c r="A72" s="46" t="s">
        <v>340</v>
      </c>
      <c r="B72" s="47" t="s">
        <v>396</v>
      </c>
      <c r="C72" s="37">
        <v>2</v>
      </c>
      <c r="D72" s="37"/>
      <c r="E72" s="34"/>
      <c r="F72" s="34"/>
    </row>
    <row r="73" spans="1:7" s="6" customFormat="1" ht="17.25" customHeight="1">
      <c r="A73" s="30" t="s">
        <v>55</v>
      </c>
      <c r="B73" s="31" t="s">
        <v>56</v>
      </c>
      <c r="C73" s="48">
        <f>SUM(C74:C77)</f>
        <v>3432.96</v>
      </c>
      <c r="D73" s="48">
        <f>SUM(D74:D77)</f>
        <v>0</v>
      </c>
      <c r="E73" s="34">
        <f t="shared" si="3"/>
        <v>0</v>
      </c>
      <c r="F73" s="34">
        <f t="shared" si="4"/>
        <v>-3432.96</v>
      </c>
    </row>
    <row r="74" spans="1:7" ht="15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5" customHeight="1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3401.96</v>
      </c>
      <c r="D76" s="37">
        <v>0</v>
      </c>
      <c r="E76" s="38">
        <f t="shared" si="3"/>
        <v>0</v>
      </c>
      <c r="F76" s="38">
        <f t="shared" si="4"/>
        <v>-3401.96</v>
      </c>
    </row>
    <row r="77" spans="1:7">
      <c r="A77" s="35" t="s">
        <v>63</v>
      </c>
      <c r="B77" s="39" t="s">
        <v>64</v>
      </c>
      <c r="C77" s="49">
        <v>31</v>
      </c>
      <c r="D77" s="37">
        <v>0</v>
      </c>
      <c r="E77" s="38">
        <f t="shared" si="3"/>
        <v>0</v>
      </c>
      <c r="F77" s="38">
        <f t="shared" si="4"/>
        <v>-31</v>
      </c>
    </row>
    <row r="78" spans="1:7" s="6" customFormat="1" ht="17.25" customHeight="1">
      <c r="A78" s="30" t="s">
        <v>65</v>
      </c>
      <c r="B78" s="31" t="s">
        <v>66</v>
      </c>
      <c r="C78" s="32">
        <f>SUM(C79:C82)</f>
        <v>5323.0959999999995</v>
      </c>
      <c r="D78" s="32">
        <f>SUM(D79:D82)</f>
        <v>0</v>
      </c>
      <c r="E78" s="34">
        <f t="shared" si="3"/>
        <v>0</v>
      </c>
      <c r="F78" s="34">
        <f t="shared" si="4"/>
        <v>-5323.0959999999995</v>
      </c>
    </row>
    <row r="79" spans="1:7" ht="15.75" customHeight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customHeight="1">
      <c r="A80" s="35" t="s">
        <v>69</v>
      </c>
      <c r="B80" s="51" t="s">
        <v>70</v>
      </c>
      <c r="C80" s="37">
        <v>3500</v>
      </c>
      <c r="D80" s="37">
        <v>0</v>
      </c>
      <c r="E80" s="38">
        <f t="shared" si="3"/>
        <v>0</v>
      </c>
      <c r="F80" s="38">
        <f t="shared" si="4"/>
        <v>-3500</v>
      </c>
    </row>
    <row r="81" spans="1:6" ht="18" customHeight="1">
      <c r="A81" s="35" t="s">
        <v>71</v>
      </c>
      <c r="B81" s="39" t="s">
        <v>72</v>
      </c>
      <c r="C81" s="37">
        <v>1823.096</v>
      </c>
      <c r="D81" s="37">
        <v>0</v>
      </c>
      <c r="E81" s="38">
        <f t="shared" si="3"/>
        <v>0</v>
      </c>
      <c r="F81" s="38">
        <f t="shared" si="4"/>
        <v>-1823.096</v>
      </c>
    </row>
    <row r="82" spans="1:6" hidden="1">
      <c r="A82" s="35" t="s">
        <v>252</v>
      </c>
      <c r="B82" s="39" t="s">
        <v>253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>
      <c r="A83" s="30" t="s">
        <v>83</v>
      </c>
      <c r="B83" s="31" t="s">
        <v>84</v>
      </c>
      <c r="C83" s="32">
        <f>C84+C85</f>
        <v>1224.9000000000001</v>
      </c>
      <c r="D83" s="32">
        <f>D84+D85</f>
        <v>0</v>
      </c>
      <c r="E83" s="34">
        <f t="shared" si="3"/>
        <v>0</v>
      </c>
      <c r="F83" s="34">
        <f t="shared" si="4"/>
        <v>-1224.9000000000001</v>
      </c>
    </row>
    <row r="84" spans="1:6" ht="18" customHeight="1">
      <c r="A84" s="35" t="s">
        <v>85</v>
      </c>
      <c r="B84" s="39" t="s">
        <v>230</v>
      </c>
      <c r="C84" s="37">
        <v>1224.9000000000001</v>
      </c>
      <c r="D84" s="37">
        <v>0</v>
      </c>
      <c r="E84" s="38">
        <f t="shared" si="3"/>
        <v>0</v>
      </c>
      <c r="F84" s="38">
        <f t="shared" si="4"/>
        <v>-1224.9000000000001</v>
      </c>
    </row>
    <row r="85" spans="1:6" hidden="1">
      <c r="A85" s="35" t="s">
        <v>259</v>
      </c>
      <c r="B85" s="39" t="s">
        <v>260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idden="1">
      <c r="A86" s="52">
        <v>1000</v>
      </c>
      <c r="B86" s="31" t="s">
        <v>86</v>
      </c>
      <c r="C86" s="32">
        <f>SUM(C87:C90)</f>
        <v>0</v>
      </c>
      <c r="D86" s="32">
        <f>SUM(D87:D90)</f>
        <v>0</v>
      </c>
      <c r="E86" s="38" t="e">
        <f t="shared" si="3"/>
        <v>#DIV/0!</v>
      </c>
      <c r="F86" s="38">
        <f t="shared" si="4"/>
        <v>0</v>
      </c>
    </row>
    <row r="87" spans="1:6" hidden="1">
      <c r="A87" s="53">
        <v>1001</v>
      </c>
      <c r="B87" s="54" t="s">
        <v>87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53">
        <v>1003</v>
      </c>
      <c r="B88" s="54" t="s">
        <v>88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5" hidden="1" customHeight="1">
      <c r="A89" s="53">
        <v>1004</v>
      </c>
      <c r="B89" s="54" t="s">
        <v>89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8" hidden="1" customHeight="1">
      <c r="A90" s="35" t="s">
        <v>90</v>
      </c>
      <c r="B90" s="39" t="s">
        <v>91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8.75" hidden="1" customHeight="1">
      <c r="A91" s="52">
        <v>1000</v>
      </c>
      <c r="B91" s="31" t="s">
        <v>86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20.25" hidden="1" customHeight="1">
      <c r="A92" s="53">
        <v>1006</v>
      </c>
      <c r="B92" s="54" t="s">
        <v>87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>
      <c r="A93" s="53">
        <v>1100</v>
      </c>
      <c r="B93" s="56" t="s">
        <v>93</v>
      </c>
      <c r="C93" s="32">
        <f>C94+C95+C96+C97+C98</f>
        <v>35</v>
      </c>
      <c r="D93" s="32">
        <f>D94+D95+D96+D97+D98</f>
        <v>0</v>
      </c>
      <c r="E93" s="38">
        <f t="shared" si="3"/>
        <v>0</v>
      </c>
      <c r="F93" s="22">
        <f>F94+F95+F96+F97+F98</f>
        <v>-35</v>
      </c>
    </row>
    <row r="94" spans="1:6" ht="18.75" customHeight="1">
      <c r="A94" s="53">
        <v>1101</v>
      </c>
      <c r="B94" s="54" t="s">
        <v>95</v>
      </c>
      <c r="C94" s="37">
        <v>35</v>
      </c>
      <c r="D94" s="37">
        <v>0</v>
      </c>
      <c r="E94" s="38">
        <f t="shared" si="3"/>
        <v>0</v>
      </c>
      <c r="F94" s="38">
        <f>SUM(D94-C94)</f>
        <v>-35</v>
      </c>
    </row>
    <row r="95" spans="1:6" ht="0.75" hidden="1" customHeight="1">
      <c r="A95" s="35" t="s">
        <v>90</v>
      </c>
      <c r="B95" s="39" t="s">
        <v>91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>
      <c r="A96" s="35" t="s">
        <v>98</v>
      </c>
      <c r="B96" s="39" t="s">
        <v>99</v>
      </c>
      <c r="C96" s="37"/>
      <c r="D96" s="37"/>
      <c r="E96" s="38" t="e">
        <f t="shared" si="3"/>
        <v>#DIV/0!</v>
      </c>
      <c r="F96" s="38"/>
    </row>
    <row r="97" spans="1:6" ht="17.25" hidden="1" customHeight="1">
      <c r="A97" s="35" t="s">
        <v>100</v>
      </c>
      <c r="B97" s="39" t="s">
        <v>101</v>
      </c>
      <c r="C97" s="37"/>
      <c r="D97" s="37"/>
      <c r="E97" s="38" t="e">
        <f t="shared" si="3"/>
        <v>#DIV/0!</v>
      </c>
      <c r="F97" s="38"/>
    </row>
    <row r="98" spans="1:6" ht="18" hidden="1" customHeight="1">
      <c r="A98" s="35" t="s">
        <v>102</v>
      </c>
      <c r="B98" s="39" t="s">
        <v>103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>
      <c r="A99" s="52">
        <v>1400</v>
      </c>
      <c r="B99" s="56" t="s">
        <v>112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>
      <c r="A100" s="53">
        <v>1401</v>
      </c>
      <c r="B100" s="54" t="s">
        <v>113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hidden="1" customHeight="1">
      <c r="A101" s="53">
        <v>1402</v>
      </c>
      <c r="B101" s="54" t="s">
        <v>114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hidden="1" customHeight="1">
      <c r="A102" s="53">
        <v>1403</v>
      </c>
      <c r="B102" s="54" t="s">
        <v>115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>
      <c r="A103" s="52"/>
      <c r="B103" s="57" t="s">
        <v>116</v>
      </c>
      <c r="C103" s="248">
        <f>C57+C65+C67+C73+C78+C83+C86+C93+C99+C91</f>
        <v>12592.904999999999</v>
      </c>
      <c r="D103" s="248">
        <f>D57+D65+D67+D73+D78+D83+D86+D93+D99+D91</f>
        <v>29.00001</v>
      </c>
      <c r="E103" s="34">
        <f t="shared" si="3"/>
        <v>0.23028848387246628</v>
      </c>
      <c r="F103" s="34">
        <f t="shared" si="4"/>
        <v>-12563.904989999999</v>
      </c>
    </row>
    <row r="104" spans="1:6">
      <c r="D104" s="177"/>
    </row>
    <row r="105" spans="1:6" s="65" customFormat="1" ht="12.75">
      <c r="A105" s="63" t="s">
        <v>117</v>
      </c>
      <c r="B105" s="63"/>
      <c r="C105" s="118"/>
      <c r="D105" s="64"/>
    </row>
    <row r="106" spans="1:6" s="65" customFormat="1" ht="18.75" customHeight="1">
      <c r="A106" s="66" t="s">
        <v>118</v>
      </c>
      <c r="B106" s="66"/>
      <c r="C106" s="65" t="s">
        <v>119</v>
      </c>
    </row>
    <row r="143" hidden="1"/>
  </sheetData>
  <customSheetViews>
    <customSheetView guid="{BCDCC9D4-DB89-4801-A421-45470CFD57EC}" scale="70" showPageBreaks="1" hiddenRows="1" state="hidden" view="pageBreakPreview">
      <selection activeCell="C3" sqref="C3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86" showPageBreaks="1" hiddenRows="1" view="pageBreakPreview" topLeftCell="A7">
      <selection activeCell="C47" sqref="C47"/>
      <pageMargins left="0.7" right="0.7" top="0.75" bottom="0.75" header="0.3" footer="0.3"/>
      <pageSetup paperSize="9" scale="53" orientation="portrait" r:id="rId2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4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5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6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7"/>
    </customSheetView>
    <customSheetView guid="{B30CE22D-C12F-4E12-8BB9-3AAE0A6991CC}" scale="70" showPageBreaks="1" hiddenRows="1" view="pageBreakPreview" topLeftCell="A28">
      <selection activeCell="C94" sqref="C94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B31C8DB7-3E78-4144-A6B5-8DE36DE63F0E}" scale="86" showPageBreaks="1" hiddenRows="1" view="pageBreakPreview" topLeftCell="A4">
      <selection activeCell="D27" sqref="D27"/>
      <pageMargins left="0.7" right="0.7" top="0.75" bottom="0.75" header="0.3" footer="0.3"/>
      <pageSetup paperSize="9" scale="53" orientation="portrait" r:id="rId9"/>
    </customSheetView>
    <customSheetView guid="{61528DAC-5C4C-48F4-ADE2-8A724B05A086}" scale="70" showPageBreaks="1" hiddenRows="1" view="pageBreakPreview">
      <selection activeCell="C3" sqref="C3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10</vt:i4>
      </vt:variant>
    </vt:vector>
  </HeadingPairs>
  <TitlesOfParts>
    <vt:vector size="33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Лист1</vt:lpstr>
      <vt:lpstr>Лист2</vt:lpstr>
      <vt:lpstr>Лист3</vt:lpstr>
      <vt:lpstr>Лист4</vt:lpstr>
      <vt:lpstr>Але!Область_печати</vt:lpstr>
      <vt:lpstr>Иль!Область_печати</vt:lpstr>
      <vt:lpstr>Консол!Область_печати</vt:lpstr>
      <vt:lpstr>Мор!Область_печати</vt:lpstr>
      <vt:lpstr>район!Область_печати</vt:lpstr>
      <vt:lpstr>Справка!Область_печати</vt:lpstr>
      <vt:lpstr>Сун!Область_печати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хорной</cp:lastModifiedBy>
  <cp:lastPrinted>2020-02-07T13:48:23Z</cp:lastPrinted>
  <dcterms:created xsi:type="dcterms:W3CDTF">1996-10-08T23:32:33Z</dcterms:created>
  <dcterms:modified xsi:type="dcterms:W3CDTF">2022-07-06T12:38:13Z</dcterms:modified>
</cp:coreProperties>
</file>