
<file path=[Content_Types].xml><?xml version="1.0" encoding="utf-8"?>
<Types xmlns="http://schemas.openxmlformats.org/package/2006/content-types">
  <Override PartName="/xl/revisions/revisionLog112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03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412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25.xml" ContentType="application/vnd.openxmlformats-officedocument.spreadsheetml.revisionLog+xml"/>
  <Override PartName="/xl/revisions/revisionLog1291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14.xml" ContentType="application/vnd.openxmlformats-officedocument.spreadsheetml.revisionLog+xml"/>
  <Override PartName="/xl/revisions/revisionLog12212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211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102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7112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2111.xml" ContentType="application/vnd.openxmlformats-officedocument.spreadsheetml.revisionLog+xml"/>
  <Override PartName="/xl/revisions/revisionLog1222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9121.xml" ContentType="application/vnd.openxmlformats-officedocument.spreadsheetml.revisionLog+xml"/>
  <Override PartName="/xl/revisions/revisionLog113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6111.xml" ContentType="application/vnd.openxmlformats-officedocument.spreadsheetml.revisionLog+xml"/>
  <Override PartName="/xl/revisions/revisionLog119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151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104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4311.xml" ContentType="application/vnd.openxmlformats-officedocument.spreadsheetml.revisionLog+xml"/>
  <Override PartName="/xl/worksheets/sheet14.xml" ContentType="application/vnd.openxmlformats-officedocument.spreadsheetml.worksheet+xml"/>
  <Override PartName="/xl/revisions/revisionLog19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10121.xml" ContentType="application/vnd.openxmlformats-officedocument.spreadsheetml.revisionLog+xml"/>
  <Override PartName="/xl/revisions/revisionLog1912.xml" ContentType="application/vnd.openxmlformats-officedocument.spreadsheetml.revisionLo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15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12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2213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5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33111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711111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10211.xml" ContentType="application/vnd.openxmlformats-officedocument.spreadsheetml.revisionLog+xml"/>
  <Override PartName="/xl/revisions/revisionLog15212.xml" ContentType="application/vnd.openxmlformats-officedocument.spreadsheetml.revisionLog+xml"/>
  <Override PartName="/xl/revisions/revisionLog114121.xml" ContentType="application/vnd.openxmlformats-officedocument.spreadsheetml.revisionLog+xml"/>
  <Override PartName="/xl/revisions/revisionLog1521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1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2321.xml" ContentType="application/vnd.openxmlformats-officedocument.spreadsheetml.revisionLog+xml"/>
  <Override PartName="/xl/revisions/revisionLog1192.xml" ContentType="application/vnd.openxmlformats-officedocument.spreadsheetml.revisionLog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revisions/revisionLog116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4312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33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311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27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61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1231.xml" ContentType="application/vnd.openxmlformats-officedocument.spreadsheetml.revisionLog+xml"/>
  <Override PartName="/xl/revisions/revisionLog11213.xml" ContentType="application/vnd.openxmlformats-officedocument.spreadsheetml.revisionLog+xml"/>
  <Override PartName="/xl/revisions/revisionLog163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43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3211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34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7111111.xml" ContentType="application/vnd.openxmlformats-officedocument.spreadsheetml.revisionLog+xml"/>
  <Override PartName="/xl/revisions/revisionLog11012.xml" ContentType="application/vnd.openxmlformats-officedocument.spreadsheetml.revisionLog+xml"/>
  <Override PartName="/xl/revisions/revisionLog1222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211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522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1411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71.xml" ContentType="application/vnd.openxmlformats-officedocument.spreadsheetml.revisionLog+xml"/>
  <Override PartName="/xl/worksheets/sheet16.xml" ContentType="application/vnd.openxmlformats-officedocument.spreadsheetml.worksheet+xml"/>
  <Override PartName="/xl/revisions/revisionLog11411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1131.xml" ContentType="application/vnd.openxmlformats-officedocument.spreadsheetml.revisionLog+xml"/>
  <Override PartName="/xl/worksheets/sheet23.xml" ContentType="application/vnd.openxmlformats-officedocument.spreadsheetml.worksheet+xml"/>
  <Override PartName="/xl/revisions/revisionLog117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123111.xml" ContentType="application/vnd.openxmlformats-officedocument.spreadsheetml.revisionLo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revisions/revisionLog17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12311.xml" ContentType="application/vnd.openxmlformats-officedocument.spreadsheetml.revisionLog+xml"/>
  <Override PartName="/xl/revisions/revisionLog1221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031.xml" ContentType="application/vnd.openxmlformats-officedocument.spreadsheetml.revisionLog+xml"/>
  <Override PartName="/xl/revisions/revisionLog11013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Log15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52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2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  <sheet name="Лист3" sheetId="22" r:id="rId22"/>
    <sheet name="Лист4" sheetId="23" r:id="rId23"/>
  </sheets>
  <definedNames>
    <definedName name="Z_019FA35F_4E8F_4CFD_BA4C_B9ACCE278E4E_.wvu.Cols" localSheetId="1" hidden="1">Справка!$AY:$BA,Справка!$BE:$BG,Справка!$BK:$BP,Справка!$BW:$CB,Справка!$DA:$DI</definedName>
    <definedName name="Z_019FA35F_4E8F_4CFD_BA4C_B9ACCE278E4E_.wvu.PrintArea" localSheetId="3" hidden="1">Але!$A$1:$F$97</definedName>
    <definedName name="Z_019FA35F_4E8F_4CFD_BA4C_B9ACCE278E4E_.wvu.PrintArea" localSheetId="5" hidden="1">Иль!$A$1:$F$106</definedName>
    <definedName name="Z_019FA35F_4E8F_4CFD_BA4C_B9ACCE278E4E_.wvu.PrintArea" localSheetId="0" hidden="1">Консол!$A$1:$K$51</definedName>
    <definedName name="Z_019FA35F_4E8F_4CFD_BA4C_B9ACCE278E4E_.wvu.PrintArea" localSheetId="7" hidden="1">Мор!$A$1:$F$101</definedName>
    <definedName name="Z_019FA35F_4E8F_4CFD_BA4C_B9ACCE278E4E_.wvu.PrintArea" localSheetId="1" hidden="1">Справка!$A$1:$FB$31</definedName>
    <definedName name="Z_019FA35F_4E8F_4CFD_BA4C_B9ACCE278E4E_.wvu.PrintArea" localSheetId="4" hidden="1">Сун!$A$1:$F$105</definedName>
    <definedName name="Z_019FA35F_4E8F_4CFD_BA4C_B9ACCE278E4E_.wvu.PrintArea" localSheetId="11" hidden="1">Тор!$A$1:$F$101</definedName>
    <definedName name="Z_019FA35F_4E8F_4CFD_BA4C_B9ACCE278E4E_.wvu.PrintArea" localSheetId="13" hidden="1">Чум!$A$1:$F$101</definedName>
    <definedName name="Z_019FA35F_4E8F_4CFD_BA4C_B9ACCE278E4E_.wvu.PrintArea" localSheetId="15" hidden="1">Юнг!$A$1:$F$100</definedName>
    <definedName name="Z_019FA35F_4E8F_4CFD_BA4C_B9ACCE278E4E_.wvu.PrintArea" localSheetId="16" hidden="1">Юсь!$A$1:$F$101</definedName>
    <definedName name="Z_019FA35F_4E8F_4CFD_BA4C_B9ACCE278E4E_.wvu.PrintArea" localSheetId="17" hidden="1">Яра!$A$1:$F$102</definedName>
    <definedName name="Z_019FA35F_4E8F_4CFD_BA4C_B9ACCE278E4E_.wvu.Rows" localSheetId="3" hidden="1">Але!$19:$24,Але!$28:$28,Але!$36:$36,Але!$45:$46,Але!$53:$53,Але!$55:$57,Але!$63:$64,Але!$74:$75,Але!$79:$83,Але!$86:$93,Але!$142:$142</definedName>
    <definedName name="Z_019FA35F_4E8F_4CFD_BA4C_B9ACCE278E4E_.wvu.Rows" localSheetId="5" hidden="1">Иль!$19:$24,Иль!$35:$35,Иль!$40:$41,Иль!$50:$52,Иль!$60:$60,Иль!$62:$64,Иль!$70:$71,Иль!$80:$81,Иль!$83:$83,Иль!$88:$92,Иль!$95:$102,Иль!$145:$145</definedName>
    <definedName name="Z_019FA35F_4E8F_4CFD_BA4C_B9ACCE278E4E_.wvu.Rows" localSheetId="6" hidden="1">Кад!$19:$24,Кад!$31:$35,Кад!$38:$38,Кад!$48:$49,Кад!$56:$56,Кад!$58:$60,Кад!$66:$67,Кад!$77:$78,Кад!$82:$86,Кад!$89:$96,Кад!$142:$142</definedName>
    <definedName name="Z_019FA35F_4E8F_4CFD_BA4C_B9ACCE278E4E_.wvu.Rows" localSheetId="0" hidden="1">Консол!$22:$22,Консол!$44:$46</definedName>
    <definedName name="Z_019FA35F_4E8F_4CFD_BA4C_B9ACCE278E4E_.wvu.Rows" localSheetId="19" hidden="1">Лист1!$82:$84</definedName>
    <definedName name="Z_019FA35F_4E8F_4CFD_BA4C_B9ACCE278E4E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019FA35F_4E8F_4CFD_BA4C_B9ACCE278E4E_.wvu.Rows" localSheetId="8" hidden="1">Мос!$19:$24,Мос!$29:$33,Мос!$44:$44,Мос!$58:$58,Мос!$60:$61,Мос!$68:$69,Мос!$79:$80,Мос!$82:$82,Мос!$85:$92,Мос!$95:$102,Мос!$143:$143</definedName>
    <definedName name="Z_019FA35F_4E8F_4CFD_BA4C_B9ACCE278E4E_.wvu.Rows" localSheetId="9" hidden="1">Ори!$19:$24,Ори!$31:$35,Ори!$44:$44,Ори!$48:$50,Ори!$57:$57,Ори!$59:$60,Ори!$67:$68,Ори!$78:$79,Ори!$81:$81,Ори!$84:$88,Ори!$91:$98,Ори!$142:$142</definedName>
    <definedName name="Z_019FA35F_4E8F_4CFD_BA4C_B9ACCE278E4E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019FA35F_4E8F_4CFD_BA4C_B9ACCE278E4E_.wvu.Rows" localSheetId="10" hidden="1">Сят!$19:$24,Сят!$31:$33,Сят!$38:$38,Сят!$45:$47,Сят!$57:$57,Сят!$59:$60,Сят!$67:$68,Сят!$78:$79,Сят!$83:$87,Сят!$90:$97,Сят!$143:$143</definedName>
    <definedName name="Z_019FA35F_4E8F_4CFD_BA4C_B9ACCE278E4E_.wvu.Rows" localSheetId="11" hidden="1">Тор!$19:$24,Тор!$32:$36,Тор!$39:$39,Тор!$50:$50,Тор!$57:$57,Тор!$59:$60,Тор!$67:$68,Тор!$75:$75,Тор!$79:$80,Тор!$86:$87,Тор!$89:$95,Тор!$142:$142</definedName>
    <definedName name="Z_019FA35F_4E8F_4CFD_BA4C_B9ACCE278E4E_.wvu.Rows" localSheetId="12" hidden="1">Хор!$19:$22,Хор!$26:$34,Хор!$38:$38,Хор!$44:$46,Хор!$53:$53,Хор!$55:$57,Хор!$63:$64,Хор!$74:$75,Хор!$79:$83,Хор!$86:$93,Хор!$140:$140</definedName>
    <definedName name="Z_019FA35F_4E8F_4CFD_BA4C_B9ACCE278E4E_.wvu.Rows" localSheetId="13" hidden="1">Чум!$19:$24,Чум!$31:$36,Чум!$47:$49,Чум!$57:$57,Чум!$59:$61,Чум!$67:$68,Чум!$78:$79,Чум!$83:$87,Чум!$90:$97,Чум!$142:$142</definedName>
    <definedName name="Z_019FA35F_4E8F_4CFD_BA4C_B9ACCE278E4E_.wvu.Rows" localSheetId="14" hidden="1">Шать!$19:$25,Шать!$31:$33,Шать!$57:$57,Шать!$59:$60,Шать!$67:$68,Шать!$78:$79,Шать!$84:$86,Шать!$90:$97,Шать!$142:$142</definedName>
    <definedName name="Z_019FA35F_4E8F_4CFD_BA4C_B9ACCE278E4E_.wvu.Rows" localSheetId="15" hidden="1">Юнг!$19:$24,Юнг!$38:$38,Юнг!$46:$46,Юнг!$56:$56,Юнг!$58:$60,Юнг!$66:$67,Юнг!$77:$78,Юнг!$82:$86,Юнг!$89:$96,Юнг!$142:$142</definedName>
    <definedName name="Z_019FA35F_4E8F_4CFD_BA4C_B9ACCE278E4E_.wvu.Rows" localSheetId="16" hidden="1">Юсь!$19:$24,Юсь!$31:$33,Юсь!$36:$36,Юсь!$43:$48,Юсь!$57:$57,Юсь!$59:$60,Юсь!$67:$68,Юсь!$78:$79,Юсь!$83:$87,Юсь!$90:$97,Юсь!$141:$141</definedName>
    <definedName name="Z_019FA35F_4E8F_4CFD_BA4C_B9ACCE278E4E_.wvu.Rows" localSheetId="17" hidden="1">Яра!$19:$24,Яра!$46:$46,Яра!$48:$50,Яра!$58:$58,Яра!$60:$61,Яра!$68:$69,Яра!$79:$80,Яра!$84:$88,Яра!$91:$98,Яра!$143:$143</definedName>
    <definedName name="Z_019FA35F_4E8F_4CFD_BA4C_B9ACCE278E4E_.wvu.Rows" localSheetId="18" hidden="1">Яро!$19:$24,Яро!$28:$28,Яро!$37:$37,Яро!$44:$44,Яро!$55:$55,Яро!$57:$59,Яро!$65:$66,Яро!$76:$76,Яро!$81:$85,Яро!$88:$91,Яро!$93:$95</definedName>
    <definedName name="Z_1718F1EE_9F48_4DBE_9531_3B70F9C4A5DD_.wvu.Cols" localSheetId="1" hidden="1">Справка!$AY:$BA,Справка!$BE:$BG,Справка!$BK:$BS,Справка!$BW:$CB,Справка!$DA:$DI</definedName>
    <definedName name="Z_1718F1EE_9F48_4DBE_9531_3B70F9C4A5DD_.wvu.PrintArea" localSheetId="5" hidden="1">Иль!$A$1:$F$106</definedName>
    <definedName name="Z_1718F1EE_9F48_4DBE_9531_3B70F9C4A5DD_.wvu.PrintArea" localSheetId="0" hidden="1">Консол!$A$1:$K$51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Справка!$A$1:$FB$31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Иль!$19:$24,Иль!$30:$41,Иль!$47:$47,Иль!$49:$52,Иль!$60:$60,Иль!$62:$64,Иль!$70:$71,Иль!$80:$81,Иль!$83:$83,Иль!$88:$92,Иль!$95:$102,Иль!$145:$145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Консол!$22:$22,Консол!$44:$46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район!$18:$19,район!$21:$21,район!$26:$26,район!$28:$32,район!$36:$36,район!$39:$39,район!$51:$52,район!$64:$64,район!$71:$71,район!$88:$88,район!#REF!,район!$122:$124,район!$127:$128</definedName>
    <definedName name="Z_1718F1EE_9F48_4DBE_9531_3B70F9C4A5DD_.wvu.Rows" localSheetId="1" hidden="1">Справка!#REF!</definedName>
    <definedName name="Z_1718F1EE_9F48_4DBE_9531_3B70F9C4A5DD_.wvu.Rows" localSheetId="4" hidden="1">Сун!$19:$24,Сун!$35:$40,Сун!$44:$44,Сун!$46:$46,Сун!$48:$48,Сун!$50:$52,Сун!$59:$59,Сун!$61:$63,Сун!$69:$70,Сун!$80:$81,Сун!$83:$83,Сун!$86:$91,Сун!$94:$101,Сун!$143:$143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Хор!$19:$22,Хор!$26:$34,Хор!$38:$38,Хор!$42:$42,Хор!$44:$46,Хор!$53:$53,Хор!$55:$57,Хор!$63:$64,Хор!$70:$70,Хор!$74:$75,Хор!$79:$83,Хор!$86:$93,Хор!$140:$140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Юсь!$19:$24,Юсь!$31:$33,Юсь!$36:$36,Юсь!$43:$49,Юсь!$57:$57,Юсь!$59:$61,Юсь!$67:$68,Юсь!$78:$79,Юсь!$83:$87,Юсь!$90:$97,Юсь!$141:$141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Яро!$19:$24,Яро!$28:$33,Яро!$44:$45,Яро!$47:$48,Яро!$55:$55,Яро!$57:$58,Яро!$65:$66,Яро!$76:$77,Яро!$81:$85,Яро!$88:$95</definedName>
    <definedName name="Z_1A52382B_3765_4E8C_903F_6B8919B7242E_.wvu.Cols" localSheetId="1" hidden="1">Справка!$AY:$BA,Справка!$BE:$BG,Справка!$BK:$BP,Справка!$BW:$CB,Справка!$DA:$DI</definedName>
    <definedName name="Z_1A52382B_3765_4E8C_903F_6B8919B7242E_.wvu.PrintArea" localSheetId="5" hidden="1">Иль!$A$1:$F$106</definedName>
    <definedName name="Z_1A52382B_3765_4E8C_903F_6B8919B7242E_.wvu.PrintArea" localSheetId="0" hidden="1">Консол!$A$1:$K$51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Справка!$A$1:$FB$31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Хор!$A$1:$F$97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Иль!$19:$24,Иль!$30:$31,Иль!$34:$34,Иль!$47:$47,Иль!$52:$52,Иль!$62:$63,Иль!$70:$71,Иль!$80:$81,Иль!$83:$83,Иль!$95:$99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Консол!$22:$22,Консол!$44:$46,Консол!$83:$85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район!$18:$19,район!$21:$21,район!$29:$31,район!$51:$52,район!#REF!,район!$64:$64,район!$71:$71,район!$88:$88,район!#REF!,район!$122:$124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Хор!$19:$22,Хор!$26:$34,Хор!$38:$38,Хор!$44:$46,Хор!$53:$53,Хор!$55:$57,Хор!$63:$64,Хор!$70:$70,Хор!$74:$75,Хор!$79:$83,Хор!$86:$93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Юсь!$20:$24,Юсь!$36:$36,Юсь!#REF!,Юсь!$43:$48,Юсь!$57:$57,Юсь!$59:$60,Юсь!$67:$68,Юсь!$78:$79,Юсь!$83:$87,Юсь!$90:$97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Яро!$19:$24,Яро!$44:$44,Яро!$55:$55,Яро!$57:$59,Яро!$65:$66,Яро!$76:$77,Яро!$81:$85,Яро!$88:$95</definedName>
    <definedName name="Z_3DCB9AAA_F09C_4EA6_B992_F93E466D374A_.wvu.Cols" localSheetId="1" hidden="1">Справка!$AY:$BA,Справка!$BE:$BG,Справка!$BK:$BP,Справка!$BW:$CB,Справка!$DA:$DI</definedName>
    <definedName name="Z_3DCB9AAA_F09C_4EA6_B992_F93E466D374A_.wvu.PrintArea" localSheetId="5" hidden="1">Иль!$A$1:$F$106</definedName>
    <definedName name="Z_3DCB9AAA_F09C_4EA6_B992_F93E466D374A_.wvu.PrintArea" localSheetId="0" hidden="1">Консол!$A$1:$K$51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Справка!$A$1:$FB$31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Иль!$19:$24,Иль!$30:$31,Иль!$34:$34,Иль!$47:$47,Иль!$52:$52,Иль!$62:$63,Иль!$70:$71,Иль!$80:$81,Иль!$83:$83,Иль!$85:$92,Иль!$95:$99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Консол!$22:$22,Консол!$44:$46,Консол!$83:$85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район!$18:$19,район!$21:$21,район!$29:$31,район!$51:$52,район!$64:$64,район!$71:$71,район!$88:$88,район!#REF!,район!$122:$124</definedName>
    <definedName name="Z_3DCB9AAA_F09C_4EA6_B992_F93E466D374A_.wvu.Rows" localSheetId="1" hidden="1">Справка!#REF!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Хор!$19:$22,Хор!$30:$30,Хор!$38:$38,Хор!$42:$42,Хор!$53:$53,Хор!$55:$56,Хор!$63:$64,Хор!$79:$83,Хор!$86:$93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Юсь!$20:$24,Юсь!#REF!,Юсь!$43:$48,Юсь!$57:$57,Юсь!$59:$60,Юсь!$67:$68,Юсь!$78:$79,Юсь!$82:$87,Юсь!$90:$97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Яро!$19:$24,Яро!$29:$30,Яро!$32:$32,Яро!$44:$44,Яро!$55:$55,Яро!$57:$58,Яро!$65:$66,Яро!$76:$77,Яро!$81:$86,Яро!$88:$95</definedName>
    <definedName name="Z_42584DC0_1D41_4C93_9B38_C388E7B8DAC4_.wvu.Cols" localSheetId="1" hidden="1">Справка!$AY:$BA,Справка!$BE:$BG,Справка!$BK:$BS,Справка!$BW:$CB,Справка!$DA:$DI</definedName>
    <definedName name="Z_42584DC0_1D41_4C93_9B38_C388E7B8DAC4_.wvu.PrintArea" localSheetId="5" hidden="1">Иль!$A$1:$F$106</definedName>
    <definedName name="Z_42584DC0_1D41_4C93_9B38_C388E7B8DAC4_.wvu.PrintArea" localSheetId="0" hidden="1">Консол!$A$1:$K$51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Справка!$A$1:$FB$31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Иль!$19:$24,Иль!$30:$41,Иль!$47:$47,Иль!$49:$52,Иль!$60:$60,Иль!$62:$64,Иль!$70:$71,Иль!$80:$81,Иль!$83:$83,Иль!$88:$92,Иль!$95:$102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Консол!$22:$22,Консол!$44:$46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$18:$19,район!$21:$21,район!$26:$26,район!$28:$32,район!$36:$36,район!$39:$39,район!$47:$47,район!$51:$52,район!#REF!,район!#REF!,район!$58:$60,район!$64:$64,район!$71:$71,район!$82:$82,район!$88:$88,район!$91:$91,район!#REF!,район!$102:$102,район!$122:$124,район!$127:$128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Хор!$19:$22,Хор!$26:$34,Хор!$38:$38,Хор!$42:$42,Хор!$44:$46,Хор!$53:$53,Хор!$55:$57,Хор!$63:$64,Хор!$70:$70,Хор!$74:$75,Хор!$79:$83,Хор!$86:$93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Юсь!$19:$24,Юсь!$31:$33,Юсь!$36:$36,Юсь!#REF!,Юсь!$43:$48,Юсь!$57:$57,Юсь!$59:$61,Юсь!$67:$68,Юсь!$78:$79,Юсь!$83:$87,Юсь!$90:$97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Яро!$19:$24,Яро!$28:$37,Яро!$44:$45,Яро!$47:$48,Яро!$55:$55,Яро!$57:$59,Яро!$65:$66,Яро!$76:$77,Яро!$81:$85,Яро!$88:$95</definedName>
    <definedName name="Z_5BFCA170_DEAE_4D2C_98A0_1E68B427AC01_.wvu.Cols" localSheetId="1" hidden="1">Справка!$AY:$BA,Справка!$BE:$BG,Справка!$BK:$BP,Справка!$BW:$CB,Справка!$DA:$DI</definedName>
    <definedName name="Z_5BFCA170_DEAE_4D2C_98A0_1E68B427AC01_.wvu.PrintArea" localSheetId="5" hidden="1">Иль!$A$1:$F$106</definedName>
    <definedName name="Z_5BFCA170_DEAE_4D2C_98A0_1E68B427AC01_.wvu.PrintArea" localSheetId="0" hidden="1">Консол!$A$1:$K$51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Справка!$A$1:$FB$31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Иль!$19:$24,Иль!$30:$31,Иль!$34:$34,Иль!$47:$47,Иль!$52:$52,Иль!$62:$63,Иль!$70:$71,Иль!$80:$81,Иль!$83:$83,Иль!$95:$99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Консол!$22:$22,Консол!$44:$46,Консол!$83:$85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Хор!$19:$22,Хор!$30:$30,Хор!$38:$38,Хор!$42:$42,Хор!$53:$53,Хор!$55:$56,Хор!$63:$64,Хор!$79:$83,Хор!$86:$93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Яро!$19:$24,Яро!$44:$44,Яро!$55:$55,Яро!$57:$58,Яро!$65:$66,Яро!$76:$77,Яро!$81:$86,Яро!$88:$95</definedName>
    <definedName name="Z_5C539BE6_C8E0_453F_AB5E_9E58094195EA_.wvu.Cols" localSheetId="1" hidden="1">Справка!$AY:$BA,Справка!$BE:$BG,Справка!$BK:$BM,Справка!$BO:$BP,Справка!$BW:$CB,Справка!$DA:$DI</definedName>
    <definedName name="Z_5C539BE6_C8E0_453F_AB5E_9E58094195EA_.wvu.PrintArea" localSheetId="3" hidden="1">Але!$A$1:$F$97</definedName>
    <definedName name="Z_5C539BE6_C8E0_453F_AB5E_9E58094195EA_.wvu.PrintArea" localSheetId="5" hidden="1">Иль!$A$1:$F$106</definedName>
    <definedName name="Z_5C539BE6_C8E0_453F_AB5E_9E58094195EA_.wvu.PrintArea" localSheetId="0" hidden="1">Консол!$A$1:$K$51</definedName>
    <definedName name="Z_5C539BE6_C8E0_453F_AB5E_9E58094195EA_.wvu.PrintArea" localSheetId="7" hidden="1">Мор!$A$1:$F$101</definedName>
    <definedName name="Z_5C539BE6_C8E0_453F_AB5E_9E58094195EA_.wvu.PrintArea" localSheetId="2" hidden="1">район!$A$1:$F$136</definedName>
    <definedName name="Z_5C539BE6_C8E0_453F_AB5E_9E58094195EA_.wvu.PrintArea" localSheetId="1" hidden="1">Справка!$A$1:$FB$31</definedName>
    <definedName name="Z_5C539BE6_C8E0_453F_AB5E_9E58094195EA_.wvu.PrintArea" localSheetId="4" hidden="1">Сун!$A$1:$F$105</definedName>
    <definedName name="Z_5C539BE6_C8E0_453F_AB5E_9E58094195EA_.wvu.PrintArea" localSheetId="11" hidden="1">Тор!$A$1:$F$101</definedName>
    <definedName name="Z_5C539BE6_C8E0_453F_AB5E_9E58094195EA_.wvu.PrintArea" localSheetId="15" hidden="1">Юнг!$A$1:$F$100</definedName>
    <definedName name="Z_5C539BE6_C8E0_453F_AB5E_9E58094195EA_.wvu.PrintArea" localSheetId="17" hidden="1">Яра!$A$1:$F$102</definedName>
    <definedName name="Z_5C539BE6_C8E0_453F_AB5E_9E58094195EA_.wvu.Rows" localSheetId="3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5" hidden="1">Иль!$19:$23,Иль!$35:$35,Иль!$41:$41,Иль!$45:$45,Иль!$47:$47,Иль!$51:$52,Иль!$60:$60,Иль!$62:$64,Иль!$70:$71,Иль!$80:$81,Иль!$83:$83,Иль!$88:$92,Иль!$95:$102,Иль!$145:$145</definedName>
    <definedName name="Z_5C539BE6_C8E0_453F_AB5E_9E58094195EA_.wvu.Rows" localSheetId="6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Консол!$44:$46</definedName>
    <definedName name="Z_5C539BE6_C8E0_453F_AB5E_9E58094195EA_.wvu.Rows" localSheetId="19" hidden="1">Лист1!$82:$84</definedName>
    <definedName name="Z_5C539BE6_C8E0_453F_AB5E_9E58094195EA_.wvu.Rows" localSheetId="7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8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9" hidden="1">Ори!$19:$24,Ори!$31:$35,Ори!$44:$44,Ори!$48:$50,Ори!$57:$57,Ори!$59:$60,Ори!$67:$68,Ори!$78:$78,Ори!$81:$81,Ори!$84:$88,Ори!$91:$98,Ори!$142:$142</definedName>
    <definedName name="Z_5C539BE6_C8E0_453F_AB5E_9E58094195EA_.wvu.Rows" localSheetId="2" hidden="1">район!$19:$19,район!$26:$27,район!$36:$36,район!$39:$39,район!$51:$52,район!$71:$71,район!$122:$123</definedName>
    <definedName name="Z_5C539BE6_C8E0_453F_AB5E_9E58094195EA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0" hidden="1">Сят!$19:$24,Сят!$38:$38,Сят!$45:$47,Сят!$57:$57,Сят!$59:$60,Сят!$67:$68,Сят!$78:$78,Сят!$83:$87,Сят!$90:$97,Сят!$143:$143</definedName>
    <definedName name="Z_5C539BE6_C8E0_453F_AB5E_9E58094195EA_.wvu.Rows" localSheetId="11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2" hidden="1">Хор!$20:$22,Хор!$26:$31,Хор!$38:$38,Хор!$44:$46,Хор!$53:$53,Хор!$55:$56,Хор!$63:$64,Хор!$74:$74,Хор!$79:$83,Хор!$86:$93,Хор!$140:$140</definedName>
    <definedName name="Z_5C539BE6_C8E0_453F_AB5E_9E58094195EA_.wvu.Rows" localSheetId="13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4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5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6" hidden="1">Юсь!$19:$24,Юсь!$36:$36,Юсь!$43:$48,Юсь!$57:$57,Юсь!$59:$60,Юсь!$67:$68,Юсь!$83:$87,Юсь!$90:$97,Юсь!$141:$141</definedName>
    <definedName name="Z_5C539BE6_C8E0_453F_AB5E_9E58094195EA_.wvu.Rows" localSheetId="17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8" hidden="1">Яро!$19:$24,Яро!$28:$28,Яро!$41:$41,Яро!$44:$44,Яро!$47:$48,Яро!$55:$55,Яро!$57:$58,Яро!$65:$66,Яро!$76:$76,Яро!$83:$85,Яро!$88:$91,Яро!$93:$95</definedName>
    <definedName name="Z_61528DAC_5C4C_48F4_ADE2_8A724B05A086_.wvu.Cols" localSheetId="1" hidden="1">Справка!$AY:$BA,Справка!$BE:$BG,Справка!$BK:$BM,Справка!$BO:$BP,Справка!$BW:$CB,Справка!$DA:$DI</definedName>
    <definedName name="Z_61528DAC_5C4C_48F4_ADE2_8A724B05A086_.wvu.PrintArea" localSheetId="3" hidden="1">Але!$A$1:$F$97</definedName>
    <definedName name="Z_61528DAC_5C4C_48F4_ADE2_8A724B05A086_.wvu.PrintArea" localSheetId="5" hidden="1">Иль!$A$1:$F$106</definedName>
    <definedName name="Z_61528DAC_5C4C_48F4_ADE2_8A724B05A086_.wvu.PrintArea" localSheetId="0" hidden="1">Консол!$A$1:$K$51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район!$A$1:$F$136</definedName>
    <definedName name="Z_61528DAC_5C4C_48F4_ADE2_8A724B05A086_.wvu.PrintArea" localSheetId="1" hidden="1">Справка!$A$1:$FB$31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Але!$19:$24,Але!$28:$28,Але!$36:$36,Але!$40:$40,Але!$55:$56,Але!$63:$64,Але!$69:$70,Але!$74:$74,Але!$79:$82,Але!$86:$93,Але!$142:$142</definedName>
    <definedName name="Z_61528DAC_5C4C_48F4_ADE2_8A724B05A086_.wvu.Rows" localSheetId="5" hidden="1">Иль!$19:$23,Иль!$35:$35,Иль!$41:$41,Иль!$45:$45,Иль!$47:$47,Иль!$51:$52,Иль!$60:$60,Иль!$62:$64,Иль!$70:$71,Иль!$77:$77,Иль!$80:$81,Иль!$83:$83,Иль!$88:$92,Иль!$95:$102,Иль!$145:$145</definedName>
    <definedName name="Z_61528DAC_5C4C_48F4_ADE2_8A724B05A086_.wvu.Rows" localSheetId="6" hidden="1">Кад!$19:$24,Кад!$31:$35,Кад!$38:$38,Кад!$42:$42,Кад!$44:$44,Кад!$48:$48,Кад!$56:$56,Кад!$58:$60,Кад!$66:$67,Кад!$72:$72,Кад!$77:$77,Кад!$82:$86,Кад!$89:$96,Кад!$142:$142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Консол!$44:$46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8" hidden="1">Мос!$19:$24,Мос!$42:$42,Мос!$44:$44,Мос!$48:$48,Мос!$50:$50,Мос!$58:$58,Мос!$60:$61,Мос!$68:$69,Мос!$74:$75,Мос!$82:$82,Мос!$85:$92,Мос!$95:$102,Мос!$143:$143</definedName>
    <definedName name="Z_61528DAC_5C4C_48F4_ADE2_8A724B05A086_.wvu.Rows" localSheetId="9" hidden="1">Ори!$19:$24,Ори!$31:$35,Ори!$44:$44,Ори!$48:$50,Ори!$57:$57,Ори!$59:$60,Ори!$67:$68,Ори!$78:$78,Ори!$81:$81,Ори!$84:$88,Ори!$91:$98,Ори!$142:$142</definedName>
    <definedName name="Z_61528DAC_5C4C_48F4_ADE2_8A724B05A086_.wvu.Rows" localSheetId="2" hidden="1">район!$19:$19,район!$26:$27,район!$36:$36,район!$39:$39,район!$51:$52,район!$71:$71,район!$122:$123</definedName>
    <definedName name="Z_61528DAC_5C4C_48F4_ADE2_8A724B05A086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Тор!$19:$24,Тор!$32:$34,Тор!$39:$39,Тор!$43:$43,Тор!$47:$47,Тор!$57:$57,Тор!$59:$60,Тор!$67:$68,Тор!$75:$75,Тор!$79:$79,Тор!$86:$95,Тор!$142:$142</definedName>
    <definedName name="Z_61528DAC_5C4C_48F4_ADE2_8A724B05A086_.wvu.Rows" localSheetId="12" hidden="1">Хор!$20:$22,Хор!$26:$31,Хор!$38:$38,Хор!$44:$46,Хор!$53:$53,Хор!$55:$56,Хор!$63:$64,Хор!$74:$74,Хор!$79:$83,Хор!$86:$93,Хор!$140:$140</definedName>
    <definedName name="Z_61528DAC_5C4C_48F4_ADE2_8A724B05A086_.wvu.Rows" localSheetId="13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4" hidden="1">Шать!$19:$25,Шать!$35:$36,Шать!$38:$38,Шать!$47:$49,Шать!$57:$57,Шать!$59:$60,Шать!$67:$68,Шать!$78:$78,Шать!$84:$86,Шать!$90:$97,Шать!$142:$142</definedName>
    <definedName name="Z_61528DAC_5C4C_48F4_ADE2_8A724B05A086_.wvu.Rows" localSheetId="15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6" hidden="1">Юсь!$19:$24,Юсь!$36:$36,Юсь!$43:$48,Юсь!$57:$57,Юсь!$59:$60,Юсь!$67:$68,Юсь!$73:$74,Юсь!$83:$87,Юсь!$90:$97,Юсь!$141:$141</definedName>
    <definedName name="Z_61528DAC_5C4C_48F4_ADE2_8A724B05A086_.wvu.Rows" localSheetId="17" hidden="1">Яра!$19:$24,Яра!$28:$29,Яра!$33:$33,Яра!$36:$36,Яра!$38:$38,Яра!$48:$49,Яра!$51:$51,Яра!$58:$58,Яра!$60:$61,Яра!$68:$69,Яра!$75:$75,Яра!$79:$79,Яра!$84:$88,Яра!$91:$98,Яра!$143:$143</definedName>
    <definedName name="Z_61528DAC_5C4C_48F4_ADE2_8A724B05A086_.wvu.Rows" localSheetId="18" hidden="1">Яро!$19:$24,Яро!$28:$28,Яро!$41:$41,Яро!$44:$44,Яро!$47:$48,Яро!$55:$55,Яро!$57:$58,Яро!$65:$66,Яро!$76:$76,Яро!$83:$85,Яро!$88:$95</definedName>
    <definedName name="Z_A54C432C_6C68_4B53_A75C_446EB3A61B2B_.wvu.Cols" localSheetId="1" hidden="1">Справка!$AY:$BA,Справка!$BE:$BG,Справка!$BK:$BS,Справка!$BW:$CB,Справка!$DA:$DI</definedName>
    <definedName name="Z_A54C432C_6C68_4B53_A75C_446EB3A61B2B_.wvu.PrintArea" localSheetId="5" hidden="1">Иль!$A$1:$F$106</definedName>
    <definedName name="Z_A54C432C_6C68_4B53_A75C_446EB3A61B2B_.wvu.PrintArea" localSheetId="0" hidden="1">Консол!$A$1:$K$51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Справка!$A$1:$FB$31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Иль!$19:$24,Иль!$30:$41,Иль!$47:$47,Иль!$49:$52,Иль!$60:$60,Иль!$62:$64,Иль!$70:$71,Иль!$80:$81,Иль!$83:$83,Иль!$88:$92,Иль!$95:$102,Иль!$145:$145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Консол!$22:$22,Консол!$44:$46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район!$18:$19,район!$21:$21,район!$26:$26,район!$28:$32,район!$36:$36,район!$39:$39,район!$51:$52,район!#REF!,район!$64:$64,район!$71:$71,район!$88:$88,район!#REF!,район!$122:$124,район!$127:$128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Хор!$19:$22,Хор!$26:$31,Хор!$38:$38,Хор!$42:$42,Хор!$44:$46,Хор!$53:$53,Хор!$55:$57,Хор!$63:$64,Хор!$70:$70,Хор!$74:$75,Хор!$79:$83,Хор!$86:$93,Хор!$140:$140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Юсь!$19:$24,Юсь!$31:$33,Юсь!$36:$36,Юсь!#REF!,Юсь!$43:$49,Юсь!$57:$57,Юсь!$59:$60,Юсь!$67:$68,Юсь!$78:$79,Юсь!$83:$87,Юсь!$90:$97,Юсь!$141:$141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Яро!$19:$24,Яро!$28:$37,Яро!$44:$44,Яро!$47:$47,Яро!$55:$55,Яро!$57:$59,Яро!$65:$66,Яро!$76:$76,Яро!$81:$85,Яро!$88:$95</definedName>
    <definedName name="Z_B30CE22D_C12F_4E12_8BB9_3AAE0A6991CC_.wvu.Cols" localSheetId="1" hidden="1">Справка!$AY:$BA,Справка!$BE:$BG,Справка!$BK:$BP,Справка!$BW:$CB,Справка!$DA:$DI</definedName>
    <definedName name="Z_B30CE22D_C12F_4E12_8BB9_3AAE0A6991CC_.wvu.PrintArea" localSheetId="3" hidden="1">Але!$A$1:$F$97</definedName>
    <definedName name="Z_B30CE22D_C12F_4E12_8BB9_3AAE0A6991CC_.wvu.PrintArea" localSheetId="5" hidden="1">Иль!$A$1:$F$106</definedName>
    <definedName name="Z_B30CE22D_C12F_4E12_8BB9_3AAE0A6991CC_.wvu.PrintArea" localSheetId="0" hidden="1">Консол!$A$1:$K$51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Справка!$A$1:$FB$31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Юсь!$A$1:$F$101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Иль!$19:$24,Иль!$35:$35,Иль!$40:$41,Иль!$50:$52,Иль!$60:$60,Иль!$62:$64,Иль!$70:$71,Иль!$80:$81,Иль!$83:$83,Иль!$88:$92,Иль!$95:$102,Иль!$145:$145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Консол!$22:$22,Консол!$44:$46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Хор!$19:$22,Хор!$26:$34,Хор!$38:$38,Хор!$44:$46,Хор!$53:$53,Хор!$55:$57,Хор!$63:$64,Хор!$74:$75,Хор!$79:$83,Хор!$86:$93,Хор!$140:$140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Юсь!$19:$24,Юсь!$31:$33,Юсь!$36:$36,Юсь!$43:$48,Юсь!$57:$57,Юсь!$59:$60,Юсь!$67:$68,Юсь!$78:$79,Юсь!$83:$87,Юсь!$90:$97,Юсь!$141:$141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Яро!$19:$24,Яро!$28:$28,Яро!$37:$37,Яро!$44:$44,Яро!$55:$55,Яро!$57:$59,Яро!$65:$66,Яро!$76:$76,Яро!$81:$85,Яро!$88:$91,Яро!$93:$95</definedName>
    <definedName name="Z_B31C8DB7_3E78_4144_A6B5_8DE36DE63F0E_.wvu.Cols" localSheetId="1" hidden="1">Справка!$AY:$BA,Справка!$BE:$BG,Справка!$BK:$BP,Справка!$BW:$CB,Справка!$DA:$DI</definedName>
    <definedName name="Z_B31C8DB7_3E78_4144_A6B5_8DE36DE63F0E_.wvu.PrintArea" localSheetId="5" hidden="1">Иль!$A$1:$F$106</definedName>
    <definedName name="Z_B31C8DB7_3E78_4144_A6B5_8DE36DE63F0E_.wvu.PrintArea" localSheetId="0" hidden="1">Консол!$A$1:$K$51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Справка!$A$1:$FB$31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Иль!$19:$24,Иль!$34:$34,Иль!$47:$47,Иль!$52:$52,Иль!$62:$63,Иль!$70:$71,Иль!$80:$81,Иль!$83:$83,Иль!$95:$99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Консол!$22:$22,Консол!$44:$46,Консол!$83:$85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район!$18:$19,район!$21:$21,район!$29:$31,район!$51:$52,район!$64:$64,район!$71:$71,район!$88:$88,район!#REF!,район!$122:$124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Хор!$19:$22,Хор!$30:$30,Хор!$38:$38,Хор!$53:$53,Хор!$55:$56,Хор!$63:$64,Хор!$79:$83,Хор!$86:$93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Юсь!$20:$24,Юсь!#REF!,Юсь!$43:$48,Юсь!$67:$68,Юсь!$83:$87,Юсь!$90:$97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Яро!$19:$24,Яро!$55:$55,Яро!$57:$58,Яро!$65:$66,Яро!$76:$77,Яро!$81:$86,Яро!$88:$95</definedName>
    <definedName name="_xlnm.Print_Area" localSheetId="3">Але!$A$1:$F$97</definedName>
    <definedName name="_xlnm.Print_Area" localSheetId="5">Иль!$A$1:$F$106</definedName>
    <definedName name="_xlnm.Print_Area" localSheetId="0">Консол!$A$1:$K$51</definedName>
    <definedName name="_xlnm.Print_Area" localSheetId="7">Мор!$A$1:$F$101</definedName>
    <definedName name="_xlnm.Print_Area" localSheetId="1">Справка!$A$1:$FB$31</definedName>
    <definedName name="_xlnm.Print_Area" localSheetId="4">Сун!$A$1:$F$105</definedName>
    <definedName name="_xlnm.Print_Area" localSheetId="11">Тор!$A$1:$F$101</definedName>
    <definedName name="_xlnm.Print_Area" localSheetId="13">Чум!$A$1:$F$101</definedName>
    <definedName name="_xlnm.Print_Area" localSheetId="15">Юнг!$A$1:$F$100</definedName>
    <definedName name="_xlnm.Print_Area" localSheetId="16">Юсь!$A$1:$F$101</definedName>
    <definedName name="_xlnm.Print_Area" localSheetId="17">Яра!$A$1:$F$102</definedName>
  </definedNames>
  <calcPr calcId="125725"/>
  <customWorkbookViews>
    <customWorkbookView name="хорной - Личное представление" guid="{019FA35F-4E8F-4CFD-BA4C-B9ACCE278E4E}" mergeInterval="0" personalView="1" maximized="1" xWindow="1" yWindow="1" windowWidth="1276" windowHeight="794" tabRatio="695" activeSheetId="13"/>
    <customWorkbookView name="morgau_fin3 - Личное представление" guid="{61528DAC-5C4C-48F4-ADE2-8A724B05A086}" mergeInterval="0" personalView="1" maximized="1" xWindow="1" yWindow="1" windowWidth="1916" windowHeight="850" tabRatio="695" activeSheetId="2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Алина Валерьевна Васильева - Личное представление" guid="{5C539BE6-C8E0-453F-AB5E-9E58094195EA}" mergeInterval="0" personalView="1" xWindow="130" yWindow="130" windowWidth="1440" windowHeight="759" tabRatio="695" activeSheetId="3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</customWorkbookViews>
</workbook>
</file>

<file path=xl/calcChain.xml><?xml version="1.0" encoding="utf-8"?>
<calcChain xmlns="http://schemas.openxmlformats.org/spreadsheetml/2006/main">
  <c r="D52" i="13"/>
  <c r="C36" i="19"/>
  <c r="D36"/>
  <c r="BU29" i="2" s="1"/>
  <c r="F5" i="22"/>
  <c r="F6"/>
  <c r="F7"/>
  <c r="F8"/>
  <c r="F9"/>
  <c r="F10"/>
  <c r="F11"/>
  <c r="F12"/>
  <c r="F13"/>
  <c r="F14"/>
  <c r="F15"/>
  <c r="F16"/>
  <c r="F17"/>
  <c r="F18"/>
  <c r="F19"/>
  <c r="F4"/>
  <c r="D5"/>
  <c r="D6"/>
  <c r="D7"/>
  <c r="D8"/>
  <c r="D9"/>
  <c r="D10"/>
  <c r="D11"/>
  <c r="D12"/>
  <c r="D13"/>
  <c r="D14"/>
  <c r="D15"/>
  <c r="D16"/>
  <c r="D17"/>
  <c r="D18"/>
  <c r="D19"/>
  <c r="D4"/>
  <c r="CU28" i="2"/>
  <c r="C41" i="18"/>
  <c r="D30" i="6"/>
  <c r="E32"/>
  <c r="F32"/>
  <c r="D30" i="5"/>
  <c r="BC15" i="2" s="1"/>
  <c r="C73" i="4"/>
  <c r="E69"/>
  <c r="F69"/>
  <c r="CG19" i="2"/>
  <c r="CF19"/>
  <c r="CY18"/>
  <c r="J27" i="1" s="1"/>
  <c r="D53" i="3"/>
  <c r="C53"/>
  <c r="E57"/>
  <c r="F57"/>
  <c r="D68" i="5"/>
  <c r="C68"/>
  <c r="F72"/>
  <c r="E72"/>
  <c r="D12" i="3"/>
  <c r="C12"/>
  <c r="F13"/>
  <c r="E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3"/>
  <c r="D77"/>
  <c r="D84"/>
  <c r="CR19" i="2"/>
  <c r="C22" i="1"/>
  <c r="CS17" i="2"/>
  <c r="CS14"/>
  <c r="BQ20"/>
  <c r="D66" i="15"/>
  <c r="F71"/>
  <c r="E71"/>
  <c r="C34" i="16"/>
  <c r="BQ26" i="2" s="1"/>
  <c r="F70" i="7"/>
  <c r="E70"/>
  <c r="D66" i="11"/>
  <c r="D36" i="6"/>
  <c r="C36"/>
  <c r="BQ16" i="2" s="1"/>
  <c r="F37" i="6"/>
  <c r="E37"/>
  <c r="D64" i="19"/>
  <c r="D31"/>
  <c r="C31"/>
  <c r="BH29" i="2" s="1"/>
  <c r="E46" i="19"/>
  <c r="C77" i="3"/>
  <c r="CJ19" i="2"/>
  <c r="CI19"/>
  <c r="CJ17"/>
  <c r="CI17"/>
  <c r="CG17"/>
  <c r="CF17"/>
  <c r="D66" i="17"/>
  <c r="D65" i="16"/>
  <c r="D66" i="14"/>
  <c r="D62" i="13"/>
  <c r="D66" i="10"/>
  <c r="D66" i="8"/>
  <c r="D65" i="7"/>
  <c r="D34" i="3"/>
  <c r="C56" i="17"/>
  <c r="D40" i="7"/>
  <c r="C62" i="3"/>
  <c r="D54" i="19"/>
  <c r="CP14" i="2"/>
  <c r="D36" i="13"/>
  <c r="BS23" i="2"/>
  <c r="BS27"/>
  <c r="BS14"/>
  <c r="D82" i="18"/>
  <c r="D93" i="3"/>
  <c r="C93"/>
  <c r="F94"/>
  <c r="E94"/>
  <c r="CR17" i="2"/>
  <c r="CR14"/>
  <c r="F132" i="3"/>
  <c r="E132"/>
  <c r="F131"/>
  <c r="E131"/>
  <c r="F130"/>
  <c r="E130"/>
  <c r="D129"/>
  <c r="C129"/>
  <c r="F128"/>
  <c r="C127"/>
  <c r="F127" s="1"/>
  <c r="F126"/>
  <c r="E126"/>
  <c r="D125"/>
  <c r="C125"/>
  <c r="E124"/>
  <c r="E123"/>
  <c r="E122"/>
  <c r="F121"/>
  <c r="E121"/>
  <c r="F120"/>
  <c r="E120"/>
  <c r="D119"/>
  <c r="C119"/>
  <c r="F118"/>
  <c r="E118"/>
  <c r="F117"/>
  <c r="E117"/>
  <c r="F116"/>
  <c r="E116"/>
  <c r="F115"/>
  <c r="E115"/>
  <c r="D114"/>
  <c r="C114"/>
  <c r="F113"/>
  <c r="E113"/>
  <c r="F112"/>
  <c r="E112"/>
  <c r="D111"/>
  <c r="C111"/>
  <c r="F110"/>
  <c r="E110"/>
  <c r="F109"/>
  <c r="E109"/>
  <c r="F108"/>
  <c r="E108"/>
  <c r="F107"/>
  <c r="E107"/>
  <c r="F106"/>
  <c r="E106"/>
  <c r="D105"/>
  <c r="C105"/>
  <c r="F104"/>
  <c r="E104"/>
  <c r="D103"/>
  <c r="C103"/>
  <c r="F102"/>
  <c r="E102"/>
  <c r="F101"/>
  <c r="E101"/>
  <c r="F100"/>
  <c r="E100"/>
  <c r="D99"/>
  <c r="C99"/>
  <c r="F98"/>
  <c r="E98"/>
  <c r="F97"/>
  <c r="E97"/>
  <c r="F95"/>
  <c r="E95"/>
  <c r="F92"/>
  <c r="E92"/>
  <c r="F91"/>
  <c r="E91"/>
  <c r="F90"/>
  <c r="E90"/>
  <c r="F89"/>
  <c r="E89"/>
  <c r="F88"/>
  <c r="E88"/>
  <c r="D87"/>
  <c r="C87"/>
  <c r="F86"/>
  <c r="E86"/>
  <c r="D85"/>
  <c r="C85"/>
  <c r="F84"/>
  <c r="E84"/>
  <c r="F83"/>
  <c r="E83"/>
  <c r="F82"/>
  <c r="E82"/>
  <c r="F81"/>
  <c r="E81"/>
  <c r="F80"/>
  <c r="E80"/>
  <c r="F79"/>
  <c r="E79"/>
  <c r="F78"/>
  <c r="E78"/>
  <c r="D77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D62"/>
  <c r="F60"/>
  <c r="E60"/>
  <c r="F59"/>
  <c r="E59"/>
  <c r="D58"/>
  <c r="C58"/>
  <c r="F56"/>
  <c r="E56"/>
  <c r="F55"/>
  <c r="E55"/>
  <c r="F54"/>
  <c r="E54"/>
  <c r="F52"/>
  <c r="E52"/>
  <c r="D51"/>
  <c r="C51"/>
  <c r="F50"/>
  <c r="E50"/>
  <c r="F49"/>
  <c r="E49"/>
  <c r="D48"/>
  <c r="C48"/>
  <c r="F47"/>
  <c r="F46"/>
  <c r="E46"/>
  <c r="D45"/>
  <c r="C45"/>
  <c r="F44"/>
  <c r="E44"/>
  <c r="D43"/>
  <c r="C43"/>
  <c r="F42"/>
  <c r="E42"/>
  <c r="F41"/>
  <c r="F40"/>
  <c r="E40"/>
  <c r="F39"/>
  <c r="E39"/>
  <c r="F38"/>
  <c r="E38"/>
  <c r="F37"/>
  <c r="E37"/>
  <c r="F36"/>
  <c r="F35"/>
  <c r="E35"/>
  <c r="C34"/>
  <c r="F32"/>
  <c r="E32"/>
  <c r="F31"/>
  <c r="F30"/>
  <c r="F29"/>
  <c r="D28"/>
  <c r="C28"/>
  <c r="F27"/>
  <c r="F26"/>
  <c r="F25"/>
  <c r="E25"/>
  <c r="D24"/>
  <c r="C24"/>
  <c r="F23"/>
  <c r="E23"/>
  <c r="D22"/>
  <c r="C22"/>
  <c r="F21"/>
  <c r="F20"/>
  <c r="E20"/>
  <c r="F19"/>
  <c r="E19"/>
  <c r="F18"/>
  <c r="D17"/>
  <c r="C17"/>
  <c r="F16"/>
  <c r="E16"/>
  <c r="F15"/>
  <c r="E15"/>
  <c r="F14"/>
  <c r="F11"/>
  <c r="F10"/>
  <c r="E10"/>
  <c r="F9"/>
  <c r="E9"/>
  <c r="F8"/>
  <c r="E8"/>
  <c r="D7"/>
  <c r="C7"/>
  <c r="F6"/>
  <c r="E6"/>
  <c r="D5"/>
  <c r="C5"/>
  <c r="F71" i="12"/>
  <c r="E71"/>
  <c r="CU19" i="2"/>
  <c r="AE28"/>
  <c r="BC17"/>
  <c r="BC19"/>
  <c r="BC20"/>
  <c r="BC21"/>
  <c r="BC24"/>
  <c r="BC26"/>
  <c r="BC27"/>
  <c r="BC28"/>
  <c r="C66" i="8"/>
  <c r="F71"/>
  <c r="E71"/>
  <c r="DI33" i="2"/>
  <c r="C67" i="9"/>
  <c r="C40"/>
  <c r="C66" i="12"/>
  <c r="E65" i="11"/>
  <c r="C66"/>
  <c r="C66" i="10"/>
  <c r="C65" i="7"/>
  <c r="C62" i="13"/>
  <c r="C66" i="17"/>
  <c r="C65" i="16"/>
  <c r="C66" i="15"/>
  <c r="C66" i="14"/>
  <c r="F71"/>
  <c r="E71"/>
  <c r="C64" i="19"/>
  <c r="D26"/>
  <c r="BH28" i="2"/>
  <c r="D71" i="7"/>
  <c r="D83" i="9"/>
  <c r="D26" i="6"/>
  <c r="E44" i="14"/>
  <c r="F42" i="5" l="1"/>
  <c r="E42"/>
  <c r="D25" i="4"/>
  <c r="C25"/>
  <c r="CT17" i="2"/>
  <c r="CT14"/>
  <c r="E103" i="3"/>
  <c r="E129"/>
  <c r="F119"/>
  <c r="E24"/>
  <c r="F125"/>
  <c r="F7"/>
  <c r="F24"/>
  <c r="E43"/>
  <c r="E45"/>
  <c r="E77"/>
  <c r="F12"/>
  <c r="E7"/>
  <c r="E85"/>
  <c r="F87"/>
  <c r="F111"/>
  <c r="C4"/>
  <c r="E12"/>
  <c r="E53"/>
  <c r="F62"/>
  <c r="F77"/>
  <c r="F93"/>
  <c r="E119"/>
  <c r="E99"/>
  <c r="F103"/>
  <c r="D4"/>
  <c r="E48"/>
  <c r="F58"/>
  <c r="F114"/>
  <c r="E105"/>
  <c r="C33"/>
  <c r="F51"/>
  <c r="E17"/>
  <c r="E5"/>
  <c r="E22"/>
  <c r="E34"/>
  <c r="F45"/>
  <c r="F48"/>
  <c r="F99"/>
  <c r="E125"/>
  <c r="E51"/>
  <c r="F53"/>
  <c r="E58"/>
  <c r="E87"/>
  <c r="E93"/>
  <c r="E111"/>
  <c r="E114"/>
  <c r="C133"/>
  <c r="F105"/>
  <c r="E62"/>
  <c r="D33"/>
  <c r="F85"/>
  <c r="F5"/>
  <c r="F17"/>
  <c r="F22"/>
  <c r="F28"/>
  <c r="F34"/>
  <c r="F43"/>
  <c r="F129"/>
  <c r="D133"/>
  <c r="D40" i="16"/>
  <c r="F4" i="3" l="1"/>
  <c r="E4"/>
  <c r="C61"/>
  <c r="C72" s="1"/>
  <c r="D61"/>
  <c r="D72" s="1"/>
  <c r="F133"/>
  <c r="E133"/>
  <c r="E33"/>
  <c r="F33"/>
  <c r="D34" i="15"/>
  <c r="D36" i="7"/>
  <c r="D66" i="12"/>
  <c r="D34" i="11"/>
  <c r="D26"/>
  <c r="D14"/>
  <c r="CY26" i="2"/>
  <c r="AW18"/>
  <c r="AT18"/>
  <c r="C73" i="3" l="1"/>
  <c r="F61"/>
  <c r="E61"/>
  <c r="D73"/>
  <c r="F72" s="1"/>
  <c r="E72"/>
  <c r="C34" i="11"/>
  <c r="BQ21" i="2" s="1"/>
  <c r="C82" i="12"/>
  <c r="C38" i="17"/>
  <c r="D12" i="19"/>
  <c r="D67" i="18" l="1"/>
  <c r="E40" i="13"/>
  <c r="D82" i="12"/>
  <c r="D64"/>
  <c r="D69" i="6"/>
  <c r="C69"/>
  <c r="E74"/>
  <c r="F74"/>
  <c r="G33" i="1" l="1"/>
  <c r="E49" i="9"/>
  <c r="D5" i="5"/>
  <c r="C29" i="12"/>
  <c r="M15" i="2"/>
  <c r="D12" i="7"/>
  <c r="CG14" i="2"/>
  <c r="CV17"/>
  <c r="AW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U17" i="2"/>
  <c r="C40" i="7"/>
  <c r="D43" i="6"/>
  <c r="C43"/>
  <c r="CV16" i="2"/>
  <c r="CU16"/>
  <c r="BT14"/>
  <c r="E53" i="6"/>
  <c r="F53"/>
  <c r="BU14" i="2"/>
  <c r="CY22"/>
  <c r="CY21"/>
  <c r="D41" i="12"/>
  <c r="E49"/>
  <c r="F49"/>
  <c r="D40" i="11"/>
  <c r="CV23" i="2" l="1"/>
  <c r="CV19"/>
  <c r="CV18"/>
  <c r="CV14" l="1"/>
  <c r="D40" i="10"/>
  <c r="D40" i="9"/>
  <c r="D40" i="8"/>
  <c r="D17" i="15"/>
  <c r="CV29" i="2"/>
  <c r="CU29"/>
  <c r="CV27"/>
  <c r="CV25"/>
  <c r="CV24"/>
  <c r="CV22"/>
  <c r="CV21"/>
  <c r="D41" i="15"/>
  <c r="D37" i="14"/>
  <c r="BU24" i="2" s="1"/>
  <c r="D41" i="14"/>
  <c r="D38" i="17"/>
  <c r="CU23" i="2"/>
  <c r="E9" i="12"/>
  <c r="F34" i="5" l="1"/>
  <c r="AH14" i="2"/>
  <c r="CU14"/>
  <c r="CW14" s="1"/>
  <c r="CU27"/>
  <c r="CW27" s="1"/>
  <c r="CU25"/>
  <c r="CW25" s="1"/>
  <c r="CU24"/>
  <c r="CW24" s="1"/>
  <c r="CU21"/>
  <c r="CW21" s="1"/>
  <c r="CU18"/>
  <c r="CW18" s="1"/>
  <c r="CV15"/>
  <c r="CU15"/>
  <c r="F78" i="13"/>
  <c r="F90" i="18"/>
  <c r="F50" i="17"/>
  <c r="C40" i="16"/>
  <c r="E40" s="1"/>
  <c r="E50" i="15"/>
  <c r="F50"/>
  <c r="C41" i="14"/>
  <c r="F41" s="1"/>
  <c r="E50"/>
  <c r="F50"/>
  <c r="E76" i="12"/>
  <c r="E73"/>
  <c r="E31"/>
  <c r="F31"/>
  <c r="D29"/>
  <c r="BC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2" i="5"/>
  <c r="F77"/>
  <c r="C26"/>
  <c r="E49"/>
  <c r="F49"/>
  <c r="E48" i="12"/>
  <c r="F48"/>
  <c r="G24" i="1"/>
  <c r="C41" i="15"/>
  <c r="F41" s="1"/>
  <c r="E42"/>
  <c r="C36" i="13"/>
  <c r="C41" i="12"/>
  <c r="F41" i="10"/>
  <c r="E44"/>
  <c r="F44"/>
  <c r="E44" i="9"/>
  <c r="F44"/>
  <c r="E44" i="8"/>
  <c r="F44"/>
  <c r="E44" i="7"/>
  <c r="F44"/>
  <c r="E47" i="6"/>
  <c r="F47"/>
  <c r="E48"/>
  <c r="F48"/>
  <c r="E46" i="5"/>
  <c r="F46"/>
  <c r="CU22" i="2"/>
  <c r="CW22" s="1"/>
  <c r="CY14"/>
  <c r="C55" i="7"/>
  <c r="G34" i="1"/>
  <c r="F34"/>
  <c r="G20"/>
  <c r="D20" i="14"/>
  <c r="E75" i="11"/>
  <c r="E34" i="10"/>
  <c r="F34"/>
  <c r="E35"/>
  <c r="F35"/>
  <c r="D81" i="8"/>
  <c r="EO18" i="2" s="1"/>
  <c r="C77" i="8"/>
  <c r="EK18" i="2" s="1"/>
  <c r="C72" i="8"/>
  <c r="EH18" i="2" s="1"/>
  <c r="E35" i="11"/>
  <c r="F35"/>
  <c r="E34"/>
  <c r="F34"/>
  <c r="E33"/>
  <c r="C7" i="8"/>
  <c r="D7" i="5"/>
  <c r="C52" i="4"/>
  <c r="BR21" i="2"/>
  <c r="BS21" s="1"/>
  <c r="D96" i="12"/>
  <c r="EU22" i="2" s="1"/>
  <c r="F35" i="16"/>
  <c r="E35"/>
  <c r="D34"/>
  <c r="E34" s="1"/>
  <c r="D12" i="13"/>
  <c r="D5"/>
  <c r="D77"/>
  <c r="EO23" i="2" s="1"/>
  <c r="D73" i="13"/>
  <c r="EL23" i="2" s="1"/>
  <c r="D60" i="13"/>
  <c r="D68"/>
  <c r="EI23" i="2" s="1"/>
  <c r="D24" i="13"/>
  <c r="AT27" i="2"/>
  <c r="AT25"/>
  <c r="AT19"/>
  <c r="AU19" s="1"/>
  <c r="AT17"/>
  <c r="AW29"/>
  <c r="AX29" s="1"/>
  <c r="BX32"/>
  <c r="BX33" s="1"/>
  <c r="E88" i="16"/>
  <c r="C81" i="14"/>
  <c r="EN24" i="2" s="1"/>
  <c r="E15" i="14"/>
  <c r="C73" i="13"/>
  <c r="EK23" i="2" s="1"/>
  <c r="E42" i="10"/>
  <c r="F42"/>
  <c r="BR19" i="2"/>
  <c r="F76" i="9"/>
  <c r="F35"/>
  <c r="E35"/>
  <c r="D34"/>
  <c r="C34"/>
  <c r="BQ19" i="2" s="1"/>
  <c r="G21" i="1"/>
  <c r="E36" i="18"/>
  <c r="F36"/>
  <c r="E48" i="16"/>
  <c r="F48"/>
  <c r="E46"/>
  <c r="E47"/>
  <c r="E42"/>
  <c r="F42"/>
  <c r="C34" i="15"/>
  <c r="BQ25" i="2" s="1"/>
  <c r="E36" i="15"/>
  <c r="F36"/>
  <c r="BR25" i="2"/>
  <c r="E70" i="14"/>
  <c r="D34"/>
  <c r="BR24" i="2" s="1"/>
  <c r="BS24" s="1"/>
  <c r="C34" i="14"/>
  <c r="E36" i="12"/>
  <c r="F36"/>
  <c r="C35"/>
  <c r="BQ22" i="2" s="1"/>
  <c r="E42" i="11"/>
  <c r="F42"/>
  <c r="E42" i="8"/>
  <c r="F42"/>
  <c r="E86" i="7"/>
  <c r="BU17" i="2"/>
  <c r="E42" i="7"/>
  <c r="F42"/>
  <c r="E35"/>
  <c r="F35"/>
  <c r="E60" i="6"/>
  <c r="F60"/>
  <c r="E51"/>
  <c r="E61" i="5"/>
  <c r="E62"/>
  <c r="E63"/>
  <c r="C5"/>
  <c r="C7"/>
  <c r="E29"/>
  <c r="E31"/>
  <c r="F28"/>
  <c r="E28"/>
  <c r="E45" i="4"/>
  <c r="DQ14" i="2"/>
  <c r="DT29"/>
  <c r="DT24"/>
  <c r="DT22"/>
  <c r="DT21"/>
  <c r="DT18"/>
  <c r="DT16"/>
  <c r="DT14"/>
  <c r="D17" i="12"/>
  <c r="D5" i="8"/>
  <c r="D5" i="6"/>
  <c r="D56" i="12"/>
  <c r="D35"/>
  <c r="BR22" i="2" s="1"/>
  <c r="BS22" s="1"/>
  <c r="CV26"/>
  <c r="CU26"/>
  <c r="CV28"/>
  <c r="D78" i="18"/>
  <c r="EL28" i="2" s="1"/>
  <c r="D41" i="18"/>
  <c r="E51"/>
  <c r="F51"/>
  <c r="D34" i="7"/>
  <c r="BR17" i="2" s="1"/>
  <c r="C34" i="7"/>
  <c r="BQ17" i="2" s="1"/>
  <c r="G15" i="1"/>
  <c r="D62" i="19"/>
  <c r="EC29" i="2" s="1"/>
  <c r="D39" i="19"/>
  <c r="D35" i="18"/>
  <c r="BR28" i="2" s="1"/>
  <c r="BR20"/>
  <c r="BS20" s="1"/>
  <c r="D88" i="14"/>
  <c r="EU24" i="2" s="1"/>
  <c r="D36" i="8"/>
  <c r="BU18" i="2" s="1"/>
  <c r="E27" i="19"/>
  <c r="E56" i="16"/>
  <c r="E57"/>
  <c r="E58"/>
  <c r="E59"/>
  <c r="AT29" i="2"/>
  <c r="AT14"/>
  <c r="CO18"/>
  <c r="AV17"/>
  <c r="AD24"/>
  <c r="G36" i="1"/>
  <c r="D36" s="1"/>
  <c r="EF18" i="2"/>
  <c r="EE18"/>
  <c r="C14" i="14"/>
  <c r="F15" s="1"/>
  <c r="F35" i="15"/>
  <c r="E35"/>
  <c r="CL16" i="2"/>
  <c r="CL29"/>
  <c r="CL28"/>
  <c r="CL27"/>
  <c r="CL26"/>
  <c r="CL25"/>
  <c r="CL24"/>
  <c r="CL23"/>
  <c r="CL22"/>
  <c r="CL21"/>
  <c r="CL20"/>
  <c r="CL19"/>
  <c r="CL18"/>
  <c r="CL17"/>
  <c r="CL15"/>
  <c r="CL14"/>
  <c r="L29"/>
  <c r="S25"/>
  <c r="AQ25"/>
  <c r="CS28"/>
  <c r="CS26"/>
  <c r="CS25"/>
  <c r="CS24"/>
  <c r="CS23"/>
  <c r="CS22"/>
  <c r="CS16"/>
  <c r="BH14"/>
  <c r="BB28"/>
  <c r="BB27"/>
  <c r="BB24"/>
  <c r="BD24" s="1"/>
  <c r="BB21"/>
  <c r="BB20"/>
  <c r="BB19"/>
  <c r="BB17"/>
  <c r="BD17" s="1"/>
  <c r="BB15"/>
  <c r="BB26"/>
  <c r="AV24"/>
  <c r="AT26"/>
  <c r="AT24"/>
  <c r="AT22"/>
  <c r="AT16"/>
  <c r="AT15"/>
  <c r="D88" i="15"/>
  <c r="EU25" i="2" s="1"/>
  <c r="D20" i="12"/>
  <c r="AN22" i="2" s="1"/>
  <c r="AO22" s="1"/>
  <c r="C20" i="12"/>
  <c r="D26" i="5"/>
  <c r="AS27" i="2"/>
  <c r="CR28"/>
  <c r="CR26"/>
  <c r="CF26"/>
  <c r="CR24"/>
  <c r="CR23"/>
  <c r="CR22"/>
  <c r="CR16"/>
  <c r="D70" i="19"/>
  <c r="EI29" i="2" s="1"/>
  <c r="D63" i="16"/>
  <c r="D55"/>
  <c r="D76"/>
  <c r="D71"/>
  <c r="EI26" i="2" s="1"/>
  <c r="EF25"/>
  <c r="D7" i="7"/>
  <c r="F40"/>
  <c r="D26"/>
  <c r="D17" i="5"/>
  <c r="EI14" i="2"/>
  <c r="DT20"/>
  <c r="DT17"/>
  <c r="D5" i="15"/>
  <c r="D5" i="9"/>
  <c r="C35" i="18"/>
  <c r="BQ28" i="2" s="1"/>
  <c r="C34" i="8"/>
  <c r="BQ18" i="2" s="1"/>
  <c r="AS18"/>
  <c r="AW19"/>
  <c r="AV18"/>
  <c r="F20" i="1"/>
  <c r="EC22" i="2"/>
  <c r="AT21"/>
  <c r="D64" i="17"/>
  <c r="D56" i="15"/>
  <c r="D37" i="12"/>
  <c r="BU22" i="2" s="1"/>
  <c r="E15" i="5"/>
  <c r="E16"/>
  <c r="G9" i="1"/>
  <c r="D9" s="1"/>
  <c r="BH22" i="2"/>
  <c r="D31" i="7"/>
  <c r="M14" i="2"/>
  <c r="M16"/>
  <c r="M17"/>
  <c r="M18"/>
  <c r="M19"/>
  <c r="M20"/>
  <c r="M21"/>
  <c r="M22"/>
  <c r="M23"/>
  <c r="M24"/>
  <c r="M25"/>
  <c r="M26"/>
  <c r="M27"/>
  <c r="M28"/>
  <c r="M29"/>
  <c r="BL18"/>
  <c r="BL31" s="1"/>
  <c r="BL32" s="1"/>
  <c r="BL33" s="1"/>
  <c r="BM18"/>
  <c r="BN18"/>
  <c r="BO18"/>
  <c r="BP18"/>
  <c r="EF24"/>
  <c r="D5" i="14"/>
  <c r="D65" i="18"/>
  <c r="EC28" i="2" s="1"/>
  <c r="D12" i="5"/>
  <c r="E48"/>
  <c r="F48"/>
  <c r="C74"/>
  <c r="L14" i="2"/>
  <c r="AS26"/>
  <c r="AS25"/>
  <c r="AS24"/>
  <c r="AS22"/>
  <c r="AS17"/>
  <c r="AS14"/>
  <c r="AV26"/>
  <c r="AV22"/>
  <c r="AV21"/>
  <c r="G11" i="1"/>
  <c r="D11" s="1"/>
  <c r="G5"/>
  <c r="G39"/>
  <c r="C96" i="12"/>
  <c r="ET22" i="2" s="1"/>
  <c r="D7" i="16"/>
  <c r="E42" i="9"/>
  <c r="F42"/>
  <c r="EU14" i="2"/>
  <c r="EO14"/>
  <c r="EK14"/>
  <c r="EE14"/>
  <c r="D52" i="4"/>
  <c r="D36" i="16"/>
  <c r="G42" i="1"/>
  <c r="D17" i="19"/>
  <c r="D33" i="5"/>
  <c r="BI15" i="2" s="1"/>
  <c r="D64" i="11"/>
  <c r="D56"/>
  <c r="DN21" i="2" s="1"/>
  <c r="D87" i="7"/>
  <c r="EU17" i="2" s="1"/>
  <c r="D82" i="7"/>
  <c r="ER17" i="2" s="1"/>
  <c r="D80" i="7"/>
  <c r="EO17" i="2" s="1"/>
  <c r="D76" i="7"/>
  <c r="EL17" i="2" s="1"/>
  <c r="EF17"/>
  <c r="D63" i="7"/>
  <c r="D55"/>
  <c r="D64" i="10"/>
  <c r="AV28" i="2"/>
  <c r="AV27"/>
  <c r="AV25"/>
  <c r="AV23"/>
  <c r="AV20"/>
  <c r="AV16"/>
  <c r="AV15"/>
  <c r="AV14"/>
  <c r="AS28"/>
  <c r="AS23"/>
  <c r="AS20"/>
  <c r="D7" i="13"/>
  <c r="D14"/>
  <c r="C14" i="12"/>
  <c r="AB14" i="2"/>
  <c r="AB15"/>
  <c r="AB16"/>
  <c r="AB18"/>
  <c r="AB20"/>
  <c r="AB21"/>
  <c r="AB22"/>
  <c r="AB23"/>
  <c r="AB24"/>
  <c r="AB25"/>
  <c r="AB26"/>
  <c r="AB27"/>
  <c r="AB28"/>
  <c r="AB29"/>
  <c r="DY16"/>
  <c r="CS29"/>
  <c r="CR29"/>
  <c r="DQ24"/>
  <c r="DQ25"/>
  <c r="DQ23"/>
  <c r="DQ22"/>
  <c r="DQ26"/>
  <c r="DQ21"/>
  <c r="DQ20"/>
  <c r="DQ29"/>
  <c r="DQ28"/>
  <c r="DQ27"/>
  <c r="DQ19"/>
  <c r="DQ18"/>
  <c r="DQ17"/>
  <c r="DQ16"/>
  <c r="DQ15"/>
  <c r="DS17"/>
  <c r="G30" i="1"/>
  <c r="D26" i="16"/>
  <c r="D67" i="9"/>
  <c r="D57"/>
  <c r="AG23" i="2"/>
  <c r="L23"/>
  <c r="O23"/>
  <c r="L24"/>
  <c r="AG24"/>
  <c r="AT28"/>
  <c r="AT23"/>
  <c r="AT20"/>
  <c r="AS21"/>
  <c r="AS15"/>
  <c r="E43" i="14"/>
  <c r="F43"/>
  <c r="C26" i="6"/>
  <c r="C66" i="5"/>
  <c r="DH23" i="2"/>
  <c r="DH31" s="1"/>
  <c r="D77" i="17"/>
  <c r="EL27" i="2" s="1"/>
  <c r="D78" i="12"/>
  <c r="D73" i="9"/>
  <c r="G12" i="1"/>
  <c r="C88" i="17"/>
  <c r="ET27" i="2" s="1"/>
  <c r="DS14"/>
  <c r="D26" i="17"/>
  <c r="D32" i="18"/>
  <c r="C77" i="13"/>
  <c r="EN23" i="2" s="1"/>
  <c r="C26" i="11"/>
  <c r="C26" i="8"/>
  <c r="C33" i="6"/>
  <c r="E67" i="18"/>
  <c r="C64" i="15"/>
  <c r="C81" i="8"/>
  <c r="E83"/>
  <c r="F83"/>
  <c r="CJ23" i="2"/>
  <c r="CI23"/>
  <c r="F38" i="13"/>
  <c r="F39"/>
  <c r="E38"/>
  <c r="E39"/>
  <c r="CJ27" i="2"/>
  <c r="CI27"/>
  <c r="F40" i="17"/>
  <c r="E40"/>
  <c r="CS27" i="2"/>
  <c r="D7" i="10"/>
  <c r="D7" i="8"/>
  <c r="C29" i="13"/>
  <c r="EO22" i="2"/>
  <c r="EN22"/>
  <c r="D95" i="8"/>
  <c r="EX18" i="2" s="1"/>
  <c r="D67" i="6"/>
  <c r="D66" i="5"/>
  <c r="CR27" i="2"/>
  <c r="D81" i="11"/>
  <c r="EO21" i="2" s="1"/>
  <c r="D65" i="9"/>
  <c r="F43" i="17"/>
  <c r="F44"/>
  <c r="F46"/>
  <c r="F47"/>
  <c r="F48"/>
  <c r="F49"/>
  <c r="E43"/>
  <c r="E44"/>
  <c r="E46"/>
  <c r="E47"/>
  <c r="E48"/>
  <c r="E49"/>
  <c r="D17" i="18"/>
  <c r="CS21" i="2"/>
  <c r="E75" i="12"/>
  <c r="F75"/>
  <c r="CR21" i="2"/>
  <c r="CR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39" i="1"/>
  <c r="F38"/>
  <c r="G37"/>
  <c r="F37"/>
  <c r="F33"/>
  <c r="G31"/>
  <c r="F30"/>
  <c r="F6"/>
  <c r="D12" i="6"/>
  <c r="C91" i="9"/>
  <c r="EQ19" i="2" s="1"/>
  <c r="EF27"/>
  <c r="F78" i="11"/>
  <c r="F79"/>
  <c r="E78"/>
  <c r="E79"/>
  <c r="D91" i="9"/>
  <c r="ER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BC29" i="2" s="1"/>
  <c r="BD29" s="1"/>
  <c r="E30" i="19"/>
  <c r="F30"/>
  <c r="E32"/>
  <c r="F32"/>
  <c r="E33"/>
  <c r="F33"/>
  <c r="C34"/>
  <c r="BQ29" i="2" s="1"/>
  <c r="BR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F29" i="2"/>
  <c r="E65" i="19"/>
  <c r="F65"/>
  <c r="E66"/>
  <c r="F66"/>
  <c r="E67"/>
  <c r="F67"/>
  <c r="E68"/>
  <c r="F68"/>
  <c r="E71"/>
  <c r="F71"/>
  <c r="E72"/>
  <c r="F72"/>
  <c r="E74"/>
  <c r="F74"/>
  <c r="D75"/>
  <c r="EL29" i="2" s="1"/>
  <c r="E76" i="19"/>
  <c r="F76"/>
  <c r="E77"/>
  <c r="F77"/>
  <c r="E78"/>
  <c r="C79"/>
  <c r="D79"/>
  <c r="EO29" i="2" s="1"/>
  <c r="E80" i="19"/>
  <c r="F80"/>
  <c r="C81"/>
  <c r="EQ29" i="2" s="1"/>
  <c r="D81" i="19"/>
  <c r="ER29" i="2" s="1"/>
  <c r="E82" i="19"/>
  <c r="F82"/>
  <c r="E83"/>
  <c r="F83"/>
  <c r="E84"/>
  <c r="F84"/>
  <c r="F85"/>
  <c r="C86"/>
  <c r="D86"/>
  <c r="EU29" i="2" s="1"/>
  <c r="E87" i="19"/>
  <c r="F87"/>
  <c r="E88"/>
  <c r="F88"/>
  <c r="E89"/>
  <c r="E90"/>
  <c r="E91"/>
  <c r="C92"/>
  <c r="D92"/>
  <c r="EX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T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I28" i="2"/>
  <c r="E75" i="18"/>
  <c r="F75"/>
  <c r="E76"/>
  <c r="F76"/>
  <c r="C78"/>
  <c r="E79"/>
  <c r="F79"/>
  <c r="E80"/>
  <c r="F80"/>
  <c r="E81"/>
  <c r="F81"/>
  <c r="C82"/>
  <c r="EN28" i="2" s="1"/>
  <c r="E83" i="18"/>
  <c r="F83"/>
  <c r="C84"/>
  <c r="EQ28" i="2" s="1"/>
  <c r="D84" i="18"/>
  <c r="ER28" i="2" s="1"/>
  <c r="E85" i="18"/>
  <c r="F85"/>
  <c r="E86"/>
  <c r="F86"/>
  <c r="E87"/>
  <c r="F87"/>
  <c r="F88"/>
  <c r="D89"/>
  <c r="EU28" i="2" s="1"/>
  <c r="E90" i="18"/>
  <c r="E91"/>
  <c r="F91"/>
  <c r="E92"/>
  <c r="E93"/>
  <c r="E94"/>
  <c r="C95"/>
  <c r="EW28" i="2" s="1"/>
  <c r="D95" i="18"/>
  <c r="EX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I27" i="2" s="1"/>
  <c r="C26" i="17"/>
  <c r="E27"/>
  <c r="F27"/>
  <c r="E28"/>
  <c r="F28"/>
  <c r="C29"/>
  <c r="D29"/>
  <c r="E30"/>
  <c r="F30"/>
  <c r="C31"/>
  <c r="BH27" i="2" s="1"/>
  <c r="E32" i="17"/>
  <c r="F32"/>
  <c r="E33"/>
  <c r="F33"/>
  <c r="C34"/>
  <c r="BT27" i="2" s="1"/>
  <c r="D34" i="17"/>
  <c r="BU27" i="2" s="1"/>
  <c r="E35" i="17"/>
  <c r="F35"/>
  <c r="E36"/>
  <c r="F36"/>
  <c r="F39"/>
  <c r="E41"/>
  <c r="F41"/>
  <c r="E42"/>
  <c r="F42"/>
  <c r="C45"/>
  <c r="D45"/>
  <c r="D56"/>
  <c r="E58"/>
  <c r="F58"/>
  <c r="F59"/>
  <c r="E60"/>
  <c r="F60"/>
  <c r="E61"/>
  <c r="F61"/>
  <c r="E62"/>
  <c r="F62"/>
  <c r="E63"/>
  <c r="F63"/>
  <c r="C64"/>
  <c r="E65"/>
  <c r="F65"/>
  <c r="E67"/>
  <c r="F67"/>
  <c r="E68"/>
  <c r="F68"/>
  <c r="E69"/>
  <c r="F69"/>
  <c r="E70"/>
  <c r="F70"/>
  <c r="D72"/>
  <c r="EI27" i="2" s="1"/>
  <c r="E74" i="17"/>
  <c r="F74"/>
  <c r="E75"/>
  <c r="F75"/>
  <c r="E76"/>
  <c r="F76"/>
  <c r="C77"/>
  <c r="E78"/>
  <c r="F78"/>
  <c r="E79"/>
  <c r="F79"/>
  <c r="E80"/>
  <c r="F80"/>
  <c r="D81"/>
  <c r="C83"/>
  <c r="D83"/>
  <c r="ER27" i="2" s="1"/>
  <c r="E84" i="17"/>
  <c r="F84"/>
  <c r="E85"/>
  <c r="F85"/>
  <c r="E86"/>
  <c r="F86"/>
  <c r="F87"/>
  <c r="D88"/>
  <c r="EU27" i="2" s="1"/>
  <c r="F89" i="17"/>
  <c r="E90"/>
  <c r="F90"/>
  <c r="E91"/>
  <c r="E92"/>
  <c r="E93"/>
  <c r="C94"/>
  <c r="EW27" i="2" s="1"/>
  <c r="D94" i="17"/>
  <c r="EX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I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K26" i="2" s="1"/>
  <c r="E77" i="16"/>
  <c r="F77"/>
  <c r="E78"/>
  <c r="F78"/>
  <c r="E79"/>
  <c r="F79"/>
  <c r="C80"/>
  <c r="EN26" i="2" s="1"/>
  <c r="D80" i="16"/>
  <c r="EO26" i="2" s="1"/>
  <c r="E81" i="16"/>
  <c r="F81"/>
  <c r="C82"/>
  <c r="EQ26" i="2" s="1"/>
  <c r="D82" i="16"/>
  <c r="E83"/>
  <c r="F83"/>
  <c r="E84"/>
  <c r="F84"/>
  <c r="E85"/>
  <c r="F85"/>
  <c r="F86"/>
  <c r="C87"/>
  <c r="ET26" i="2" s="1"/>
  <c r="D87" i="16"/>
  <c r="F88"/>
  <c r="E89"/>
  <c r="F89"/>
  <c r="E90"/>
  <c r="E91"/>
  <c r="E92"/>
  <c r="C93"/>
  <c r="EW26" i="2" s="1"/>
  <c r="D93" i="16"/>
  <c r="EX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B25" i="2" s="1"/>
  <c r="D29" i="15"/>
  <c r="BC25" i="2" s="1"/>
  <c r="E30" i="15"/>
  <c r="F30"/>
  <c r="C31"/>
  <c r="BH25" i="2" s="1"/>
  <c r="D31" i="15"/>
  <c r="BI25" i="2" s="1"/>
  <c r="E32" i="15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I25" i="2" s="1"/>
  <c r="E73" i="15"/>
  <c r="F73"/>
  <c r="E74"/>
  <c r="F74"/>
  <c r="F75"/>
  <c r="E76"/>
  <c r="F76"/>
  <c r="D77"/>
  <c r="EL25" i="2" s="1"/>
  <c r="E78" i="15"/>
  <c r="F78"/>
  <c r="E79"/>
  <c r="F79"/>
  <c r="C81"/>
  <c r="EN25" i="2" s="1"/>
  <c r="D81" i="15"/>
  <c r="EO25" i="2" s="1"/>
  <c r="E82" i="15"/>
  <c r="F82"/>
  <c r="C83"/>
  <c r="EQ25" i="2" s="1"/>
  <c r="D83" i="15"/>
  <c r="C88"/>
  <c r="ET25" i="2" s="1"/>
  <c r="E89" i="15"/>
  <c r="F89"/>
  <c r="E90"/>
  <c r="F90"/>
  <c r="E91"/>
  <c r="E92"/>
  <c r="E93"/>
  <c r="C94"/>
  <c r="EW25" i="2" s="1"/>
  <c r="D94" i="15"/>
  <c r="EX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I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E24" i="2"/>
  <c r="E67" i="14"/>
  <c r="F67"/>
  <c r="E68"/>
  <c r="F68"/>
  <c r="E69"/>
  <c r="F69"/>
  <c r="F70"/>
  <c r="D72"/>
  <c r="EI24" i="2" s="1"/>
  <c r="E73" i="14"/>
  <c r="F73"/>
  <c r="E74"/>
  <c r="F74"/>
  <c r="E75"/>
  <c r="E76"/>
  <c r="F76"/>
  <c r="D77"/>
  <c r="EL24" i="2" s="1"/>
  <c r="E79" i="14"/>
  <c r="F79"/>
  <c r="E80"/>
  <c r="F80"/>
  <c r="EO24" i="2"/>
  <c r="E82" i="14"/>
  <c r="F82"/>
  <c r="C83"/>
  <c r="EQ24" i="2" s="1"/>
  <c r="D83" i="14"/>
  <c r="ER24" i="2" s="1"/>
  <c r="E84" i="14"/>
  <c r="F84"/>
  <c r="E85"/>
  <c r="F85"/>
  <c r="E86"/>
  <c r="F86"/>
  <c r="F87"/>
  <c r="C88"/>
  <c r="ET24" i="2" s="1"/>
  <c r="E89" i="14"/>
  <c r="F89"/>
  <c r="E90"/>
  <c r="F90"/>
  <c r="E91"/>
  <c r="E92"/>
  <c r="E93"/>
  <c r="C94"/>
  <c r="D94"/>
  <c r="EX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B23" i="2" s="1"/>
  <c r="D27" i="13"/>
  <c r="BC23" i="2" s="1"/>
  <c r="E28" i="13"/>
  <c r="F28"/>
  <c r="D29"/>
  <c r="E30"/>
  <c r="F30"/>
  <c r="E31"/>
  <c r="F31"/>
  <c r="C32"/>
  <c r="BT23" i="2" s="1"/>
  <c r="D32" i="13"/>
  <c r="E33"/>
  <c r="F33"/>
  <c r="E34"/>
  <c r="F34"/>
  <c r="E37"/>
  <c r="F37"/>
  <c r="F40"/>
  <c r="E41"/>
  <c r="F41"/>
  <c r="E42"/>
  <c r="F42"/>
  <c r="E43"/>
  <c r="F43"/>
  <c r="F44"/>
  <c r="E45"/>
  <c r="F45"/>
  <c r="C52"/>
  <c r="E54"/>
  <c r="F54"/>
  <c r="F55"/>
  <c r="E56"/>
  <c r="F56"/>
  <c r="E57"/>
  <c r="F57"/>
  <c r="E58"/>
  <c r="F58"/>
  <c r="E59"/>
  <c r="F59"/>
  <c r="C60"/>
  <c r="E61"/>
  <c r="F61"/>
  <c r="EE23" i="2"/>
  <c r="EF23"/>
  <c r="E63" i="13"/>
  <c r="F63"/>
  <c r="E64"/>
  <c r="F64"/>
  <c r="E65"/>
  <c r="F65"/>
  <c r="E66"/>
  <c r="F66"/>
  <c r="C68"/>
  <c r="E70"/>
  <c r="F70"/>
  <c r="E71"/>
  <c r="F71"/>
  <c r="E72"/>
  <c r="F72"/>
  <c r="E74"/>
  <c r="F74"/>
  <c r="E75"/>
  <c r="F75"/>
  <c r="E76"/>
  <c r="F76"/>
  <c r="E78"/>
  <c r="C79"/>
  <c r="EQ23" i="2" s="1"/>
  <c r="D79" i="13"/>
  <c r="E80"/>
  <c r="F80"/>
  <c r="E81"/>
  <c r="F81"/>
  <c r="E82"/>
  <c r="F82"/>
  <c r="F83"/>
  <c r="C84"/>
  <c r="ET23" i="2" s="1"/>
  <c r="D84" i="13"/>
  <c r="EU23" i="2" s="1"/>
  <c r="E85" i="13"/>
  <c r="F85"/>
  <c r="E86"/>
  <c r="F86"/>
  <c r="E87"/>
  <c r="E88"/>
  <c r="E89"/>
  <c r="C90"/>
  <c r="EW23" i="2" s="1"/>
  <c r="D90" i="13"/>
  <c r="EX23" i="2" s="1"/>
  <c r="E91" i="13"/>
  <c r="F91"/>
  <c r="E92"/>
  <c r="F92"/>
  <c r="E93"/>
  <c r="F93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B22" i="2"/>
  <c r="E30" i="12"/>
  <c r="F30"/>
  <c r="C32"/>
  <c r="D32"/>
  <c r="BI22" i="2" s="1"/>
  <c r="E33" i="12"/>
  <c r="F33"/>
  <c r="E34"/>
  <c r="F34"/>
  <c r="C37"/>
  <c r="BT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E22" i="2"/>
  <c r="EF22"/>
  <c r="E67" i="12"/>
  <c r="F67"/>
  <c r="E68"/>
  <c r="F68"/>
  <c r="E69"/>
  <c r="F69"/>
  <c r="E70"/>
  <c r="F70"/>
  <c r="D72"/>
  <c r="EI22" i="2" s="1"/>
  <c r="F73" i="12"/>
  <c r="E74"/>
  <c r="F74"/>
  <c r="F76"/>
  <c r="F77"/>
  <c r="C78"/>
  <c r="EK22" i="2" s="1"/>
  <c r="E79" i="12"/>
  <c r="F79"/>
  <c r="E80"/>
  <c r="F80"/>
  <c r="E81"/>
  <c r="F81"/>
  <c r="E83"/>
  <c r="F83"/>
  <c r="C84"/>
  <c r="EQ22" i="2" s="1"/>
  <c r="D84" i="12"/>
  <c r="ER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N21" i="2" s="1"/>
  <c r="E21" i="11"/>
  <c r="F21"/>
  <c r="E22"/>
  <c r="F22"/>
  <c r="E23"/>
  <c r="F23"/>
  <c r="E24"/>
  <c r="F24"/>
  <c r="D36"/>
  <c r="BU21" i="2" s="1"/>
  <c r="E27" i="11"/>
  <c r="F27"/>
  <c r="E28"/>
  <c r="F28"/>
  <c r="C29"/>
  <c r="D29"/>
  <c r="E30"/>
  <c r="F30"/>
  <c r="C31"/>
  <c r="BH21" i="2" s="1"/>
  <c r="D31" i="11"/>
  <c r="BI21" i="2" s="1"/>
  <c r="E32" i="11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E21" i="2"/>
  <c r="E67" i="11"/>
  <c r="F67"/>
  <c r="E68"/>
  <c r="F68"/>
  <c r="E69"/>
  <c r="F69"/>
  <c r="E70"/>
  <c r="F70"/>
  <c r="D72"/>
  <c r="EI21" i="2" s="1"/>
  <c r="E74" i="11"/>
  <c r="F74"/>
  <c r="E76"/>
  <c r="F76"/>
  <c r="C77"/>
  <c r="EK21" i="2" s="1"/>
  <c r="D77" i="11"/>
  <c r="E80"/>
  <c r="F80"/>
  <c r="F82"/>
  <c r="C83"/>
  <c r="EQ21" i="2" s="1"/>
  <c r="D83" i="11"/>
  <c r="E84"/>
  <c r="F84"/>
  <c r="E85"/>
  <c r="F85"/>
  <c r="E86"/>
  <c r="F86"/>
  <c r="F87"/>
  <c r="C88"/>
  <c r="ET21" i="2" s="1"/>
  <c r="D88" i="11"/>
  <c r="EU21" i="2" s="1"/>
  <c r="E89" i="11"/>
  <c r="F89"/>
  <c r="E90"/>
  <c r="F90"/>
  <c r="E91"/>
  <c r="E92"/>
  <c r="E93"/>
  <c r="C94"/>
  <c r="EW21" i="2" s="1"/>
  <c r="D94" i="11"/>
  <c r="EX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T20" i="2" s="1"/>
  <c r="D36" i="10"/>
  <c r="BU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E20" i="2"/>
  <c r="EF20"/>
  <c r="E67" i="10"/>
  <c r="F67"/>
  <c r="E68"/>
  <c r="F68"/>
  <c r="E69"/>
  <c r="F69"/>
  <c r="E70"/>
  <c r="F70"/>
  <c r="D72"/>
  <c r="E73"/>
  <c r="F73"/>
  <c r="E74"/>
  <c r="E75"/>
  <c r="F75"/>
  <c r="E76"/>
  <c r="F76"/>
  <c r="C77"/>
  <c r="EK20" i="2" s="1"/>
  <c r="D77" i="10"/>
  <c r="E78"/>
  <c r="F78"/>
  <c r="E79"/>
  <c r="F79"/>
  <c r="E80"/>
  <c r="F80"/>
  <c r="E81"/>
  <c r="F81"/>
  <c r="C82"/>
  <c r="D82"/>
  <c r="EO20" i="2" s="1"/>
  <c r="E83" i="10"/>
  <c r="F83"/>
  <c r="C84"/>
  <c r="EQ20" i="2" s="1"/>
  <c r="D84" i="10"/>
  <c r="ER20" i="2" s="1"/>
  <c r="E85" i="10"/>
  <c r="F85"/>
  <c r="E86"/>
  <c r="F86"/>
  <c r="E87"/>
  <c r="F87"/>
  <c r="F88"/>
  <c r="C89"/>
  <c r="ET20" i="2" s="1"/>
  <c r="D89" i="10"/>
  <c r="EU20" i="2" s="1"/>
  <c r="E90" i="10"/>
  <c r="F90"/>
  <c r="E91"/>
  <c r="F91"/>
  <c r="E92"/>
  <c r="E93"/>
  <c r="E94"/>
  <c r="C95"/>
  <c r="EW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H19" i="2" s="1"/>
  <c r="D31" i="9"/>
  <c r="BI19" i="2" s="1"/>
  <c r="E32" i="9"/>
  <c r="F32"/>
  <c r="E33"/>
  <c r="F33"/>
  <c r="C36"/>
  <c r="BT19" i="2" s="1"/>
  <c r="D36" i="9"/>
  <c r="BU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E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L19" i="2" s="1"/>
  <c r="E79" i="9"/>
  <c r="F79"/>
  <c r="E80"/>
  <c r="F80"/>
  <c r="F81"/>
  <c r="E82"/>
  <c r="F82"/>
  <c r="C83"/>
  <c r="EN19" i="2" s="1"/>
  <c r="E84" i="9"/>
  <c r="F84"/>
  <c r="E85"/>
  <c r="F85"/>
  <c r="C86"/>
  <c r="D86"/>
  <c r="C93"/>
  <c r="D93"/>
  <c r="EU19" i="2" s="1"/>
  <c r="E94" i="9"/>
  <c r="F94"/>
  <c r="E95"/>
  <c r="F95"/>
  <c r="E96"/>
  <c r="E97"/>
  <c r="E98"/>
  <c r="C99"/>
  <c r="EW19" i="2" s="1"/>
  <c r="D99" i="9"/>
  <c r="EX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C18" i="2" s="1"/>
  <c r="E30" i="8"/>
  <c r="F30"/>
  <c r="C31"/>
  <c r="D31"/>
  <c r="BI18" i="2" s="1"/>
  <c r="E32" i="8"/>
  <c r="F32"/>
  <c r="E33"/>
  <c r="BJ18" i="2" s="1"/>
  <c r="F33" i="8"/>
  <c r="BK18" i="2" s="1"/>
  <c r="BK31" s="1"/>
  <c r="D34" i="8"/>
  <c r="BR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B18" i="2" s="1"/>
  <c r="D64" i="8"/>
  <c r="EC18" i="2" s="1"/>
  <c r="E65" i="8"/>
  <c r="F65"/>
  <c r="E67"/>
  <c r="F67"/>
  <c r="E68"/>
  <c r="F68"/>
  <c r="E69"/>
  <c r="F69"/>
  <c r="E70"/>
  <c r="F70"/>
  <c r="D72"/>
  <c r="EI18" i="2" s="1"/>
  <c r="E73" i="8"/>
  <c r="F73"/>
  <c r="F74"/>
  <c r="E75"/>
  <c r="F75"/>
  <c r="E76"/>
  <c r="F76"/>
  <c r="D77"/>
  <c r="EL18" i="2" s="1"/>
  <c r="E78" i="8"/>
  <c r="F78"/>
  <c r="E79"/>
  <c r="F79"/>
  <c r="E82"/>
  <c r="F82"/>
  <c r="C84"/>
  <c r="EQ18" i="2" s="1"/>
  <c r="D84" i="8"/>
  <c r="E85"/>
  <c r="F85"/>
  <c r="E86"/>
  <c r="F86"/>
  <c r="E87"/>
  <c r="F87"/>
  <c r="F88"/>
  <c r="C89"/>
  <c r="ET18" i="2" s="1"/>
  <c r="D89" i="8"/>
  <c r="EU18" i="2" s="1"/>
  <c r="E90" i="8"/>
  <c r="F90"/>
  <c r="E91"/>
  <c r="F91"/>
  <c r="E92"/>
  <c r="E93"/>
  <c r="E94"/>
  <c r="C95"/>
  <c r="EW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T17" i="2" s="1"/>
  <c r="E88" i="7"/>
  <c r="F88"/>
  <c r="E89"/>
  <c r="F89"/>
  <c r="E90"/>
  <c r="E91"/>
  <c r="E92"/>
  <c r="C93"/>
  <c r="EW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B16" i="2" s="1"/>
  <c r="BC16"/>
  <c r="E31" i="6"/>
  <c r="F31"/>
  <c r="D33"/>
  <c r="BI16" i="2" s="1"/>
  <c r="E34" i="6"/>
  <c r="F34"/>
  <c r="E35"/>
  <c r="F35"/>
  <c r="E38"/>
  <c r="F38"/>
  <c r="D39"/>
  <c r="BU16" i="2" s="1"/>
  <c r="C39" i="6"/>
  <c r="E40"/>
  <c r="E41"/>
  <c r="F41"/>
  <c r="F43"/>
  <c r="E44"/>
  <c r="F44"/>
  <c r="E45"/>
  <c r="F45"/>
  <c r="E46"/>
  <c r="F46"/>
  <c r="E49"/>
  <c r="F49"/>
  <c r="E50"/>
  <c r="F50"/>
  <c r="F51"/>
  <c r="E52"/>
  <c r="F52"/>
  <c r="C59"/>
  <c r="D59"/>
  <c r="E61"/>
  <c r="F61"/>
  <c r="F62"/>
  <c r="E63"/>
  <c r="F63"/>
  <c r="E64"/>
  <c r="F64"/>
  <c r="E65"/>
  <c r="F65"/>
  <c r="E66"/>
  <c r="F66"/>
  <c r="C67"/>
  <c r="E68"/>
  <c r="F68"/>
  <c r="EE16" i="2"/>
  <c r="E70" i="6"/>
  <c r="F70"/>
  <c r="E71"/>
  <c r="F71"/>
  <c r="E72"/>
  <c r="F72"/>
  <c r="E73"/>
  <c r="F73"/>
  <c r="D75"/>
  <c r="EI16" i="2" s="1"/>
  <c r="E76" i="6"/>
  <c r="F76"/>
  <c r="E77"/>
  <c r="F77"/>
  <c r="E79"/>
  <c r="F79"/>
  <c r="C82"/>
  <c r="D82"/>
  <c r="EL16" i="2" s="1"/>
  <c r="E83" i="6"/>
  <c r="F83"/>
  <c r="E84"/>
  <c r="F84"/>
  <c r="E85"/>
  <c r="F85"/>
  <c r="C86"/>
  <c r="EN16" i="2" s="1"/>
  <c r="D86" i="6"/>
  <c r="EO16" i="2" s="1"/>
  <c r="E87" i="6"/>
  <c r="F87"/>
  <c r="C88"/>
  <c r="EQ16" i="2" s="1"/>
  <c r="D88" i="6"/>
  <c r="ER16" i="2" s="1"/>
  <c r="E89" i="6"/>
  <c r="F89"/>
  <c r="E90"/>
  <c r="F90"/>
  <c r="E91"/>
  <c r="F91"/>
  <c r="F92"/>
  <c r="C93"/>
  <c r="ET16" i="2" s="1"/>
  <c r="D93" i="6"/>
  <c r="EU16" i="2" s="1"/>
  <c r="E94" i="6"/>
  <c r="F94"/>
  <c r="E95"/>
  <c r="F95"/>
  <c r="E96"/>
  <c r="E97"/>
  <c r="E98"/>
  <c r="C99"/>
  <c r="D99"/>
  <c r="EX16" i="2" s="1"/>
  <c r="E100" i="6"/>
  <c r="F100"/>
  <c r="E101"/>
  <c r="F101"/>
  <c r="E102"/>
  <c r="F102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H15" i="2" s="1"/>
  <c r="E34" i="5"/>
  <c r="E35"/>
  <c r="F35"/>
  <c r="C36"/>
  <c r="BN15" i="2" s="1"/>
  <c r="D36" i="5"/>
  <c r="BO15" i="2" s="1"/>
  <c r="E37" i="5"/>
  <c r="F37"/>
  <c r="C38"/>
  <c r="BT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I15" i="2" s="1"/>
  <c r="E75" i="5"/>
  <c r="F75"/>
  <c r="E76"/>
  <c r="F76"/>
  <c r="E77"/>
  <c r="E78"/>
  <c r="F78"/>
  <c r="C79"/>
  <c r="D79"/>
  <c r="EL15" i="2" s="1"/>
  <c r="E80" i="5"/>
  <c r="F80"/>
  <c r="E81"/>
  <c r="F81"/>
  <c r="E82"/>
  <c r="E83"/>
  <c r="F83"/>
  <c r="C84"/>
  <c r="EN15" i="2" s="1"/>
  <c r="D84" i="5"/>
  <c r="E85"/>
  <c r="F85"/>
  <c r="E86"/>
  <c r="F86"/>
  <c r="C87"/>
  <c r="EQ15" i="2" s="1"/>
  <c r="D87" i="5"/>
  <c r="ER15" i="2" s="1"/>
  <c r="E88" i="5"/>
  <c r="F88"/>
  <c r="E89"/>
  <c r="F89"/>
  <c r="E90"/>
  <c r="F90"/>
  <c r="E91"/>
  <c r="F91"/>
  <c r="C92"/>
  <c r="ET15" i="2" s="1"/>
  <c r="D92" i="5"/>
  <c r="EU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B14" i="2"/>
  <c r="BC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C9" s="1"/>
  <c r="F11"/>
  <c r="C11" s="1"/>
  <c r="F12"/>
  <c r="F13"/>
  <c r="F16"/>
  <c r="C16" s="1"/>
  <c r="F17"/>
  <c r="G17"/>
  <c r="F18"/>
  <c r="G19"/>
  <c r="D19" s="1"/>
  <c r="F35"/>
  <c r="C35" s="1"/>
  <c r="F40"/>
  <c r="C40" s="1"/>
  <c r="F41"/>
  <c r="C41" s="1"/>
  <c r="G41"/>
  <c r="D41" s="1"/>
  <c r="O14" i="2"/>
  <c r="P14"/>
  <c r="R14"/>
  <c r="S14"/>
  <c r="U14"/>
  <c r="V14"/>
  <c r="X14"/>
  <c r="Y14"/>
  <c r="AA14"/>
  <c r="AD14"/>
  <c r="AE14"/>
  <c r="AG14"/>
  <c r="AJ14"/>
  <c r="AK14"/>
  <c r="AO14"/>
  <c r="AR14"/>
  <c r="AW14"/>
  <c r="BA14"/>
  <c r="BE14"/>
  <c r="BF14"/>
  <c r="BF31" s="1"/>
  <c r="BM14"/>
  <c r="BY14"/>
  <c r="BY31" s="1"/>
  <c r="BY32" s="1"/>
  <c r="BY33" s="1"/>
  <c r="CB14"/>
  <c r="CB31" s="1"/>
  <c r="CF14"/>
  <c r="CI14"/>
  <c r="CJ14"/>
  <c r="CM14"/>
  <c r="CO14"/>
  <c r="DC14"/>
  <c r="DP14"/>
  <c r="DV14"/>
  <c r="DW14"/>
  <c r="DY14"/>
  <c r="DZ14"/>
  <c r="EB14"/>
  <c r="EC14"/>
  <c r="EQ14"/>
  <c r="ER14"/>
  <c r="EW14"/>
  <c r="L15"/>
  <c r="O15"/>
  <c r="P15"/>
  <c r="R15"/>
  <c r="S15"/>
  <c r="U15"/>
  <c r="V15"/>
  <c r="X15"/>
  <c r="Y15"/>
  <c r="AA15"/>
  <c r="AD15"/>
  <c r="AE15"/>
  <c r="AG15"/>
  <c r="AH15"/>
  <c r="AJ15"/>
  <c r="AK15"/>
  <c r="AO15"/>
  <c r="AP15"/>
  <c r="AQ15"/>
  <c r="AW15"/>
  <c r="BA15"/>
  <c r="BM15"/>
  <c r="BY15"/>
  <c r="CB15"/>
  <c r="CF15"/>
  <c r="CG15"/>
  <c r="CI15"/>
  <c r="CJ15"/>
  <c r="CM15"/>
  <c r="CO15"/>
  <c r="CP15"/>
  <c r="CR15"/>
  <c r="CS15"/>
  <c r="DC15"/>
  <c r="DP15"/>
  <c r="DS15"/>
  <c r="DT15"/>
  <c r="DV15"/>
  <c r="DW15"/>
  <c r="DY15"/>
  <c r="DZ15"/>
  <c r="EB15"/>
  <c r="EC15"/>
  <c r="EF15"/>
  <c r="EW15"/>
  <c r="EX15"/>
  <c r="L16"/>
  <c r="O16"/>
  <c r="P16"/>
  <c r="R16"/>
  <c r="S16"/>
  <c r="U16"/>
  <c r="V16"/>
  <c r="X16"/>
  <c r="Y16"/>
  <c r="AA16"/>
  <c r="AD16"/>
  <c r="AE16"/>
  <c r="AG16"/>
  <c r="AH16"/>
  <c r="AJ16"/>
  <c r="AK16"/>
  <c r="AO16"/>
  <c r="AP16"/>
  <c r="AQ16"/>
  <c r="AS16"/>
  <c r="AW16"/>
  <c r="BA16"/>
  <c r="BH16"/>
  <c r="BM16"/>
  <c r="BY16"/>
  <c r="CB16"/>
  <c r="CF16"/>
  <c r="CG16"/>
  <c r="CI16"/>
  <c r="CJ16"/>
  <c r="CM16"/>
  <c r="CO16"/>
  <c r="CP16"/>
  <c r="CW16"/>
  <c r="DC16"/>
  <c r="DP16"/>
  <c r="DS16"/>
  <c r="DV16"/>
  <c r="DW16"/>
  <c r="DZ16"/>
  <c r="EB16"/>
  <c r="EC16"/>
  <c r="L17"/>
  <c r="O17"/>
  <c r="P17"/>
  <c r="R17"/>
  <c r="S17"/>
  <c r="U17"/>
  <c r="V17"/>
  <c r="X17"/>
  <c r="Y17"/>
  <c r="AA17"/>
  <c r="AD17"/>
  <c r="AE17"/>
  <c r="AG17"/>
  <c r="AH17"/>
  <c r="AJ17"/>
  <c r="AK17"/>
  <c r="AO17"/>
  <c r="AR17"/>
  <c r="AW17"/>
  <c r="BA17"/>
  <c r="BH17"/>
  <c r="BI17"/>
  <c r="BM17"/>
  <c r="BY17"/>
  <c r="CB17"/>
  <c r="CM17"/>
  <c r="CO17"/>
  <c r="CP17"/>
  <c r="CW17"/>
  <c r="DC17"/>
  <c r="DP17"/>
  <c r="DV17"/>
  <c r="DW17"/>
  <c r="DY17"/>
  <c r="DZ17"/>
  <c r="EB17"/>
  <c r="EC17"/>
  <c r="L18"/>
  <c r="I18" s="1"/>
  <c r="O18"/>
  <c r="P18"/>
  <c r="R18"/>
  <c r="S18"/>
  <c r="U18"/>
  <c r="V18"/>
  <c r="X18"/>
  <c r="Y18"/>
  <c r="AA18"/>
  <c r="AD18"/>
  <c r="AE18"/>
  <c r="AG18"/>
  <c r="AH18"/>
  <c r="AJ18"/>
  <c r="AK18"/>
  <c r="AM18"/>
  <c r="AN18"/>
  <c r="AR18"/>
  <c r="BA18"/>
  <c r="BH18"/>
  <c r="BY18"/>
  <c r="CB18"/>
  <c r="CF18"/>
  <c r="CG18"/>
  <c r="CI18"/>
  <c r="CJ18"/>
  <c r="CM18"/>
  <c r="CP18"/>
  <c r="CR18"/>
  <c r="CS18"/>
  <c r="DC18"/>
  <c r="DP18"/>
  <c r="DS18"/>
  <c r="DV18"/>
  <c r="DW18"/>
  <c r="DY18"/>
  <c r="DZ18"/>
  <c r="L19"/>
  <c r="O19"/>
  <c r="P19"/>
  <c r="R19"/>
  <c r="S19"/>
  <c r="U19"/>
  <c r="V19"/>
  <c r="X19"/>
  <c r="Y19"/>
  <c r="AA19"/>
  <c r="AD19"/>
  <c r="AE19"/>
  <c r="AG19"/>
  <c r="AH19"/>
  <c r="AJ19"/>
  <c r="AK19"/>
  <c r="AO19"/>
  <c r="AP19"/>
  <c r="BA19"/>
  <c r="BM19"/>
  <c r="BY19"/>
  <c r="CB19"/>
  <c r="CM19"/>
  <c r="CO19"/>
  <c r="CP19"/>
  <c r="CS19"/>
  <c r="CT19" s="1"/>
  <c r="DC19"/>
  <c r="DP19"/>
  <c r="DS19"/>
  <c r="DT19"/>
  <c r="DV19"/>
  <c r="DW19"/>
  <c r="DY19"/>
  <c r="DZ19"/>
  <c r="EB19"/>
  <c r="EC19"/>
  <c r="L20"/>
  <c r="O20"/>
  <c r="P20"/>
  <c r="R20"/>
  <c r="S20"/>
  <c r="U20"/>
  <c r="V20"/>
  <c r="X20"/>
  <c r="Y20"/>
  <c r="AA20"/>
  <c r="AD20"/>
  <c r="AE20"/>
  <c r="AG20"/>
  <c r="AH20"/>
  <c r="AJ20"/>
  <c r="AK20"/>
  <c r="AO20"/>
  <c r="AR20"/>
  <c r="AW20"/>
  <c r="BA20"/>
  <c r="BH20"/>
  <c r="BI20"/>
  <c r="BM20"/>
  <c r="BY20"/>
  <c r="CB20"/>
  <c r="CG20"/>
  <c r="CI20"/>
  <c r="CJ20"/>
  <c r="CM20"/>
  <c r="CO20"/>
  <c r="CP20"/>
  <c r="CS20"/>
  <c r="CU20"/>
  <c r="CV20"/>
  <c r="DC20"/>
  <c r="DP20"/>
  <c r="DS20"/>
  <c r="DV20"/>
  <c r="DW20"/>
  <c r="DY20"/>
  <c r="DZ20"/>
  <c r="EB20"/>
  <c r="EC20"/>
  <c r="L21"/>
  <c r="P21"/>
  <c r="S21"/>
  <c r="V21"/>
  <c r="Y21"/>
  <c r="AE21"/>
  <c r="AH21"/>
  <c r="AK21"/>
  <c r="AW21"/>
  <c r="O21"/>
  <c r="R21"/>
  <c r="U21"/>
  <c r="X21"/>
  <c r="AA21"/>
  <c r="AD21"/>
  <c r="AG21"/>
  <c r="AJ21"/>
  <c r="AM21"/>
  <c r="AR21"/>
  <c r="BA21"/>
  <c r="BM21"/>
  <c r="BY21"/>
  <c r="CB21"/>
  <c r="CF21"/>
  <c r="CG21"/>
  <c r="CM21"/>
  <c r="CP21"/>
  <c r="CI21"/>
  <c r="CJ21"/>
  <c r="CO21"/>
  <c r="DC21"/>
  <c r="DP21"/>
  <c r="DS21"/>
  <c r="DV21"/>
  <c r="DW21"/>
  <c r="DY21"/>
  <c r="DZ21"/>
  <c r="EB21"/>
  <c r="EC21"/>
  <c r="L22"/>
  <c r="P22"/>
  <c r="S22"/>
  <c r="V22"/>
  <c r="Y22"/>
  <c r="AE22"/>
  <c r="AH22"/>
  <c r="AK22"/>
  <c r="AW22"/>
  <c r="O22"/>
  <c r="R22"/>
  <c r="U22"/>
  <c r="X22"/>
  <c r="AA22"/>
  <c r="AD22"/>
  <c r="AG22"/>
  <c r="AJ22"/>
  <c r="BA22"/>
  <c r="BM22"/>
  <c r="BY22"/>
  <c r="CB22"/>
  <c r="CF22"/>
  <c r="CG22"/>
  <c r="CP22"/>
  <c r="CI22"/>
  <c r="CJ22"/>
  <c r="CM22"/>
  <c r="CO22"/>
  <c r="DC22"/>
  <c r="DS22"/>
  <c r="DV22"/>
  <c r="DW22"/>
  <c r="DY22"/>
  <c r="DZ22"/>
  <c r="EB22"/>
  <c r="EW22"/>
  <c r="EX22"/>
  <c r="P23"/>
  <c r="S23"/>
  <c r="V23"/>
  <c r="Y23"/>
  <c r="AE23"/>
  <c r="AH23"/>
  <c r="AK23"/>
  <c r="CG23"/>
  <c r="CM23"/>
  <c r="CP23"/>
  <c r="R23"/>
  <c r="U23"/>
  <c r="X23"/>
  <c r="AA23"/>
  <c r="AD23"/>
  <c r="AJ23"/>
  <c r="AO23"/>
  <c r="AR23"/>
  <c r="AW23"/>
  <c r="BA23"/>
  <c r="BH23"/>
  <c r="BI23"/>
  <c r="BM23"/>
  <c r="BY23"/>
  <c r="CB23"/>
  <c r="CF23"/>
  <c r="CO23"/>
  <c r="CW23"/>
  <c r="DC23"/>
  <c r="DP23"/>
  <c r="DS23"/>
  <c r="DT23"/>
  <c r="DV23"/>
  <c r="DW23"/>
  <c r="DY23"/>
  <c r="DZ23"/>
  <c r="EB23"/>
  <c r="EC23"/>
  <c r="P24"/>
  <c r="S24"/>
  <c r="V24"/>
  <c r="Y24"/>
  <c r="AE24"/>
  <c r="AH24"/>
  <c r="AK24"/>
  <c r="CG24"/>
  <c r="CM24"/>
  <c r="CP24"/>
  <c r="O24"/>
  <c r="R24"/>
  <c r="U24"/>
  <c r="X24"/>
  <c r="AA24"/>
  <c r="AJ24"/>
  <c r="AM24"/>
  <c r="AR24"/>
  <c r="AW24"/>
  <c r="BA24"/>
  <c r="BH24"/>
  <c r="BM24"/>
  <c r="BY24"/>
  <c r="CB24"/>
  <c r="CF24"/>
  <c r="CI24"/>
  <c r="CJ24"/>
  <c r="CO24"/>
  <c r="DC24"/>
  <c r="DP24"/>
  <c r="DS24"/>
  <c r="DV24"/>
  <c r="DW24"/>
  <c r="DY24"/>
  <c r="DZ24"/>
  <c r="EB24"/>
  <c r="EC24"/>
  <c r="P25"/>
  <c r="V25"/>
  <c r="Y25"/>
  <c r="AE25"/>
  <c r="AH25"/>
  <c r="AK25"/>
  <c r="AR25"/>
  <c r="AW25"/>
  <c r="CG25"/>
  <c r="CM25"/>
  <c r="CP25"/>
  <c r="L25"/>
  <c r="O25"/>
  <c r="R25"/>
  <c r="U25"/>
  <c r="X25"/>
  <c r="AA25"/>
  <c r="AD25"/>
  <c r="AG25"/>
  <c r="AJ25"/>
  <c r="AO25"/>
  <c r="BA25"/>
  <c r="BM25"/>
  <c r="BY25"/>
  <c r="CB25"/>
  <c r="CF25"/>
  <c r="CI25"/>
  <c r="CJ25"/>
  <c r="CO25"/>
  <c r="CR25"/>
  <c r="DC25"/>
  <c r="DP25"/>
  <c r="DS25"/>
  <c r="DT25"/>
  <c r="DV25"/>
  <c r="DW25"/>
  <c r="DY25"/>
  <c r="DZ25"/>
  <c r="EB25"/>
  <c r="EC25"/>
  <c r="P26"/>
  <c r="S26"/>
  <c r="V26"/>
  <c r="Y26"/>
  <c r="AE26"/>
  <c r="AH26"/>
  <c r="AK26"/>
  <c r="AW26"/>
  <c r="CG26"/>
  <c r="CP26"/>
  <c r="L26"/>
  <c r="O26"/>
  <c r="R26"/>
  <c r="U26"/>
  <c r="X26"/>
  <c r="AA26"/>
  <c r="AD26"/>
  <c r="AG26"/>
  <c r="AJ26"/>
  <c r="AO26"/>
  <c r="BA26"/>
  <c r="BH26"/>
  <c r="BM26"/>
  <c r="BY26"/>
  <c r="CB26"/>
  <c r="CI26"/>
  <c r="CJ26"/>
  <c r="CM26"/>
  <c r="CO26"/>
  <c r="DC26"/>
  <c r="DP26"/>
  <c r="DS26"/>
  <c r="DT26"/>
  <c r="DV26"/>
  <c r="DW26"/>
  <c r="DY26"/>
  <c r="DZ26"/>
  <c r="EB26"/>
  <c r="EC26"/>
  <c r="P27"/>
  <c r="S27"/>
  <c r="V27"/>
  <c r="Y27"/>
  <c r="AE27"/>
  <c r="AH27"/>
  <c r="AK27"/>
  <c r="AW27"/>
  <c r="CG27"/>
  <c r="CP27"/>
  <c r="L27"/>
  <c r="O27"/>
  <c r="R27"/>
  <c r="U27"/>
  <c r="X27"/>
  <c r="AA27"/>
  <c r="AD27"/>
  <c r="AG27"/>
  <c r="AJ27"/>
  <c r="AO27"/>
  <c r="BA27"/>
  <c r="BM27"/>
  <c r="BY27"/>
  <c r="CB27"/>
  <c r="CF27"/>
  <c r="CM27"/>
  <c r="CO27"/>
  <c r="DC27"/>
  <c r="DP27"/>
  <c r="DS27"/>
  <c r="DT27"/>
  <c r="DV27"/>
  <c r="DW27"/>
  <c r="DY27"/>
  <c r="DZ27"/>
  <c r="EB27"/>
  <c r="EC27"/>
  <c r="P28"/>
  <c r="S28"/>
  <c r="V28"/>
  <c r="Y28"/>
  <c r="AH28"/>
  <c r="AK28"/>
  <c r="CG28"/>
  <c r="CP28"/>
  <c r="L28"/>
  <c r="I28" s="1"/>
  <c r="O28"/>
  <c r="R28"/>
  <c r="U28"/>
  <c r="X28"/>
  <c r="AA28"/>
  <c r="AD28"/>
  <c r="AG28"/>
  <c r="AJ28"/>
  <c r="AO28"/>
  <c r="AR28"/>
  <c r="BA28"/>
  <c r="BJ28"/>
  <c r="BM28"/>
  <c r="BY28"/>
  <c r="CB28"/>
  <c r="CF28"/>
  <c r="CI28"/>
  <c r="CJ28"/>
  <c r="CM28"/>
  <c r="CO28"/>
  <c r="DC28"/>
  <c r="DE28"/>
  <c r="DF28" s="1"/>
  <c r="DP28"/>
  <c r="DS28"/>
  <c r="DT28"/>
  <c r="DV28"/>
  <c r="DW28"/>
  <c r="DY28"/>
  <c r="DZ28"/>
  <c r="EB28"/>
  <c r="P29"/>
  <c r="S29"/>
  <c r="V29"/>
  <c r="Y29"/>
  <c r="AE29"/>
  <c r="AH29"/>
  <c r="AK29"/>
  <c r="CG29"/>
  <c r="CM29"/>
  <c r="CP29"/>
  <c r="O29"/>
  <c r="R29"/>
  <c r="U29"/>
  <c r="X29"/>
  <c r="AA29"/>
  <c r="AD29"/>
  <c r="AG29"/>
  <c r="AJ29"/>
  <c r="AO29"/>
  <c r="BA29"/>
  <c r="BM29"/>
  <c r="BY29"/>
  <c r="CB29"/>
  <c r="CF29"/>
  <c r="CI29"/>
  <c r="CJ29"/>
  <c r="CO29"/>
  <c r="CW29"/>
  <c r="DC29"/>
  <c r="DP29"/>
  <c r="DS29"/>
  <c r="DV29"/>
  <c r="DW29"/>
  <c r="DY29"/>
  <c r="DZ29"/>
  <c r="EN29"/>
  <c r="BD30"/>
  <c r="AY31"/>
  <c r="AY32" s="1"/>
  <c r="AY33" s="1"/>
  <c r="AZ31"/>
  <c r="BW31"/>
  <c r="BW32" s="1"/>
  <c r="BW33" s="1"/>
  <c r="BZ31"/>
  <c r="BZ32" s="1"/>
  <c r="BZ33" s="1"/>
  <c r="CA31"/>
  <c r="CX31"/>
  <c r="CX32" s="1"/>
  <c r="CX33" s="1"/>
  <c r="DA31"/>
  <c r="DA32" s="1"/>
  <c r="DA33" s="1"/>
  <c r="DB31"/>
  <c r="DB32" s="1"/>
  <c r="DB33" s="1"/>
  <c r="DD31"/>
  <c r="DG31"/>
  <c r="DG32" s="1"/>
  <c r="DG33" s="1"/>
  <c r="D22" i="1"/>
  <c r="E24"/>
  <c r="F24"/>
  <c r="F27"/>
  <c r="C27" s="1"/>
  <c r="G27"/>
  <c r="E33"/>
  <c r="E34"/>
  <c r="E37"/>
  <c r="AR22" i="2"/>
  <c r="AR29"/>
  <c r="AR27"/>
  <c r="AR26"/>
  <c r="F40" i="6"/>
  <c r="BV14" i="2"/>
  <c r="G38" i="1"/>
  <c r="E73" i="11"/>
  <c r="E58" i="12"/>
  <c r="F58"/>
  <c r="C56"/>
  <c r="DP22" i="2"/>
  <c r="F78" i="14"/>
  <c r="C77"/>
  <c r="EK24" i="2" s="1"/>
  <c r="E78" i="14"/>
  <c r="F80" i="15"/>
  <c r="C77"/>
  <c r="EK25" i="2" s="1"/>
  <c r="E80" i="15"/>
  <c r="F74" i="18"/>
  <c r="E74"/>
  <c r="C70" i="19"/>
  <c r="F73"/>
  <c r="E73"/>
  <c r="E43" i="6"/>
  <c r="E76" i="9"/>
  <c r="F75" i="11"/>
  <c r="E77" i="12"/>
  <c r="F73" i="17"/>
  <c r="C72"/>
  <c r="EH27" i="2" s="1"/>
  <c r="E73" i="17"/>
  <c r="E80" i="8"/>
  <c r="F80"/>
  <c r="E74"/>
  <c r="CF20" i="2"/>
  <c r="C72" i="12"/>
  <c r="C39" i="19"/>
  <c r="F40"/>
  <c r="I27" i="2" l="1"/>
  <c r="I21"/>
  <c r="I16"/>
  <c r="I24"/>
  <c r="I26"/>
  <c r="I20"/>
  <c r="I19"/>
  <c r="I22"/>
  <c r="I25"/>
  <c r="I17"/>
  <c r="I15"/>
  <c r="I23"/>
  <c r="I14"/>
  <c r="I29"/>
  <c r="D25" i="16"/>
  <c r="CT29" i="2"/>
  <c r="CD23"/>
  <c r="CC14"/>
  <c r="AT31"/>
  <c r="CT20"/>
  <c r="E20" i="14"/>
  <c r="CT23" i="2"/>
  <c r="CT21"/>
  <c r="CD17"/>
  <c r="CT28"/>
  <c r="CT27"/>
  <c r="CT26"/>
  <c r="CT25"/>
  <c r="CT24"/>
  <c r="CT22"/>
  <c r="CT18"/>
  <c r="CT16"/>
  <c r="CT15"/>
  <c r="BS29"/>
  <c r="F28"/>
  <c r="F27"/>
  <c r="F23"/>
  <c r="F22"/>
  <c r="F20"/>
  <c r="BS19"/>
  <c r="BS17"/>
  <c r="F16"/>
  <c r="C25" i="12"/>
  <c r="AV19" i="2"/>
  <c r="F19" s="1"/>
  <c r="C25" i="9"/>
  <c r="C25" i="6"/>
  <c r="C25" i="16"/>
  <c r="D98" i="8"/>
  <c r="EK27" i="2"/>
  <c r="EM27" s="1"/>
  <c r="BS25"/>
  <c r="BS18"/>
  <c r="BS28"/>
  <c r="CC16"/>
  <c r="BD16"/>
  <c r="C94" i="4"/>
  <c r="M31" i="2"/>
  <c r="M33" s="1"/>
  <c r="E64" i="11"/>
  <c r="D25" i="19"/>
  <c r="D96"/>
  <c r="E14" i="12"/>
  <c r="ET29" i="2"/>
  <c r="EV29" s="1"/>
  <c r="F17" i="14"/>
  <c r="C98" i="12"/>
  <c r="G98" s="1"/>
  <c r="D98"/>
  <c r="H98" s="1"/>
  <c r="D25"/>
  <c r="Y31" i="2"/>
  <c r="Y33" s="1"/>
  <c r="ET14"/>
  <c r="EV14" s="1"/>
  <c r="D25" i="11"/>
  <c r="F40"/>
  <c r="C25"/>
  <c r="D94" i="4"/>
  <c r="N27" i="2"/>
  <c r="F60" i="4"/>
  <c r="H9" i="1"/>
  <c r="E17" i="19"/>
  <c r="F81" i="14"/>
  <c r="BD23" i="2"/>
  <c r="D23" i="13"/>
  <c r="E40" i="9"/>
  <c r="EE15" i="2"/>
  <c r="EG15" s="1"/>
  <c r="E5" i="12"/>
  <c r="F55" i="16"/>
  <c r="E40" i="8"/>
  <c r="CN27" i="2"/>
  <c r="E68" i="13"/>
  <c r="F7" i="7"/>
  <c r="E66" i="15"/>
  <c r="D25" i="18"/>
  <c r="F5" i="17"/>
  <c r="AF24" i="2"/>
  <c r="CN28"/>
  <c r="F32" i="18"/>
  <c r="F12" i="12"/>
  <c r="E7"/>
  <c r="AX21" i="2"/>
  <c r="F5" i="16"/>
  <c r="E26" i="5"/>
  <c r="E5" i="14"/>
  <c r="DU29" i="2"/>
  <c r="N26"/>
  <c r="E5" i="13"/>
  <c r="AX22" i="2"/>
  <c r="F82" i="12"/>
  <c r="E5" i="8"/>
  <c r="F26" i="5"/>
  <c r="F26" i="12"/>
  <c r="AU22" i="2"/>
  <c r="F7" i="12"/>
  <c r="E38" i="5"/>
  <c r="C25"/>
  <c r="CK23" i="2"/>
  <c r="AC20"/>
  <c r="E52" i="13"/>
  <c r="Q22" i="2"/>
  <c r="F14" i="11"/>
  <c r="DR18" i="2"/>
  <c r="N17"/>
  <c r="AI14"/>
  <c r="C36" i="16"/>
  <c r="BT26" i="2" s="1"/>
  <c r="F26" s="1"/>
  <c r="E17" i="16"/>
  <c r="EG23" i="2"/>
  <c r="E17" i="13"/>
  <c r="E26" i="12"/>
  <c r="CN22" i="2"/>
  <c r="F5" i="12"/>
  <c r="CK19" i="2"/>
  <c r="AL18"/>
  <c r="AF18"/>
  <c r="AL17"/>
  <c r="E26" i="6"/>
  <c r="F82"/>
  <c r="F20"/>
  <c r="DX29" i="2"/>
  <c r="AI28"/>
  <c r="E26" i="17"/>
  <c r="E26" i="14"/>
  <c r="E66"/>
  <c r="CQ23" i="2"/>
  <c r="ED23"/>
  <c r="Z21"/>
  <c r="E37" i="11"/>
  <c r="ED21" i="2"/>
  <c r="Q21"/>
  <c r="F14" i="9"/>
  <c r="E91"/>
  <c r="CQ18" i="2"/>
  <c r="F56" i="8"/>
  <c r="E7"/>
  <c r="Z18" i="2"/>
  <c r="E34" i="7"/>
  <c r="F69" i="6"/>
  <c r="E36" i="5"/>
  <c r="E33"/>
  <c r="E68"/>
  <c r="DX15" i="2"/>
  <c r="CQ15"/>
  <c r="F58" i="5"/>
  <c r="C4"/>
  <c r="BQ15" i="2"/>
  <c r="F15" s="1"/>
  <c r="F36" i="5"/>
  <c r="F30"/>
  <c r="AX14" i="2"/>
  <c r="F34" i="4"/>
  <c r="F17"/>
  <c r="F5"/>
  <c r="F42" i="1"/>
  <c r="H42" s="1"/>
  <c r="F26" i="19"/>
  <c r="E17" i="17"/>
  <c r="CK27" i="2"/>
  <c r="ED25"/>
  <c r="AX25"/>
  <c r="CK25"/>
  <c r="AC25"/>
  <c r="CH25"/>
  <c r="F37" i="14"/>
  <c r="F35" s="1"/>
  <c r="F34" s="1"/>
  <c r="F60" i="13"/>
  <c r="T22" i="2"/>
  <c r="E94" i="11"/>
  <c r="F40" i="9"/>
  <c r="E20"/>
  <c r="F36"/>
  <c r="F86"/>
  <c r="F7" i="8"/>
  <c r="EV18" i="2"/>
  <c r="F14" i="8"/>
  <c r="F80" i="7"/>
  <c r="E39" i="6"/>
  <c r="E36"/>
  <c r="CH15" i="2"/>
  <c r="AI15"/>
  <c r="Z15"/>
  <c r="ES15"/>
  <c r="E84" i="4"/>
  <c r="E73"/>
  <c r="D4"/>
  <c r="D37" s="1"/>
  <c r="G32" i="1"/>
  <c r="F7" i="19"/>
  <c r="BD27" i="2"/>
  <c r="F31" i="16"/>
  <c r="E29"/>
  <c r="F31" i="15"/>
  <c r="F29"/>
  <c r="E20"/>
  <c r="AL24" i="2"/>
  <c r="CN23"/>
  <c r="E24" i="13"/>
  <c r="CK22" i="2"/>
  <c r="F94" i="11"/>
  <c r="F37"/>
  <c r="E7"/>
  <c r="DM20" i="2"/>
  <c r="CW20"/>
  <c r="E26" i="10"/>
  <c r="F20"/>
  <c r="E12"/>
  <c r="BJ19" i="2"/>
  <c r="CC18"/>
  <c r="E14" i="8"/>
  <c r="W18" i="2"/>
  <c r="F81" i="8"/>
  <c r="F17" i="7"/>
  <c r="DM16" i="2"/>
  <c r="F39" i="6"/>
  <c r="F88"/>
  <c r="C4"/>
  <c r="DU15" i="2"/>
  <c r="BR15"/>
  <c r="F20" i="5"/>
  <c r="EA14" i="2"/>
  <c r="CH14"/>
  <c r="E7" i="19"/>
  <c r="D4"/>
  <c r="E34"/>
  <c r="AF29" i="2"/>
  <c r="DN29"/>
  <c r="DK29" s="1"/>
  <c r="E84" i="18"/>
  <c r="F77" i="17"/>
  <c r="C25"/>
  <c r="E31"/>
  <c r="AL27" i="2"/>
  <c r="E82" i="16"/>
  <c r="Z26" i="2"/>
  <c r="C4" i="16"/>
  <c r="E26"/>
  <c r="E12"/>
  <c r="G25" i="2"/>
  <c r="E31" i="15"/>
  <c r="F20"/>
  <c r="F26" i="14"/>
  <c r="E83"/>
  <c r="DN24" i="2"/>
  <c r="DK24" s="1"/>
  <c r="F90" i="13"/>
  <c r="DR23" i="2"/>
  <c r="F52" i="13"/>
  <c r="D94"/>
  <c r="F84"/>
  <c r="D4"/>
  <c r="F78" i="12"/>
  <c r="EL22" i="2"/>
  <c r="EM22" s="1"/>
  <c r="E29" i="12"/>
  <c r="DR22" i="2"/>
  <c r="F29" i="12"/>
  <c r="DU22" i="2"/>
  <c r="E64" i="12"/>
  <c r="F37"/>
  <c r="E78"/>
  <c r="E12"/>
  <c r="F7" i="11"/>
  <c r="F84" i="10"/>
  <c r="E7"/>
  <c r="E66"/>
  <c r="AI20" i="2"/>
  <c r="AU20"/>
  <c r="F20" i="9"/>
  <c r="CN19" i="2"/>
  <c r="F65" i="9"/>
  <c r="DN19" i="2"/>
  <c r="EA19"/>
  <c r="T19"/>
  <c r="N19"/>
  <c r="E66" i="8"/>
  <c r="CH18" i="2"/>
  <c r="N18"/>
  <c r="BO31"/>
  <c r="E89" i="8"/>
  <c r="ED18" i="2"/>
  <c r="AU18"/>
  <c r="E7" i="6"/>
  <c r="E33"/>
  <c r="F12"/>
  <c r="F87" i="5"/>
  <c r="E20"/>
  <c r="DR15" i="2"/>
  <c r="E20" i="4"/>
  <c r="CN14" i="2"/>
  <c r="AC14"/>
  <c r="E14" i="4"/>
  <c r="E7"/>
  <c r="F31"/>
  <c r="F29" i="19"/>
  <c r="E29"/>
  <c r="E12"/>
  <c r="E26"/>
  <c r="AL29" i="2"/>
  <c r="F31" i="19"/>
  <c r="E92"/>
  <c r="DR29" i="2"/>
  <c r="Z29"/>
  <c r="E17" i="18"/>
  <c r="E7"/>
  <c r="AC28" i="2"/>
  <c r="E77" i="17"/>
  <c r="E45"/>
  <c r="EA27" i="2"/>
  <c r="E34" i="17"/>
  <c r="EY27" i="2"/>
  <c r="F31" i="17"/>
  <c r="Z27" i="2"/>
  <c r="E94" i="17"/>
  <c r="F94"/>
  <c r="BV27" i="2"/>
  <c r="E87" i="16"/>
  <c r="E55"/>
  <c r="F93"/>
  <c r="ER26" i="2"/>
  <c r="ES26" s="1"/>
  <c r="BR26"/>
  <c r="BS26" s="1"/>
  <c r="EU26"/>
  <c r="EU31" s="1"/>
  <c r="Q26"/>
  <c r="F26" i="16"/>
  <c r="BD26" i="2"/>
  <c r="F34" i="16"/>
  <c r="F37"/>
  <c r="F29"/>
  <c r="F12"/>
  <c r="F7"/>
  <c r="EY25" i="2"/>
  <c r="F56" i="15"/>
  <c r="E41"/>
  <c r="F94"/>
  <c r="EE25" i="2"/>
  <c r="EG25" s="1"/>
  <c r="N25"/>
  <c r="E88" i="15"/>
  <c r="E56"/>
  <c r="EA25" i="2"/>
  <c r="EM24"/>
  <c r="E17" i="14"/>
  <c r="BT24" i="2"/>
  <c r="BV24" s="1"/>
  <c r="F64" i="14"/>
  <c r="E88"/>
  <c r="CC24" i="2"/>
  <c r="Q24"/>
  <c r="F5" i="14"/>
  <c r="AU24" i="2"/>
  <c r="E62" i="13"/>
  <c r="F24"/>
  <c r="CC23" i="2"/>
  <c r="AL23"/>
  <c r="AU23"/>
  <c r="F72" i="12"/>
  <c r="F96"/>
  <c r="E96"/>
  <c r="BD22" i="2"/>
  <c r="F83" i="11"/>
  <c r="ER21" i="2"/>
  <c r="ES21" s="1"/>
  <c r="E88" i="11"/>
  <c r="AI21" i="2"/>
  <c r="AM31"/>
  <c r="AM32" s="1"/>
  <c r="AM33" s="1"/>
  <c r="N21"/>
  <c r="EV20"/>
  <c r="F66" i="10"/>
  <c r="F77"/>
  <c r="F7"/>
  <c r="DR20" i="2"/>
  <c r="E29" i="10"/>
  <c r="E20"/>
  <c r="E14"/>
  <c r="E86" i="9"/>
  <c r="E65"/>
  <c r="DR19" i="2"/>
  <c r="E34" i="9"/>
  <c r="F26"/>
  <c r="EY18" i="2"/>
  <c r="EM18"/>
  <c r="F20" i="8"/>
  <c r="E95"/>
  <c r="F34"/>
  <c r="BN31" i="2"/>
  <c r="E20" i="7"/>
  <c r="R31" i="2"/>
  <c r="R33" s="1"/>
  <c r="E87" i="7"/>
  <c r="AX17" i="2"/>
  <c r="F93" i="7"/>
  <c r="E65"/>
  <c r="EV16" i="2"/>
  <c r="E20" i="6"/>
  <c r="BR16" i="2"/>
  <c r="BS16" s="1"/>
  <c r="E93" i="6"/>
  <c r="DU16" i="2"/>
  <c r="E12" i="6"/>
  <c r="DX16" i="2"/>
  <c r="AL16"/>
  <c r="AF16"/>
  <c r="Z16"/>
  <c r="C102" i="5"/>
  <c r="D102"/>
  <c r="EY15" i="2"/>
  <c r="BF32"/>
  <c r="BF33" s="1"/>
  <c r="E12" i="4"/>
  <c r="F90"/>
  <c r="F20"/>
  <c r="T29" i="2"/>
  <c r="EA28"/>
  <c r="DU28"/>
  <c r="CH28"/>
  <c r="T27"/>
  <c r="Q27"/>
  <c r="W26"/>
  <c r="T24"/>
  <c r="DN23"/>
  <c r="AF23"/>
  <c r="CC22"/>
  <c r="Z22"/>
  <c r="DX19"/>
  <c r="CC19"/>
  <c r="AO18"/>
  <c r="CQ16"/>
  <c r="AR16"/>
  <c r="DN15"/>
  <c r="DM15"/>
  <c r="AR15"/>
  <c r="AD31"/>
  <c r="AD33" s="1"/>
  <c r="E17" i="4"/>
  <c r="C4"/>
  <c r="C37" s="1"/>
  <c r="F84" i="5"/>
  <c r="ES16" i="2"/>
  <c r="E82" i="6"/>
  <c r="F17"/>
  <c r="F87" i="7"/>
  <c r="F29"/>
  <c r="F5"/>
  <c r="E56" i="8"/>
  <c r="E17"/>
  <c r="E78" i="9"/>
  <c r="F31"/>
  <c r="C4"/>
  <c r="E82" i="10"/>
  <c r="F56"/>
  <c r="E36"/>
  <c r="E17"/>
  <c r="F77" i="11"/>
  <c r="E17"/>
  <c r="E31" i="14"/>
  <c r="E29"/>
  <c r="C25" i="15"/>
  <c r="E12"/>
  <c r="F87" i="16"/>
  <c r="F14"/>
  <c r="F88" i="17"/>
  <c r="E12"/>
  <c r="C4"/>
  <c r="E5"/>
  <c r="E20" i="18"/>
  <c r="E5" i="19"/>
  <c r="C4" i="14"/>
  <c r="F29" i="13"/>
  <c r="E73" i="9"/>
  <c r="DN17" i="2"/>
  <c r="G21"/>
  <c r="F7" i="13"/>
  <c r="E64" i="10"/>
  <c r="BJ15" i="2"/>
  <c r="N16"/>
  <c r="BJ22"/>
  <c r="AU21"/>
  <c r="E34" i="8"/>
  <c r="E26" i="7"/>
  <c r="F65" i="16"/>
  <c r="CC26" i="2"/>
  <c r="EV24"/>
  <c r="E41" i="18"/>
  <c r="CW28" i="2"/>
  <c r="D25" i="6"/>
  <c r="E68" i="4"/>
  <c r="F77" i="8"/>
  <c r="H20" i="1"/>
  <c r="CW15" i="2"/>
  <c r="E69" i="6"/>
  <c r="AI27" i="2"/>
  <c r="AI25"/>
  <c r="Q25"/>
  <c r="W24"/>
  <c r="C4" i="7"/>
  <c r="C4" i="8"/>
  <c r="BV19" i="2"/>
  <c r="D4" i="10"/>
  <c r="C4" i="11"/>
  <c r="E14" i="15"/>
  <c r="F17" i="16"/>
  <c r="F86" i="19"/>
  <c r="C25"/>
  <c r="E7" i="9"/>
  <c r="F26" i="17"/>
  <c r="AC24" i="2"/>
  <c r="AC16"/>
  <c r="F65" i="7"/>
  <c r="D4" i="5"/>
  <c r="E5" i="15"/>
  <c r="CC17" i="2"/>
  <c r="CC21"/>
  <c r="EG18"/>
  <c r="F5" i="6"/>
  <c r="DN22" i="2"/>
  <c r="BD20"/>
  <c r="AU17"/>
  <c r="E72" i="8"/>
  <c r="D98" i="11"/>
  <c r="F56"/>
  <c r="F57" i="9"/>
  <c r="E56" i="12"/>
  <c r="F56" i="17"/>
  <c r="DN18" i="2"/>
  <c r="DU18"/>
  <c r="E56" i="11"/>
  <c r="F89" i="18"/>
  <c r="CC28" i="2"/>
  <c r="F14" i="18"/>
  <c r="E35"/>
  <c r="Z28" i="2"/>
  <c r="C89" i="18"/>
  <c r="ET28" i="2" s="1"/>
  <c r="EV28" s="1"/>
  <c r="F5" i="18"/>
  <c r="F35"/>
  <c r="F26"/>
  <c r="E12"/>
  <c r="E70" i="19"/>
  <c r="CC29" i="2"/>
  <c r="E37" i="18"/>
  <c r="E39" i="19"/>
  <c r="F17" i="17"/>
  <c r="DT31" i="2"/>
  <c r="D4" i="16"/>
  <c r="F7" i="18"/>
  <c r="CC27" i="2"/>
  <c r="CQ27"/>
  <c r="DW31"/>
  <c r="AJ31"/>
  <c r="L31"/>
  <c r="L33" s="1"/>
  <c r="D97" i="16"/>
  <c r="EJ27" i="2"/>
  <c r="DR26"/>
  <c r="CS31"/>
  <c r="CS33" s="1"/>
  <c r="D99" i="18"/>
  <c r="H34" i="1"/>
  <c r="H6"/>
  <c r="BU26" i="2"/>
  <c r="EP25"/>
  <c r="DM25"/>
  <c r="Z25"/>
  <c r="E83" i="15"/>
  <c r="D25"/>
  <c r="E64" i="14"/>
  <c r="AH31" i="2"/>
  <c r="AH33" s="1"/>
  <c r="CO31"/>
  <c r="D98" i="15"/>
  <c r="F77" i="14"/>
  <c r="E41"/>
  <c r="CC25" i="2"/>
  <c r="E81" i="15"/>
  <c r="DS31" i="2"/>
  <c r="DS33" s="1"/>
  <c r="DM24"/>
  <c r="F64" i="15"/>
  <c r="H24" i="1"/>
  <c r="CB32" i="2"/>
  <c r="CB33" s="1"/>
  <c r="EP26"/>
  <c r="F77" i="15"/>
  <c r="AC21" i="2"/>
  <c r="E77" i="8"/>
  <c r="AF15" i="2"/>
  <c r="EX14"/>
  <c r="EY14" s="1"/>
  <c r="EV17"/>
  <c r="E7" i="13"/>
  <c r="F34" i="9"/>
  <c r="E34" i="15"/>
  <c r="F95" i="18"/>
  <c r="DR17" i="2"/>
  <c r="F91" i="9"/>
  <c r="G35" i="1"/>
  <c r="G7"/>
  <c r="BI29" i="2"/>
  <c r="G29" s="1"/>
  <c r="EF26"/>
  <c r="ER25"/>
  <c r="ES25" s="1"/>
  <c r="Q23"/>
  <c r="EF16"/>
  <c r="EG16" s="1"/>
  <c r="F26" i="6"/>
  <c r="DM26" i="2"/>
  <c r="AQ31"/>
  <c r="E63" i="16"/>
  <c r="E86" i="19"/>
  <c r="AZ32" i="2"/>
  <c r="AZ33" s="1"/>
  <c r="E66" i="12"/>
  <c r="F66"/>
  <c r="F81" i="15"/>
  <c r="F62" i="13"/>
  <c r="F72" i="8"/>
  <c r="C98"/>
  <c r="D98" i="14"/>
  <c r="E77" i="13"/>
  <c r="E20" i="12"/>
  <c r="F83" i="15"/>
  <c r="E92" i="5"/>
  <c r="F17" i="15"/>
  <c r="EX17" i="2"/>
  <c r="EY17" s="1"/>
  <c r="E86" i="6"/>
  <c r="F33"/>
  <c r="CN17" i="2"/>
  <c r="E17" i="6"/>
  <c r="EO15" i="2"/>
  <c r="EP15" s="1"/>
  <c r="F36" i="10"/>
  <c r="N29" i="2"/>
  <c r="F26" i="7"/>
  <c r="E7" i="16"/>
  <c r="F26" i="15"/>
  <c r="E31" i="9"/>
  <c r="D4" i="15"/>
  <c r="AS29" i="2"/>
  <c r="AU29" s="1"/>
  <c r="E29" i="15"/>
  <c r="D25" i="9"/>
  <c r="F82" i="7"/>
  <c r="F34" i="15"/>
  <c r="E90" i="13"/>
  <c r="F17" i="18"/>
  <c r="DU14" i="2"/>
  <c r="F17" i="11"/>
  <c r="F86" i="6"/>
  <c r="F73" i="13"/>
  <c r="F80" i="16"/>
  <c r="F62" i="19"/>
  <c r="E14" i="18"/>
  <c r="F20" i="14"/>
  <c r="T25" i="2"/>
  <c r="CN25"/>
  <c r="AC22"/>
  <c r="EN20"/>
  <c r="EP20" s="1"/>
  <c r="EK16"/>
  <c r="EM16" s="1"/>
  <c r="E57" i="9"/>
  <c r="F7"/>
  <c r="E64" i="15"/>
  <c r="F77" i="13"/>
  <c r="E93" i="7"/>
  <c r="E5" i="6"/>
  <c r="D25" i="10"/>
  <c r="DQ31" i="2"/>
  <c r="DQ33" s="1"/>
  <c r="E37" i="12"/>
  <c r="F64"/>
  <c r="EF28" i="2"/>
  <c r="AX24"/>
  <c r="AU16"/>
  <c r="E67" i="6"/>
  <c r="DM18" i="2"/>
  <c r="F17" i="19"/>
  <c r="E29" i="4"/>
  <c r="E80" i="16"/>
  <c r="E99" i="9"/>
  <c r="DM19" i="2"/>
  <c r="F14" i="4"/>
  <c r="E77" i="15"/>
  <c r="E94"/>
  <c r="E82" i="12"/>
  <c r="E79" i="19"/>
  <c r="F29" i="10"/>
  <c r="E84"/>
  <c r="F66" i="8"/>
  <c r="E84" i="5"/>
  <c r="EV25" i="2"/>
  <c r="C4" i="13"/>
  <c r="F21" i="1"/>
  <c r="F66" i="14"/>
  <c r="E95" i="18"/>
  <c r="F34" i="19"/>
  <c r="CN29" i="2"/>
  <c r="DR24"/>
  <c r="CN24"/>
  <c r="AX23"/>
  <c r="CV31"/>
  <c r="CV33" s="1"/>
  <c r="AX20"/>
  <c r="EE17"/>
  <c r="EG17" s="1"/>
  <c r="AC15"/>
  <c r="EH14"/>
  <c r="EJ14" s="1"/>
  <c r="E29" i="13"/>
  <c r="F12"/>
  <c r="E65" i="18"/>
  <c r="AU28" i="2"/>
  <c r="DU17"/>
  <c r="AL25"/>
  <c r="Z24"/>
  <c r="EH29"/>
  <c r="EJ29" s="1"/>
  <c r="CQ29"/>
  <c r="AI16"/>
  <c r="F99" i="6"/>
  <c r="Q28" i="2"/>
  <c r="D97" i="7"/>
  <c r="AL28" i="2"/>
  <c r="CQ21"/>
  <c r="N14"/>
  <c r="ED28"/>
  <c r="CN21"/>
  <c r="F59" i="6"/>
  <c r="F7"/>
  <c r="DP31" i="2"/>
  <c r="DP33" s="1"/>
  <c r="CH26"/>
  <c r="CD26"/>
  <c r="CD29"/>
  <c r="CD28"/>
  <c r="CD27"/>
  <c r="CR31"/>
  <c r="CR33" s="1"/>
  <c r="CD24"/>
  <c r="ES22"/>
  <c r="CI31"/>
  <c r="CI33" s="1"/>
  <c r="CD22"/>
  <c r="AG31"/>
  <c r="O31"/>
  <c r="O33" s="1"/>
  <c r="AF22"/>
  <c r="CD21"/>
  <c r="CD18"/>
  <c r="BD19"/>
  <c r="CD25"/>
  <c r="CD20"/>
  <c r="CD19"/>
  <c r="CD16"/>
  <c r="CD15"/>
  <c r="CD14"/>
  <c r="G20"/>
  <c r="AI22"/>
  <c r="CH20"/>
  <c r="P31"/>
  <c r="S31"/>
  <c r="E37" i="7"/>
  <c r="F37"/>
  <c r="E59" i="6"/>
  <c r="E55" i="7"/>
  <c r="F55"/>
  <c r="F39" i="19"/>
  <c r="ED17" i="2"/>
  <c r="F14" i="5"/>
  <c r="EY19" i="2"/>
  <c r="E26" i="9"/>
  <c r="E31" i="10"/>
  <c r="F5"/>
  <c r="E73" i="13"/>
  <c r="F93" i="6"/>
  <c r="H37" i="1"/>
  <c r="CK18" i="2"/>
  <c r="F17" i="10"/>
  <c r="F56" i="12"/>
  <c r="CK14" i="2"/>
  <c r="F12" i="14"/>
  <c r="F12" i="17"/>
  <c r="E5" i="18"/>
  <c r="E7" i="14"/>
  <c r="E7" i="15"/>
  <c r="W22" i="2"/>
  <c r="F5" i="8"/>
  <c r="F31" i="1"/>
  <c r="H31" s="1"/>
  <c r="BU15" i="2"/>
  <c r="F38" i="5"/>
  <c r="E82" i="7"/>
  <c r="EQ17" i="2"/>
  <c r="ES17" s="1"/>
  <c r="F36" i="8"/>
  <c r="BT18" i="2"/>
  <c r="BV18" s="1"/>
  <c r="E26" i="8"/>
  <c r="D25"/>
  <c r="E12" i="13"/>
  <c r="DM22" i="2"/>
  <c r="BV22"/>
  <c r="E26" i="4"/>
  <c r="F26"/>
  <c r="C4" i="15"/>
  <c r="E65" i="16"/>
  <c r="EE26" i="2"/>
  <c r="F7" i="17"/>
  <c r="E7"/>
  <c r="F32" i="1"/>
  <c r="F73" i="4"/>
  <c r="EL14" i="2"/>
  <c r="EM14" s="1"/>
  <c r="AC29"/>
  <c r="DR28"/>
  <c r="AC27"/>
  <c r="AX27"/>
  <c r="AX26"/>
  <c r="DU24"/>
  <c r="AI24"/>
  <c r="AC23"/>
  <c r="AI23"/>
  <c r="CN20"/>
  <c r="AX16"/>
  <c r="CN15"/>
  <c r="N15"/>
  <c r="F12" i="4"/>
  <c r="E74" i="5"/>
  <c r="E80" i="7"/>
  <c r="F7" i="14"/>
  <c r="F5" i="15"/>
  <c r="F7"/>
  <c r="F63" i="16"/>
  <c r="E31" i="19"/>
  <c r="E66" i="17"/>
  <c r="AX28" i="2"/>
  <c r="AU14"/>
  <c r="AU25"/>
  <c r="BD14"/>
  <c r="F14"/>
  <c r="CH24"/>
  <c r="W21"/>
  <c r="F12" i="19"/>
  <c r="F41" i="12"/>
  <c r="E41"/>
  <c r="F38" i="17"/>
  <c r="E38"/>
  <c r="AI29" i="2"/>
  <c r="E14" i="11"/>
  <c r="D4"/>
  <c r="E7" i="7"/>
  <c r="C71"/>
  <c r="EH17" i="2" s="1"/>
  <c r="F15" i="1"/>
  <c r="H15" s="1"/>
  <c r="CH27" i="2"/>
  <c r="W23"/>
  <c r="EA15"/>
  <c r="ES14"/>
  <c r="F30" i="6"/>
  <c r="D99" i="10"/>
  <c r="G18" i="1"/>
  <c r="H18" s="1"/>
  <c r="N23" i="2"/>
  <c r="DY31"/>
  <c r="CM31"/>
  <c r="CM33" s="1"/>
  <c r="EM25"/>
  <c r="E40" i="7"/>
  <c r="F70" i="19"/>
  <c r="AO24" i="2"/>
  <c r="CC20"/>
  <c r="E77" i="14"/>
  <c r="DD32" i="2"/>
  <c r="DD33" s="1"/>
  <c r="ES29"/>
  <c r="EV27"/>
  <c r="DN25"/>
  <c r="BJ23"/>
  <c r="E36" i="9"/>
  <c r="F45" i="17"/>
  <c r="F34"/>
  <c r="E72" i="12"/>
  <c r="AF26" i="2"/>
  <c r="DX24"/>
  <c r="CK24"/>
  <c r="AR19"/>
  <c r="Q19"/>
  <c r="DX18"/>
  <c r="E88" i="6"/>
  <c r="F17" i="9"/>
  <c r="F82" i="10"/>
  <c r="E5"/>
  <c r="E84" i="13"/>
  <c r="F82" i="16"/>
  <c r="G24" i="2"/>
  <c r="E9" i="1"/>
  <c r="AN31" i="2"/>
  <c r="EH22"/>
  <c r="EJ22" s="1"/>
  <c r="E72" i="17"/>
  <c r="BA31" i="2"/>
  <c r="BV29"/>
  <c r="ED26"/>
  <c r="EA26"/>
  <c r="DN26"/>
  <c r="AL26"/>
  <c r="DX23"/>
  <c r="T21"/>
  <c r="AL21"/>
  <c r="T18"/>
  <c r="DX17"/>
  <c r="AA31"/>
  <c r="AA33" s="1"/>
  <c r="U31"/>
  <c r="U33" s="1"/>
  <c r="ED16"/>
  <c r="CH16"/>
  <c r="T16"/>
  <c r="E87" i="5"/>
  <c r="F67" i="6"/>
  <c r="F36"/>
  <c r="E29" i="7"/>
  <c r="E17"/>
  <c r="F64" i="8"/>
  <c r="E31"/>
  <c r="F29" i="11"/>
  <c r="E84" i="12"/>
  <c r="EP24" i="2"/>
  <c r="D25" i="14"/>
  <c r="F84" i="18"/>
  <c r="F37"/>
  <c r="F20"/>
  <c r="D4"/>
  <c r="E60" i="4"/>
  <c r="F41" i="18"/>
  <c r="AF25" i="2"/>
  <c r="V31"/>
  <c r="F88" i="15"/>
  <c r="H33" i="1"/>
  <c r="H12"/>
  <c r="E81" i="14"/>
  <c r="G27" i="2"/>
  <c r="CJ31"/>
  <c r="CJ33" s="1"/>
  <c r="CP31"/>
  <c r="CP33" s="1"/>
  <c r="AE31"/>
  <c r="EN17"/>
  <c r="EP17" s="1"/>
  <c r="Q17"/>
  <c r="EG22"/>
  <c r="EP29"/>
  <c r="F92" i="5"/>
  <c r="ES19" i="2"/>
  <c r="F20" i="12"/>
  <c r="F34" i="7"/>
  <c r="BV16" i="2"/>
  <c r="CF31"/>
  <c r="CF33" s="1"/>
  <c r="H38" i="1"/>
  <c r="DC31" i="2"/>
  <c r="DE31"/>
  <c r="CA32"/>
  <c r="CA33" s="1"/>
  <c r="W29"/>
  <c r="EY28"/>
  <c r="AF28"/>
  <c r="W27"/>
  <c r="EA24"/>
  <c r="EA23"/>
  <c r="DU23"/>
  <c r="Z23"/>
  <c r="CH22"/>
  <c r="EA21"/>
  <c r="BJ21"/>
  <c r="AL20"/>
  <c r="Z20"/>
  <c r="T20"/>
  <c r="Q20"/>
  <c r="CQ19"/>
  <c r="AP31"/>
  <c r="AP32" s="1"/>
  <c r="AP33" s="1"/>
  <c r="AL19"/>
  <c r="AF19"/>
  <c r="EA18"/>
  <c r="EA17"/>
  <c r="CH17"/>
  <c r="AF17"/>
  <c r="W17"/>
  <c r="W16"/>
  <c r="Q16"/>
  <c r="T15"/>
  <c r="Q15"/>
  <c r="DM14"/>
  <c r="CQ14"/>
  <c r="AL14"/>
  <c r="F29" i="4"/>
  <c r="E5"/>
  <c r="E58" i="5"/>
  <c r="D25"/>
  <c r="E30" i="6"/>
  <c r="E5" i="7"/>
  <c r="E20" i="8"/>
  <c r="E12"/>
  <c r="E14" i="9"/>
  <c r="F31" i="10"/>
  <c r="F26"/>
  <c r="F88" i="11"/>
  <c r="E29"/>
  <c r="F31" i="14"/>
  <c r="E93" i="16"/>
  <c r="F83" i="17"/>
  <c r="E56"/>
  <c r="E20"/>
  <c r="F79" i="19"/>
  <c r="F20"/>
  <c r="H39" i="1"/>
  <c r="BJ27" i="2"/>
  <c r="BH31"/>
  <c r="BH33" s="1"/>
  <c r="E36" i="7"/>
  <c r="F36"/>
  <c r="BT17" i="2"/>
  <c r="BV17" s="1"/>
  <c r="EC31"/>
  <c r="EC33" s="1"/>
  <c r="EY26"/>
  <c r="DM23"/>
  <c r="AI17"/>
  <c r="CK16"/>
  <c r="ED15"/>
  <c r="CC15"/>
  <c r="E64" i="8"/>
  <c r="F89" i="10"/>
  <c r="F14"/>
  <c r="F84" i="12"/>
  <c r="F5" i="13"/>
  <c r="F83" i="14"/>
  <c r="E26" i="15"/>
  <c r="F12"/>
  <c r="E31" i="16"/>
  <c r="F20" i="17"/>
  <c r="F65" i="18"/>
  <c r="E20" i="19"/>
  <c r="AC26" i="2"/>
  <c r="E60" i="13"/>
  <c r="F40" i="16"/>
  <c r="E40" i="10"/>
  <c r="EP16" i="2"/>
  <c r="CQ26"/>
  <c r="ES24"/>
  <c r="EP22"/>
  <c r="ED22"/>
  <c r="CQ22"/>
  <c r="DX21"/>
  <c r="EG20"/>
  <c r="ED19"/>
  <c r="AL15"/>
  <c r="W15"/>
  <c r="W14"/>
  <c r="ES20"/>
  <c r="F14" i="15"/>
  <c r="E5" i="16"/>
  <c r="C23" i="13"/>
  <c r="E66" i="5"/>
  <c r="AC18" i="2"/>
  <c r="F68" i="4"/>
  <c r="DV31" i="2"/>
  <c r="DV33" s="1"/>
  <c r="CK15"/>
  <c r="AF14"/>
  <c r="E30" i="5"/>
  <c r="F20" i="7"/>
  <c r="F29" i="14"/>
  <c r="F12" i="18"/>
  <c r="C4"/>
  <c r="F7" i="4"/>
  <c r="AX15" i="2"/>
  <c r="F33" i="5"/>
  <c r="BD28" i="2"/>
  <c r="ED27"/>
  <c r="AI26"/>
  <c r="T26"/>
  <c r="DX25"/>
  <c r="CQ24"/>
  <c r="EV23"/>
  <c r="EY21"/>
  <c r="AF21"/>
  <c r="ED20"/>
  <c r="DX20"/>
  <c r="CQ20"/>
  <c r="CK20"/>
  <c r="EV15"/>
  <c r="F84" i="4"/>
  <c r="E14" i="5"/>
  <c r="F89" i="8"/>
  <c r="F12"/>
  <c r="C25" i="10"/>
  <c r="E83" i="11"/>
  <c r="BU28" i="2"/>
  <c r="G28" s="1"/>
  <c r="N28"/>
  <c r="N24"/>
  <c r="F66" i="15"/>
  <c r="BE31" i="2"/>
  <c r="BG14"/>
  <c r="G40" i="1"/>
  <c r="F5"/>
  <c r="E12" i="5"/>
  <c r="F12"/>
  <c r="E31" i="7"/>
  <c r="F31"/>
  <c r="C25"/>
  <c r="F17" i="8"/>
  <c r="D4"/>
  <c r="EK19" i="2"/>
  <c r="EM19" s="1"/>
  <c r="F78" i="9"/>
  <c r="E5"/>
  <c r="F5"/>
  <c r="E77" i="10"/>
  <c r="EL20" i="2"/>
  <c r="EL21"/>
  <c r="EM21" s="1"/>
  <c r="E77" i="11"/>
  <c r="E31"/>
  <c r="E26"/>
  <c r="F26"/>
  <c r="E32" i="12"/>
  <c r="F32"/>
  <c r="E32" i="13"/>
  <c r="BU23" i="2"/>
  <c r="BV23" s="1"/>
  <c r="F32" i="13"/>
  <c r="E14"/>
  <c r="F14"/>
  <c r="F20" i="16"/>
  <c r="E20"/>
  <c r="E29" i="17"/>
  <c r="F29"/>
  <c r="D25"/>
  <c r="E62" i="19"/>
  <c r="EB29" i="2"/>
  <c r="ED29" s="1"/>
  <c r="EN18"/>
  <c r="E81" i="8"/>
  <c r="C25"/>
  <c r="F26"/>
  <c r="G16" i="1"/>
  <c r="D16" s="1"/>
  <c r="E67" i="9"/>
  <c r="EF19" i="2"/>
  <c r="F67" i="9"/>
  <c r="E66" i="11"/>
  <c r="F66"/>
  <c r="EF21" i="2"/>
  <c r="E77" i="4"/>
  <c r="EN14" i="2"/>
  <c r="F77" i="4"/>
  <c r="C72" i="15"/>
  <c r="C98" s="1"/>
  <c r="E75"/>
  <c r="C71" i="16"/>
  <c r="F72"/>
  <c r="E72"/>
  <c r="C81" i="17"/>
  <c r="E81" s="1"/>
  <c r="F82"/>
  <c r="E82"/>
  <c r="E77" i="18"/>
  <c r="C73"/>
  <c r="F77"/>
  <c r="E64"/>
  <c r="C57"/>
  <c r="F64"/>
  <c r="C75" i="19"/>
  <c r="C96" s="1"/>
  <c r="F78"/>
  <c r="H11" i="1"/>
  <c r="D103" i="6"/>
  <c r="F93" i="9"/>
  <c r="E89" i="10"/>
  <c r="EY23" i="2"/>
  <c r="F66" i="5"/>
  <c r="E32" i="18"/>
  <c r="CN18" i="2"/>
  <c r="G13" i="1"/>
  <c r="BI14" i="2"/>
  <c r="E31" i="4"/>
  <c r="E5" i="5"/>
  <c r="F5"/>
  <c r="EW16" i="2"/>
  <c r="E99" i="6"/>
  <c r="E14"/>
  <c r="D4"/>
  <c r="F14"/>
  <c r="ET19" i="2"/>
  <c r="E93" i="9"/>
  <c r="EH19" i="2"/>
  <c r="C103" i="9"/>
  <c r="F95" i="10"/>
  <c r="EX20" i="2"/>
  <c r="E95" i="10"/>
  <c r="E56"/>
  <c r="F36" i="11"/>
  <c r="BT21" i="2"/>
  <c r="BV21" s="1"/>
  <c r="E36" i="11"/>
  <c r="E37" i="15"/>
  <c r="BT25" i="2"/>
  <c r="F25" s="1"/>
  <c r="F37" i="15"/>
  <c r="EE28" i="2"/>
  <c r="F67" i="18"/>
  <c r="EW29" i="2"/>
  <c r="EY29" s="1"/>
  <c r="F92" i="19"/>
  <c r="F36" i="1"/>
  <c r="E12" i="11"/>
  <c r="F12"/>
  <c r="EH15" i="2"/>
  <c r="F74" i="5"/>
  <c r="D98" i="17"/>
  <c r="E64"/>
  <c r="F64"/>
  <c r="F76" i="16"/>
  <c r="E76"/>
  <c r="EL26" i="2"/>
  <c r="E54" i="19"/>
  <c r="F54"/>
  <c r="E82" i="18"/>
  <c r="EO28" i="2"/>
  <c r="EP28" s="1"/>
  <c r="F82" i="18"/>
  <c r="F39" i="4"/>
  <c r="E78" i="6"/>
  <c r="C75"/>
  <c r="F78"/>
  <c r="E73" i="7"/>
  <c r="F73"/>
  <c r="F79"/>
  <c r="C76"/>
  <c r="CU31" i="2"/>
  <c r="CU33" s="1"/>
  <c r="CW19"/>
  <c r="F72" i="17"/>
  <c r="CQ28" i="2"/>
  <c r="F31" i="8"/>
  <c r="E17" i="9"/>
  <c r="F31" i="11"/>
  <c r="C94" i="13"/>
  <c r="F88" i="14"/>
  <c r="C25"/>
  <c r="E14" i="16"/>
  <c r="D103" i="9"/>
  <c r="EV22" i="2"/>
  <c r="DN16"/>
  <c r="EA16"/>
  <c r="F19" i="1"/>
  <c r="C19" s="1"/>
  <c r="F7"/>
  <c r="EK15" i="2"/>
  <c r="F79" i="5"/>
  <c r="E79"/>
  <c r="E14" i="7"/>
  <c r="F14"/>
  <c r="BB18" i="2"/>
  <c r="F29" i="8"/>
  <c r="E29"/>
  <c r="E83" i="9"/>
  <c r="F83"/>
  <c r="EO19" i="2"/>
  <c r="F12" i="10"/>
  <c r="C4"/>
  <c r="F64" i="11"/>
  <c r="E20"/>
  <c r="F20"/>
  <c r="E5"/>
  <c r="F5"/>
  <c r="F17" i="12"/>
  <c r="C4"/>
  <c r="E17"/>
  <c r="F79" i="13"/>
  <c r="ER23" i="2"/>
  <c r="ES23" s="1"/>
  <c r="E79" i="13"/>
  <c r="EH23" i="2"/>
  <c r="F68" i="13"/>
  <c r="F56" i="14"/>
  <c r="E56"/>
  <c r="E12"/>
  <c r="D4"/>
  <c r="EO27" i="2"/>
  <c r="D4" i="17"/>
  <c r="F14"/>
  <c r="E14"/>
  <c r="F30" i="18"/>
  <c r="E30"/>
  <c r="C25"/>
  <c r="E14" i="19"/>
  <c r="F14"/>
  <c r="F73" i="9"/>
  <c r="EI19" i="2"/>
  <c r="E52" i="4"/>
  <c r="F52"/>
  <c r="DN20" i="2"/>
  <c r="DU20"/>
  <c r="DR14"/>
  <c r="DN14"/>
  <c r="F35" i="12"/>
  <c r="E35"/>
  <c r="E36" i="13"/>
  <c r="F36"/>
  <c r="E7" i="5"/>
  <c r="F7"/>
  <c r="EE27" i="2"/>
  <c r="F66" i="17"/>
  <c r="E13" i="7"/>
  <c r="AB17" i="2"/>
  <c r="F13" i="7"/>
  <c r="AB19" i="2"/>
  <c r="G19" s="1"/>
  <c r="E13" i="9"/>
  <c r="D12"/>
  <c r="F95" i="8"/>
  <c r="CH23" i="2"/>
  <c r="N22"/>
  <c r="E17" i="5"/>
  <c r="F17"/>
  <c r="E63" i="7"/>
  <c r="F63"/>
  <c r="F84" i="8"/>
  <c r="E84"/>
  <c r="ER18" i="2"/>
  <c r="E29" i="9"/>
  <c r="F29"/>
  <c r="EI20" i="2"/>
  <c r="F14" i="12"/>
  <c r="D4"/>
  <c r="E27" i="13"/>
  <c r="F27"/>
  <c r="E94" i="14"/>
  <c r="F94"/>
  <c r="EW24" i="2"/>
  <c r="EY24" s="1"/>
  <c r="E14" i="14"/>
  <c r="F14"/>
  <c r="E83" i="17"/>
  <c r="EQ27" i="2"/>
  <c r="ES27" s="1"/>
  <c r="E78" i="18"/>
  <c r="EK28" i="2"/>
  <c r="EM28" s="1"/>
  <c r="F78" i="18"/>
  <c r="E81" i="19"/>
  <c r="F81"/>
  <c r="EE29" i="2"/>
  <c r="EG29" s="1"/>
  <c r="E64" i="19"/>
  <c r="F64"/>
  <c r="C4"/>
  <c r="F5"/>
  <c r="F64" i="10"/>
  <c r="EI17" i="2"/>
  <c r="EF14"/>
  <c r="F62" i="4"/>
  <c r="E62"/>
  <c r="CL31" i="2"/>
  <c r="CL33" s="1"/>
  <c r="CN16"/>
  <c r="CZ14"/>
  <c r="CY31"/>
  <c r="F74" i="10"/>
  <c r="C72"/>
  <c r="EH20" i="2" s="1"/>
  <c r="F73" i="11"/>
  <c r="C72"/>
  <c r="C81"/>
  <c r="E82"/>
  <c r="E69" i="13"/>
  <c r="F69"/>
  <c r="C72" i="14"/>
  <c r="F75"/>
  <c r="F99" i="9"/>
  <c r="D25" i="7"/>
  <c r="BD21" i="2"/>
  <c r="BD15"/>
  <c r="EP23"/>
  <c r="ES28"/>
  <c r="CN26"/>
  <c r="DR25"/>
  <c r="ED24"/>
  <c r="DU21"/>
  <c r="AO21"/>
  <c r="EA20"/>
  <c r="N20"/>
  <c r="AI19"/>
  <c r="AI18"/>
  <c r="Q18"/>
  <c r="CQ17"/>
  <c r="T17"/>
  <c r="AU26"/>
  <c r="H30" i="1"/>
  <c r="DM29" i="2"/>
  <c r="CK29"/>
  <c r="Q29"/>
  <c r="DX28"/>
  <c r="DX27"/>
  <c r="DR27"/>
  <c r="AF27"/>
  <c r="DU26"/>
  <c r="BJ26"/>
  <c r="DU25"/>
  <c r="BJ25"/>
  <c r="W25"/>
  <c r="CQ25"/>
  <c r="EG24"/>
  <c r="EM23"/>
  <c r="T23"/>
  <c r="EY22"/>
  <c r="DX22"/>
  <c r="AL22"/>
  <c r="AF20"/>
  <c r="CH19"/>
  <c r="W19"/>
  <c r="X31"/>
  <c r="X32" s="1"/>
  <c r="X33" s="1"/>
  <c r="CK17"/>
  <c r="BJ17"/>
  <c r="Z17"/>
  <c r="DR16"/>
  <c r="Z14"/>
  <c r="T14"/>
  <c r="BV20"/>
  <c r="H17" i="1"/>
  <c r="EA29" i="2"/>
  <c r="CH29"/>
  <c r="DN28"/>
  <c r="CK28"/>
  <c r="W28"/>
  <c r="T28"/>
  <c r="DU27"/>
  <c r="DX26"/>
  <c r="CK26"/>
  <c r="BJ24"/>
  <c r="EA22"/>
  <c r="EV21"/>
  <c r="DR21"/>
  <c r="CK21"/>
  <c r="CH21"/>
  <c r="BJ20"/>
  <c r="W20"/>
  <c r="DU19"/>
  <c r="Z19"/>
  <c r="DM17"/>
  <c r="CG31"/>
  <c r="BJ16"/>
  <c r="ED14"/>
  <c r="DX14"/>
  <c r="Q14"/>
  <c r="AU15"/>
  <c r="CW26"/>
  <c r="AU27"/>
  <c r="E11" i="1"/>
  <c r="BK32" i="2"/>
  <c r="BK33" s="1"/>
  <c r="BM31"/>
  <c r="DH32"/>
  <c r="DH33" s="1"/>
  <c r="DM28"/>
  <c r="DM27"/>
  <c r="DZ31"/>
  <c r="DZ33" s="1"/>
  <c r="AK31"/>
  <c r="AK33" s="1"/>
  <c r="EJ18"/>
  <c r="DN27"/>
  <c r="DM21"/>
  <c r="AX19" l="1"/>
  <c r="AV31"/>
  <c r="AV33" s="1"/>
  <c r="F24"/>
  <c r="C24" s="1"/>
  <c r="F29"/>
  <c r="C29" s="1"/>
  <c r="F21"/>
  <c r="F18"/>
  <c r="F17"/>
  <c r="C17" s="1"/>
  <c r="C98" i="17"/>
  <c r="BS15" i="2"/>
  <c r="D38" i="19"/>
  <c r="D49" s="1"/>
  <c r="D50" s="1"/>
  <c r="D39" i="16"/>
  <c r="D50" s="1"/>
  <c r="CG33" i="2"/>
  <c r="AE33"/>
  <c r="V33"/>
  <c r="P33"/>
  <c r="I10" i="1"/>
  <c r="C10" s="1"/>
  <c r="AG33" i="2"/>
  <c r="CO33"/>
  <c r="I12" i="1"/>
  <c r="C12" s="1"/>
  <c r="AJ33" i="2"/>
  <c r="DT33"/>
  <c r="J39" i="1"/>
  <c r="EU33" i="2"/>
  <c r="DY33"/>
  <c r="S33"/>
  <c r="AT33"/>
  <c r="G18"/>
  <c r="D18" s="1"/>
  <c r="AW31"/>
  <c r="AW33" s="1"/>
  <c r="C41" i="5"/>
  <c r="C53" s="1"/>
  <c r="C54" s="1"/>
  <c r="D40" i="18"/>
  <c r="D52" s="1"/>
  <c r="BV15" i="2"/>
  <c r="G15"/>
  <c r="D15" s="1"/>
  <c r="CE29"/>
  <c r="E25" i="15"/>
  <c r="EG26" i="2"/>
  <c r="BQ31"/>
  <c r="E25" i="5"/>
  <c r="E4" i="13"/>
  <c r="DC32" i="2"/>
  <c r="DC33" s="1"/>
  <c r="E25" i="16"/>
  <c r="BV26" i="2"/>
  <c r="F4" i="16"/>
  <c r="E36"/>
  <c r="F36"/>
  <c r="E4" i="10"/>
  <c r="D39"/>
  <c r="D51" s="1"/>
  <c r="CE18" i="2"/>
  <c r="CE23"/>
  <c r="E4" i="16"/>
  <c r="C40" i="14"/>
  <c r="C51" s="1"/>
  <c r="F4" i="13"/>
  <c r="E25" i="12"/>
  <c r="E71" i="7"/>
  <c r="C42" i="6"/>
  <c r="C54" s="1"/>
  <c r="G16" i="2"/>
  <c r="D16" s="1"/>
  <c r="BR31"/>
  <c r="BR33" s="1"/>
  <c r="E4" i="5"/>
  <c r="F4" i="4"/>
  <c r="D47"/>
  <c r="DJ20" i="2"/>
  <c r="DO23"/>
  <c r="DO19"/>
  <c r="BP31"/>
  <c r="EB31"/>
  <c r="EV26"/>
  <c r="D40" i="14"/>
  <c r="AO31" i="2"/>
  <c r="AO33" s="1"/>
  <c r="DO24"/>
  <c r="H20"/>
  <c r="C19"/>
  <c r="BO32"/>
  <c r="BO33" s="1"/>
  <c r="F98" i="8"/>
  <c r="CE16" i="2"/>
  <c r="DJ14"/>
  <c r="H32" i="1"/>
  <c r="BN32" i="2"/>
  <c r="BN33" s="1"/>
  <c r="C16"/>
  <c r="CE19"/>
  <c r="C28"/>
  <c r="BC31"/>
  <c r="E4" i="11"/>
  <c r="F25" i="9"/>
  <c r="F71" i="7"/>
  <c r="E25" i="6"/>
  <c r="F4" i="5"/>
  <c r="C23" i="2"/>
  <c r="E25" i="19"/>
  <c r="DO29" i="2"/>
  <c r="C37" i="17"/>
  <c r="C51" s="1"/>
  <c r="DO26" i="2"/>
  <c r="BD25"/>
  <c r="F25" i="15"/>
  <c r="DK22" i="2"/>
  <c r="F25" i="12"/>
  <c r="F4" i="11"/>
  <c r="I13" i="1"/>
  <c r="C13" s="1"/>
  <c r="F102" i="5"/>
  <c r="E4" i="4"/>
  <c r="F94"/>
  <c r="CE26" i="2"/>
  <c r="DO18"/>
  <c r="DO15"/>
  <c r="F25" i="19"/>
  <c r="BJ29" i="2"/>
  <c r="C26"/>
  <c r="DK25"/>
  <c r="CE25"/>
  <c r="CE24"/>
  <c r="G22"/>
  <c r="H22" s="1"/>
  <c r="C40" i="12"/>
  <c r="C51" s="1"/>
  <c r="C39" i="11"/>
  <c r="C51" s="1"/>
  <c r="CE17" i="2"/>
  <c r="C39" i="7"/>
  <c r="C50" s="1"/>
  <c r="DO17" i="2"/>
  <c r="F25" i="6"/>
  <c r="AR31" i="2"/>
  <c r="AQ32"/>
  <c r="AQ33" s="1"/>
  <c r="E102" i="5"/>
  <c r="C15" i="2"/>
  <c r="I6" i="1"/>
  <c r="C6" s="1"/>
  <c r="C47" i="4"/>
  <c r="E94"/>
  <c r="I8" i="1"/>
  <c r="C8" s="1"/>
  <c r="DK15" i="2"/>
  <c r="CE20"/>
  <c r="C22"/>
  <c r="CE14"/>
  <c r="D28"/>
  <c r="H28"/>
  <c r="CE27"/>
  <c r="F4" i="15"/>
  <c r="DW32" i="2"/>
  <c r="DW33" s="1"/>
  <c r="CE28"/>
  <c r="E89" i="18"/>
  <c r="CC31" i="2"/>
  <c r="DX31"/>
  <c r="D27"/>
  <c r="DR31"/>
  <c r="CT31"/>
  <c r="I5" i="1"/>
  <c r="C5" s="1"/>
  <c r="Q31" i="2"/>
  <c r="G4" i="1"/>
  <c r="G26" i="2"/>
  <c r="D26" s="1"/>
  <c r="AI31"/>
  <c r="J10" i="1"/>
  <c r="D10" s="1"/>
  <c r="DU31" i="2"/>
  <c r="E4" i="15"/>
  <c r="D40"/>
  <c r="D51" s="1"/>
  <c r="DO25" i="2"/>
  <c r="D29"/>
  <c r="FA29" s="1"/>
  <c r="J25" i="1"/>
  <c r="D25" s="1"/>
  <c r="DK16" i="2"/>
  <c r="EG28"/>
  <c r="F25" i="10"/>
  <c r="D25" i="2"/>
  <c r="AS31"/>
  <c r="H35" i="1"/>
  <c r="D35"/>
  <c r="E35" s="1"/>
  <c r="N31" i="2"/>
  <c r="BT31"/>
  <c r="DJ18"/>
  <c r="D39" i="11"/>
  <c r="D51" s="1"/>
  <c r="DJ23" i="2"/>
  <c r="J5" i="1"/>
  <c r="D5" s="1"/>
  <c r="C35" i="13"/>
  <c r="C47" s="1"/>
  <c r="E98" i="8"/>
  <c r="D20" i="2"/>
  <c r="T31"/>
  <c r="D24"/>
  <c r="I7" i="1"/>
  <c r="C7" s="1"/>
  <c r="E25" i="9"/>
  <c r="EP18" i="2"/>
  <c r="C20"/>
  <c r="C14"/>
  <c r="J6" i="1"/>
  <c r="D6" s="1"/>
  <c r="AC19" i="2"/>
  <c r="DJ22"/>
  <c r="DO16"/>
  <c r="DK28"/>
  <c r="EQ31"/>
  <c r="BV28"/>
  <c r="C40" i="15"/>
  <c r="DO22" i="2"/>
  <c r="EJ19"/>
  <c r="D41" i="5"/>
  <c r="W31" i="2"/>
  <c r="F98" i="12"/>
  <c r="E98"/>
  <c r="CK31" i="2"/>
  <c r="DN31"/>
  <c r="AN33"/>
  <c r="J13" i="1"/>
  <c r="D13" s="1"/>
  <c r="BA32" i="2"/>
  <c r="BA33" s="1"/>
  <c r="F25" i="5"/>
  <c r="CQ31" i="2"/>
  <c r="C40" i="18"/>
  <c r="AF31" i="2"/>
  <c r="J8" i="1"/>
  <c r="D8" s="1"/>
  <c r="Z31" i="2"/>
  <c r="CH31"/>
  <c r="AX18"/>
  <c r="DK20"/>
  <c r="DF31"/>
  <c r="DE32"/>
  <c r="DE33" s="1"/>
  <c r="CE15"/>
  <c r="F4" i="18"/>
  <c r="E4"/>
  <c r="J31" i="1"/>
  <c r="D31" s="1"/>
  <c r="DO28" i="2"/>
  <c r="E25" i="18"/>
  <c r="E25" i="10"/>
  <c r="C39" i="9"/>
  <c r="I18" i="1"/>
  <c r="C18" s="1"/>
  <c r="E72" i="10"/>
  <c r="C27" i="2"/>
  <c r="H27"/>
  <c r="EH24"/>
  <c r="E72" i="14"/>
  <c r="F72"/>
  <c r="C98"/>
  <c r="EN21" i="2"/>
  <c r="EP21" s="1"/>
  <c r="F81" i="11"/>
  <c r="E81"/>
  <c r="DK14" i="2"/>
  <c r="DO14"/>
  <c r="EH16"/>
  <c r="C103" i="6"/>
  <c r="E75"/>
  <c r="EY16" i="2"/>
  <c r="EW31"/>
  <c r="F73" i="18"/>
  <c r="E73"/>
  <c r="EH28" i="2"/>
  <c r="EJ28" s="1"/>
  <c r="F25" i="7"/>
  <c r="E25"/>
  <c r="F72" i="11"/>
  <c r="E72"/>
  <c r="EH21" i="2"/>
  <c r="EJ21" s="1"/>
  <c r="C98" i="11"/>
  <c r="CZ31" i="2"/>
  <c r="CY33"/>
  <c r="E4" i="12"/>
  <c r="D40"/>
  <c r="F4"/>
  <c r="F12" i="9"/>
  <c r="E12"/>
  <c r="D4"/>
  <c r="AB31" i="2"/>
  <c r="AB33" s="1"/>
  <c r="G17"/>
  <c r="AC17"/>
  <c r="F4" i="10"/>
  <c r="C39"/>
  <c r="EM15" i="2"/>
  <c r="F14" i="1"/>
  <c r="EJ15" i="2"/>
  <c r="DJ15"/>
  <c r="E4" i="6"/>
  <c r="D42"/>
  <c r="F4"/>
  <c r="G14" i="2"/>
  <c r="BJ14"/>
  <c r="BI31"/>
  <c r="BI33" s="1"/>
  <c r="F57" i="18"/>
  <c r="E57"/>
  <c r="C99"/>
  <c r="EH25" i="2"/>
  <c r="E72" i="15"/>
  <c r="F72"/>
  <c r="EG21" i="2"/>
  <c r="DK21"/>
  <c r="EG19"/>
  <c r="DK19"/>
  <c r="E25" i="11"/>
  <c r="F25"/>
  <c r="EM20" i="2"/>
  <c r="EL31"/>
  <c r="EL33" s="1"/>
  <c r="EJ23"/>
  <c r="EJ20"/>
  <c r="F94" i="13"/>
  <c r="EE31" i="2"/>
  <c r="EE33" s="1"/>
  <c r="DJ19"/>
  <c r="EG27"/>
  <c r="CN31"/>
  <c r="DK17"/>
  <c r="EJ17"/>
  <c r="EI31"/>
  <c r="EI33" s="1"/>
  <c r="ER31"/>
  <c r="ER33" s="1"/>
  <c r="ES18"/>
  <c r="BD18"/>
  <c r="BB31"/>
  <c r="BB33" s="1"/>
  <c r="C36" i="1"/>
  <c r="E36" s="1"/>
  <c r="F29"/>
  <c r="H36"/>
  <c r="F4"/>
  <c r="H5"/>
  <c r="EG14" i="2"/>
  <c r="EF31"/>
  <c r="EF33" s="1"/>
  <c r="D19"/>
  <c r="H19"/>
  <c r="D4" i="7"/>
  <c r="F12"/>
  <c r="E12"/>
  <c r="D37" i="17"/>
  <c r="F4"/>
  <c r="E4"/>
  <c r="E4" i="14"/>
  <c r="F4"/>
  <c r="EP19" i="2"/>
  <c r="EO31"/>
  <c r="EO33" s="1"/>
  <c r="F103" i="9"/>
  <c r="E103"/>
  <c r="E76" i="7"/>
  <c r="F76"/>
  <c r="C97"/>
  <c r="EK17" i="2"/>
  <c r="EM17" s="1"/>
  <c r="EV19"/>
  <c r="ET31"/>
  <c r="ET33" s="1"/>
  <c r="F25" i="4"/>
  <c r="E25"/>
  <c r="F75" i="19"/>
  <c r="EK29" i="2"/>
  <c r="E75" i="19"/>
  <c r="F96"/>
  <c r="EH26" i="2"/>
  <c r="F71" i="16"/>
  <c r="C97"/>
  <c r="E71"/>
  <c r="EP14" i="2"/>
  <c r="E25" i="8"/>
  <c r="F25"/>
  <c r="F25" i="17"/>
  <c r="E25"/>
  <c r="G23" i="2"/>
  <c r="BU31"/>
  <c r="BU33" s="1"/>
  <c r="D39" i="8"/>
  <c r="F4"/>
  <c r="E4"/>
  <c r="D40" i="1"/>
  <c r="H40"/>
  <c r="G29"/>
  <c r="E94" i="13"/>
  <c r="F72" i="10"/>
  <c r="C99"/>
  <c r="E99" s="1"/>
  <c r="F25" i="18"/>
  <c r="DO20" i="2"/>
  <c r="C39" i="8"/>
  <c r="C51" s="1"/>
  <c r="D35" i="13"/>
  <c r="F23"/>
  <c r="E23"/>
  <c r="CE21" i="2"/>
  <c r="D21"/>
  <c r="EN27"/>
  <c r="DJ27" s="1"/>
  <c r="E16" i="1"/>
  <c r="G14"/>
  <c r="H16"/>
  <c r="E4" i="19"/>
  <c r="C38"/>
  <c r="C49" s="1"/>
  <c r="F4"/>
  <c r="H7" i="1"/>
  <c r="F25" i="14"/>
  <c r="E25"/>
  <c r="I25" i="1"/>
  <c r="CW31" i="2"/>
  <c r="E38" i="4"/>
  <c r="F38"/>
  <c r="EM26" i="2"/>
  <c r="DK26"/>
  <c r="BV25"/>
  <c r="EY20"/>
  <c r="EX31"/>
  <c r="BE32"/>
  <c r="BE33" s="1"/>
  <c r="BG31"/>
  <c r="F75" i="6"/>
  <c r="F81" i="17"/>
  <c r="DK23" i="2"/>
  <c r="DK18"/>
  <c r="DO21"/>
  <c r="CE22"/>
  <c r="CD31"/>
  <c r="CD33" s="1"/>
  <c r="BM32"/>
  <c r="BM33" s="1"/>
  <c r="EA31"/>
  <c r="DK27"/>
  <c r="DO27"/>
  <c r="J12" i="1"/>
  <c r="D12" s="1"/>
  <c r="AL31" i="2"/>
  <c r="DM31"/>
  <c r="DM33" s="1"/>
  <c r="CC33" l="1"/>
  <c r="I24" i="1"/>
  <c r="C48" i="13"/>
  <c r="C52" i="12"/>
  <c r="G51"/>
  <c r="D53" i="18"/>
  <c r="F51" i="11"/>
  <c r="E10" i="1"/>
  <c r="C52" i="8"/>
  <c r="DN33" i="2"/>
  <c r="I15" i="1"/>
  <c r="C15" s="1"/>
  <c r="AS33" i="2"/>
  <c r="AR33"/>
  <c r="J17" i="1"/>
  <c r="D17" s="1"/>
  <c r="BC33" i="2"/>
  <c r="I31" i="1"/>
  <c r="C31" s="1"/>
  <c r="E31" s="1"/>
  <c r="EB33" i="2"/>
  <c r="I20" i="1"/>
  <c r="C20" s="1"/>
  <c r="BQ33" i="2"/>
  <c r="EQ33"/>
  <c r="D52" i="15"/>
  <c r="D52" i="11"/>
  <c r="D52" i="10"/>
  <c r="C52" i="9"/>
  <c r="C53" s="1"/>
  <c r="C52" i="17"/>
  <c r="EZ23" i="2"/>
  <c r="DJ28"/>
  <c r="EZ28" s="1"/>
  <c r="F25" i="16"/>
  <c r="E16" i="2"/>
  <c r="FA25"/>
  <c r="E28"/>
  <c r="C39" i="16"/>
  <c r="C50" s="1"/>
  <c r="BP32" i="2"/>
  <c r="BP33" s="1"/>
  <c r="EZ20"/>
  <c r="J20" i="1"/>
  <c r="D20" s="1"/>
  <c r="C55" i="6"/>
  <c r="BS31" i="2"/>
  <c r="H16"/>
  <c r="DL14"/>
  <c r="EZ19"/>
  <c r="ED31"/>
  <c r="DJ21"/>
  <c r="DL21" s="1"/>
  <c r="EZ14"/>
  <c r="EZ22"/>
  <c r="C51" i="7"/>
  <c r="F103" i="6"/>
  <c r="H15" i="2"/>
  <c r="FA16"/>
  <c r="E26"/>
  <c r="H26"/>
  <c r="H24"/>
  <c r="E24"/>
  <c r="D22"/>
  <c r="E22" s="1"/>
  <c r="F39" i="11"/>
  <c r="E6" i="1"/>
  <c r="E37" i="4"/>
  <c r="F37"/>
  <c r="I21" i="1"/>
  <c r="C21" s="1"/>
  <c r="I4"/>
  <c r="E27" i="2"/>
  <c r="FA20"/>
  <c r="K8" i="1"/>
  <c r="DL23" i="2"/>
  <c r="E8" i="1"/>
  <c r="FA28" i="2"/>
  <c r="BT32"/>
  <c r="BT33" s="1"/>
  <c r="F40" i="18"/>
  <c r="K5" i="1"/>
  <c r="C4"/>
  <c r="EZ27" i="2"/>
  <c r="J30" i="1"/>
  <c r="D30" s="1"/>
  <c r="D51" i="16"/>
  <c r="K10" i="1"/>
  <c r="H14"/>
  <c r="AU31" i="2"/>
  <c r="H29"/>
  <c r="FA24"/>
  <c r="E29"/>
  <c r="FA18"/>
  <c r="I38" i="1"/>
  <c r="E39" i="11"/>
  <c r="E103" i="6"/>
  <c r="E40" i="18"/>
  <c r="C52"/>
  <c r="C48" i="4"/>
  <c r="E20" i="2"/>
  <c r="K6" i="1"/>
  <c r="DL20" i="2"/>
  <c r="DL22"/>
  <c r="C51" i="15"/>
  <c r="F40"/>
  <c r="E40"/>
  <c r="D53" i="5"/>
  <c r="E41"/>
  <c r="F41"/>
  <c r="E97" i="7"/>
  <c r="FA21" i="2"/>
  <c r="F97" i="7"/>
  <c r="DF32" i="2"/>
  <c r="DF33" s="1"/>
  <c r="J15" i="1"/>
  <c r="AX31" i="2"/>
  <c r="H29" i="1"/>
  <c r="EN31" i="2"/>
  <c r="E96" i="19"/>
  <c r="DJ17" i="2"/>
  <c r="EZ17" s="1"/>
  <c r="EP27"/>
  <c r="H21"/>
  <c r="C21"/>
  <c r="E21" s="1"/>
  <c r="F35" i="13"/>
  <c r="D47"/>
  <c r="E35"/>
  <c r="H23" i="2"/>
  <c r="D23"/>
  <c r="F97" i="16"/>
  <c r="E97"/>
  <c r="E4" i="7"/>
  <c r="D39"/>
  <c r="F4"/>
  <c r="H4" i="1"/>
  <c r="F23"/>
  <c r="F28" s="1"/>
  <c r="F44" s="1"/>
  <c r="J34"/>
  <c r="F98" i="15"/>
  <c r="E98"/>
  <c r="F99" i="18"/>
  <c r="E99"/>
  <c r="D17" i="2"/>
  <c r="H17"/>
  <c r="EW32"/>
  <c r="EW33" s="1"/>
  <c r="I42" i="1"/>
  <c r="DJ16" i="2"/>
  <c r="EJ16"/>
  <c r="EH31"/>
  <c r="EH33" s="1"/>
  <c r="E98" i="14"/>
  <c r="F98"/>
  <c r="F47" i="4"/>
  <c r="E47"/>
  <c r="D48"/>
  <c r="BG32" i="2"/>
  <c r="BG33" s="1"/>
  <c r="E38" i="19"/>
  <c r="F38"/>
  <c r="E40" i="1"/>
  <c r="J21"/>
  <c r="D21" s="1"/>
  <c r="BV31" i="2"/>
  <c r="I39" i="1"/>
  <c r="EV31" i="2"/>
  <c r="J32" i="1"/>
  <c r="D32" s="1"/>
  <c r="EG31" i="2"/>
  <c r="BD31"/>
  <c r="I17" i="1"/>
  <c r="C17" s="1"/>
  <c r="J33"/>
  <c r="I32"/>
  <c r="C32" s="1"/>
  <c r="EJ25" i="2"/>
  <c r="DJ25"/>
  <c r="DL25" s="1"/>
  <c r="J18" i="1"/>
  <c r="D18" s="1"/>
  <c r="BJ31" i="2"/>
  <c r="E42" i="6"/>
  <c r="F42"/>
  <c r="D54"/>
  <c r="E15" i="2"/>
  <c r="FA15"/>
  <c r="E98" i="11"/>
  <c r="F98"/>
  <c r="EJ24" i="2"/>
  <c r="DJ24"/>
  <c r="DL19"/>
  <c r="F99" i="10"/>
  <c r="G23" i="1"/>
  <c r="E5"/>
  <c r="DL18" i="2"/>
  <c r="EK31"/>
  <c r="EK33" s="1"/>
  <c r="C52" i="11"/>
  <c r="E51"/>
  <c r="J42" i="1"/>
  <c r="EX32" i="2"/>
  <c r="EX33" s="1"/>
  <c r="EY31"/>
  <c r="FA26"/>
  <c r="F39" i="8"/>
  <c r="D51"/>
  <c r="G51" s="1"/>
  <c r="E39"/>
  <c r="DJ26" i="2"/>
  <c r="EZ26" s="1"/>
  <c r="EJ26"/>
  <c r="J37" i="1"/>
  <c r="E19" i="2"/>
  <c r="FA19"/>
  <c r="C18"/>
  <c r="H18"/>
  <c r="F31"/>
  <c r="F33" s="1"/>
  <c r="J38" i="1"/>
  <c r="ES31" i="2"/>
  <c r="E4" i="9"/>
  <c r="F4"/>
  <c r="D39"/>
  <c r="F40" i="12"/>
  <c r="D51"/>
  <c r="H51" s="1"/>
  <c r="E40"/>
  <c r="E98" i="17"/>
  <c r="H25" i="2"/>
  <c r="C25"/>
  <c r="C25" i="1"/>
  <c r="EM29" i="2"/>
  <c r="DJ29"/>
  <c r="F40" i="14"/>
  <c r="D51"/>
  <c r="E40"/>
  <c r="D51" i="17"/>
  <c r="E37"/>
  <c r="F37"/>
  <c r="H14" i="2"/>
  <c r="G31"/>
  <c r="G33" s="1"/>
  <c r="D14"/>
  <c r="EZ15"/>
  <c r="DL15"/>
  <c r="C51" i="10"/>
  <c r="F39"/>
  <c r="E39"/>
  <c r="J7" i="1"/>
  <c r="AC31" i="2"/>
  <c r="F98" i="17"/>
  <c r="C52" i="14"/>
  <c r="I30" i="1"/>
  <c r="C30" s="1"/>
  <c r="FA27" i="2"/>
  <c r="DL27"/>
  <c r="K12" i="1"/>
  <c r="DK31" i="2"/>
  <c r="DK33" s="1"/>
  <c r="DO31"/>
  <c r="CE31"/>
  <c r="D15" i="1" l="1"/>
  <c r="E15" s="1"/>
  <c r="J14"/>
  <c r="J4"/>
  <c r="K4" s="1"/>
  <c r="D7"/>
  <c r="E7" s="1"/>
  <c r="E50" i="16"/>
  <c r="C53" i="18"/>
  <c r="E20" i="1"/>
  <c r="E38"/>
  <c r="K31"/>
  <c r="EP31" i="2"/>
  <c r="EN33"/>
  <c r="C52" i="15"/>
  <c r="E32" i="1"/>
  <c r="E30"/>
  <c r="D29"/>
  <c r="K39"/>
  <c r="DL28" i="2"/>
  <c r="FB28"/>
  <c r="F50" i="16"/>
  <c r="C51"/>
  <c r="F39"/>
  <c r="E39"/>
  <c r="FB20" i="2"/>
  <c r="FB19"/>
  <c r="FA22"/>
  <c r="FB22" s="1"/>
  <c r="DL17"/>
  <c r="D31"/>
  <c r="D33" s="1"/>
  <c r="FB27"/>
  <c r="K30" i="1"/>
  <c r="E52" i="18"/>
  <c r="F52"/>
  <c r="D55" i="6"/>
  <c r="E51" i="15"/>
  <c r="F51"/>
  <c r="D54" i="5"/>
  <c r="E53"/>
  <c r="F53"/>
  <c r="I37" i="1"/>
  <c r="K37" s="1"/>
  <c r="K15"/>
  <c r="FB15" i="2"/>
  <c r="DL26"/>
  <c r="EZ21"/>
  <c r="FB21" s="1"/>
  <c r="DJ31"/>
  <c r="J29" i="1"/>
  <c r="I14"/>
  <c r="I33"/>
  <c r="K33" s="1"/>
  <c r="H31" i="2"/>
  <c r="EZ29"/>
  <c r="FB29" s="1"/>
  <c r="DL29"/>
  <c r="F51" i="12"/>
  <c r="E51"/>
  <c r="D52"/>
  <c r="FA14" i="2"/>
  <c r="E14"/>
  <c r="E51" i="14"/>
  <c r="F51"/>
  <c r="D52"/>
  <c r="E39" i="9"/>
  <c r="D52"/>
  <c r="F39"/>
  <c r="E23" i="2"/>
  <c r="FA23"/>
  <c r="FB23" s="1"/>
  <c r="EJ31"/>
  <c r="K32" i="1"/>
  <c r="F39" i="7"/>
  <c r="D50"/>
  <c r="E39"/>
  <c r="I34" i="1"/>
  <c r="K34" s="1"/>
  <c r="FA17" i="2"/>
  <c r="FB17" s="1"/>
  <c r="E17"/>
  <c r="D48" i="13"/>
  <c r="E47"/>
  <c r="F47"/>
  <c r="K7" i="1"/>
  <c r="F51" i="8"/>
  <c r="D52"/>
  <c r="E51"/>
  <c r="E54" i="6"/>
  <c r="F54"/>
  <c r="C52" i="10"/>
  <c r="E51"/>
  <c r="F51"/>
  <c r="D52" i="17"/>
  <c r="F51"/>
  <c r="E51"/>
  <c r="EZ25" i="2"/>
  <c r="FB25" s="1"/>
  <c r="E25"/>
  <c r="EZ18"/>
  <c r="FB18" s="1"/>
  <c r="E18"/>
  <c r="C31"/>
  <c r="C33" s="1"/>
  <c r="G28" i="1"/>
  <c r="H23"/>
  <c r="DL24" i="2"/>
  <c r="EZ24"/>
  <c r="FB24" s="1"/>
  <c r="E49" i="19"/>
  <c r="C50"/>
  <c r="F49"/>
  <c r="EZ16" i="2"/>
  <c r="FB16" s="1"/>
  <c r="DL16"/>
  <c r="FB26"/>
  <c r="EM31"/>
  <c r="E12" i="1"/>
  <c r="K24"/>
  <c r="J23" l="1"/>
  <c r="J28" s="1"/>
  <c r="DL31" i="2"/>
  <c r="DJ33"/>
  <c r="E39" i="1"/>
  <c r="C29"/>
  <c r="E29" s="1"/>
  <c r="E31" i="2"/>
  <c r="I29" i="1"/>
  <c r="K29" s="1"/>
  <c r="FB14" i="2"/>
  <c r="FA31"/>
  <c r="FA33" s="1"/>
  <c r="D53" i="9"/>
  <c r="F52"/>
  <c r="E52"/>
  <c r="E18" i="1"/>
  <c r="D14"/>
  <c r="D4"/>
  <c r="E4" s="1"/>
  <c r="K14"/>
  <c r="I23"/>
  <c r="I28" s="1"/>
  <c r="G44"/>
  <c r="H28"/>
  <c r="F50" i="7"/>
  <c r="D51"/>
  <c r="E50"/>
  <c r="EZ31" i="2"/>
  <c r="EZ33" s="1"/>
  <c r="E17" i="1"/>
  <c r="C14"/>
  <c r="C23" s="1"/>
  <c r="C28" s="1"/>
  <c r="J44" l="1"/>
  <c r="G45" s="1"/>
  <c r="C44"/>
  <c r="D23"/>
  <c r="D28" s="1"/>
  <c r="I44"/>
  <c r="F45" s="1"/>
  <c r="F46" s="1"/>
  <c r="E14"/>
  <c r="FB31" i="2"/>
  <c r="K23" i="1"/>
  <c r="K28" l="1"/>
  <c r="E23"/>
  <c r="G46"/>
  <c r="C45"/>
  <c r="E28"/>
  <c r="D44"/>
  <c r="D45" s="1"/>
</calcChain>
</file>

<file path=xl/sharedStrings.xml><?xml version="1.0" encoding="utf-8"?>
<sst xmlns="http://schemas.openxmlformats.org/spreadsheetml/2006/main" count="2851" uniqueCount="436">
  <si>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</si>
  <si>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</si>
  <si>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</si>
  <si>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</si>
  <si>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</si>
  <si>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</si>
  <si>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</si>
  <si>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</si>
  <si>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</si>
  <si>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</si>
  <si>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</si>
  <si>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</si>
  <si>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</si>
  <si>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</si>
  <si>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</si>
  <si>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</si>
  <si>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</si>
  <si>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</si>
  <si>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</si>
  <si>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</si>
  <si>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</si>
  <si>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</si>
  <si>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</si>
  <si>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</si>
  <si>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</si>
  <si>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</si>
  <si>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</si>
  <si>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</si>
  <si>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</si>
  <si>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</si>
  <si>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</si>
  <si>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</si>
  <si>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</si>
  <si>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</si>
  <si>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</si>
  <si>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</si>
  <si>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</si>
  <si>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</si>
  <si>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</si>
  <si>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</si>
  <si>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</si>
  <si>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</si>
  <si>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</si>
  <si>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</si>
  <si>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</si>
  <si>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</si>
  <si>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</si>
  <si>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</si>
  <si>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</si>
  <si>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</si>
  <si>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</si>
  <si>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</si>
  <si>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</si>
  <si>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</si>
  <si>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</si>
  <si>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</si>
  <si>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</si>
  <si>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</si>
  <si>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</si>
  <si>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</si>
  <si>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</si>
  <si>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</si>
  <si>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</si>
  <si>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</si>
  <si>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</si>
  <si>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</si>
  <si>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</si>
  <si>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</si>
  <si>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</si>
  <si>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</si>
  <si>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</si>
  <si>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</si>
  <si>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</si>
  <si>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</si>
  <si>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</si>
  <si>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</si>
  <si>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</si>
  <si>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</si>
  <si>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</si>
  <si>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</si>
  <si>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</si>
  <si>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</si>
  <si>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</si>
  <si>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</si>
  <si>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</si>
  <si>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</si>
  <si>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</si>
  <si>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</si>
  <si>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</si>
  <si>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</si>
  <si>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</si>
  <si>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</si>
  <si>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</si>
  <si>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</si>
  <si>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</si>
  <si>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</si>
  <si>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</si>
  <si>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</si>
  <si>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</si>
  <si>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</si>
  <si>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</si>
  <si>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</si>
  <si>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</si>
  <si>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</si>
  <si>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</si>
  <si>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</si>
  <si>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</si>
  <si>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</si>
  <si>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</si>
  <si>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</si>
  <si>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</si>
  <si>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</si>
  <si>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</si>
  <si>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</si>
  <si>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</si>
  <si>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</si>
  <si>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</si>
  <si>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</si>
  <si>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</si>
  <si>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</si>
  <si>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</si>
  <si>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</si>
  <si>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</si>
  <si>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</si>
  <si>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</si>
  <si>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</si>
  <si>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</si>
  <si>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</si>
  <si>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</si>
  <si>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</si>
  <si>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</si>
  <si>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</si>
  <si>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</si>
  <si>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</si>
  <si>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</si>
  <si>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</si>
  <si>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</si>
  <si>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</si>
  <si>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</si>
  <si>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</si>
  <si>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</si>
  <si>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</si>
  <si>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</si>
  <si>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</si>
  <si>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</si>
  <si>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</si>
  <si>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</si>
  <si>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</si>
  <si>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</si>
  <si>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</si>
  <si>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</si>
  <si>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</si>
  <si>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</si>
  <si>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</si>
  <si>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</si>
  <si>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</si>
  <si>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</si>
  <si>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</si>
  <si>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</si>
  <si>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</si>
  <si>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</si>
  <si>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</si>
  <si>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</si>
  <si>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</si>
  <si>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</si>
  <si>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</si>
  <si>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</si>
  <si>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</si>
  <si>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</si>
  <si>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</si>
  <si>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</si>
  <si>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</si>
  <si>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</si>
  <si>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</si>
  <si>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</si>
  <si>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</si>
  <si>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</si>
  <si>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</si>
  <si>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</si>
  <si>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</si>
  <si>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</si>
  <si>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</si>
  <si>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</si>
  <si>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</si>
  <si>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</si>
  <si>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</si>
  <si>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</si>
  <si>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</si>
  <si>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</si>
  <si>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</si>
  <si>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</si>
  <si>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</si>
  <si>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</si>
  <si>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</si>
  <si>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</si>
  <si>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</si>
  <si>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</si>
  <si>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</si>
  <si>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</si>
  <si>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</si>
  <si>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</si>
  <si>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</si>
  <si>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</si>
  <si>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</si>
  <si>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</si>
  <si>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</si>
  <si>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</si>
  <si>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</si>
  <si>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</si>
  <si>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</si>
  <si>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</si>
  <si>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</si>
  <si>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</si>
  <si>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</si>
  <si>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</si>
  <si>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</si>
  <si>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</si>
  <si>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</si>
  <si>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</si>
  <si>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</si>
  <si>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</si>
  <si>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</si>
  <si>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</si>
  <si>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</si>
  <si>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</si>
  <si>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</si>
  <si>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</si>
  <si>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</si>
  <si>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</si>
  <si>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</si>
  <si>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</si>
  <si>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</si>
  <si>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</si>
  <si>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</si>
  <si>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</si>
  <si>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</si>
  <si>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</si>
  <si>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</si>
  <si>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</si>
  <si>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</si>
  <si>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</si>
  <si>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</si>
  <si>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</si>
  <si>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</si>
  <si>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</si>
  <si>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</si>
  <si>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</si>
  <si>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</si>
  <si>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</si>
  <si>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</si>
  <si>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</si>
  <si>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</si>
  <si>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</si>
  <si>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</si>
  <si>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</si>
  <si>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</si>
  <si>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</si>
  <si>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</si>
  <si>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</si>
  <si>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</si>
  <si>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</si>
  <si>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</si>
  <si>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</si>
  <si>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</si>
  <si>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</si>
  <si>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</si>
  <si>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</si>
  <si>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</si>
  <si>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</si>
  <si>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</si>
  <si>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</si>
  <si>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</si>
  <si>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</si>
  <si>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</si>
  <si>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</si>
  <si>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</si>
  <si>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</si>
  <si>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</si>
  <si>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</si>
  <si>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</si>
  <si>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</si>
  <si>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</si>
  <si>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</si>
  <si>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</si>
  <si>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</si>
  <si>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</si>
  <si>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</si>
  <si>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</si>
  <si>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</si>
  <si>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</si>
  <si>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</si>
  <si>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</si>
  <si>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</si>
  <si>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</si>
  <si>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</si>
  <si>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</si>
  <si>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</si>
  <si>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</si>
  <si>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</si>
  <si>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</si>
  <si>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</si>
  <si>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</si>
  <si>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</si>
  <si>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</si>
  <si>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</si>
  <si>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</si>
  <si>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</si>
  <si>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</si>
  <si>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</si>
  <si>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</si>
  <si>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</si>
  <si>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</si>
  <si>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</si>
  <si>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</si>
  <si>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</si>
  <si>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</si>
  <si>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</si>
  <si>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</si>
  <si>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</si>
  <si>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</si>
  <si>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</si>
  <si>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</si>
  <si>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</si>
  <si>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</si>
  <si>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</si>
  <si>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</si>
  <si>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</si>
  <si>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</si>
  <si>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</si>
  <si>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</si>
  <si>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</si>
  <si>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</si>
  <si>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</si>
  <si>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</si>
  <si>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</si>
  <si>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</si>
  <si>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</si>
  <si>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</si>
  <si>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</si>
  <si>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</si>
  <si>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</si>
  <si>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</si>
  <si>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</si>
  <si>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</si>
  <si>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</si>
  <si>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</si>
  <si>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</si>
  <si>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</si>
  <si>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</si>
  <si>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</si>
  <si>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</si>
  <si>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</si>
  <si>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</si>
  <si>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</si>
  <si>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</si>
  <si>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</si>
  <si>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</si>
  <si>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</si>
  <si>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</si>
  <si>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</si>
  <si>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</si>
  <si>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</si>
  <si>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</si>
  <si>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</si>
  <si>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</si>
  <si>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</si>
  <si>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</si>
  <si>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</si>
  <si>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</si>
  <si>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</si>
  <si>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</si>
  <si>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</si>
  <si>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</si>
  <si>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</si>
  <si>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</si>
  <si>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</si>
  <si>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</si>
  <si>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</si>
  <si>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</si>
  <si>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</si>
  <si>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</si>
  <si>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</si>
  <si>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</si>
  <si>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</si>
  <si>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</si>
  <si>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</si>
  <si>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</si>
  <si>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</si>
  <si>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</si>
  <si>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</si>
  <si>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</si>
  <si>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</si>
  <si>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</si>
  <si>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</si>
  <si>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</si>
  <si>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</si>
  <si>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</si>
  <si>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</si>
  <si>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</si>
  <si>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</si>
  <si>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</si>
  <si>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</si>
  <si>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</si>
  <si>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</si>
  <si>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Иные штафы, неустойки, пени, уплаченные в соотв с законом или договорам</t>
  </si>
  <si>
    <t>Штрафы, неустойки,пени, уплаченные в случае просрочки исп поставщиком</t>
  </si>
  <si>
    <t>Доходы от д.в. (штрафов),поступ в счет погашения задолж., образ до 1 января 2020 года</t>
  </si>
  <si>
    <t>Иные штрафы, неустойки, пени</t>
  </si>
  <si>
    <t>Платежи, уплачиваемые в целях возмещения вреда</t>
  </si>
  <si>
    <t>план на 2022 г.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</si>
  <si>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</si>
  <si>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</si>
  <si>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</si>
  <si>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</si>
  <si>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</si>
  <si>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</si>
  <si>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 xml:space="preserve">                     Анализ исполнения бюджета Александровского сельского поселения на 01.07.2022 г.</t>
  </si>
  <si>
    <t>исполнено на 01.07.2022 г.</t>
  </si>
  <si>
    <t xml:space="preserve">                     Анализ исполнения бюджета Большесундырского сельского поселения на 01.07.2022 г.</t>
  </si>
  <si>
    <t xml:space="preserve">                     Анализ исполнения бюджета Ильинского сельского поселения на 01.07.2022 г.</t>
  </si>
  <si>
    <t xml:space="preserve">                     Анализ исполнения бюджета Кадикасинского сельского поселения на01.07.2022 г.</t>
  </si>
  <si>
    <t xml:space="preserve">                     Анализ исполнения бюджета Моргаушского сельского поселения на 01.07.2022 г.</t>
  </si>
  <si>
    <t xml:space="preserve">                     Анализ исполнения бюджета Москакасинского сельского поселения на 01.07.2022 г.</t>
  </si>
  <si>
    <t xml:space="preserve">                     Анализ исполнения бюджета Орининского сельского поселения на 01.07.2022 г.</t>
  </si>
  <si>
    <t xml:space="preserve">                     Анализ исполнения бюджета Сятракасинского сельского поселения на 01.07.2022 г.</t>
  </si>
  <si>
    <t xml:space="preserve">                     Анализ исполнения бюджета Тораевского сельского поселения на 01.07.2022 г.</t>
  </si>
  <si>
    <t xml:space="preserve">                     Анализ исполнения бюджета Чуманкасинского сельского поселения на 01.07.2022 г.</t>
  </si>
  <si>
    <t xml:space="preserve">                     Анализ исполнения бюджета Шатьмапосинского сельского поселения на 01.07.2022 г.</t>
  </si>
  <si>
    <t xml:space="preserve">                     Анализ исполнения бюджета Юнгинского сельского поселения на 01.07.2022 г.</t>
  </si>
  <si>
    <t xml:space="preserve">                     Анализ исполнения бюджета Юськасинского сельского поселения на 01.07.2022 г.</t>
  </si>
  <si>
    <t xml:space="preserve">                     Анализ исполнения бюджета Ярабайкасинского сельского поселения на 01.07.2022 г.</t>
  </si>
  <si>
    <t xml:space="preserve">                     Анализ исполнения бюджета Ярославского сельского поселения на 01.07.2022 г.</t>
  </si>
  <si>
    <t>об исполнении бюджетов поселений  Моргаушского района  на 1 июля 2022 г.</t>
  </si>
  <si>
    <t xml:space="preserve">                                                        Моргаушского района на 01.07.2022 г. </t>
  </si>
  <si>
    <t>Анализ исполнения консолидированного бюджета Моргаушского районана 01.07.2022 г.</t>
  </si>
  <si>
    <t xml:space="preserve">                     Анализ исполнения бюджета Хорнойского сельского поселения на 01.07.2022 г.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</si>
</sst>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31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0" xfId="12" applyFont="1"/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5" fillId="3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 wrapText="1"/>
    </xf>
    <xf numFmtId="166" fontId="18" fillId="0" borderId="1" xfId="11" applyNumberFormat="1" applyFont="1" applyFill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/>
    </xf>
    <xf numFmtId="0" fontId="18" fillId="0" borderId="1" xfId="11" applyFont="1" applyBorder="1" applyAlignment="1">
      <alignment horizontal="center"/>
    </xf>
    <xf numFmtId="0" fontId="18" fillId="0" borderId="1" xfId="11" applyFont="1" applyBorder="1"/>
    <xf numFmtId="166" fontId="18" fillId="0" borderId="1" xfId="11" applyNumberFormat="1" applyFont="1" applyBorder="1" applyAlignment="1">
      <alignment horizontal="right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 applyAlignment="1">
      <alignment wrapText="1"/>
    </xf>
    <xf numFmtId="166" fontId="19" fillId="0" borderId="1" xfId="11" applyNumberFormat="1" applyFont="1" applyBorder="1" applyAlignment="1">
      <alignment horizontal="right" vertical="center"/>
    </xf>
    <xf numFmtId="166" fontId="19" fillId="0" borderId="1" xfId="11" applyNumberFormat="1" applyFont="1" applyFill="1" applyBorder="1" applyAlignment="1">
      <alignment horizontal="right" vertical="center"/>
    </xf>
    <xf numFmtId="0" fontId="18" fillId="0" borderId="1" xfId="11" applyFont="1" applyBorder="1" applyAlignment="1">
      <alignment wrapText="1"/>
    </xf>
    <xf numFmtId="0" fontId="19" fillId="0" borderId="1" xfId="11" applyFont="1" applyBorder="1"/>
    <xf numFmtId="166" fontId="19" fillId="0" borderId="1" xfId="0" applyNumberFormat="1" applyFont="1" applyBorder="1" applyAlignment="1">
      <alignment horizontal="right" vertical="center"/>
    </xf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6" fontId="19" fillId="3" borderId="1" xfId="0" applyNumberFormat="1" applyFont="1" applyFill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/>
    </xf>
    <xf numFmtId="1" fontId="18" fillId="0" borderId="1" xfId="11" applyNumberFormat="1" applyFont="1" applyBorder="1" applyAlignment="1">
      <alignment horizontal="center"/>
    </xf>
    <xf numFmtId="166" fontId="18" fillId="0" borderId="1" xfId="11" applyNumberFormat="1" applyFont="1" applyBorder="1" applyAlignment="1">
      <alignment wrapText="1"/>
    </xf>
    <xf numFmtId="0" fontId="18" fillId="0" borderId="1" xfId="11" applyFont="1" applyBorder="1" applyAlignment="1">
      <alignment horizontal="center" vertical="top"/>
    </xf>
    <xf numFmtId="0" fontId="18" fillId="0" borderId="1" xfId="11" applyFont="1" applyBorder="1" applyAlignment="1">
      <alignment vertical="top" wrapText="1"/>
    </xf>
    <xf numFmtId="0" fontId="19" fillId="0" borderId="1" xfId="11" applyFont="1" applyFill="1" applyBorder="1" applyAlignment="1">
      <alignment wrapText="1"/>
    </xf>
    <xf numFmtId="166" fontId="19" fillId="3" borderId="1" xfId="12" applyNumberFormat="1" applyFont="1" applyFill="1" applyBorder="1" applyAlignment="1">
      <alignment horizontal="right" vertical="center"/>
    </xf>
    <xf numFmtId="166" fontId="19" fillId="3" borderId="1" xfId="11" applyNumberFormat="1" applyFont="1" applyFill="1" applyBorder="1" applyAlignment="1">
      <alignment horizontal="right" vertical="center"/>
    </xf>
    <xf numFmtId="166" fontId="19" fillId="5" borderId="1" xfId="11" applyNumberFormat="1" applyFont="1" applyFill="1" applyBorder="1" applyAlignment="1">
      <alignment horizontal="right" vertical="center"/>
    </xf>
    <xf numFmtId="166" fontId="19" fillId="2" borderId="1" xfId="2" applyNumberFormat="1" applyFont="1" applyFill="1" applyBorder="1" applyAlignment="1">
      <alignment horizontal="right" vertical="center" shrinkToFit="1"/>
    </xf>
    <xf numFmtId="166" fontId="19" fillId="2" borderId="1" xfId="3" applyNumberFormat="1" applyFont="1" applyFill="1" applyBorder="1" applyAlignment="1">
      <alignment horizontal="right" vertical="center" shrinkToFit="1"/>
    </xf>
    <xf numFmtId="166" fontId="19" fillId="2" borderId="1" xfId="4" applyNumberFormat="1" applyFont="1" applyFill="1" applyBorder="1" applyAlignment="1">
      <alignment horizontal="right" vertical="center" shrinkToFit="1"/>
    </xf>
    <xf numFmtId="166" fontId="18" fillId="0" borderId="1" xfId="11" applyNumberFormat="1" applyFont="1" applyFill="1" applyBorder="1" applyAlignment="1">
      <alignment horizontal="right" vertical="center"/>
    </xf>
    <xf numFmtId="0" fontId="18" fillId="0" borderId="1" xfId="11" applyFont="1" applyFill="1" applyBorder="1"/>
    <xf numFmtId="166" fontId="18" fillId="5" borderId="1" xfId="11" applyNumberFormat="1" applyFont="1" applyFill="1" applyBorder="1" applyAlignment="1">
      <alignment horizontal="right" vertical="center"/>
    </xf>
    <xf numFmtId="166" fontId="18" fillId="0" borderId="1" xfId="9" applyNumberFormat="1" applyFont="1" applyBorder="1" applyAlignment="1">
      <alignment horizontal="right" vertical="center"/>
    </xf>
    <xf numFmtId="0" fontId="18" fillId="0" borderId="2" xfId="11" applyFont="1" applyBorder="1" applyAlignment="1">
      <alignment horizontal="center"/>
    </xf>
    <xf numFmtId="0" fontId="18" fillId="0" borderId="2" xfId="11" applyFont="1" applyFill="1" applyBorder="1"/>
    <xf numFmtId="166" fontId="18" fillId="0" borderId="2" xfId="11" applyNumberFormat="1" applyFont="1" applyBorder="1" applyAlignment="1">
      <alignment horizontal="right" vertical="center"/>
    </xf>
    <xf numFmtId="166" fontId="19" fillId="0" borderId="0" xfId="9" applyNumberFormat="1" applyFont="1" applyAlignment="1">
      <alignment horizontal="right" vertical="center"/>
    </xf>
    <xf numFmtId="0" fontId="18" fillId="0" borderId="1" xfId="9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/>
    </xf>
    <xf numFmtId="1" fontId="18" fillId="0" borderId="1" xfId="9" applyNumberFormat="1" applyFont="1" applyBorder="1" applyAlignment="1">
      <alignment horizontal="center" vertical="center" wrapText="1"/>
    </xf>
    <xf numFmtId="49" fontId="18" fillId="0" borderId="1" xfId="9" applyNumberFormat="1" applyFont="1" applyBorder="1" applyAlignment="1">
      <alignment horizontal="center"/>
    </xf>
    <xf numFmtId="0" fontId="18" fillId="3" borderId="1" xfId="9" applyFont="1" applyFill="1" applyBorder="1" applyAlignment="1">
      <alignment wrapText="1"/>
    </xf>
    <xf numFmtId="166" fontId="18" fillId="0" borderId="1" xfId="6" applyNumberFormat="1" applyFont="1" applyBorder="1" applyAlignment="1">
      <alignment horizontal="right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9" applyNumberFormat="1" applyFont="1" applyBorder="1" applyAlignment="1">
      <alignment horizontal="right" vertical="center"/>
    </xf>
    <xf numFmtId="0" fontId="19" fillId="0" borderId="1" xfId="9" applyFont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166" fontId="19" fillId="0" borderId="1" xfId="9" applyNumberFormat="1" applyFont="1" applyBorder="1" applyAlignment="1">
      <alignment horizontal="right"/>
    </xf>
    <xf numFmtId="49" fontId="18" fillId="0" borderId="3" xfId="8" applyNumberFormat="1" applyFont="1" applyBorder="1" applyAlignment="1">
      <alignment horizontal="center"/>
    </xf>
    <xf numFmtId="0" fontId="18" fillId="3" borderId="1" xfId="8" applyFont="1" applyFill="1" applyBorder="1" applyAlignment="1">
      <alignment wrapText="1"/>
    </xf>
    <xf numFmtId="49" fontId="19" fillId="0" borderId="1" xfId="8" applyNumberFormat="1" applyFont="1" applyBorder="1" applyAlignment="1">
      <alignment horizontal="center"/>
    </xf>
    <xf numFmtId="0" fontId="19" fillId="0" borderId="1" xfId="8" applyFont="1" applyBorder="1" applyAlignment="1">
      <alignment wrapText="1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39" fillId="0" borderId="1" xfId="7" applyFont="1" applyBorder="1" applyAlignment="1">
      <alignment wrapText="1"/>
    </xf>
    <xf numFmtId="166" fontId="19" fillId="0" borderId="1" xfId="9" applyNumberFormat="1" applyFont="1" applyBorder="1" applyAlignment="1">
      <alignment horizontal="right" vertical="center" wrapText="1"/>
    </xf>
    <xf numFmtId="166" fontId="18" fillId="0" borderId="1" xfId="6" applyNumberFormat="1" applyFont="1" applyBorder="1" applyAlignment="1">
      <alignment horizontal="right" vertical="center"/>
    </xf>
    <xf numFmtId="166" fontId="19" fillId="0" borderId="1" xfId="6" applyNumberFormat="1" applyFont="1" applyBorder="1" applyAlignment="1">
      <alignment horizontal="right" vertical="center"/>
    </xf>
    <xf numFmtId="0" fontId="19" fillId="0" borderId="1" xfId="9" applyFont="1" applyBorder="1" applyAlignment="1">
      <alignment horizontal="left" wrapText="1"/>
    </xf>
    <xf numFmtId="0" fontId="18" fillId="3" borderId="1" xfId="9" applyFont="1" applyFill="1" applyBorder="1" applyAlignment="1">
      <alignment horizontal="left" wrapText="1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1" xfId="9" applyFont="1" applyFill="1" applyBorder="1" applyAlignment="1">
      <alignment wrapText="1"/>
    </xf>
    <xf numFmtId="166" fontId="18" fillId="0" borderId="1" xfId="9" applyNumberFormat="1" applyFont="1" applyBorder="1" applyAlignment="1">
      <alignment horizontal="right"/>
    </xf>
    <xf numFmtId="0" fontId="18" fillId="0" borderId="1" xfId="9" applyFont="1" applyFill="1" applyBorder="1" applyAlignment="1">
      <alignment wrapText="1"/>
    </xf>
    <xf numFmtId="0" fontId="18" fillId="0" borderId="1" xfId="9" applyFont="1" applyFill="1" applyBorder="1" applyAlignment="1">
      <alignment horizontal="center" wrapText="1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0" fontId="18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1" xfId="1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79" fontId="31" fillId="3" borderId="1" xfId="0" applyNumberFormat="1" applyFont="1" applyFill="1" applyBorder="1" applyAlignment="1">
      <alignment vertical="center" wrapText="1"/>
    </xf>
    <xf numFmtId="166" fontId="18" fillId="5" borderId="1" xfId="9" applyNumberFormat="1" applyFont="1" applyFill="1" applyBorder="1" applyAlignment="1">
      <alignment horizontal="right" vertical="center"/>
    </xf>
    <xf numFmtId="166" fontId="19" fillId="2" borderId="1" xfId="5" applyNumberFormat="1" applyFont="1" applyFill="1" applyBorder="1" applyAlignment="1">
      <alignment horizontal="right" vertical="top" shrinkToFit="1"/>
    </xf>
    <xf numFmtId="166" fontId="18" fillId="0" borderId="1" xfId="12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9" fontId="31" fillId="0" borderId="1" xfId="0" applyNumberFormat="1" applyFont="1" applyFill="1" applyBorder="1" applyAlignment="1">
      <alignment vertical="center" wrapText="1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166" fontId="18" fillId="3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2" fontId="18" fillId="0" borderId="1" xfId="11" applyNumberFormat="1" applyFont="1" applyBorder="1" applyAlignment="1">
      <alignment horizontal="right" vertical="center"/>
    </xf>
    <xf numFmtId="0" fontId="18" fillId="0" borderId="1" xfId="9" applyNumberFormat="1" applyFont="1" applyBorder="1" applyAlignment="1">
      <alignment horizontal="center" vertical="center" wrapText="1"/>
    </xf>
    <xf numFmtId="172" fontId="31" fillId="0" borderId="1" xfId="0" applyNumberFormat="1" applyFont="1" applyFill="1" applyBorder="1" applyAlignment="1">
      <alignment vertical="center" wrapText="1"/>
    </xf>
    <xf numFmtId="168" fontId="18" fillId="5" borderId="1" xfId="12" applyNumberFormat="1" applyFont="1" applyFill="1" applyBorder="1" applyAlignment="1">
      <alignment horizontal="right" vertical="center"/>
    </xf>
    <xf numFmtId="168" fontId="18" fillId="0" borderId="1" xfId="11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671" Type="http://schemas.openxmlformats.org/officeDocument/2006/relationships/revisionLog" Target="revisionLog11.xml"/><Relationship Id="rId692" Type="http://schemas.openxmlformats.org/officeDocument/2006/relationships/revisionLog" Target="revisionLog12.xml"/><Relationship Id="rId701" Type="http://schemas.openxmlformats.org/officeDocument/2006/relationships/revisionLog" Target="revisionLog13.xml"/><Relationship Id="rId706" Type="http://schemas.openxmlformats.org/officeDocument/2006/relationships/revisionLog" Target="revisionLog14.xml"/><Relationship Id="rId722" Type="http://schemas.openxmlformats.org/officeDocument/2006/relationships/revisionLog" Target="revisionLog15.xml"/><Relationship Id="rId727" Type="http://schemas.openxmlformats.org/officeDocument/2006/relationships/revisionLog" Target="revisionLog16.xml"/><Relationship Id="rId748" Type="http://schemas.openxmlformats.org/officeDocument/2006/relationships/revisionLog" Target="revisionLog17.xml"/><Relationship Id="rId629" Type="http://schemas.openxmlformats.org/officeDocument/2006/relationships/revisionLog" Target="revisionLog111.xml"/><Relationship Id="rId743" Type="http://schemas.openxmlformats.org/officeDocument/2006/relationships/revisionLog" Target="revisionLog171.xml"/><Relationship Id="rId645" Type="http://schemas.openxmlformats.org/officeDocument/2006/relationships/revisionLog" Target="revisionLog141.xml"/><Relationship Id="rId624" Type="http://schemas.openxmlformats.org/officeDocument/2006/relationships/revisionLog" Target="revisionLog18.xml"/><Relationship Id="rId666" Type="http://schemas.openxmlformats.org/officeDocument/2006/relationships/revisionLog" Target="revisionLog1711.xml"/><Relationship Id="rId687" Type="http://schemas.openxmlformats.org/officeDocument/2006/relationships/revisionLog" Target="revisionLog132.xml"/><Relationship Id="rId640" Type="http://schemas.openxmlformats.org/officeDocument/2006/relationships/revisionLog" Target="revisionLog142.xml"/><Relationship Id="rId661" Type="http://schemas.openxmlformats.org/officeDocument/2006/relationships/revisionLog" Target="revisionLog17111.xml"/><Relationship Id="rId682" Type="http://schemas.openxmlformats.org/officeDocument/2006/relationships/revisionLog" Target="revisionLog1321.xml"/><Relationship Id="rId712" Type="http://schemas.openxmlformats.org/officeDocument/2006/relationships/revisionLog" Target="revisionLog113.xml"/><Relationship Id="rId717" Type="http://schemas.openxmlformats.org/officeDocument/2006/relationships/revisionLog" Target="revisionLog152.xml"/><Relationship Id="rId738" Type="http://schemas.openxmlformats.org/officeDocument/2006/relationships/revisionLog" Target="revisionLog19.xml"/><Relationship Id="rId759" Type="http://schemas.openxmlformats.org/officeDocument/2006/relationships/revisionLog" Target="revisionLog110.xml"/><Relationship Id="rId619" Type="http://schemas.openxmlformats.org/officeDocument/2006/relationships/revisionLog" Target="revisionLog181.xml"/><Relationship Id="rId733" Type="http://schemas.openxmlformats.org/officeDocument/2006/relationships/revisionLog" Target="revisionLog191.xml"/><Relationship Id="rId754" Type="http://schemas.openxmlformats.org/officeDocument/2006/relationships/revisionLog" Target="revisionLog1101.xml"/><Relationship Id="rId635" Type="http://schemas.openxmlformats.org/officeDocument/2006/relationships/revisionLog" Target="revisionLog13211.xml"/><Relationship Id="rId656" Type="http://schemas.openxmlformats.org/officeDocument/2006/relationships/revisionLog" Target="revisionLog171111.xml"/><Relationship Id="rId677" Type="http://schemas.openxmlformats.org/officeDocument/2006/relationships/revisionLog" Target="revisionLog1331.xml"/><Relationship Id="rId630" Type="http://schemas.openxmlformats.org/officeDocument/2006/relationships/revisionLog" Target="revisionLog12211.xml"/><Relationship Id="rId651" Type="http://schemas.openxmlformats.org/officeDocument/2006/relationships/revisionLog" Target="revisionLog1711111.xml"/><Relationship Id="rId672" Type="http://schemas.openxmlformats.org/officeDocument/2006/relationships/revisionLog" Target="revisionLog11411.xml"/><Relationship Id="rId693" Type="http://schemas.openxmlformats.org/officeDocument/2006/relationships/revisionLog" Target="revisionLog1102.xml"/><Relationship Id="rId698" Type="http://schemas.openxmlformats.org/officeDocument/2006/relationships/revisionLog" Target="revisionLog1121.xml"/><Relationship Id="rId702" Type="http://schemas.openxmlformats.org/officeDocument/2006/relationships/revisionLog" Target="revisionLog115.xml"/><Relationship Id="rId707" Type="http://schemas.openxmlformats.org/officeDocument/2006/relationships/revisionLog" Target="revisionLog116.xml"/><Relationship Id="rId728" Type="http://schemas.openxmlformats.org/officeDocument/2006/relationships/revisionLog" Target="revisionLog117.xml"/><Relationship Id="rId749" Type="http://schemas.openxmlformats.org/officeDocument/2006/relationships/revisionLog" Target="revisionLog112.xml"/><Relationship Id="rId723" Type="http://schemas.openxmlformats.org/officeDocument/2006/relationships/revisionLog" Target="revisionLog118.xml"/><Relationship Id="rId744" Type="http://schemas.openxmlformats.org/officeDocument/2006/relationships/revisionLog" Target="revisionLog1122.xml"/><Relationship Id="rId760" Type="http://schemas.openxmlformats.org/officeDocument/2006/relationships/revisionLog" Target="revisionLog1.xml"/><Relationship Id="rId646" Type="http://schemas.openxmlformats.org/officeDocument/2006/relationships/revisionLog" Target="revisionLog11611.xml"/><Relationship Id="rId638" Type="http://schemas.openxmlformats.org/officeDocument/2006/relationships/revisionLog" Target="revisionLog11511.xml"/><Relationship Id="rId633" Type="http://schemas.openxmlformats.org/officeDocument/2006/relationships/revisionLog" Target="revisionLog11311.xml"/><Relationship Id="rId625" Type="http://schemas.openxmlformats.org/officeDocument/2006/relationships/revisionLog" Target="revisionLog162.xml"/><Relationship Id="rId659" Type="http://schemas.openxmlformats.org/officeDocument/2006/relationships/revisionLog" Target="revisionLog114111.xml"/><Relationship Id="rId620" Type="http://schemas.openxmlformats.org/officeDocument/2006/relationships/revisionLog" Target="revisionLog2.xml"/><Relationship Id="rId641" Type="http://schemas.openxmlformats.org/officeDocument/2006/relationships/revisionLog" Target="revisionLog116111.xml"/><Relationship Id="rId654" Type="http://schemas.openxmlformats.org/officeDocument/2006/relationships/revisionLog" Target="revisionLog1231.xml"/><Relationship Id="rId662" Type="http://schemas.openxmlformats.org/officeDocument/2006/relationships/revisionLog" Target="revisionLog133111.xml"/><Relationship Id="rId667" Type="http://schemas.openxmlformats.org/officeDocument/2006/relationships/revisionLog" Target="revisionLog11221.xml"/><Relationship Id="rId670" Type="http://schemas.openxmlformats.org/officeDocument/2006/relationships/revisionLog" Target="revisionLog143111.xml"/><Relationship Id="rId675" Type="http://schemas.openxmlformats.org/officeDocument/2006/relationships/revisionLog" Target="revisionLog11711.xml"/><Relationship Id="rId683" Type="http://schemas.openxmlformats.org/officeDocument/2006/relationships/revisionLog" Target="revisionLog1181.xml"/><Relationship Id="rId688" Type="http://schemas.openxmlformats.org/officeDocument/2006/relationships/revisionLog" Target="revisionLog1191.xml"/><Relationship Id="rId696" Type="http://schemas.openxmlformats.org/officeDocument/2006/relationships/revisionLog" Target="revisionLog120.xml"/><Relationship Id="rId705" Type="http://schemas.openxmlformats.org/officeDocument/2006/relationships/revisionLog" Target="revisionLog123.xml"/><Relationship Id="rId718" Type="http://schemas.openxmlformats.org/officeDocument/2006/relationships/revisionLog" Target="revisionLog124.xml"/><Relationship Id="rId739" Type="http://schemas.openxmlformats.org/officeDocument/2006/relationships/revisionLog" Target="revisionLog1123.xml"/><Relationship Id="rId691" Type="http://schemas.openxmlformats.org/officeDocument/2006/relationships/revisionLog" Target="revisionLog11021.xml"/><Relationship Id="rId700" Type="http://schemas.openxmlformats.org/officeDocument/2006/relationships/revisionLog" Target="revisionLog1232.xml"/><Relationship Id="rId713" Type="http://schemas.openxmlformats.org/officeDocument/2006/relationships/revisionLog" Target="revisionLog1241.xml"/><Relationship Id="rId721" Type="http://schemas.openxmlformats.org/officeDocument/2006/relationships/revisionLog" Target="revisionLog125.xml"/><Relationship Id="rId726" Type="http://schemas.openxmlformats.org/officeDocument/2006/relationships/revisionLog" Target="revisionLog126.xml"/><Relationship Id="rId734" Type="http://schemas.openxmlformats.org/officeDocument/2006/relationships/revisionLog" Target="revisionLog1103.xml"/><Relationship Id="rId742" Type="http://schemas.openxmlformats.org/officeDocument/2006/relationships/revisionLog" Target="revisionLog114.xml"/><Relationship Id="rId747" Type="http://schemas.openxmlformats.org/officeDocument/2006/relationships/revisionLog" Target="revisionLog121.xml"/><Relationship Id="rId755" Type="http://schemas.openxmlformats.org/officeDocument/2006/relationships/revisionLog" Target="revisionLog122.xml"/><Relationship Id="rId636" Type="http://schemas.openxmlformats.org/officeDocument/2006/relationships/revisionLog" Target="revisionLog1322.xml"/><Relationship Id="rId628" Type="http://schemas.openxmlformats.org/officeDocument/2006/relationships/revisionLog" Target="revisionLog192.xml"/><Relationship Id="rId649" Type="http://schemas.openxmlformats.org/officeDocument/2006/relationships/revisionLog" Target="revisionLog1511.xml"/><Relationship Id="rId750" Type="http://schemas.openxmlformats.org/officeDocument/2006/relationships/revisionLog" Target="revisionLog1221.xml"/><Relationship Id="rId644" Type="http://schemas.openxmlformats.org/officeDocument/2006/relationships/revisionLog" Target="revisionLog15221.xml"/><Relationship Id="rId631" Type="http://schemas.openxmlformats.org/officeDocument/2006/relationships/revisionLog" Target="revisionLog12212.xml"/><Relationship Id="rId623" Type="http://schemas.openxmlformats.org/officeDocument/2006/relationships/revisionLog" Target="revisionLog19121.xml"/><Relationship Id="rId652" Type="http://schemas.openxmlformats.org/officeDocument/2006/relationships/revisionLog" Target="revisionLog161.xml"/><Relationship Id="rId657" Type="http://schemas.openxmlformats.org/officeDocument/2006/relationships/revisionLog" Target="revisionLog17112.xml"/><Relationship Id="rId660" Type="http://schemas.openxmlformats.org/officeDocument/2006/relationships/revisionLog" Target="revisionLog110211.xml"/><Relationship Id="rId665" Type="http://schemas.openxmlformats.org/officeDocument/2006/relationships/revisionLog" Target="revisionLog11212.xml"/><Relationship Id="rId673" Type="http://schemas.openxmlformats.org/officeDocument/2006/relationships/revisionLog" Target="revisionLog12321.xml"/><Relationship Id="rId678" Type="http://schemas.openxmlformats.org/officeDocument/2006/relationships/revisionLog" Target="revisionLog133.xml"/><Relationship Id="rId686" Type="http://schemas.openxmlformats.org/officeDocument/2006/relationships/revisionLog" Target="revisionLog1431.xml"/><Relationship Id="rId694" Type="http://schemas.openxmlformats.org/officeDocument/2006/relationships/revisionLog" Target="revisionLog1201.xml"/><Relationship Id="rId699" Type="http://schemas.openxmlformats.org/officeDocument/2006/relationships/revisionLog" Target="revisionLog12411.xml"/><Relationship Id="rId708" Type="http://schemas.openxmlformats.org/officeDocument/2006/relationships/revisionLog" Target="revisionLog1251.xml"/><Relationship Id="rId729" Type="http://schemas.openxmlformats.org/officeDocument/2006/relationships/revisionLog" Target="revisionLog1211.xml"/><Relationship Id="rId681" Type="http://schemas.openxmlformats.org/officeDocument/2006/relationships/revisionLog" Target="revisionLog14312.xml"/><Relationship Id="rId703" Type="http://schemas.openxmlformats.org/officeDocument/2006/relationships/revisionLog" Target="revisionLog12511.xml"/><Relationship Id="rId711" Type="http://schemas.openxmlformats.org/officeDocument/2006/relationships/revisionLog" Target="revisionLog1261.xml"/><Relationship Id="rId716" Type="http://schemas.openxmlformats.org/officeDocument/2006/relationships/revisionLog" Target="revisionLog127.xml"/><Relationship Id="rId724" Type="http://schemas.openxmlformats.org/officeDocument/2006/relationships/revisionLog" Target="revisionLog128.xml"/><Relationship Id="rId732" Type="http://schemas.openxmlformats.org/officeDocument/2006/relationships/revisionLog" Target="revisionLog12213.xml"/><Relationship Id="rId737" Type="http://schemas.openxmlformats.org/officeDocument/2006/relationships/revisionLog" Target="revisionLog11231.xml"/><Relationship Id="rId745" Type="http://schemas.openxmlformats.org/officeDocument/2006/relationships/revisionLog" Target="revisionLog129.xml"/><Relationship Id="rId753" Type="http://schemas.openxmlformats.org/officeDocument/2006/relationships/revisionLog" Target="revisionLog130.xml"/><Relationship Id="rId758" Type="http://schemas.openxmlformats.org/officeDocument/2006/relationships/revisionLog" Target="revisionLog119.xml"/><Relationship Id="rId639" Type="http://schemas.openxmlformats.org/officeDocument/2006/relationships/revisionLog" Target="revisionLog1421.xml"/><Relationship Id="rId626" Type="http://schemas.openxmlformats.org/officeDocument/2006/relationships/revisionLog" Target="revisionLog11011.xml"/><Relationship Id="rId740" Type="http://schemas.openxmlformats.org/officeDocument/2006/relationships/revisionLog" Target="revisionLog1141.xml"/><Relationship Id="rId647" Type="http://schemas.openxmlformats.org/officeDocument/2006/relationships/revisionLog" Target="revisionLog16111.xml"/><Relationship Id="rId642" Type="http://schemas.openxmlformats.org/officeDocument/2006/relationships/revisionLog" Target="revisionLog15212.xml"/><Relationship Id="rId634" Type="http://schemas.openxmlformats.org/officeDocument/2006/relationships/revisionLog" Target="revisionLog132111.xml"/><Relationship Id="rId650" Type="http://schemas.openxmlformats.org/officeDocument/2006/relationships/revisionLog" Target="revisionLog17111111.xml"/><Relationship Id="rId621" Type="http://schemas.openxmlformats.org/officeDocument/2006/relationships/revisionLog" Target="revisionLog110111.xml"/><Relationship Id="rId655" Type="http://schemas.openxmlformats.org/officeDocument/2006/relationships/revisionLog" Target="revisionLog1111.xml"/><Relationship Id="rId663" Type="http://schemas.openxmlformats.org/officeDocument/2006/relationships/revisionLog" Target="revisionLog112111.xml"/><Relationship Id="rId668" Type="http://schemas.openxmlformats.org/officeDocument/2006/relationships/revisionLog" Target="revisionLog11312.xml"/><Relationship Id="rId676" Type="http://schemas.openxmlformats.org/officeDocument/2006/relationships/revisionLog" Target="revisionLog13311.xml"/><Relationship Id="rId684" Type="http://schemas.openxmlformats.org/officeDocument/2006/relationships/revisionLog" Target="revisionLog11213.xml"/><Relationship Id="rId689" Type="http://schemas.openxmlformats.org/officeDocument/2006/relationships/revisionLog" Target="revisionLog1151.xml"/><Relationship Id="rId697" Type="http://schemas.openxmlformats.org/officeDocument/2006/relationships/revisionLog" Target="revisionLog1161.xml"/><Relationship Id="rId714" Type="http://schemas.openxmlformats.org/officeDocument/2006/relationships/revisionLog" Target="revisionLog153.xml"/><Relationship Id="rId719" Type="http://schemas.openxmlformats.org/officeDocument/2006/relationships/revisionLog" Target="revisionLog1281.xml"/><Relationship Id="rId735" Type="http://schemas.openxmlformats.org/officeDocument/2006/relationships/revisionLog" Target="revisionLog112311.xml"/><Relationship Id="rId756" Type="http://schemas.openxmlformats.org/officeDocument/2006/relationships/revisionLog" Target="revisionLog131.xml"/><Relationship Id="rId730" Type="http://schemas.openxmlformats.org/officeDocument/2006/relationships/revisionLog" Target="revisionLog1222.xml"/><Relationship Id="rId751" Type="http://schemas.openxmlformats.org/officeDocument/2006/relationships/revisionLog" Target="revisionLog11012.xml"/><Relationship Id="rId637" Type="http://schemas.openxmlformats.org/officeDocument/2006/relationships/revisionLog" Target="revisionLog1311.xml"/><Relationship Id="rId632" Type="http://schemas.openxmlformats.org/officeDocument/2006/relationships/revisionLog" Target="revisionLog12111.xml"/><Relationship Id="rId653" Type="http://schemas.openxmlformats.org/officeDocument/2006/relationships/revisionLog" Target="revisionLog151.xml"/><Relationship Id="rId658" Type="http://schemas.openxmlformats.org/officeDocument/2006/relationships/revisionLog" Target="revisionLog163.xml"/><Relationship Id="rId679" Type="http://schemas.openxmlformats.org/officeDocument/2006/relationships/revisionLog" Target="revisionLog12221.xml"/><Relationship Id="rId674" Type="http://schemas.openxmlformats.org/officeDocument/2006/relationships/revisionLog" Target="revisionLog122131.xml"/><Relationship Id="rId690" Type="http://schemas.openxmlformats.org/officeDocument/2006/relationships/revisionLog" Target="revisionLog143.xml"/><Relationship Id="rId695" Type="http://schemas.openxmlformats.org/officeDocument/2006/relationships/revisionLog" Target="revisionLog193.xml"/><Relationship Id="rId704" Type="http://schemas.openxmlformats.org/officeDocument/2006/relationships/revisionLog" Target="revisionLog11031.xml"/><Relationship Id="rId709" Type="http://schemas.openxmlformats.org/officeDocument/2006/relationships/revisionLog" Target="revisionLog1123111.xml"/><Relationship Id="rId725" Type="http://schemas.openxmlformats.org/officeDocument/2006/relationships/revisionLog" Target="revisionLog11412.xml"/><Relationship Id="rId746" Type="http://schemas.openxmlformats.org/officeDocument/2006/relationships/revisionLog" Target="revisionLog1301.xml"/><Relationship Id="rId720" Type="http://schemas.openxmlformats.org/officeDocument/2006/relationships/revisionLog" Target="revisionLog114121.xml"/><Relationship Id="rId741" Type="http://schemas.openxmlformats.org/officeDocument/2006/relationships/revisionLog" Target="revisionLog1291.xml"/><Relationship Id="rId648" Type="http://schemas.openxmlformats.org/officeDocument/2006/relationships/revisionLog" Target="revisionLog1611.xml"/><Relationship Id="rId643" Type="http://schemas.openxmlformats.org/officeDocument/2006/relationships/revisionLog" Target="revisionLog1521.xml"/><Relationship Id="rId627" Type="http://schemas.openxmlformats.org/officeDocument/2006/relationships/revisionLog" Target="revisionLog110121.xml"/><Relationship Id="rId622" Type="http://schemas.openxmlformats.org/officeDocument/2006/relationships/revisionLog" Target="revisionLog1911.xml"/><Relationship Id="rId669" Type="http://schemas.openxmlformats.org/officeDocument/2006/relationships/revisionLog" Target="revisionLog1131.xml"/><Relationship Id="rId664" Type="http://schemas.openxmlformats.org/officeDocument/2006/relationships/revisionLog" Target="revisionLog11211.xml"/><Relationship Id="rId680" Type="http://schemas.openxmlformats.org/officeDocument/2006/relationships/revisionLog" Target="revisionLog14311.xml"/><Relationship Id="rId685" Type="http://schemas.openxmlformats.org/officeDocument/2006/relationships/revisionLog" Target="revisionLog1912.xml"/><Relationship Id="rId715" Type="http://schemas.openxmlformats.org/officeDocument/2006/relationships/revisionLog" Target="revisionLog1522.xml"/><Relationship Id="rId736" Type="http://schemas.openxmlformats.org/officeDocument/2006/relationships/revisionLog" Target="revisionLog1104.xml"/><Relationship Id="rId710" Type="http://schemas.openxmlformats.org/officeDocument/2006/relationships/revisionLog" Target="revisionLog1171.xml"/><Relationship Id="rId731" Type="http://schemas.openxmlformats.org/officeDocument/2006/relationships/revisionLog" Target="revisionLog1192.xml"/><Relationship Id="rId752" Type="http://schemas.openxmlformats.org/officeDocument/2006/relationships/revisionLog" Target="revisionLog11013.xml"/><Relationship Id="rId757" Type="http://schemas.openxmlformats.org/officeDocument/2006/relationships/revisionLog" Target="revisionLog134.xml"/></Relationships>
</file>

<file path=xl/revisions/revisionHeaders.xml><?xml version="1.0" encoding="utf-8"?>
<headers xmlns="http://schemas.openxmlformats.org/spreadsheetml/2006/main" xmlns:r="http://schemas.openxmlformats.org/officeDocument/2006/relationships" guid="{1B72B179-DAE3-4BDB-822D-F3284C25A4B5}" diskRevisions="1" revisionId="32111" version="2">
  <header guid="{DF5C3325-1ADB-4BFA-A596-006AB708A8EC}" dateTime="2022-04-06T14:40:07" maxSheetId="24" userName="morgau_fin3" r:id="rId6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AEA5CA7-9BA1-4C55-A6AE-E508D8785962}" dateTime="2022-04-15T16:46:24" maxSheetId="24" userName="Алина Валерьевна Васильева" r:id="rId6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FE76251-0571-492B-81B3-84D976233AA5}" dateTime="2022-05-05T11:48:26" maxSheetId="24" userName="morgau_fin3" r:id="rId621" minRId="26326" maxRId="263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20E4C70-46A7-4676-A716-207C50FF26AE}" dateTime="2022-05-05T12:06:41" maxSheetId="24" userName="morgau_fin3" r:id="rId622" minRId="26405" maxRId="2642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66F93C7-E806-4251-BEDC-B6E4B878FB39}" dateTime="2022-05-05T12:22:52" maxSheetId="24" userName="morgau_fin3" r:id="rId6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DBD88AF-08EA-43D3-B5B4-282DBD42DB3E}" dateTime="2022-05-05T13:43:49" maxSheetId="24" userName="morgau_fin3" r:id="rId624" minRId="26487" maxRId="265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46B3E7F-AC92-4DF1-BAEA-C78143FBE201}" dateTime="2022-05-05T14:06:19" maxSheetId="24" userName="morgau_fin3" r:id="rId625" minRId="26540" maxRId="265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3B8B575-B0D8-456E-AD45-AAF6A6659A76}" dateTime="2022-05-05T14:25:39" maxSheetId="24" userName="morgau_fin3" r:id="rId626" minRId="26589" maxRId="2661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48852FF-8B87-4177-B9A2-CCF60B06D30E}" dateTime="2022-05-05T14:33:13" maxSheetId="24" userName="morgau_fin3" r:id="rId627" minRId="26642" maxRId="2665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6642CF9-5712-45BB-9493-CD6561B9A274}" dateTime="2022-05-05T14:37:04" maxSheetId="24" userName="morgau_fin3" r:id="rId628" minRId="26684" maxRId="2668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D3F1D0-3398-4F72-A8A8-91ABA51941E0}" dateTime="2022-05-05T15:05:25" maxSheetId="24" userName="morgau_fin3" r:id="rId629" minRId="26720" maxRId="267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F7681C6-6477-4A51-98D6-81C749CFC774}" dateTime="2022-05-05T15:06:17" maxSheetId="24" userName="morgau_fin3" r:id="rId63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218761B-F64A-4202-A5E5-C1F1AF854359}" dateTime="2022-05-05T15:17:09" maxSheetId="24" userName="morgau_fin3" r:id="rId631" minRId="26806" maxRId="2682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EE6EBDA-2A1C-40BA-B5DB-0C88691DD279}" dateTime="2022-05-05T15:34:46" maxSheetId="24" userName="morgau_fin3" r:id="rId632" minRId="26857" maxRId="268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A14FE5-30C7-40A6-8D15-7FFA962E99BB}" dateTime="2022-05-05T15:39:49" maxSheetId="24" userName="morgau_fin3" r:id="rId633" minRId="26902" maxRId="269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BF3AEB-2A45-4F64-9E74-3E5FA9CFE8B5}" dateTime="2022-05-05T15:43:33" maxSheetId="24" userName="morgau_fin3" r:id="rId634" minRId="26939" maxRId="269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A8191A8-E4C7-410C-A6DE-FA884A45C9BB}" dateTime="2022-05-05T15:46:48" maxSheetId="24" userName="morgau_fin3" r:id="rId635" minRId="26982" maxRId="269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823071A-C56B-45BE-AA76-25A9658E2849}" dateTime="2022-05-05T16:09:03" maxSheetId="24" userName="morgau_fin3" r:id="rId636" minRId="27017" maxRId="270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C4B24FF-AF43-4441-A43A-591E1A641AC8}" dateTime="2022-05-05T16:14:04" maxSheetId="24" userName="morgau_fin3" r:id="rId637" minRId="27068" maxRId="270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54389D6-20D1-4BDA-88F7-18C28D7287B5}" dateTime="2022-05-05T16:17:36" maxSheetId="24" userName="morgau_fin3" r:id="rId638" minRId="27112" maxRId="2711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4FDCF84-E2EE-48E0-9E9B-A46EADB56194}" dateTime="2022-05-05T16:22:39" maxSheetId="24" userName="morgau_fin3" r:id="rId639" minRId="27147" maxRId="271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68090E3-01F7-4FED-91A0-C9E78555EF65}" dateTime="2022-05-05T16:25:52" maxSheetId="24" userName="morgau_fin3" r:id="rId640" minRId="27192" maxRId="2720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AF8DFB1-4B8A-4DEA-A7BA-2DBFDBAB9EE5}" dateTime="2022-05-05T16:31:12" maxSheetId="24" userName="morgau_fin3" r:id="rId641" minRId="27231" maxRId="272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80E5908-1C3B-425B-AE4B-85ECBF900A09}" dateTime="2022-05-05T16:37:35" maxSheetId="24" userName="morgau_fin3" r:id="rId642" minRId="27276" maxRId="272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541F479-02C8-4BF3-800D-BCD9D8C00356}" dateTime="2022-05-05T16:37:43" maxSheetId="24" userName="morgau_fin3" r:id="rId6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28603F4-9F02-461B-B2FF-3858508BE7A6}" dateTime="2022-05-05T16:45:09" maxSheetId="24" userName="morgau_fin3" r:id="rId644" minRId="27346" maxRId="2735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235C81-201E-45AA-9816-8275ADDB6372}" dateTime="2022-05-05T16:49:32" maxSheetId="24" userName="morgau_fin3" r:id="rId645" minRId="27390" maxRId="273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E67A4FC-B43F-48D1-A3BC-B86B621A7F96}" dateTime="2022-05-05T16:49:39" maxSheetId="24" userName="morgau_fin3" r:id="rId6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5479C52-B81E-437D-A080-B515676964D3}" dateTime="2022-05-05T16:55:37" maxSheetId="24" userName="morgau_fin3" r:id="rId647" minRId="27460" maxRId="274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9A1CE69-FEC7-4D60-A929-8206378738B8}" dateTime="2022-05-05T16:57:04" maxSheetId="24" userName="morgau_fin3" r:id="rId648" minRId="275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B03DDF1-1E51-485C-B0F5-22B2D3FFCB56}" dateTime="2022-05-06T08:58:11" maxSheetId="24" userName="morgau_fin2" r:id="rId649" minRId="27540" maxRId="276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4B11AD4-726E-4F21-9901-F43CC84404AE}" dateTime="2022-05-06T08:58:29" maxSheetId="24" userName="morgau_fin2" r:id="rId650" minRId="276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EF0015A-1374-44EE-BA3F-C9461F4234F3}" dateTime="2022-05-06T11:19:09" maxSheetId="24" userName="morgau_fin3" r:id="rId651" minRId="27668" maxRId="277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A9B6E82-148C-44D9-909F-4E0F9E90CEAC}" dateTime="2022-05-06T13:51:08" maxSheetId="24" userName="morgau_fin3" r:id="rId652" minRId="27741" maxRId="277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7AF8A1E-E55F-40C8-A581-6CBCDC808EE0}" dateTime="2022-05-06T13:55:45" maxSheetId="24" userName="morgau_fin3" r:id="rId653" minRId="277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5339685-05AC-4BE3-8786-80883853CDDA}" dateTime="2022-05-06T14:31:51" maxSheetId="24" userName="morgau_fin3" r:id="rId654" minRId="27805" maxRId="2783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FFAB4DD-A0A2-43B0-956C-56223E860EEC}" dateTime="2022-05-06T14:36:36" maxSheetId="24" userName="morgau_fin3" r:id="rId655" minRId="27867" maxRId="278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56FB32-A005-470B-AAC8-43416632FB2B}" dateTime="2022-05-06T14:57:35" maxSheetId="24" userName="morgau_fin3" r:id="rId656" minRId="27904" maxRId="2792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59B11E0-6E7A-45DC-9A78-91DC8C87ACE3}" dateTime="2022-05-06T15:13:23" maxSheetId="24" userName="morgau_fin3" r:id="rId657" minRId="27959" maxRId="279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13C6273-798C-4EBB-BAAE-55ED57838041}" dateTime="2022-05-06T16:58:31" maxSheetId="24" userName="morgau_fin3" r:id="rId658" minRId="280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A3735B4-E0D4-4B75-ACEA-2D917A5A2613}" dateTime="2022-05-11T15:06:19" maxSheetId="24" userName="morgau_fin3" r:id="rId659" minRId="2803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5E1F020-71C9-4249-A111-3296EFA9123A}" dateTime="2022-05-11T15:08:46" maxSheetId="24" userName="morgau_fin3" r:id="rId660" minRId="280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BBC8087-3715-4D57-A2AC-7D0E7D2C95A9}" dateTime="2022-05-11T15:09:47" maxSheetId="24" userName="morgau_fin3" r:id="rId6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FFC4E7C-D20D-4A7E-8625-7859DB665164}" dateTime="2022-05-12T08:35:19" maxSheetId="24" userName="morgau_fin3" r:id="rId66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99DDD92-99DF-4AC6-8D05-F72499EAE987}" dateTime="2022-05-12T08:40:10" maxSheetId="24" userName="morgau_fin3" r:id="rId6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3F5BC0D-E840-4EA4-A86E-C840E539D4E5}" dateTime="2022-05-12T17:02:46" maxSheetId="24" userName="morgau_fin7" r:id="rId6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12873D2-CA63-42B5-9E1A-359F76155DE1}" dateTime="2022-05-12T17:03:48" maxSheetId="24" userName="morgau_fin7" r:id="rId6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9C48330-6AEB-4E2C-96A7-706A68F9C02C}" dateTime="2022-06-01T09:09:11" maxSheetId="24" userName="morgau_fin3" r:id="rId666" minRId="28237" maxRId="2827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6B8AA78-803B-43E4-8326-C95A0F6B86C8}" dateTime="2022-06-01T09:25:06" maxSheetId="24" userName="morgau_fin3" r:id="rId667" minRId="28308" maxRId="2832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49308C3-FD75-4A3F-A8BB-4DAEFDCBCDF2}" dateTime="2022-06-02T13:48:20" maxSheetId="24" userName="morgau_fin3" r:id="rId668" minRId="28353" maxRId="283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364620C-72E6-4630-95DA-48EF24A1EBD4}" dateTime="2022-06-02T14:01:54" maxSheetId="24" userName="morgau_fin3" r:id="rId669" minRId="28395" maxRId="2839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C06CB4B-4537-4B0C-AC63-AAD0B7EB1EE5}" dateTime="2022-06-02T14:06:04" maxSheetId="24" userName="morgau_fin3" r:id="rId67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565558-44C1-419A-91DD-404E0504E94A}" dateTime="2022-06-02T14:23:43" maxSheetId="24" userName="morgau_fin3" r:id="rId671" minRId="28459" maxRId="284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938033-C11F-4F7D-B034-97EA999D38E2}" dateTime="2022-06-02T16:48:54" maxSheetId="24" userName="morgau_fin3" r:id="rId67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9FC5ACE-80E8-48DA-B61D-1FA4D4B5842A}" dateTime="2022-06-03T09:07:32" maxSheetId="24" userName="morgau_fin3" r:id="rId673" minRId="28534" maxRId="2855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2E28BFD-6A72-4797-AA8C-BF1BCEB9AF9A}" dateTime="2022-06-03T09:26:11" maxSheetId="24" userName="morgau_fin3" r:id="rId674" minRId="28584" maxRId="2860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C19E86-9906-4BA3-86DF-33EFE9DE0702}" dateTime="2022-06-03T11:44:32" maxSheetId="24" userName="morgau_fin3" r:id="rId67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E2A9897-109C-4201-8D2A-F3E066168242}" dateTime="2022-06-03T11:50:47" maxSheetId="24" userName="morgau_fin3" r:id="rId676" minRId="28668" maxRId="2867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E5F6CF0-F571-4B9A-8F51-9D2BA3AE8CF2}" dateTime="2022-06-03T13:51:50" maxSheetId="24" userName="morgau_fin3" r:id="rId677" minRId="28710" maxRId="2871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738FDE4-B915-454D-89FA-6779237E4AB4}" dateTime="2022-06-03T15:53:14" maxSheetId="24" userName="morgau_fin3" r:id="rId678" minRId="28747" maxRId="2875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5F74DD8-7C52-4D0E-BC73-19B1FB558A4F}" dateTime="2022-06-03T16:08:23" maxSheetId="24" userName="morgau_fin3" r:id="rId679" minRId="28790" maxRId="288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2A77620-50F7-4383-9F76-F5C65C91EAD7}" dateTime="2022-06-03T16:25:26" maxSheetId="24" userName="morgau_fin3" r:id="rId680" minRId="28839" maxRId="288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4920D2C-05F4-4EAF-9174-B778E142D358}" dateTime="2022-06-03T16:25:33" maxSheetId="24" userName="morgau_fin3" r:id="rId6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8DC568A-700B-49D8-B5A0-60E6F163F2E5}" dateTime="2022-06-03T16:26:14" maxSheetId="24" userName="morgau_fin3" r:id="rId68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418E3E4-3DEF-42AC-985E-1CD84FB9FE26}" dateTime="2022-06-03T16:33:09" maxSheetId="24" userName="morgau_fin3" r:id="rId683" minRId="28954" maxRId="2897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E8FADC4-43C3-4AA5-8528-461F857E97DF}" dateTime="2022-06-03T16:44:08" maxSheetId="24" userName="morgau_fin3" r:id="rId684" minRId="29006" maxRId="2902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B2C347D-1E2A-44C5-9E8A-0EBD00A75FAA}" dateTime="2022-06-03T16:44:19" maxSheetId="24" userName="morgau_fin3" r:id="rId6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16C29BC-A739-471E-896B-0A7CD3044F12}" dateTime="2022-06-03T16:49:17" maxSheetId="24" userName="morgau_fin3" r:id="rId686" minRId="29083" maxRId="290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94F966A-164A-4030-8BB4-86E7C0881932}" dateTime="2022-06-03T16:53:36" maxSheetId="24" userName="morgau_fin3" r:id="rId687" minRId="29124" maxRId="291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F1852F2-C25E-4533-B205-9A17468043AF}" dateTime="2022-06-06T08:55:06" maxSheetId="24" userName="morgau_fin3" r:id="rId688" minRId="29166" maxRId="2919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1D1DEBE-F2CB-4162-AC0F-7D13253B8149}" dateTime="2022-06-06T08:59:45" maxSheetId="24" userName="morgau_fin3" r:id="rId689" minRId="29223" maxRId="292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BA604F9-8E5D-4EE7-AA9A-2228A441A890}" dateTime="2022-06-06T09:06:20" maxSheetId="24" userName="morgau_fin3" r:id="rId690" minRId="29266" maxRId="292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FEA65F-D847-436A-AA7C-36E2EADE2A17}" dateTime="2022-06-06T09:11:00" maxSheetId="24" userName="morgau_fin3" r:id="rId691" minRId="29309" maxRId="293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641AF0F-8531-436F-A096-D5A3C6220599}" dateTime="2022-06-06T09:14:58" maxSheetId="24" userName="morgau_fin3" r:id="rId692" minRId="29351" maxRId="293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CE9FBDB-8496-4661-A1B7-EA555AFAF437}" dateTime="2022-06-06T09:20:13" maxSheetId="24" userName="morgau_fin3" r:id="rId693" minRId="29388" maxRId="2940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87C9512-8E58-4CE2-8987-FF2B4433383B}" dateTime="2022-06-06T09:31:26" maxSheetId="24" userName="morgau_fin3" r:id="rId694" minRId="29431" maxRId="2944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0B22BE4-3668-447B-9199-B143DAE4B052}" dateTime="2022-06-06T09:32:55" maxSheetId="24" userName="morgau_fin3" r:id="rId6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DDFCBDE-104F-4D34-A634-1D085483EED7}" dateTime="2022-06-06T09:49:25" maxSheetId="24" userName="morgau_fin3" r:id="rId696" minRId="29501" maxRId="295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F64FCE9-75EF-479D-A02C-8AECCA283563}" dateTime="2022-06-06T09:59:37" maxSheetId="24" userName="morgau_fin3" r:id="rId697" minRId="29554" maxRId="295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F641876-3468-4D87-8DA5-36BD4A2E1134}" dateTime="2022-06-06T10:37:05" maxSheetId="24" userName="morgau_fin3" r:id="rId698" minRId="29594" maxRId="296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91EC8E3-2B67-4DB0-979A-1E4C083E34E1}" dateTime="2022-06-06T11:06:39" maxSheetId="24" userName="morgau_fin3" r:id="rId699" minRId="29640" maxRId="296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9769AF9-883E-443F-897B-D0E759767831}" dateTime="2022-06-06T11:19:03" maxSheetId="24" userName="morgau_fin3" r:id="rId700" minRId="29676" maxRId="2969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413511F-E124-4DA6-B028-68484DFE30DD}" dateTime="2022-06-06T12:06:28" maxSheetId="24" userName="morgau_fin3" r:id="rId701" minRId="29727" maxRId="297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BE4521E-A11F-44AF-B258-F8FFBF9A67B2}" dateTime="2022-06-06T13:54:00" maxSheetId="24" userName="morgau_fin3" r:id="rId702" minRId="29788" maxRId="298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F7D34A8-EB0E-45F2-928C-8DA937C85D0D}" dateTime="2022-06-06T13:58:22" maxSheetId="24" userName="morgau_fin3" r:id="rId703" minRId="298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39903AF-D5D5-4C3A-B0F2-CE3327D24D91}" dateTime="2022-06-06T14:14:20" maxSheetId="24" userName="morgau_fin3" r:id="rId704" minRId="29874" maxRId="298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E815774-8F05-4B28-A525-D79C21CAE5F1}" dateTime="2022-06-06T14:43:19" maxSheetId="24" userName="morgau_fin3" r:id="rId705" minRId="299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1961561-D30A-40FF-8850-788BAD390CA4}" dateTime="2022-06-06T14:50:12" maxSheetId="24" userName="morgau_fin3" r:id="rId706" minRId="2994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CE653F2-BBD9-42A3-8D0E-A633B32BBD69}" dateTime="2022-06-06T14:50:52" maxSheetId="24" userName="morgau_fin3" r:id="rId70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55944FB-72C0-47C5-8A74-07CA95025488}" dateTime="2022-06-06T14:55:46" maxSheetId="24" userName="morgau_fin3" r:id="rId7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DAD585C-B81A-459F-B1C9-4971615B016F}" dateTime="2022-06-06T15:20:10" maxSheetId="24" userName="morgau_fin3" r:id="rId7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4A652AE-8E4E-4006-9B63-CECD4FB60CEF}" dateTime="2022-06-07T09:55:52" maxSheetId="24" userName="morgau_fin3" r:id="rId7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A29A211-6C69-48E0-97B3-7045FD28AB5D}" dateTime="2022-06-07T15:00:00" maxSheetId="24" userName="morgau_fin3" r:id="rId711" minRId="300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7D966FC-4225-429E-BD85-239FD2B510EC}" dateTime="2022-06-07T15:18:24" maxSheetId="24" userName="morgau_fin3" r:id="rId712" minRId="30130" maxRId="3013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124ADA4-AFFE-496C-8853-BD12CA13A72D}" dateTime="2022-06-07T16:06:23" maxSheetId="24" userName="morgau_fin3" r:id="rId71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C9265EB-77C8-4178-B25D-B835E4F39EB7}" dateTime="2022-06-09T14:57:31" maxSheetId="24" userName="morgau_fin3" r:id="rId714" minRId="30192" maxRId="3019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93A43E4-4AF6-46B4-85E0-B7FABC437B02}" dateTime="2022-06-09T14:57:57" maxSheetId="24" userName="morgau_fin3" r:id="rId71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808C4A-4BF4-4846-B12C-2106A4B8584A}" dateTime="2022-06-09T15:03:52" maxSheetId="24" userName="morgau_fin3" r:id="rId71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4D9C899-DC7E-44C6-888A-28CAE2ADD367}" dateTime="2022-06-09T16:19:01" maxSheetId="24" userName="morgau_fin3" r:id="rId7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698EA07-E9C0-4E11-9EB2-06150E7BDEF3}" dateTime="2022-07-04T11:39:27" maxSheetId="24" userName="morgau_fin3" r:id="rId718" minRId="30315" maxRId="3033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83893A8-5773-404C-A09C-315053C219FD}" dateTime="2022-07-04T11:48:58" maxSheetId="24" userName="morgau_fin3" r:id="rId719" minRId="30363" maxRId="303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CE197B4-ECB8-489B-BFE8-FD94B36DF170}" dateTime="2022-07-04T13:38:05" maxSheetId="24" userName="morgau_fin3" r:id="rId720" minRId="30409" maxRId="3041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D444160-B76F-4FF7-BA84-B5655575BCD5}" dateTime="2022-07-04T13:47:51" maxSheetId="24" userName="morgau_fin3" r:id="rId721" minRId="30445" maxRId="304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67626FB-6B6F-4FFC-9CD6-E52D4282DF58}" dateTime="2022-07-04T14:19:04" maxSheetId="24" userName="morgau_fin3" r:id="rId722" minRId="30504" maxRId="305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B367A5D-B249-4164-8F32-1B14D47D3A49}" dateTime="2022-07-04T15:41:49" maxSheetId="24" userName="morgau_fin3" r:id="rId723" minRId="30554" maxRId="3057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EB15150-2647-4CB4-8B19-C58F1BECDD09}" dateTime="2022-07-04T15:44:50" maxSheetId="24" userName="morgau_fin3" r:id="rId72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47D84A8-2E4B-462B-8718-237C1A10B586}" dateTime="2022-07-04T15:55:15" maxSheetId="24" userName="morgau_fin3" r:id="rId725" minRId="30640" maxRId="3065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8E430FA-F257-4540-9BC8-B2AA5B4DF1EF}" dateTime="2022-07-04T16:08:12" maxSheetId="24" userName="morgau_fin3" r:id="rId726" minRId="30683" maxRId="307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4BC4DAC-6B59-40E2-9151-AF83CFF579C8}" dateTime="2022-07-05T08:55:40" maxSheetId="24" userName="morgau_fin3" r:id="rId727" minRId="30733" maxRId="3075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44D4FAC-85DD-491D-BC69-C0FA503B3ED1}" dateTime="2022-07-05T09:24:40" maxSheetId="24" userName="morgau_fin3" r:id="rId728" minRId="30785" maxRId="308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E6B6A5E-E2C9-4621-8100-3203828FB318}" dateTime="2022-07-05T09:51:42" maxSheetId="24" userName="morgau_fin3" r:id="rId729" minRId="30836" maxRId="3085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A1C3047-2458-4F65-8A31-F58F7B8B2ECE}" dateTime="2022-07-05T10:52:13" maxSheetId="24" userName="morgau_fin3" r:id="rId730" minRId="30887" maxRId="3090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45D272E-DFFA-4C7B-A6DF-F0B600C0EDFC}" dateTime="2022-07-05T11:30:57" maxSheetId="24" userName="morgau_fin3" r:id="rId731" minRId="30935" maxRId="3095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3298874-E7F3-4FFA-B1C8-F2C90470A31C}" dateTime="2022-07-05T11:44:30" maxSheetId="24" userName="morgau_fin3" r:id="rId732" minRId="30983" maxRId="3100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A11657D-1428-467A-A797-AE14477DB7EF}" dateTime="2022-07-05T11:44:48" maxSheetId="24" userName="morgau_fin3" r:id="rId73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5411BDC-B8C4-4C22-B3D5-D77A1D02518C}" dateTime="2022-07-05T11:54:00" maxSheetId="24" userName="morgau_fin3" r:id="rId734" minRId="31068" maxRId="310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1EB41B8-C36F-4BCF-AA84-64B5D9BE5171}" dateTime="2022-07-05T11:54:40" maxSheetId="24" userName="morgau_fin3" r:id="rId735" minRId="31112" maxRId="3111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A8D364-B15E-4BAA-89A2-324308B7BCD5}" dateTime="2022-07-05T11:58:18" maxSheetId="24" userName="morgau_fin3" r:id="rId736" minRId="31144" maxRId="3115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FEAA570-2EA8-4507-B23C-FA38BE3D8373}" dateTime="2022-07-05T12:15:21" maxSheetId="24" userName="morgau_fin3" r:id="rId737" minRId="31183" maxRId="3119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30F034A-5052-4411-970F-FEAE7D086381}" dateTime="2022-07-05T12:16:03" maxSheetId="24" userName="morgau_fin3" r:id="rId73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C3436E3-512E-4125-A3BB-4F47B98CE11D}" dateTime="2022-07-05T13:46:55" maxSheetId="24" userName="morgau_fin3" r:id="rId739" minRId="31258" maxRId="312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0B4212A-7D0F-4141-9BB2-E18ADF2C3794}" dateTime="2022-07-05T14:00:53" maxSheetId="24" userName="morgau_fin3" r:id="rId740" minRId="31294" maxRId="3131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6E340AC-7A16-41D0-AF16-5EF799419C92}" dateTime="2022-07-05T14:25:04" maxSheetId="24" userName="morgau_fin3" r:id="rId741" minRId="31345" maxRId="313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ACA5863-F778-440F-836F-D3E6182EBBBB}" dateTime="2022-07-05T15:07:15" maxSheetId="24" userName="morgau_fin3" r:id="rId742" minRId="31396" maxRId="314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5C7FBA6-8753-433E-B980-9B79378E2CF8}" dateTime="2022-07-05T15:30:27" maxSheetId="24" userName="morgau_fin3" r:id="rId743" minRId="31474" maxRId="315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26D1760-37BE-4566-80EF-BCC69B802C9E}" dateTime="2022-07-05T15:42:43" maxSheetId="24" userName="morgau_fin3" r:id="rId744" minRId="31533" maxRId="3154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6940D78-EB17-4F8D-96EB-CE0E373D5EFB}" dateTime="2022-07-05T15:42:45" maxSheetId="24" userName="morgau_fin3" r:id="rId7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D976F3E-2AF1-4009-B348-F522AFB28F71}" dateTime="2022-07-05T15:42:50" maxSheetId="24" userName="morgau_fin3" r:id="rId7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8877C52-B425-48CD-8244-AD41D7FE8A85}" dateTime="2022-07-05T15:51:32" maxSheetId="24" userName="morgau_fin3" r:id="rId747" minRId="31633" maxRId="3163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F21C331-5E72-440F-BC77-AE14B4E09842}" dateTime="2022-07-05T15:51:34" maxSheetId="24" userName="morgau_fin3" r:id="rId74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8238A00-660D-4743-8AD2-3A6D698B0C03}" dateTime="2022-07-05T15:51:36" maxSheetId="24" userName="morgau_fin3" r:id="rId74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834E1AA-7DC6-4EFF-B6D2-39172C77CA16}" dateTime="2022-07-05T16:04:12" maxSheetId="24" userName="morgau_fin3" r:id="rId750" minRId="31729" maxRId="317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0FFEF29-9A01-4C53-8BA7-011CA7326172}" dateTime="2022-07-05T16:04:25" maxSheetId="24" userName="morgau_fin3" r:id="rId7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CDEACA8-4587-4F72-8919-10901DFF3F74}" dateTime="2022-07-05T16:12:37" maxSheetId="24" userName="morgau_fin3" r:id="rId752" minRId="31806" maxRId="3182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1E15B7A-CF5B-4289-9116-A2BDAC933A2B}" dateTime="2022-07-05T16:17:05" maxSheetId="24" userName="morgau_fin3" r:id="rId753" minRId="3185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AD0AEF8-BC17-4128-940B-A0C173D5DD17}" dateTime="2022-07-05T16:17:17" maxSheetId="24" userName="morgau_fin3" r:id="rId75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29130D5-441A-4A9B-97AE-F956666CB902}" dateTime="2022-07-05T16:58:20" maxSheetId="24" userName="morgau_fin2" r:id="rId75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857AA7A-50AD-4A37-8BC7-947DA8BE6EB6}" dateTime="2022-07-06T11:18:24" maxSheetId="24" userName="morgau_fin3" r:id="rId756" minRId="319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E7ED67A-8C8C-4DC6-B785-6D12B63DCB6D}" dateTime="2022-07-06T11:56:23" maxSheetId="24" userName="morgau_fin3" r:id="rId7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0382A0E-0036-44EF-AA02-718B39186603}" dateTime="2022-07-06T15:40:13" maxSheetId="24" userName="morgau_fin3" r:id="rId7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EE04295-0953-4614-8D49-79FC1ED43E7C}" dateTime="2022-07-08T11:51:14" maxSheetId="24" userName="morgau_fin2" r:id="rId759" minRId="32034" maxRId="3205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B72B179-DAE3-4BDB-822D-F3284C25A4B5}" dateTime="2023-01-23T11:52:55" maxSheetId="24" userName="хорной" r:id="rId760" minRId="320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2081" sId="13">
    <oc r="A1" t="inlineStr">
      <is>
        <t xml:space="preserve">                     Анализ исполнения бюджета Хорнойского сельского поселения на 01.06.2022 г.</t>
      </is>
    </oc>
    <nc r="A1" t="inlineStr">
      <is>
        <t xml:space="preserve">                     Анализ исполнения бюджета Хорнойского сельского поселения на 01.07.2022 г.</t>
      </is>
    </nc>
  </rcc>
  <rdn rId="0" localSheetId="1" customView="1" name="Z_019FA35F_4E8F_4CFD_BA4C_B9ACCE278E4E_.wvu.PrintArea" hidden="1" oldHidden="1">
    <formula>Консол!$A$1:$K$51</formula>
  </rdn>
  <rdn rId="0" localSheetId="1" customView="1" name="Z_019FA35F_4E8F_4CFD_BA4C_B9ACCE278E4E_.wvu.Rows" hidden="1" oldHidden="1">
    <formula>Консол!$22:$22,Консол!$44:$46</formula>
  </rdn>
  <rdn rId="0" localSheetId="2" customView="1" name="Z_019FA35F_4E8F_4CFD_BA4C_B9ACCE278E4E_.wvu.PrintArea" hidden="1" oldHidden="1">
    <formula>Справка!$A$1:$FB$31</formula>
  </rdn>
  <rdn rId="0" localSheetId="2" customView="1" name="Z_019FA35F_4E8F_4CFD_BA4C_B9ACCE278E4E_.wvu.Cols" hidden="1" oldHidden="1">
    <formula>Справка!$AY:$BA,Справка!$BE:$BG,Справка!$BK:$BP,Справка!$BW:$CB,Справка!$DA:$DI</formula>
  </rdn>
  <rdn rId="0" localSheetId="4" customView="1" name="Z_019FA35F_4E8F_4CFD_BA4C_B9ACCE278E4E_.wvu.PrintArea" hidden="1" oldHidden="1">
    <formula>Але!$A$1:$F$97</formula>
  </rdn>
  <rdn rId="0" localSheetId="4" customView="1" name="Z_019FA35F_4E8F_4CFD_BA4C_B9ACCE278E4E_.wvu.Rows" hidden="1" oldHidden="1">
    <formula>Але!$19:$24,Але!$28:$28,Але!$36:$36,Але!$45:$46,Але!$53:$53,Але!$55:$57,Але!$63:$64,Але!$74:$75,Але!$79:$83,Але!$86:$93,Але!$142:$142</formula>
  </rdn>
  <rdn rId="0" localSheetId="5" customView="1" name="Z_019FA35F_4E8F_4CFD_BA4C_B9ACCE278E4E_.wvu.PrintArea" hidden="1" oldHidden="1">
    <formula>Сун!$A$1:$F$105</formula>
  </rdn>
  <rdn rId="0" localSheetId="5" customView="1" name="Z_019FA35F_4E8F_4CFD_BA4C_B9ACCE278E4E_.wvu.Rows" hidden="1" oldHidden="1">
    <formula>Сун!$19:$24,Сун!$35:$37,Сун!$40:$40,Сун!$50:$52,Сун!$55:$55,Сун!$59:$59,Сун!$61:$63,Сун!$69:$70,Сун!$80:$81,Сун!$83:$83,Сун!$86:$86,Сун!$88:$91,Сун!$94:$101,Сун!$143:$143</formula>
  </rdn>
  <rdn rId="0" localSheetId="6" customView="1" name="Z_019FA35F_4E8F_4CFD_BA4C_B9ACCE278E4E_.wvu.PrintArea" hidden="1" oldHidden="1">
    <formula>Иль!$A$1:$F$106</formula>
  </rdn>
  <rdn rId="0" localSheetId="6" customView="1" name="Z_019FA35F_4E8F_4CFD_BA4C_B9ACCE278E4E_.wvu.Rows" hidden="1" oldHidden="1">
    <formula>Иль!$19:$24,Иль!$35:$35,Иль!$40:$41,Иль!$50:$52,Иль!$60:$60,Иль!$62:$64,Иль!$70:$71,Иль!$80:$81,Иль!$83:$83,Иль!$88:$92,Иль!$95:$102,Иль!$145:$145</formula>
  </rdn>
  <rdn rId="0" localSheetId="7" customView="1" name="Z_019FA35F_4E8F_4CFD_BA4C_B9ACCE278E4E_.wvu.Rows" hidden="1" oldHidden="1">
    <formula>Кад!$19:$24,Кад!$31:$35,Кад!$38:$38,Кад!$48:$49,Кад!$56:$56,Кад!$58:$60,Кад!$66:$67,Кад!$77:$78,Кад!$82:$86,Кад!$89:$96,Кад!$142:$142</formula>
  </rdn>
  <rdn rId="0" localSheetId="8" customView="1" name="Z_019FA35F_4E8F_4CFD_BA4C_B9ACCE278E4E_.wvu.PrintArea" hidden="1" oldHidden="1">
    <formula>Мор!$A$1:$F$101</formula>
  </rdn>
  <rdn rId="0" localSheetId="8" customView="1" name="Z_019FA35F_4E8F_4CFD_BA4C_B9ACCE278E4E_.wvu.Rows" hidden="1" oldHidden="1">
    <formula>Мор!$17:$24,Мор!$27:$27,Мор!$31:$33,Мор!$44:$44,Мор!$47:$47,Мор!$49:$50,Мор!$57:$57,Мор!$59:$60,Мор!$64:$65,Мор!$67:$68,Мор!$78:$79,Мор!$83:$88,Мор!$91:$97,Мор!$142:$142</formula>
  </rdn>
  <rdn rId="0" localSheetId="9" customView="1" name="Z_019FA35F_4E8F_4CFD_BA4C_B9ACCE278E4E_.wvu.Rows" hidden="1" oldHidden="1">
    <formula>Мос!$19:$24,Мос!$29:$33,Мос!$44:$44,Мос!$58:$58,Мос!$60:$61,Мос!$68:$69,Мос!$79:$80,Мос!$82:$82,Мос!$85:$92,Мос!$95:$102,Мос!$143:$143</formula>
  </rdn>
  <rdn rId="0" localSheetId="10" customView="1" name="Z_019FA35F_4E8F_4CFD_BA4C_B9ACCE278E4E_.wvu.Rows" hidden="1" oldHidden="1">
    <formula>Ори!$19:$24,Ори!$31:$35,Ори!$44:$44,Ори!$48:$50,Ори!$57:$57,Ори!$59:$60,Ори!$67:$68,Ори!$78:$79,Ори!$81:$81,Ори!$84:$88,Ори!$91:$98,Ори!$142:$142</formula>
  </rdn>
  <rdn rId="0" localSheetId="11" customView="1" name="Z_019FA35F_4E8F_4CFD_BA4C_B9ACCE278E4E_.wvu.Rows" hidden="1" oldHidden="1">
    <formula>Сят!$19:$24,Сят!$31:$33,Сят!$38:$38,Сят!$45:$47,Сят!$57:$57,Сят!$59:$60,Сят!$67:$68,Сят!$78:$79,Сят!$83:$87,Сят!$90:$97,Сят!$143:$143</formula>
  </rdn>
  <rdn rId="0" localSheetId="12" customView="1" name="Z_019FA35F_4E8F_4CFD_BA4C_B9ACCE278E4E_.wvu.PrintArea" hidden="1" oldHidden="1">
    <formula>Тор!$A$1:$F$101</formula>
  </rdn>
  <rdn rId="0" localSheetId="12" customView="1" name="Z_019FA35F_4E8F_4CFD_BA4C_B9ACCE278E4E_.wvu.Rows" hidden="1" oldHidden="1">
    <formula>Тор!$19:$24,Тор!$32:$36,Тор!$39:$39,Тор!$50:$50,Тор!$57:$57,Тор!$59:$60,Тор!$67:$68,Тор!$75:$75,Тор!$79:$80,Тор!$86:$87,Тор!$89:$95,Тор!$142:$142</formula>
  </rdn>
  <rdn rId="0" localSheetId="13" customView="1" name="Z_019FA35F_4E8F_4CFD_BA4C_B9ACCE278E4E_.wvu.Rows" hidden="1" oldHidden="1">
    <formula>Хор!$19:$22,Хор!$26:$34,Хор!$38:$38,Хор!$44:$46,Хор!$53:$53,Хор!$55:$57,Хор!$63:$64,Хор!$74:$75,Хор!$79:$83,Хор!$86:$93,Хор!$140:$140</formula>
  </rdn>
  <rdn rId="0" localSheetId="14" customView="1" name="Z_019FA35F_4E8F_4CFD_BA4C_B9ACCE278E4E_.wvu.PrintArea" hidden="1" oldHidden="1">
    <formula>Чум!$A$1:$F$101</formula>
  </rdn>
  <rdn rId="0" localSheetId="14" customView="1" name="Z_019FA35F_4E8F_4CFD_BA4C_B9ACCE278E4E_.wvu.Rows" hidden="1" oldHidden="1">
    <formula>Чум!$19:$24,Чум!$31:$36,Чум!$47:$49,Чум!$57:$57,Чум!$59:$61,Чум!$67:$68,Чум!$78:$79,Чум!$83:$87,Чум!$90:$97,Чум!$142:$142</formula>
  </rdn>
  <rdn rId="0" localSheetId="15" customView="1" name="Z_019FA35F_4E8F_4CFD_BA4C_B9ACCE278E4E_.wvu.Rows" hidden="1" oldHidden="1">
    <formula>Шать!$19:$25,Шать!$31:$33,Шать!$57:$57,Шать!$59:$60,Шать!$67:$68,Шать!$78:$79,Шать!$84:$86,Шать!$90:$97,Шать!$142:$142</formula>
  </rdn>
  <rdn rId="0" localSheetId="16" customView="1" name="Z_019FA35F_4E8F_4CFD_BA4C_B9ACCE278E4E_.wvu.PrintArea" hidden="1" oldHidden="1">
    <formula>Юнг!$A$1:$F$100</formula>
  </rdn>
  <rdn rId="0" localSheetId="16" customView="1" name="Z_019FA35F_4E8F_4CFD_BA4C_B9ACCE278E4E_.wvu.Rows" hidden="1" oldHidden="1">
    <formula>Юнг!$19:$24,Юнг!$38:$38,Юнг!$46:$46,Юнг!$56:$56,Юнг!$58:$60,Юнг!$66:$67,Юнг!$77:$78,Юнг!$82:$86,Юнг!$89:$96,Юнг!$142:$142</formula>
  </rdn>
  <rdn rId="0" localSheetId="17" customView="1" name="Z_019FA35F_4E8F_4CFD_BA4C_B9ACCE278E4E_.wvu.PrintArea" hidden="1" oldHidden="1">
    <formula>Юсь!$A$1:$F$101</formula>
  </rdn>
  <rdn rId="0" localSheetId="17" customView="1" name="Z_019FA35F_4E8F_4CFD_BA4C_B9ACCE278E4E_.wvu.Rows" hidden="1" oldHidden="1">
    <formula>Юсь!$19:$24,Юсь!$31:$33,Юсь!$36:$36,Юсь!$43:$48,Юсь!$57:$57,Юсь!$59:$60,Юсь!$67:$68,Юсь!$78:$79,Юсь!$83:$87,Юсь!$90:$97,Юсь!$141:$141</formula>
  </rdn>
  <rdn rId="0" localSheetId="18" customView="1" name="Z_019FA35F_4E8F_4CFD_BA4C_B9ACCE278E4E_.wvu.PrintArea" hidden="1" oldHidden="1">
    <formula>Яра!$A$1:$F$102</formula>
  </rdn>
  <rdn rId="0" localSheetId="18" customView="1" name="Z_019FA35F_4E8F_4CFD_BA4C_B9ACCE278E4E_.wvu.Rows" hidden="1" oldHidden="1">
    <formula>Яра!$19:$24,Яра!$46:$46,Яра!$48:$50,Яра!$58:$58,Яра!$60:$61,Яра!$68:$69,Яра!$79:$80,Яра!$84:$88,Яра!$91:$98,Яра!$143:$143</formula>
  </rdn>
  <rdn rId="0" localSheetId="19" customView="1" name="Z_019FA35F_4E8F_4CFD_BA4C_B9ACCE278E4E_.wvu.Rows" hidden="1" oldHidden="1">
    <formula>Яро!$19:$24,Яро!$28:$28,Яро!$37:$37,Яро!$44:$44,Яро!$55:$55,Яро!$57:$59,Яро!$65:$66,Яро!$76:$76,Яро!$81:$85,Яро!$88:$91,Яро!$93:$95</formula>
  </rdn>
  <rdn rId="0" localSheetId="20" customView="1" name="Z_019FA35F_4E8F_4CFD_BA4C_B9ACCE278E4E_.wvu.Rows" hidden="1" oldHidden="1">
    <formula>Лист1!$82:$84</formula>
  </rdn>
  <rcv guid="{019FA35F-4E8F-4CFD-BA4C-B9ACCE278E4E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28459" sId="4" numFmtId="4">
    <oc r="D6">
      <v>21.429919999999999</v>
    </oc>
    <nc r="D6">
      <v>29.26455</v>
    </nc>
  </rcc>
  <rcc rId="28460" sId="4" numFmtId="4">
    <oc r="D8">
      <v>46.435040000000001</v>
    </oc>
    <nc r="D8">
      <v>64.2774</v>
    </nc>
  </rcc>
  <rcc rId="28461" sId="4" numFmtId="4">
    <oc r="D9">
      <v>0.31896000000000002</v>
    </oc>
    <nc r="D9">
      <v>0.39785999999999999</v>
    </nc>
  </rcc>
  <rcc rId="28462" sId="4" numFmtId="4">
    <oc r="D10">
      <v>55.105249999999998</v>
    </oc>
    <nc r="D10">
      <v>74.489000000000004</v>
    </nc>
  </rcc>
  <rcc rId="28463" sId="4" numFmtId="4">
    <oc r="D11">
      <v>-6.7226600000000003</v>
    </oc>
    <nc r="D11">
      <v>-7.8874199999999997</v>
    </nc>
  </rcc>
  <rcc rId="28464" sId="4" numFmtId="4">
    <oc r="D15">
      <v>0.48771999999999999</v>
    </oc>
    <nc r="D15">
      <v>0.53835</v>
    </nc>
  </rcc>
  <rcc rId="28465" sId="4" numFmtId="4">
    <oc r="D16">
      <v>10.723560000000001</v>
    </oc>
    <nc r="D16">
      <v>11.326969999999999</v>
    </nc>
  </rcc>
  <rcc rId="28466" sId="4" numFmtId="4">
    <oc r="D39">
      <v>613.20000000000005</v>
    </oc>
    <nc r="D39">
      <v>766.5</v>
    </nc>
  </rcc>
  <rcc rId="28467" sId="4" numFmtId="4">
    <oc r="D41">
      <v>0</v>
    </oc>
    <nc r="D41">
      <v>156.21</v>
    </nc>
  </rcc>
  <rcc rId="28468" sId="4" numFmtId="4">
    <oc r="D42">
      <v>35.093000000000004</v>
    </oc>
    <nc r="D42">
      <v>42.963999999999999</v>
    </nc>
  </rcc>
  <rcc rId="28469" sId="4" numFmtId="4">
    <oc r="D54">
      <v>432.41886</v>
    </oc>
    <nc r="D54">
      <v>524.83132999999998</v>
    </nc>
  </rcc>
  <rcc rId="28470" sId="4" numFmtId="4">
    <oc r="D61">
      <v>23.701730000000001</v>
    </oc>
    <nc r="D61">
      <v>30.935639999999999</v>
    </nc>
  </rcc>
  <rcc rId="28471" sId="4" numFmtId="4">
    <oc r="D71">
      <v>23.647300000000001</v>
    </oc>
    <nc r="D71">
      <v>179.85730000000001</v>
    </nc>
  </rcc>
  <rcc rId="28472" sId="4" numFmtId="4">
    <oc r="D78">
      <v>96</v>
    </oc>
    <nc r="D78">
      <v>120</v>
    </nc>
  </rcc>
  <rcc rId="28473" sId="4" numFmtId="4">
    <oc r="D85">
      <v>0</v>
    </oc>
    <nc r="D85">
      <v>5.5350000000000001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rc rId="32034" sId="2" ref="I1:K1048576" action="insertCol">
    <undo index="8" exp="area" ref3D="1" dr="$CX$1:$DF$1048576" dn="Z_B31C8DB7_3E78_4144_A6B5_8DE36DE63F0E_.wvu.Cols" sId="2"/>
    <undo index="6" exp="area" ref3D="1" dr="$BT$1:$BY$1048576" dn="Z_B31C8DB7_3E78_4144_A6B5_8DE36DE63F0E_.wvu.Cols" sId="2"/>
    <undo index="4" exp="area" ref3D="1" dr="$BH$1:$BM$1048576" dn="Z_B31C8DB7_3E78_4144_A6B5_8DE36DE63F0E_.wvu.Cols" sId="2"/>
    <undo index="2" exp="area" ref3D="1" dr="$BB$1:$BD$1048576" dn="Z_B31C8DB7_3E78_4144_A6B5_8DE36DE63F0E_.wvu.Cols" sId="2"/>
    <undo index="1" exp="area" ref3D="1" dr="$AV$1:$AX$1048576" dn="Z_B31C8DB7_3E78_4144_A6B5_8DE36DE63F0E_.wvu.Cols" sId="2"/>
    <undo index="8" exp="area" ref3D="1" dr="$CX$1:$DF$1048576" dn="Z_B30CE22D_C12F_4E12_8BB9_3AAE0A6991CC_.wvu.Cols" sId="2"/>
    <undo index="6" exp="area" ref3D="1" dr="$BT$1:$BY$1048576" dn="Z_B30CE22D_C12F_4E12_8BB9_3AAE0A6991CC_.wvu.Cols" sId="2"/>
    <undo index="4" exp="area" ref3D="1" dr="$BH$1:$BM$1048576" dn="Z_B30CE22D_C12F_4E12_8BB9_3AAE0A6991CC_.wvu.Cols" sId="2"/>
    <undo index="2" exp="area" ref3D="1" dr="$BB$1:$BD$1048576" dn="Z_B30CE22D_C12F_4E12_8BB9_3AAE0A6991CC_.wvu.Cols" sId="2"/>
    <undo index="1" exp="area" ref3D="1" dr="$AV$1:$AX$1048576" dn="Z_B30CE22D_C12F_4E12_8BB9_3AAE0A6991CC_.wvu.Cols" sId="2"/>
    <undo index="8" exp="area" ref3D="1" dr="$CX$1:$DF$1048576" dn="Z_A54C432C_6C68_4B53_A75C_446EB3A61B2B_.wvu.Cols" sId="2"/>
    <undo index="6" exp="area" ref3D="1" dr="$BT$1:$BY$1048576" dn="Z_A54C432C_6C68_4B53_A75C_446EB3A61B2B_.wvu.Cols" sId="2"/>
    <undo index="4" exp="area" ref3D="1" dr="$BH$1:$BP$1048576" dn="Z_A54C432C_6C68_4B53_A75C_446EB3A61B2B_.wvu.Cols" sId="2"/>
    <undo index="2" exp="area" ref3D="1" dr="$BB$1:$BD$1048576" dn="Z_A54C432C_6C68_4B53_A75C_446EB3A61B2B_.wvu.Cols" sId="2"/>
    <undo index="1" exp="area" ref3D="1" dr="$AV$1:$AX$1048576" dn="Z_A54C432C_6C68_4B53_A75C_446EB3A61B2B_.wvu.Cols" sId="2"/>
    <undo index="10" exp="area" ref3D="1" dr="$CX$1:$DF$1048576" dn="Z_61528DAC_5C4C_48F4_ADE2_8A724B05A086_.wvu.Cols" sId="2"/>
    <undo index="8" exp="area" ref3D="1" dr="$BT$1:$BY$1048576" dn="Z_61528DAC_5C4C_48F4_ADE2_8A724B05A086_.wvu.Cols" sId="2"/>
    <undo index="6" exp="area" ref3D="1" dr="$BL$1:$BM$1048576" dn="Z_61528DAC_5C4C_48F4_ADE2_8A724B05A086_.wvu.Cols" sId="2"/>
    <undo index="4" exp="area" ref3D="1" dr="$BH$1:$BJ$1048576" dn="Z_61528DAC_5C4C_48F4_ADE2_8A724B05A086_.wvu.Cols" sId="2"/>
    <undo index="2" exp="area" ref3D="1" dr="$BB$1:$BD$1048576" dn="Z_61528DAC_5C4C_48F4_ADE2_8A724B05A086_.wvu.Cols" sId="2"/>
    <undo index="1" exp="area" ref3D="1" dr="$AV$1:$AX$1048576" dn="Z_61528DAC_5C4C_48F4_ADE2_8A724B05A086_.wvu.Cols" sId="2"/>
    <undo index="10" exp="area" ref3D="1" dr="$CX$1:$DF$1048576" dn="Z_5C539BE6_C8E0_453F_AB5E_9E58094195EA_.wvu.Cols" sId="2"/>
    <undo index="8" exp="area" ref3D="1" dr="$BT$1:$BY$1048576" dn="Z_5C539BE6_C8E0_453F_AB5E_9E58094195EA_.wvu.Cols" sId="2"/>
    <undo index="6" exp="area" ref3D="1" dr="$BL$1:$BM$1048576" dn="Z_5C539BE6_C8E0_453F_AB5E_9E58094195EA_.wvu.Cols" sId="2"/>
    <undo index="4" exp="area" ref3D="1" dr="$BH$1:$BJ$1048576" dn="Z_5C539BE6_C8E0_453F_AB5E_9E58094195EA_.wvu.Cols" sId="2"/>
    <undo index="2" exp="area" ref3D="1" dr="$BB$1:$BD$1048576" dn="Z_5C539BE6_C8E0_453F_AB5E_9E58094195EA_.wvu.Cols" sId="2"/>
    <undo index="1" exp="area" ref3D="1" dr="$AV$1:$AX$1048576" dn="Z_5C539BE6_C8E0_453F_AB5E_9E58094195EA_.wvu.Cols" sId="2"/>
    <undo index="8" exp="area" ref3D="1" dr="$CX$1:$DF$1048576" dn="Z_5BFCA170_DEAE_4D2C_98A0_1E68B427AC01_.wvu.Cols" sId="2"/>
    <undo index="6" exp="area" ref3D="1" dr="$BT$1:$BY$1048576" dn="Z_5BFCA170_DEAE_4D2C_98A0_1E68B427AC01_.wvu.Cols" sId="2"/>
    <undo index="4" exp="area" ref3D="1" dr="$BH$1:$BM$1048576" dn="Z_5BFCA170_DEAE_4D2C_98A0_1E68B427AC01_.wvu.Cols" sId="2"/>
    <undo index="2" exp="area" ref3D="1" dr="$BB$1:$BD$1048576" dn="Z_5BFCA170_DEAE_4D2C_98A0_1E68B427AC01_.wvu.Cols" sId="2"/>
    <undo index="1" exp="area" ref3D="1" dr="$AV$1:$AX$1048576" dn="Z_5BFCA170_DEAE_4D2C_98A0_1E68B427AC01_.wvu.Cols" sId="2"/>
    <undo index="8" exp="area" ref3D="1" dr="$CX$1:$DF$1048576" dn="Z_42584DC0_1D41_4C93_9B38_C388E7B8DAC4_.wvu.Cols" sId="2"/>
    <undo index="6" exp="area" ref3D="1" dr="$BT$1:$BY$1048576" dn="Z_42584DC0_1D41_4C93_9B38_C388E7B8DAC4_.wvu.Cols" sId="2"/>
    <undo index="4" exp="area" ref3D="1" dr="$BH$1:$BP$1048576" dn="Z_42584DC0_1D41_4C93_9B38_C388E7B8DAC4_.wvu.Cols" sId="2"/>
    <undo index="2" exp="area" ref3D="1" dr="$BB$1:$BD$1048576" dn="Z_42584DC0_1D41_4C93_9B38_C388E7B8DAC4_.wvu.Cols" sId="2"/>
    <undo index="1" exp="area" ref3D="1" dr="$AV$1:$AX$1048576" dn="Z_42584DC0_1D41_4C93_9B38_C388E7B8DAC4_.wvu.Cols" sId="2"/>
    <undo index="8" exp="area" ref3D="1" dr="$CX$1:$DF$1048576" dn="Z_3DCB9AAA_F09C_4EA6_B992_F93E466D374A_.wvu.Cols" sId="2"/>
    <undo index="6" exp="area" ref3D="1" dr="$BT$1:$BY$1048576" dn="Z_3DCB9AAA_F09C_4EA6_B992_F93E466D374A_.wvu.Cols" sId="2"/>
    <undo index="4" exp="area" ref3D="1" dr="$BH$1:$BM$1048576" dn="Z_3DCB9AAA_F09C_4EA6_B992_F93E466D374A_.wvu.Cols" sId="2"/>
    <undo index="2" exp="area" ref3D="1" dr="$BB$1:$BD$1048576" dn="Z_3DCB9AAA_F09C_4EA6_B992_F93E466D374A_.wvu.Cols" sId="2"/>
    <undo index="1" exp="area" ref3D="1" dr="$AV$1:$AX$1048576" dn="Z_3DCB9AAA_F09C_4EA6_B992_F93E466D374A_.wvu.Cols" sId="2"/>
    <undo index="8" exp="area" ref3D="1" dr="$CX$1:$DF$1048576" dn="Z_1A52382B_3765_4E8C_903F_6B8919B7242E_.wvu.Cols" sId="2"/>
    <undo index="6" exp="area" ref3D="1" dr="$BT$1:$BY$1048576" dn="Z_1A52382B_3765_4E8C_903F_6B8919B7242E_.wvu.Cols" sId="2"/>
    <undo index="4" exp="area" ref3D="1" dr="$BH$1:$BM$1048576" dn="Z_1A52382B_3765_4E8C_903F_6B8919B7242E_.wvu.Cols" sId="2"/>
    <undo index="2" exp="area" ref3D="1" dr="$BB$1:$BD$1048576" dn="Z_1A52382B_3765_4E8C_903F_6B8919B7242E_.wvu.Cols" sId="2"/>
    <undo index="1" exp="area" ref3D="1" dr="$AV$1:$AX$1048576" dn="Z_1A52382B_3765_4E8C_903F_6B8919B7242E_.wvu.Cols" sId="2"/>
    <undo index="8" exp="area" ref3D="1" dr="$CX$1:$DF$1048576" dn="Z_1718F1EE_9F48_4DBE_9531_3B70F9C4A5DD_.wvu.Cols" sId="2"/>
    <undo index="6" exp="area" ref3D="1" dr="$BT$1:$BY$1048576" dn="Z_1718F1EE_9F48_4DBE_9531_3B70F9C4A5DD_.wvu.Cols" sId="2"/>
    <undo index="4" exp="area" ref3D="1" dr="$BH$1:$BP$1048576" dn="Z_1718F1EE_9F48_4DBE_9531_3B70F9C4A5DD_.wvu.Cols" sId="2"/>
    <undo index="2" exp="area" ref3D="1" dr="$BB$1:$BD$1048576" dn="Z_1718F1EE_9F48_4DBE_9531_3B70F9C4A5DD_.wvu.Cols" sId="2"/>
    <undo index="1" exp="area" ref3D="1" dr="$AV$1:$AX$1048576" dn="Z_1718F1EE_9F48_4DBE_9531_3B70F9C4A5DD_.wvu.Cols" sId="2"/>
  </rrc>
  <rcc rId="32035" sId="2">
    <nc r="I14">
      <f>L14+O14+R14+U14+X14+AA14+AD14+AG14+AJ14</f>
    </nc>
  </rcc>
  <rcc rId="32036" sId="2" odxf="1" dxf="1">
    <nc r="I15">
      <f>L15+O15+R15+U15+X15+AA15+AD15+AG15+AJ15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37" sId="2" odxf="1" dxf="1">
    <nc r="I16">
      <f>L16+O16+R16+U16+X16+AA16+AD16+AG16+AJ16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38" sId="2" odxf="1" dxf="1">
    <nc r="I17">
      <f>L17+O17+R17+U17+X17+AA17+AD17+AG17+AJ17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39" sId="2" odxf="1" dxf="1">
    <nc r="I18">
      <f>L18+O18+R18+U18+X18+AA18+AD18+AG18+AJ18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32040" sId="2" odxf="1" dxf="1">
    <nc r="I19">
      <f>L19+O19+R19+U19+X19+AA19+AD19+AG19+AJ19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41" sId="2" odxf="1" dxf="1">
    <nc r="I20">
      <f>L20+O20+R20+U20+X20+AA20+AD20+AG20+AJ20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42" sId="2" odxf="1" dxf="1">
    <nc r="I21">
      <f>L21+O21+R21+U21+X21+AA21+AD21+AG21+AJ21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43" sId="2" odxf="1" dxf="1">
    <nc r="I22">
      <f>L22+O22+R22+U22+X22+AA22+AD22+AG22+AJ22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32044" sId="2" odxf="1" dxf="1">
    <nc r="I23">
      <f>L23+O23+R23+U23+X23+AA23+AD23+AG23+AJ23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45" sId="2" odxf="1" dxf="1">
    <nc r="I24">
      <f>L24+O24+R24+U24+X24+AA24+AD24+AG24+AJ24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46" sId="2" odxf="1" dxf="1">
    <nc r="I25">
      <f>L25+O25+R25+U25+X25+AA25+AD25+AG25+AJ25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32047" sId="2" odxf="1" dxf="1">
    <nc r="I26">
      <f>L26+O26+R26+U26+X26+AA26+AD26+AG26+AJ26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48" sId="2" odxf="1" dxf="1">
    <nc r="I27">
      <f>L27+O27+R27+U27+X27+AA27+AD27+AG27+AJ27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49" sId="2" odxf="1" dxf="1">
    <nc r="I28">
      <f>L28+O28+R28+U28+X28+AA28+AD28+AG28+AJ28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32050" sId="2">
    <nc r="I29">
      <f>L29+O29+R29+U29+X29+AA29+AD29+AG29+AJ29</f>
    </nc>
  </rcc>
  <rcv guid="{B30CE22D-C12F-4E12-8BB9-3AAE0A6991CC}" action="delete"/>
  <rdn rId="0" localSheetId="1" customView="1" name="Z_B30CE22D_C12F_4E12_8BB9_3AAE0A6991CC_.wvu.PrintArea" hidden="1" oldHidden="1">
    <formula>Консол!$A$1:$K$51</formula>
    <oldFormula>Консол!$A$1:$K$51</oldFormula>
  </rdn>
  <rdn rId="0" localSheetId="1" customView="1" name="Z_B30CE22D_C12F_4E12_8BB9_3AAE0A6991CC_.wvu.Rows" hidden="1" oldHidden="1">
    <formula>Консол!$22:$22,Консол!$44:$46</formula>
    <oldFormula>Консол!$22:$22,Консол!$44:$46</oldFormula>
  </rdn>
  <rdn rId="0" localSheetId="2" customView="1" name="Z_B30CE22D_C12F_4E12_8BB9_3AAE0A6991CC_.wvu.PrintArea" hidden="1" oldHidden="1">
    <formula>Справка!$A$1:$FB$31</formula>
    <oldFormula>Справка!$A$1:$FB$31</oldFormula>
  </rdn>
  <rdn rId="0" localSheetId="2" customView="1" name="Z_B30CE22D_C12F_4E12_8BB9_3AAE0A6991CC_.wvu.Cols" hidden="1" oldHidden="1">
    <formula>Справка!$AY:$BA,Справка!$BE:$BG,Справка!$BK:$BP,Справка!$BW:$CB,Справка!$DA:$DI</formula>
    <oldFormula>Справка!$AY:$BA,Справка!$BE:$BG,Справка!$BK:$BP,Справка!$BW:$CB,Справка!$DA:$DI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Сун!$A$1:$F$105</formula>
    <oldFormula>Сун!$A$1:$F$105</oldFormula>
  </rdn>
  <rdn rId="0" localSheetId="5" customView="1" name="Z_B30CE22D_C12F_4E12_8BB9_3AAE0A6991CC_.wvu.Rows" hidden="1" oldHidden="1">
    <formula>Сун!$19:$24,Сун!$35:$37,Сун!$40:$40,Сун!$50:$52,Сун!$55:$55,Сун!$59:$59,Сун!$61:$63,Сун!$69:$70,Сун!$80:$81,Сун!$83:$83,Сун!$86:$86,Сун!$88:$91,Сун!$94:$101,Сун!$143:$143</formula>
    <oldFormula>Сун!$19:$24,Сун!$35:$37,Сун!$40:$40,Сун!$50:$52,Сун!$55:$55,Сун!$59:$59,Сун!$61:$63,Сун!$69:$70,Сун!$80:$81,Сун!$83:$83,Сун!$86:$86,Сун!$88:$91,Сун!$94:$101,Сун!$143:$143</oldFormula>
  </rdn>
  <rdn rId="0" localSheetId="6" customView="1" name="Z_B30CE22D_C12F_4E12_8BB9_3AAE0A6991CC_.wvu.PrintArea" hidden="1" oldHidden="1">
    <formula>Иль!$A$1:$F$106</formula>
    <oldFormula>Иль!$A$1:$F$106</oldFormula>
  </rdn>
  <rdn rId="0" localSheetId="6" customView="1" name="Z_B30CE22D_C12F_4E12_8BB9_3AAE0A6991CC_.wvu.Rows" hidden="1" oldHidden="1">
    <formula>Иль!$19:$24,Иль!$35:$35,Иль!$40:$41,Иль!$50:$52,Иль!$60:$60,Иль!$62:$64,Иль!$70:$71,Иль!$80:$81,Иль!$83:$83,Иль!$88:$92,Иль!$95:$102,Иль!$145:$145</formula>
    <oldFormula>Иль!$19:$24,Иль!$35:$35,Иль!$40:$41,Иль!$50:$52,Иль!$60:$60,Иль!$62:$64,Иль!$70:$71,Иль!$80:$81,Иль!$83:$83,Иль!$88:$92,Иль!$95:$102,Иль!$145:$145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Хор!$19:$22,Хор!$26:$34,Хор!$38:$38,Хор!$44:$46,Хор!$53:$53,Хор!$55:$57,Хор!$63:$64,Хор!$74:$75,Хор!$79:$83,Хор!$86:$93,Хор!$140:$140</formula>
    <oldFormula>Хор!$19:$22,Хор!$26:$34,Хор!$38:$38,Хор!$44:$46,Хор!$53:$53,Хор!$55:$57,Хор!$63:$64,Хор!$74:$75,Хор!$79:$83,Хор!$86:$93,Хор!$140:$140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Юсь!$A$1:$F$101</formula>
    <oldFormula>Юсь!$A$1:$F$101</oldFormula>
  </rdn>
  <rdn rId="0" localSheetId="17" customView="1" name="Z_B30CE22D_C12F_4E12_8BB9_3AAE0A6991CC_.wvu.Rows" hidden="1" oldHidden="1">
    <formula>Юсь!$19:$24,Юсь!$31:$33,Юсь!$36:$36,Юсь!$43:$48,Юсь!$57:$57,Юсь!$59:$60,Юсь!$67:$68,Юсь!$78:$79,Юсь!$83:$87,Юсь!$90:$97,Юсь!$141:$141</formula>
    <oldFormula>Юсь!$19:$24,Юсь!$31:$33,Юсь!$36:$36,Юсь!$43:$48,Юсь!$57:$57,Юсь!$59:$60,Юсь!$67:$68,Юсь!$78:$79,Юсь!$83:$87,Юсь!$90:$97,Юсь!$141:$141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Яро!$19:$24,Яро!$28:$28,Яро!$37:$37,Яро!$44:$44,Яро!$55:$55,Яро!$57:$59,Яро!$65:$66,Яро!$76:$76,Яро!$81:$85,Яро!$88:$91,Яро!$93:$95</formula>
    <oldFormula>Яро!$19:$24,Яро!$28:$28,Яро!$37:$37,Яро!$44:$44,Яро!$55:$55,Яро!$57:$59,Яро!$65:$66,Яро!$76:$76,Яро!$81:$85,Яро!$88:$91,Яро!$93:$95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26589" sId="8">
    <oc r="A1" t="inlineStr">
      <is>
        <t xml:space="preserve">                     Анализ исполнения бюджета Моргаушского сельского поселения на 01.04.2022 г.</t>
      </is>
    </oc>
    <nc r="A1" t="inlineStr">
      <is>
        <t xml:space="preserve">                     Анализ исполнения бюджета Моргаушского сельского поселения на 01.05.2022 г.</t>
      </is>
    </nc>
  </rcc>
  <rcc rId="26590" sId="8" numFmtId="4">
    <oc r="D6">
      <v>447.83706000000001</v>
    </oc>
    <nc r="D6">
      <v>506.54926</v>
    </nc>
  </rcc>
  <rcc rId="26591" sId="8" numFmtId="4">
    <oc r="D8">
      <v>58.00806</v>
    </oc>
    <nc r="D8">
      <v>74.020219999999995</v>
    </nc>
  </rcc>
  <rcc rId="26592" sId="8" numFmtId="4">
    <oc r="D9">
      <v>0.37169999999999997</v>
    </oc>
    <nc r="D9">
      <v>0.50844</v>
    </nc>
  </rcc>
  <rcc rId="26593" sId="8" numFmtId="4">
    <oc r="D10">
      <v>70.188800000000001</v>
    </oc>
    <nc r="D10">
      <v>87.841080000000005</v>
    </nc>
  </rcc>
  <rcc rId="26594" sId="8" numFmtId="4">
    <oc r="D11">
      <v>-7.7825199999999999</v>
    </oc>
    <nc r="D11">
      <v>-10.716340000000001</v>
    </nc>
  </rcc>
  <rcc rId="26595" sId="8" numFmtId="4">
    <oc r="D13">
      <v>22.2699</v>
    </oc>
    <nc r="D13">
      <v>53.986499999999999</v>
    </nc>
  </rcc>
  <rcc rId="26596" sId="8" numFmtId="4">
    <oc r="D15">
      <v>68.055400000000006</v>
    </oc>
    <nc r="D15">
      <v>79.505039999999994</v>
    </nc>
  </rcc>
  <rcc rId="26597" sId="8" numFmtId="4">
    <oc r="D16">
      <v>207.34945999999999</v>
    </oc>
    <nc r="D16">
      <v>332.74236000000002</v>
    </nc>
  </rcc>
  <rcc rId="26598" sId="8">
    <oc r="A30">
      <v>1130206005</v>
    </oc>
    <nc r="A30">
      <v>1130299000</v>
    </nc>
  </rcc>
  <rcc rId="26599" sId="8">
    <oc r="B30" t="inlineStr">
      <is>
        <t>Доходы от оказания платных услуг</t>
      </is>
    </oc>
    <nc r="B30" t="inlineStr">
      <is>
        <t>Доходы от компенсации затрат государства</t>
      </is>
    </nc>
  </rcc>
  <rcc rId="26600" sId="8" numFmtId="4">
    <oc r="D30">
      <v>0</v>
    </oc>
    <nc r="D30">
      <v>70</v>
    </nc>
  </rcc>
  <rcc rId="26601" sId="8" numFmtId="4">
    <oc r="D41">
      <v>2071.5749999999998</v>
    </oc>
    <nc r="D41">
      <v>2762.1</v>
    </nc>
  </rcc>
  <rcc rId="26602" sId="8" numFmtId="4">
    <oc r="C43">
      <v>8582.69283</v>
    </oc>
    <nc r="C43">
      <v>9846.6996299999992</v>
    </nc>
  </rcc>
  <rcc rId="26603" sId="8" numFmtId="4">
    <oc r="D43">
      <v>0</v>
    </oc>
    <nc r="D43">
      <v>248.77</v>
    </nc>
  </rcc>
  <rcc rId="26604" sId="8" numFmtId="4">
    <nc r="C48">
      <v>210.66771</v>
    </nc>
  </rcc>
  <rcc rId="26605" sId="8" numFmtId="34">
    <oc r="D58">
      <v>414.57724999999999</v>
    </oc>
    <nc r="D58">
      <v>608.67379000000005</v>
    </nc>
  </rcc>
  <rcc rId="26606" sId="8" numFmtId="34">
    <oc r="C63">
      <v>14.208</v>
    </oc>
    <nc r="C63">
      <v>19.207999999999998</v>
    </nc>
  </rcc>
  <rcc rId="26607" sId="8" numFmtId="34">
    <oc r="C75">
      <v>1381.44992</v>
    </oc>
    <nc r="C75">
      <v>3156.1244299999998</v>
    </nc>
  </rcc>
  <rcc rId="26608" sId="8" numFmtId="34">
    <oc r="D75">
      <v>59.354999999999997</v>
    </oc>
    <nc r="D75">
      <v>336.79399999999998</v>
    </nc>
  </rcc>
  <rcc rId="26609" sId="8" numFmtId="34">
    <oc r="D79">
      <v>0</v>
    </oc>
    <nc r="D79">
      <v>700</v>
    </nc>
  </rcc>
  <rcc rId="26610" sId="8" numFmtId="34">
    <oc r="D80">
      <v>474.89776999999998</v>
    </oc>
    <nc r="D80">
      <v>1098.1253300000001</v>
    </nc>
  </rcc>
  <rcc rId="26611" sId="8" numFmtId="34">
    <oc r="D82">
      <v>2289.6</v>
    </oc>
    <nc r="D82">
      <v>2700.5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26326" sId="4">
    <oc r="A1" t="inlineStr">
      <is>
        <t xml:space="preserve">                     Анализ исполнения бюджета Александровского сельского поселения на 01.04.2022 г.</t>
      </is>
    </oc>
    <nc r="A1" t="inlineStr">
      <is>
        <t xml:space="preserve">                     Анализ исполнения бюджета Александровского сельского поселения на 01.05.2022 г.</t>
      </is>
    </nc>
  </rcc>
  <rcc rId="26327" sId="4">
    <oc r="D3" t="inlineStr">
      <is>
        <t>исполнено на 01.04.2022 г.</t>
      </is>
    </oc>
    <nc r="D3" t="inlineStr">
      <is>
        <t>исполнено на 01.05.2022 г.</t>
      </is>
    </nc>
  </rcc>
  <rcc rId="26328" sId="4">
    <oc r="D50" t="inlineStr">
      <is>
        <t>исполнено на 01.04.2022 г.</t>
      </is>
    </oc>
    <nc r="D50" t="inlineStr">
      <is>
        <t>исполнено на 01.05.2022 г.</t>
      </is>
    </nc>
  </rcc>
  <rcc rId="26329" sId="5">
    <oc r="D3" t="inlineStr">
      <is>
        <t>исполнено на 01.04.2022 г.</t>
      </is>
    </oc>
    <nc r="D3" t="inlineStr">
      <is>
        <t>исполнено на 01.05.2022 г.</t>
      </is>
    </nc>
  </rcc>
  <rcc rId="26330" sId="5">
    <oc r="D56" t="inlineStr">
      <is>
        <t>исполнено на 01.04.2022 г.</t>
      </is>
    </oc>
    <nc r="D56" t="inlineStr">
      <is>
        <t>исполнено на 01.05.2022 г.</t>
      </is>
    </nc>
  </rcc>
  <rcc rId="26331" sId="6">
    <oc r="D3" t="inlineStr">
      <is>
        <t>исполнено на 01.04.2022 г.</t>
      </is>
    </oc>
    <nc r="D3" t="inlineStr">
      <is>
        <t>исполнено на 01.05.2022 г.</t>
      </is>
    </nc>
  </rcc>
  <rcc rId="26332" sId="6">
    <oc r="D57" t="inlineStr">
      <is>
        <t>исполнено на 01.04.2022 г.</t>
      </is>
    </oc>
    <nc r="D57" t="inlineStr">
      <is>
        <t>исполнено на 01.05.2022 г.</t>
      </is>
    </nc>
  </rcc>
  <rcc rId="26333" sId="7">
    <oc r="D53" t="inlineStr">
      <is>
        <t>исполнено на 01.04.2022 г.</t>
      </is>
    </oc>
    <nc r="D53" t="inlineStr">
      <is>
        <t>исполнено на 01.05.2022 г.</t>
      </is>
    </nc>
  </rcc>
  <rcc rId="26334" sId="7">
    <oc r="D3" t="inlineStr">
      <is>
        <t>исполнено на 01.04.2022 г.</t>
      </is>
    </oc>
    <nc r="D3" t="inlineStr">
      <is>
        <t>исполнено на 01.05.2022 г.</t>
      </is>
    </nc>
  </rcc>
  <rcc rId="26335" sId="8">
    <oc r="D54" t="inlineStr">
      <is>
        <t>исполнено на 01.04.2022 г.</t>
      </is>
    </oc>
    <nc r="D54" t="inlineStr">
      <is>
        <t>исполнено на 01.05.2022 г.</t>
      </is>
    </nc>
  </rcc>
  <rcc rId="26336" sId="8">
    <oc r="D3" t="inlineStr">
      <is>
        <t>исполнено на 01.04.2022 г.</t>
      </is>
    </oc>
    <nc r="D3" t="inlineStr">
      <is>
        <t>исполнено на 01.05.2022 г.</t>
      </is>
    </nc>
  </rcc>
  <rcc rId="26337" sId="9">
    <oc r="D55" t="inlineStr">
      <is>
        <t>исполнено на 01.04.2022 г.</t>
      </is>
    </oc>
    <nc r="D55" t="inlineStr">
      <is>
        <t>исполнено на 01.05.2022 г.</t>
      </is>
    </nc>
  </rcc>
  <rcc rId="26338" sId="9">
    <oc r="D3" t="inlineStr">
      <is>
        <t>исполнено на 01.04.2022 г.</t>
      </is>
    </oc>
    <nc r="D3" t="inlineStr">
      <is>
        <t>исполнено на 01.05.2022 г.</t>
      </is>
    </nc>
  </rcc>
  <rcc rId="26339" sId="10">
    <oc r="D54" t="inlineStr">
      <is>
        <t>исполнено на 01.04.2022 г.</t>
      </is>
    </oc>
    <nc r="D54" t="inlineStr">
      <is>
        <t>исполнено на 01.05.2022 г.</t>
      </is>
    </nc>
  </rcc>
  <rcc rId="26340" sId="10">
    <oc r="D3" t="inlineStr">
      <is>
        <t>исполнено на 01.04.2022 г.</t>
      </is>
    </oc>
    <nc r="D3" t="inlineStr">
      <is>
        <t>исполнено на 01.05.2022 г.</t>
      </is>
    </nc>
  </rcc>
  <rcc rId="26341" sId="11">
    <oc r="D54" t="inlineStr">
      <is>
        <t>исполнено на 01.04.2022 г.</t>
      </is>
    </oc>
    <nc r="D54" t="inlineStr">
      <is>
        <t>исполнено на 01.05.2022 г.</t>
      </is>
    </nc>
  </rcc>
  <rcc rId="26342" sId="11">
    <oc r="D3" t="inlineStr">
      <is>
        <t>исполнено на 01.04.2022 г.</t>
      </is>
    </oc>
    <nc r="D3" t="inlineStr">
      <is>
        <t>исполнено на 01.05.2022 г.</t>
      </is>
    </nc>
  </rcc>
  <rcc rId="26343" sId="12">
    <oc r="D54" t="inlineStr">
      <is>
        <t>исполнено на 01.04.2022 г.</t>
      </is>
    </oc>
    <nc r="D54" t="inlineStr">
      <is>
        <t>исполнено на 01.05.2022 г.</t>
      </is>
    </nc>
  </rcc>
  <rcc rId="26344" sId="12">
    <oc r="D3" t="inlineStr">
      <is>
        <t>исполнено на 01.04.2022 г.</t>
      </is>
    </oc>
    <nc r="D3" t="inlineStr">
      <is>
        <t>исполнено на 01.05.2022 г.</t>
      </is>
    </nc>
  </rcc>
  <rcc rId="26345" sId="13">
    <oc r="D50" t="inlineStr">
      <is>
        <t>исполнено на 01.04.2022 г.</t>
      </is>
    </oc>
    <nc r="D50" t="inlineStr">
      <is>
        <t>исполнено на 01.05.2022 г.</t>
      </is>
    </nc>
  </rcc>
  <rcc rId="26346" sId="13">
    <oc r="D3" t="inlineStr">
      <is>
        <t>исполнено на 01.04.2022 г.</t>
      </is>
    </oc>
    <nc r="D3" t="inlineStr">
      <is>
        <t>исполнено на 01.05.2022 г.</t>
      </is>
    </nc>
  </rcc>
  <rcc rId="26347" sId="14">
    <oc r="D54" t="inlineStr">
      <is>
        <t>исполнено на 01.04.2022 г.</t>
      </is>
    </oc>
    <nc r="D54" t="inlineStr">
      <is>
        <t>исполнено на 01.05.2022 г.</t>
      </is>
    </nc>
  </rcc>
  <rcc rId="26348" sId="14">
    <oc r="D3" t="inlineStr">
      <is>
        <t>исполнено на 01.04.2022 г.</t>
      </is>
    </oc>
    <nc r="D3" t="inlineStr">
      <is>
        <t>исполнено на 01.05.2022 г.</t>
      </is>
    </nc>
  </rcc>
  <rcc rId="26349" sId="15">
    <oc r="D54" t="inlineStr">
      <is>
        <t>исполнено на 01.04.2022 г.</t>
      </is>
    </oc>
    <nc r="D54" t="inlineStr">
      <is>
        <t>исполнено на 01.05.2022 г.</t>
      </is>
    </nc>
  </rcc>
  <rcc rId="26350" sId="15">
    <oc r="D3" t="inlineStr">
      <is>
        <t>исполнено на 01.04.2022 г.</t>
      </is>
    </oc>
    <nc r="D3" t="inlineStr">
      <is>
        <t>исполнено на 01.05.2022 г.</t>
      </is>
    </nc>
  </rcc>
  <rcc rId="26351" sId="16">
    <oc r="D53" t="inlineStr">
      <is>
        <t>исполнено на 01.04.2022 г.</t>
      </is>
    </oc>
    <nc r="D53" t="inlineStr">
      <is>
        <t>исполнено на 01.05.2022 г.</t>
      </is>
    </nc>
  </rcc>
  <rcc rId="26352" sId="16">
    <oc r="D3" t="inlineStr">
      <is>
        <t>исполнено на 01.04.2022 г.</t>
      </is>
    </oc>
    <nc r="D3" t="inlineStr">
      <is>
        <t>исполнено на 01.05.2022 г.</t>
      </is>
    </nc>
  </rcc>
  <rcc rId="26353" sId="17">
    <oc r="D54" t="inlineStr">
      <is>
        <t>исполнено на 01.04.2022 г.</t>
      </is>
    </oc>
    <nc r="D54" t="inlineStr">
      <is>
        <t>исполнено на 01.05.2022 г.</t>
      </is>
    </nc>
  </rcc>
  <rcc rId="26354" sId="17">
    <oc r="D3" t="inlineStr">
      <is>
        <t>исполнено на 01.04.2022 г.</t>
      </is>
    </oc>
    <nc r="D3" t="inlineStr">
      <is>
        <t>исполнено на 01.05.2022 г.</t>
      </is>
    </nc>
  </rcc>
  <rcc rId="26355" sId="18">
    <oc r="D55" t="inlineStr">
      <is>
        <t>исполнено на 01.04.2022 г.</t>
      </is>
    </oc>
    <nc r="D55" t="inlineStr">
      <is>
        <t>исполнено на 01.05.2022 г.</t>
      </is>
    </nc>
  </rcc>
  <rcc rId="26356" sId="18">
    <oc r="D3" t="inlineStr">
      <is>
        <t>исполнено на 01.04.2022 г.</t>
      </is>
    </oc>
    <nc r="D3" t="inlineStr">
      <is>
        <t>исполнено на 01.05.2022 г.</t>
      </is>
    </nc>
  </rcc>
  <rcc rId="26357" sId="19">
    <oc r="D51" t="inlineStr">
      <is>
        <t>исполнено на 01.04.2022 г.</t>
      </is>
    </oc>
    <nc r="D51" t="inlineStr">
      <is>
        <t>исполнено на 01.05.2022 г.</t>
      </is>
    </nc>
  </rcc>
  <rcc rId="26358" sId="19">
    <oc r="D3" t="inlineStr">
      <is>
        <t>исполнено на 01.04.2022 г.</t>
      </is>
    </oc>
    <nc r="D3" t="inlineStr">
      <is>
        <t>исполнено на 01.05.2022 г.</t>
      </is>
    </nc>
  </rcc>
  <rcc rId="26359" sId="4" numFmtId="4">
    <oc r="D6">
      <v>16.686699999999998</v>
    </oc>
    <nc r="D6">
      <v>21.429919999999999</v>
    </nc>
  </rcc>
  <rcc rId="26360" sId="4" numFmtId="4">
    <oc r="D8">
      <v>36.390149999999998</v>
    </oc>
    <nc r="D8">
      <v>46.435040000000001</v>
    </nc>
  </rcc>
  <rcc rId="26361" sId="4" numFmtId="4">
    <oc r="D9">
      <v>0.23318</v>
    </oc>
    <nc r="D9">
      <v>0.31896000000000002</v>
    </nc>
  </rcc>
  <rcc rId="26362" sId="4" numFmtId="4">
    <oc r="D10">
      <v>44.031469999999999</v>
    </oc>
    <nc r="D10">
      <v>55.105249999999998</v>
    </nc>
  </rcc>
  <rcc rId="26363" sId="4" numFmtId="4">
    <oc r="D11">
      <v>-4.8822099999999997</v>
    </oc>
    <nc r="D11">
      <v>-6.7226600000000003</v>
    </nc>
  </rcc>
  <rcc rId="26364" sId="4" numFmtId="4">
    <oc r="D16">
      <v>8.0165500000000005</v>
    </oc>
    <nc r="D16">
      <v>10.723560000000001</v>
    </nc>
  </rcc>
  <rcc rId="26365" sId="4" numFmtId="4">
    <oc r="D18">
      <v>0.6</v>
    </oc>
    <nc r="D18">
      <v>0.8</v>
    </nc>
  </rcc>
  <rcc rId="26366" sId="4" numFmtId="4">
    <oc r="D39">
      <v>459.9</v>
    </oc>
    <nc r="D39">
      <v>613.20000000000005</v>
    </nc>
  </rcc>
  <rcc rId="26367" sId="4" numFmtId="4">
    <oc r="D42">
      <v>27.222000000000001</v>
    </oc>
    <nc r="D42">
      <v>35.093000000000004</v>
    </nc>
  </rcc>
  <rcc rId="26368" sId="4" numFmtId="4">
    <oc r="D44">
      <v>0</v>
    </oc>
    <nc r="D44">
      <v>22.75</v>
    </nc>
  </rcc>
  <rcc rId="26369" sId="4" numFmtId="4">
    <oc r="D54">
      <v>217.23345</v>
    </oc>
    <nc r="D54">
      <v>432.41886</v>
    </nc>
  </rcc>
  <rcc rId="26370" sId="4" numFmtId="4">
    <oc r="D61">
      <v>16.46782</v>
    </oc>
    <nc r="D61">
      <v>23.701730000000001</v>
    </nc>
  </rcc>
  <rcc rId="26371" sId="4" numFmtId="4">
    <oc r="D66">
      <v>0</v>
    </oc>
    <nc r="D66">
      <v>1</v>
    </nc>
  </rcc>
  <rcc rId="26372" sId="4" numFmtId="4">
    <oc r="D71">
      <v>0</v>
    </oc>
    <nc r="D71">
      <v>23.647300000000001</v>
    </nc>
  </rcc>
  <rcc rId="26373" sId="4" numFmtId="4">
    <oc r="D76">
      <v>33.56288</v>
    </oc>
    <nc r="D76">
      <v>56.31288</v>
    </nc>
  </rcc>
  <rcc rId="26374" sId="4" numFmtId="4">
    <oc r="D78">
      <v>72</v>
    </oc>
    <nc r="D78">
      <v>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21.xml><?xml version="1.0" encoding="utf-8"?>
<revisions xmlns="http://schemas.openxmlformats.org/spreadsheetml/2006/main" xmlns:r="http://schemas.openxmlformats.org/officeDocument/2006/relationships">
  <rcc rId="26642" sId="9">
    <oc r="A1" t="inlineStr">
      <is>
        <t xml:space="preserve">                     Анализ исполнения бюджета Москакасинского сельского поселения на 01.04.2022 г.</t>
      </is>
    </oc>
    <nc r="A1" t="inlineStr">
      <is>
        <t xml:space="preserve">                     Анализ исполнения бюджета Москакасинского сельского поселения на 01.05.2022 г.</t>
      </is>
    </nc>
  </rcc>
  <rcc rId="26643" sId="9" numFmtId="4">
    <oc r="D6">
      <v>438.25709000000001</v>
    </oc>
    <nc r="D6">
      <v>536.10080000000005</v>
    </nc>
  </rcc>
  <rcc rId="26644" sId="9" numFmtId="4">
    <oc r="D8">
      <v>109.17043</v>
    </oc>
    <nc r="D8">
      <v>139.30509000000001</v>
    </nc>
  </rcc>
  <rcc rId="26645" sId="9" numFmtId="4">
    <oc r="D9">
      <v>0.69955000000000001</v>
    </oc>
    <nc r="D9">
      <v>0.95689000000000002</v>
    </nc>
  </rcc>
  <rcc rId="26646" sId="9" numFmtId="4">
    <oc r="D10">
      <v>132.09443999999999</v>
    </oc>
    <nc r="D10">
      <v>165.31576999999999</v>
    </nc>
  </rcc>
  <rcc rId="26647" sId="9" numFmtId="4">
    <oc r="D11">
      <v>-14.64662</v>
    </oc>
    <nc r="D11">
      <v>-20.16797</v>
    </nc>
  </rcc>
  <rcc rId="26648" sId="9" numFmtId="4">
    <oc r="D15">
      <v>206.98915</v>
    </oc>
    <nc r="D15">
      <v>212.42078000000001</v>
    </nc>
  </rcc>
  <rcc rId="26649" sId="9" numFmtId="4">
    <oc r="D16">
      <v>211.40035</v>
    </oc>
    <nc r="D16">
      <v>417.14341000000002</v>
    </nc>
  </rcc>
  <rcc rId="26650" sId="9" numFmtId="4">
    <oc r="D18">
      <v>0.9</v>
    </oc>
    <nc r="D18">
      <v>1.5</v>
    </nc>
  </rcc>
  <rcc rId="26651" sId="9" numFmtId="4">
    <oc r="D41">
      <v>369.80099999999999</v>
    </oc>
    <nc r="D41">
      <v>493.06799999999998</v>
    </nc>
  </rcc>
  <rcc rId="26652" sId="9" numFmtId="4">
    <oc r="D45">
      <v>54.435000000000002</v>
    </oc>
    <nc r="D45">
      <v>74.111000000000004</v>
    </nc>
  </rcc>
  <rcc rId="26653" sId="9" numFmtId="4">
    <oc r="D46">
      <v>0</v>
    </oc>
    <nc r="D46">
      <v>297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3.xml><?xml version="1.0" encoding="utf-8"?>
<revisions xmlns="http://schemas.openxmlformats.org/spreadsheetml/2006/main" xmlns:r="http://schemas.openxmlformats.org/officeDocument/2006/relationships">
  <rcc rId="31806" sId="1">
    <oc r="A1" t="inlineStr">
      <is>
        <t>Анализ исполнения консолидированного бюджета Моргаушского районана 01.06.2022 г.</t>
      </is>
    </oc>
    <nc r="A1" t="inlineStr">
      <is>
        <t>Анализ исполнения консолидированного бюджета Моргаушского районана 01.07.2022 г.</t>
      </is>
    </nc>
  </rcc>
  <rcc rId="31807" sId="1">
    <oc r="D3" t="inlineStr">
      <is>
        <t>исполнено на 01.06.2022 г.</t>
      </is>
    </oc>
    <nc r="D3" t="inlineStr">
      <is>
        <t>исполнено на 01.07.2022 г.</t>
      </is>
    </nc>
  </rcc>
  <rcc rId="31808" sId="1">
    <oc r="G3" t="inlineStr">
      <is>
        <t>исполнено на 01.06.2022 г.</t>
      </is>
    </oc>
    <nc r="G3" t="inlineStr">
      <is>
        <t>исполнено на 01.07.2022 г.</t>
      </is>
    </nc>
  </rcc>
  <rcc rId="31809" sId="1">
    <oc r="J3" t="inlineStr">
      <is>
        <t>исполнено на 01.06.2022 г.</t>
      </is>
    </oc>
    <nc r="J3" t="inlineStr">
      <is>
        <t>исполнено на 01.07.2022 г.</t>
      </is>
    </nc>
  </rcc>
  <rcc rId="31810" sId="1" numFmtId="4">
    <oc r="C24">
      <v>740774.33498000004</v>
    </oc>
    <nc r="C24">
      <v>741126.25416999997</v>
    </nc>
  </rcc>
  <rcc rId="31811" sId="1" numFmtId="4">
    <oc r="D24">
      <v>265445.44384000002</v>
    </oc>
    <nc r="D24">
      <v>350960.58315000002</v>
    </nc>
  </rcc>
  <rcc rId="31812" sId="1" numFmtId="4">
    <oc r="J24">
      <v>29472.90093</v>
    </oc>
    <nc r="J24">
      <v>40409.5219</v>
    </nc>
  </rcc>
  <rcc rId="31813" sId="1" numFmtId="4">
    <oc r="C33">
      <v>159161.60978</v>
    </oc>
    <nc r="C33">
      <v>158249.52217000001</v>
    </nc>
  </rcc>
  <rcc rId="31814" sId="1" numFmtId="4">
    <oc r="D33">
      <v>21993.93132</v>
    </oc>
    <nc r="D33">
      <v>44418.9594</v>
    </nc>
  </rcc>
  <rcc rId="31815" sId="1" numFmtId="4">
    <oc r="C34">
      <v>146806.05121999999</v>
    </oc>
    <nc r="C34">
      <v>147749.06382000001</v>
    </nc>
  </rcc>
  <rcc rId="31816" sId="1" numFmtId="4">
    <oc r="D34">
      <v>10205.6649</v>
    </oc>
    <nc r="D34">
      <v>20228.998609999999</v>
    </nc>
  </rcc>
  <rcc rId="31817" sId="1" numFmtId="4">
    <oc r="C37">
      <v>64929.947319999999</v>
    </oc>
    <nc r="C37">
      <v>65124.947319999999</v>
    </nc>
  </rcc>
  <rcc rId="31818" sId="1" numFmtId="4">
    <oc r="D37">
      <v>25982.712019999999</v>
    </oc>
    <nc r="D37">
      <v>30916.516919999998</v>
    </nc>
  </rcc>
  <rcc rId="31819" sId="1" numFmtId="4">
    <oc r="C38">
      <v>47218.413249999998</v>
    </oc>
    <nc r="C38">
      <v>47283.14185</v>
    </nc>
  </rcc>
  <rcc rId="31820" sId="1" numFmtId="4">
    <oc r="D38">
      <v>33167.73317</v>
    </oc>
    <nc r="D38">
      <v>39801.347090000003</v>
    </nc>
  </rcc>
  <rcc rId="31821" sId="1" numFmtId="4">
    <oc r="D39">
      <v>3247.0149999999999</v>
    </oc>
    <nc r="D39">
      <v>3850.4870000000001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2.xml><?xml version="1.0" encoding="utf-8"?>
<revisions xmlns="http://schemas.openxmlformats.org/spreadsheetml/2006/main" xmlns:r="http://schemas.openxmlformats.org/officeDocument/2006/relationships">
  <rcc rId="29388" sId="18" numFmtId="4">
    <oc r="D6">
      <v>67.416809999999998</v>
    </oc>
    <nc r="D6">
      <v>86.229550000000003</v>
    </nc>
  </rcc>
  <rcc rId="29389" sId="18" numFmtId="4">
    <oc r="D8">
      <v>154.47698</v>
    </oc>
    <nc r="D8">
      <v>213.83381</v>
    </nc>
  </rcc>
  <rcc rId="29390" sId="18" numFmtId="4">
    <oc r="D9">
      <v>1.0611200000000001</v>
    </oc>
    <nc r="D9">
      <v>1.3235699999999999</v>
    </nc>
  </rcc>
  <rcc rId="29391" sId="18" numFmtId="4">
    <oc r="D10">
      <v>183.32049000000001</v>
    </oc>
    <nc r="D10">
      <v>247.80506</v>
    </nc>
  </rcc>
  <rcc rId="29392" sId="18" numFmtId="4">
    <oc r="D11">
      <v>-22.364550000000001</v>
    </oc>
    <nc r="D11">
      <v>-26.239439999999998</v>
    </nc>
  </rcc>
  <rcc rId="29393" sId="18" numFmtId="4">
    <oc r="D15">
      <v>66.840770000000006</v>
    </oc>
    <nc r="D15">
      <v>71.048910000000006</v>
    </nc>
  </rcc>
  <rcc rId="29394" sId="18" numFmtId="4">
    <oc r="D16">
      <v>86.004320000000007</v>
    </oc>
    <nc r="D16">
      <v>92.449479999999994</v>
    </nc>
  </rcc>
  <rcc rId="29395" sId="18" numFmtId="4">
    <oc r="D18">
      <v>1.7</v>
    </oc>
    <nc r="D18">
      <v>1.9</v>
    </nc>
  </rcc>
  <rcc rId="29396" sId="18" numFmtId="4">
    <oc r="D27">
      <v>10.426259999999999</v>
    </oc>
    <nc r="D27">
      <v>10.557259999999999</v>
    </nc>
  </rcc>
  <rcc rId="29397" sId="18" numFmtId="4">
    <oc r="D31">
      <v>11.96965</v>
    </oc>
    <nc r="D31">
      <v>22.055510000000002</v>
    </nc>
  </rcc>
  <rcc rId="29398" sId="18" numFmtId="4">
    <oc r="D42">
      <v>1143.9680000000001</v>
    </oc>
    <nc r="D42">
      <v>1429.96</v>
    </nc>
  </rcc>
  <rcc rId="29399" sId="18" numFmtId="4">
    <oc r="D44">
      <v>225</v>
    </oc>
    <nc r="D44">
      <v>399.178</v>
    </nc>
  </rcc>
  <rcc rId="29400" sId="18" numFmtId="4">
    <oc r="D45">
      <v>74.111000000000004</v>
    </oc>
    <nc r="D45">
      <v>93.787000000000006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21.xml><?xml version="1.0" encoding="utf-8"?>
<revisions xmlns="http://schemas.openxmlformats.org/spreadsheetml/2006/main" xmlns:r="http://schemas.openxmlformats.org/officeDocument/2006/relationships">
  <rcc rId="29309" sId="17" numFmtId="4">
    <oc r="D6">
      <v>54.41498</v>
    </oc>
    <nc r="D6">
      <v>72.571349999999995</v>
    </nc>
  </rcc>
  <rcc rId="29310" sId="17" numFmtId="4">
    <oc r="D8">
      <v>99.766379999999998</v>
    </oc>
    <nc r="D8">
      <v>138.10099</v>
    </nc>
  </rcc>
  <rcc rId="29311" sId="17" numFmtId="4">
    <oc r="D9">
      <v>0.68528999999999995</v>
    </oc>
    <nc r="D9">
      <v>0.85477999999999998</v>
    </nc>
  </rcc>
  <rcc rId="29312" sId="17" numFmtId="4">
    <oc r="D10">
      <v>118.39448</v>
    </oc>
    <nc r="D10">
      <v>160.04079999999999</v>
    </nc>
  </rcc>
  <rcc rId="29313" sId="17" numFmtId="4">
    <oc r="D11">
      <v>-14.443770000000001</v>
    </oc>
    <nc r="D11">
      <v>-16.94631</v>
    </nc>
  </rcc>
  <rcc rId="29314" sId="17" numFmtId="4">
    <oc r="D15">
      <v>8.0239799999999999</v>
    </oc>
    <nc r="D15">
      <v>8.1676400000000005</v>
    </nc>
  </rcc>
  <rcc rId="29315" sId="17" numFmtId="4">
    <oc r="D16">
      <v>27.430340000000001</v>
    </oc>
    <nc r="D16">
      <v>30.17351</v>
    </nc>
  </rcc>
  <rcc rId="29316" sId="17" numFmtId="4">
    <oc r="D18">
      <v>1.8</v>
    </oc>
    <nc r="D18">
      <v>2.65</v>
    </nc>
  </rcc>
  <rcc rId="29317" sId="17" numFmtId="4">
    <oc r="D28">
      <v>30.5</v>
    </oc>
    <nc r="D28">
      <v>32.5</v>
    </nc>
  </rcc>
  <rcc rId="29318" sId="17" numFmtId="4">
    <oc r="D30">
      <v>92.961259999999996</v>
    </oc>
    <nc r="D30">
      <v>114.33104</v>
    </nc>
  </rcc>
  <rcc rId="29319" sId="17" numFmtId="4">
    <oc r="D39">
      <v>1634.5</v>
    </oc>
    <nc r="D39">
      <v>2043.125</v>
    </nc>
  </rcc>
  <rcc rId="29320" sId="17" numFmtId="4">
    <oc r="D42">
      <v>74.111000000000004</v>
    </oc>
    <nc r="D42">
      <v>93.787000000000006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211.xml><?xml version="1.0" encoding="utf-8"?>
<revisions xmlns="http://schemas.openxmlformats.org/spreadsheetml/2006/main" xmlns:r="http://schemas.openxmlformats.org/officeDocument/2006/relationships">
  <rcc rId="28064" sId="1" numFmtId="4">
    <oc r="C24">
      <v>738919.97672999999</v>
    </oc>
    <nc r="C24">
      <v>740183.98352999997</v>
    </nc>
  </rcc>
  <rfmt sheetId="1" sqref="C28">
    <dxf>
      <numFmt numFmtId="2" formatCode="0.00"/>
    </dxf>
  </rfmt>
  <rfmt sheetId="1" sqref="C28">
    <dxf>
      <numFmt numFmtId="183" formatCode="0.000"/>
    </dxf>
  </rfmt>
  <rfmt sheetId="1" sqref="C28">
    <dxf>
      <numFmt numFmtId="174" formatCode="0.0000"/>
    </dxf>
  </rfmt>
  <rfmt sheetId="1" sqref="C28">
    <dxf>
      <numFmt numFmtId="168" formatCode="0.000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3.xml><?xml version="1.0" encoding="utf-8"?>
<revisions xmlns="http://schemas.openxmlformats.org/spreadsheetml/2006/main" xmlns:r="http://schemas.openxmlformats.org/officeDocument/2006/relationships">
  <rcc rId="31068" sId="16">
    <oc r="A1" t="inlineStr">
      <is>
        <t xml:space="preserve">                     Анализ исполнения бюджета Юнгинского сельского поселения на 01.06.2022 г.</t>
      </is>
    </oc>
    <nc r="A1" t="inlineStr">
      <is>
        <t xml:space="preserve">                     Анализ исполнения бюджета Юнгинского сельского поселения на 01.07.2022 г.</t>
      </is>
    </nc>
  </rcc>
  <rcc rId="31069" sId="16" numFmtId="4">
    <oc r="D6">
      <v>57.532440000000001</v>
    </oc>
    <nc r="D6">
      <v>73.892489999999995</v>
    </nc>
  </rcc>
  <rcc rId="31070" sId="16" numFmtId="4">
    <oc r="D8">
      <v>151.46561</v>
    </oc>
    <nc r="D8">
      <v>184.55623</v>
    </nc>
  </rcc>
  <rcc rId="31071" sId="16" numFmtId="4">
    <oc r="D9">
      <v>0.93750999999999995</v>
    </oc>
    <nc r="D9">
      <v>1.0864799999999999</v>
    </nc>
  </rcc>
  <rcc rId="31072" sId="16" numFmtId="4">
    <oc r="D10">
      <v>175.52858000000001</v>
    </oc>
    <nc r="D10">
      <v>212.59669</v>
    </nc>
  </rcc>
  <rcc rId="31073" sId="16" numFmtId="4">
    <oc r="D11">
      <v>-18.586020000000001</v>
    </oc>
    <nc r="D11">
      <v>-23.294029999999999</v>
    </nc>
  </rcc>
  <rcc rId="31074" sId="16" numFmtId="4">
    <oc r="D15">
      <v>32.416899999999998</v>
    </oc>
    <nc r="D15">
      <v>85.995130000000003</v>
    </nc>
  </rcc>
  <rcc rId="31075" sId="16" numFmtId="4">
    <oc r="D16">
      <v>172.08107999999999</v>
    </oc>
    <nc r="D16">
      <v>184.64715000000001</v>
    </nc>
  </rcc>
  <rcc rId="31076" sId="16" numFmtId="4">
    <oc r="D18">
      <v>0.7</v>
    </oc>
    <nc r="D18">
      <v>2.2000000000000002</v>
    </nc>
  </rcc>
  <rcc rId="31077" sId="16" numFmtId="4">
    <oc r="D27">
      <v>265.68351000000001</v>
    </oc>
    <nc r="D27">
      <v>313.00880999999998</v>
    </nc>
  </rcc>
  <rcc rId="31078" sId="16" numFmtId="4">
    <oc r="D28">
      <v>6.7737499999999997</v>
    </oc>
    <nc r="D28">
      <v>8.1285000000000007</v>
    </nc>
  </rcc>
  <rcc rId="31079" sId="16" numFmtId="4">
    <oc r="D30">
      <v>14.720929999999999</v>
    </oc>
    <nc r="D30">
      <v>30.93439</v>
    </nc>
  </rcc>
  <rcc rId="31080" sId="16" numFmtId="4">
    <oc r="D41">
      <v>1007.25</v>
    </oc>
    <nc r="D41">
      <v>1208.7</v>
    </nc>
  </rcc>
  <rcc rId="31081" sId="16" numFmtId="4">
    <oc r="D44">
      <v>42.960999999999999</v>
    </oc>
    <nc r="D44">
      <v>50.832000000000001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31.xml><?xml version="1.0" encoding="utf-8"?>
<revisions xmlns="http://schemas.openxmlformats.org/spreadsheetml/2006/main" xmlns:r="http://schemas.openxmlformats.org/officeDocument/2006/relationships">
  <rcc rId="29874" sId="1" numFmtId="4">
    <oc r="D24">
      <v>217059.69284</v>
    </oc>
    <nc r="D24">
      <v>265445.44384000002</v>
    </nc>
  </rcc>
  <rcc rId="29875" sId="1" numFmtId="4">
    <oc r="J24">
      <v>23136.34906</v>
    </oc>
    <nc r="J24">
      <v>29472.90093</v>
    </nc>
  </rcc>
  <rcc rId="29876" sId="1" numFmtId="4">
    <oc r="C33">
      <v>159141.42022999999</v>
    </oc>
    <nc r="C33">
      <v>159161.60978</v>
    </nc>
  </rcc>
  <rcc rId="29877" sId="1" numFmtId="4">
    <oc r="D33">
      <v>18399.426909999998</v>
    </oc>
    <nc r="D33">
      <v>21993.93132</v>
    </nc>
  </rcc>
  <rcc rId="29878" sId="1" numFmtId="4">
    <oc r="C34">
      <v>146601.86293</v>
    </oc>
    <nc r="C34">
      <v>146806.05121999999</v>
    </nc>
  </rcc>
  <rcc rId="29879" sId="1" numFmtId="4">
    <oc r="D34">
      <v>7415.1994100000002</v>
    </oc>
    <nc r="D34">
      <v>10205.6649</v>
    </nc>
  </rcc>
  <rcc rId="29880" sId="1" numFmtId="4">
    <oc r="C37">
      <v>64828.606780000002</v>
    </oc>
    <nc r="C37">
      <v>64929.947319999999</v>
    </nc>
  </rcc>
  <rcc rId="29881" sId="1" numFmtId="4">
    <oc r="D37">
      <v>24270.460340000001</v>
    </oc>
    <nc r="D37">
      <v>25982.712019999999</v>
    </nc>
  </rcc>
  <rcc rId="29882" sId="1" numFmtId="4">
    <oc r="C38">
      <v>47196.413249999998</v>
    </oc>
    <nc r="C38">
      <v>47218.413249999998</v>
    </nc>
  </rcc>
  <rcc rId="29883" sId="1" numFmtId="4">
    <oc r="D38">
      <v>32350.37745</v>
    </oc>
    <nc r="D38">
      <v>33167.73317</v>
    </nc>
  </rcc>
  <rcc rId="29884" sId="1" numFmtId="4">
    <oc r="C39">
      <v>6997.9120000000003</v>
    </oc>
    <nc r="C39">
      <v>6989.5219999999999</v>
    </nc>
  </rcc>
  <rcc rId="29885" sId="1" numFmtId="4">
    <oc r="D39">
      <v>3197.2429999999999</v>
    </oc>
    <nc r="D39">
      <v>3247.0149999999999</v>
    </nc>
  </rcc>
  <rcc rId="29886" sId="3" numFmtId="4">
    <oc r="C66">
      <v>277209.85298000003</v>
    </oc>
    <nc r="C66">
      <v>276619.50153000001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4.xml><?xml version="1.0" encoding="utf-8"?>
<revisions xmlns="http://schemas.openxmlformats.org/spreadsheetml/2006/main" xmlns:r="http://schemas.openxmlformats.org/officeDocument/2006/relationships">
  <rcc rId="31144" sId="16" numFmtId="34">
    <oc r="D57">
      <v>558.88520000000005</v>
    </oc>
    <nc r="D57">
      <v>721.74147000000005</v>
    </nc>
  </rcc>
  <rcc rId="31145" sId="16" numFmtId="34">
    <oc r="D64">
      <v>26.987950000000001</v>
    </oc>
    <nc r="D64">
      <v>34.221879999999999</v>
    </nc>
  </rcc>
  <rcc rId="31146" sId="16" numFmtId="34">
    <oc r="D68">
      <v>31</v>
    </oc>
    <nc r="D68">
      <v>33.831339999999997</v>
    </nc>
  </rcc>
  <rcc rId="31147" sId="16" numFmtId="34">
    <oc r="D74">
      <v>353.94416999999999</v>
    </oc>
    <nc r="D74">
      <v>453.94416999999999</v>
    </nc>
  </rcc>
  <rcc rId="31148" sId="16" numFmtId="34">
    <oc r="D75">
      <v>62.2</v>
    </oc>
    <nc r="D75">
      <v>84.7</v>
    </nc>
  </rcc>
  <rcc rId="31149" sId="16" numFmtId="34">
    <oc r="D78">
      <v>307.22192999999999</v>
    </oc>
    <nc r="D78">
      <v>418.02058</v>
    </nc>
  </rcc>
  <rcc rId="31150" sId="16" numFmtId="34">
    <oc r="D79">
      <v>247.54409999999999</v>
    </oc>
    <nc r="D79">
      <v>259.55198999999999</v>
    </nc>
  </rcc>
  <rcc rId="31151" sId="16" numFmtId="34">
    <oc r="D81">
      <v>450.54500000000002</v>
    </oc>
    <nc r="D81">
      <v>540.654</v>
    </nc>
  </rcc>
  <rcc rId="31152" sId="16" numFmtId="34">
    <oc r="D88">
      <v>7.492</v>
    </oc>
    <nc r="D88">
      <v>11.534000000000001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6720" sId="10">
    <oc r="A1" t="inlineStr">
      <is>
        <t xml:space="preserve">                     Анализ исполнения бюджета Орининского сельского поселения на 01.04.2022 г.</t>
      </is>
    </oc>
    <nc r="A1" t="inlineStr">
      <is>
        <t xml:space="preserve">                     Анализ исполнения бюджета Орининского сельского поселения на 01.05.2022 г.</t>
      </is>
    </nc>
  </rcc>
  <rcc rId="26721" sId="10" numFmtId="4">
    <oc r="D6">
      <v>71.091220000000007</v>
    </oc>
    <nc r="D6">
      <v>87.501360000000005</v>
    </nc>
  </rcc>
  <rcc rId="26722" sId="10" numFmtId="4">
    <oc r="D8">
      <v>69.897909999999996</v>
    </oc>
    <nc r="D8">
      <v>89.192049999999995</v>
    </nc>
  </rcc>
  <rcc rId="26723" sId="10" numFmtId="4">
    <oc r="D9">
      <v>0.44789000000000001</v>
    </oc>
    <nc r="D9">
      <v>0.61265000000000003</v>
    </nc>
  </rcc>
  <rcc rId="26724" sId="10" numFmtId="4">
    <oc r="D10">
      <v>84.575320000000005</v>
    </oc>
    <nc r="D10">
      <v>105.84575</v>
    </nc>
  </rcc>
  <rcc rId="26725" sId="10" numFmtId="4">
    <oc r="D11">
      <v>-9.3777100000000004</v>
    </oc>
    <nc r="D11">
      <v>-12.91283</v>
    </nc>
  </rcc>
  <rcc rId="26726" sId="10" numFmtId="4">
    <oc r="D41">
      <v>869.57399999999996</v>
    </oc>
    <nc r="D41">
      <v>1159.432</v>
    </nc>
  </rcc>
  <rcc rId="26727" sId="10" numFmtId="4">
    <oc r="D43">
      <v>162.29400000000001</v>
    </oc>
    <nc r="D43">
      <v>198.24199999999999</v>
    </nc>
  </rcc>
  <rcc rId="26728" sId="10" numFmtId="4">
    <oc r="D45">
      <v>54.435000000000002</v>
    </oc>
    <nc r="D45">
      <v>74.111000000000004</v>
    </nc>
  </rcc>
  <rcc rId="26729" sId="10" numFmtId="4">
    <oc r="D13">
      <v>5.8326000000000002</v>
    </oc>
    <nc r="D13">
      <v>3.70086</v>
    </nc>
  </rcc>
  <rcc rId="26730" sId="10" numFmtId="4">
    <oc r="D15">
      <v>67.744950000000003</v>
    </oc>
    <nc r="D15">
      <v>68.402469999999994</v>
    </nc>
  </rcc>
  <rcc rId="26731" sId="10" numFmtId="4">
    <oc r="D16">
      <v>77.631600000000006</v>
    </oc>
    <nc r="D16">
      <v>92.569469999999995</v>
    </nc>
  </rcc>
  <rcc rId="26732" sId="10" numFmtId="4">
    <oc r="D18">
      <v>0.89</v>
    </oc>
    <nc r="D18">
      <v>1.19</v>
    </nc>
  </rcc>
  <rcc rId="26733" sId="10" numFmtId="4">
    <oc r="D28">
      <v>13.5</v>
    </oc>
    <nc r="D28">
      <v>18</v>
    </nc>
  </rcc>
  <rcc rId="26734" sId="10" numFmtId="4">
    <oc r="D30">
      <v>1.0449999999999999</v>
    </oc>
    <nc r="D30">
      <v>2.5818400000000001</v>
    </nc>
  </rcc>
  <rcc rId="26735" sId="10" numFmtId="34">
    <oc r="D58">
      <v>289.13117</v>
    </oc>
    <nc r="D58">
      <v>416.46884999999997</v>
    </nc>
  </rcc>
  <rcc rId="26736" sId="10" numFmtId="34">
    <oc r="C63">
      <v>4.9020000000000001</v>
    </oc>
    <nc r="C63">
      <v>9.9019999999999992</v>
    </nc>
  </rcc>
  <rcc rId="26737" sId="10" numFmtId="34">
    <oc r="D65">
      <v>22.085999999999999</v>
    </oc>
    <nc r="D65">
      <v>46.350320000000004</v>
    </nc>
  </rcc>
  <rcc rId="26738" sId="10" numFmtId="34">
    <oc r="D70">
      <v>1.5</v>
    </oc>
    <nc r="D70">
      <v>3.73</v>
    </nc>
  </rcc>
  <rcc rId="26739" sId="10" numFmtId="34">
    <oc r="D75">
      <v>184.32239999999999</v>
    </oc>
    <nc r="D75">
      <v>220.2704</v>
    </nc>
  </rcc>
  <rcc rId="26740" sId="10" numFmtId="34">
    <oc r="C79">
      <v>1119.501</v>
    </oc>
    <nc r="C79">
      <v>1195.1880000000001</v>
    </nc>
  </rcc>
  <rcc rId="26741" sId="10" numFmtId="34">
    <oc r="D79">
      <v>51.3</v>
    </oc>
    <nc r="D79">
      <v>107.336</v>
    </nc>
  </rcc>
  <rcc rId="26742" sId="10" numFmtId="34">
    <oc r="D80">
      <v>66.24727</v>
    </oc>
    <nc r="D80">
      <v>116.97087000000001</v>
    </nc>
  </rcc>
  <rcc rId="26743" sId="10" numFmtId="34">
    <oc r="D83">
      <v>445.82400000000001</v>
    </oc>
    <nc r="D83">
      <v>597.00340000000006</v>
    </nc>
  </rcc>
  <rcc rId="26744" sId="10" numFmtId="34">
    <oc r="C90">
      <v>34</v>
    </oc>
    <nc r="C90">
      <v>44</v>
    </nc>
  </rcc>
  <rcc rId="26745" sId="10" numFmtId="34">
    <oc r="D90">
      <v>33.32</v>
    </oc>
    <nc r="D90">
      <v>38.534999999999997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27867" sId="3" numFmtId="4">
    <oc r="D79">
      <v>4698.5528800000002</v>
    </oc>
    <nc r="D79">
      <v>6809.2355699999998</v>
    </nc>
  </rcc>
  <rcc rId="27868" sId="3" numFmtId="4">
    <oc r="D81">
      <v>1281.3108</v>
    </oc>
    <nc r="D81">
      <v>1904.2101</v>
    </nc>
  </rcc>
  <rcc rId="27869" sId="3" numFmtId="4">
    <oc r="C83">
      <v>838.34691999999995</v>
    </oc>
    <nc r="C83">
      <v>534.57510000000002</v>
    </nc>
  </rcc>
  <rcc rId="27870" sId="3" numFmtId="4">
    <oc r="C84">
      <v>11287.721</v>
    </oc>
    <nc r="C84">
      <v>11437.721</v>
    </nc>
  </rcc>
  <rcc rId="27871" sId="3" numFmtId="4">
    <oc r="D84">
      <v>3322.3319999999999</v>
    </oc>
    <nc r="D84">
      <v>5387.7713400000002</v>
    </nc>
  </rcc>
  <rcc rId="27872" sId="3" numFmtId="4">
    <oc r="D86">
      <v>598.79999999999995</v>
    </oc>
    <nc r="D86">
      <v>799.5</v>
    </nc>
  </rcc>
  <rcc rId="27873" sId="3" numFmtId="4">
    <oc r="D89">
      <v>313.7</v>
    </oc>
    <nc r="D89">
      <v>347.00441000000001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29594" sId="2" numFmtId="4">
    <oc r="AB32">
      <v>581.36598000000004</v>
    </oc>
    <nc r="AB32">
      <v>789.30350999999996</v>
    </nc>
  </rcc>
  <rcc rId="29595" sId="2" numFmtId="4">
    <oc r="AE32">
      <v>2381.9912199999999</v>
    </oc>
    <nc r="AE32">
      <v>2699.0230999999999</v>
    </nc>
  </rcc>
  <rcc rId="29596" sId="2" numFmtId="4">
    <oc r="AH32">
      <v>22.01</v>
    </oc>
    <nc r="AH32">
      <v>29.81</v>
    </nc>
  </rcc>
  <rcc rId="29597" sId="2" numFmtId="4">
    <oc r="AQ32">
      <v>811.11186999999995</v>
    </oc>
    <nc r="AQ32">
      <v>1033.8114599999999</v>
    </nc>
  </rcc>
  <rcc rId="29598" sId="2" numFmtId="4">
    <oc r="AT32">
      <v>91.249179999999996</v>
    </oc>
    <nc r="AT32">
      <v>125.46456999999999</v>
    </nc>
  </rcc>
  <rcc rId="29599" sId="2" numFmtId="4">
    <oc r="AY32">
      <v>490</v>
    </oc>
    <nc r="AY32">
      <v>510</v>
    </nc>
  </rcc>
  <rcc rId="29600" sId="2" numFmtId="4">
    <oc r="AZ32">
      <v>270.62572</v>
    </oc>
    <nc r="AZ32">
      <v>330.50567999999998</v>
    </nc>
  </rcc>
  <rcc rId="29601" sId="19" numFmtId="4">
    <oc r="D34">
      <f>D35+D37</f>
    </oc>
    <nc r="D34">
      <v>0</v>
    </nc>
  </rcc>
  <rfmt sheetId="19" sqref="D37" start="0" length="2147483647">
    <dxf>
      <font>
        <b val="0"/>
      </font>
    </dxf>
  </rfmt>
  <rcc rId="29602" sId="2" numFmtId="4">
    <oc r="BR29">
      <v>0</v>
    </oc>
    <nc r="BR29">
      <f>SUM(Яро!D36)</f>
    </nc>
  </rcc>
  <rcc rId="29603" sId="2" numFmtId="4">
    <oc r="BR32">
      <v>0.4</v>
    </oc>
    <nc r="BR32">
      <v>0.2</v>
    </nc>
  </rcc>
  <rcc rId="29604" sId="2" numFmtId="4">
    <oc r="CD32">
      <v>17752.367999999999</v>
    </oc>
    <nc r="CD32">
      <v>22190.46</v>
    </nc>
  </rcc>
  <rcc rId="29605" sId="2" numFmtId="4">
    <oc r="CI32">
      <v>108292.05800999999</v>
    </oc>
    <nc r="CI32">
      <v>107028.05121000001</v>
    </nc>
  </rcc>
  <rcc rId="29606" sId="2" numFmtId="4">
    <oc r="CJ32">
      <v>3751.0479999999998</v>
    </oc>
    <nc r="CJ32">
      <v>5194.8328700000002</v>
    </nc>
  </rcc>
  <rcc rId="29607" sId="2" numFmtId="4">
    <oc r="CM32">
      <v>799.5</v>
    </oc>
    <nc r="CM32">
      <v>1000.2</v>
    </nc>
  </rcc>
  <rcc rId="29608" sId="2" numFmtId="4">
    <oc r="CP32">
      <v>833.43305999999995</v>
    </oc>
    <nc r="CP32">
      <v>1087.40806</v>
    </nc>
  </rcc>
  <rcc rId="29609" sId="2" numFmtId="4">
    <oc r="CS32">
      <v>171.95500000000001</v>
    </oc>
    <nc r="CS32">
      <v>462.49475000000001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dn rId="0" localSheetId="3" customView="1" name="Z_5BFCA170_DEAE_4D2C_98A0_1E68B427AC01_.wvu.Rows" hidden="1" oldHidden="1">
    <oldFormula>район!$18:$19,район!$21:$21,район!$29:$31,район!$51:$52,район!$64:$64,район!$71:$71,район!$88:$88,район!#REF!,район!$122:$124</oldFormula>
  </rdn>
  <rdn rId="0" localSheetId="17" customView="1" name="Z_5BFCA170_DEAE_4D2C_98A0_1E68B427AC01_.wvu.Rows" hidden="1" oldHidden="1">
    <oldFormula>Юсь!$20:$24,Юсь!#REF!,Юсь!$43:$48,Юсь!$57:$57,Юсь!$59:$60,Юсь!$67:$68,Юсь!$78:$79,Юсь!$82:$87,Юсь!$90:$97</oldFormula>
  </rdn>
  <rcv guid="{5BFCA170-DEAE-4D2C-98A0-1E68B427AC01}" action="delete"/>
  <rdn rId="0" localSheetId="1" customView="1" name="Z_5BFCA170_DEAE_4D2C_98A0_1E68B427AC01_.wvu.PrintArea" hidden="1" oldHidden="1">
    <formula>Консол!$A$1:$K$51</formula>
    <oldFormula>Консол!$A$1:$K$51</oldFormula>
  </rdn>
  <rdn rId="0" localSheetId="1" customView="1" name="Z_5BFCA170_DEAE_4D2C_98A0_1E68B427AC01_.wvu.Rows" hidden="1" oldHidden="1">
    <formula>Консол!$22:$22,Консол!$44:$46,Консол!$83:$85</formula>
    <oldFormula>Консол!$22:$22,Консол!$44:$46,Консол!$83:$85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5BFCA170_DEAE_4D2C_98A0_1E68B427AC01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5BFCA170_DEAE_4D2C_98A0_1E68B427AC01_.wvu.Rows" hidden="1" oldHidden="1">
    <formula>Сун!$19:$24,Сун!$50:$52,Сун!$59:$59,Сун!$61:$62,Сун!$69:$70,Сун!$80:$81,Сун!$83:$83,Сун!$89:$90,Сун!$94:$98</formula>
    <oldFormula>Сун!$19:$24,Сун!$50:$52,Сун!$59:$59,Сун!$61:$62,Сун!$69:$70,Сун!$80:$81,Сун!$83:$83,Сун!$89:$90,Сун!$94:$98</oldFormula>
  </rdn>
  <rdn rId="0" localSheetId="6" customView="1" name="Z_5BFCA170_DEAE_4D2C_98A0_1E68B427AC01_.wvu.PrintArea" hidden="1" oldHidden="1">
    <formula>Иль!$A$1:$F$106</formula>
    <oldFormula>Иль!$A$1:$F$106</oldFormula>
  </rdn>
  <rdn rId="0" localSheetId="6" customView="1" name="Z_5BFCA170_DEAE_4D2C_98A0_1E68B427AC01_.wvu.Rows" hidden="1" oldHidden="1">
    <formula>Иль!$19:$24,Иль!$30:$31,Иль!$34:$34,Иль!$47:$47,Иль!$52:$52,Иль!$62:$63,Иль!$70:$71,Иль!$80:$81,Иль!$83:$83,Иль!$95:$99</formula>
    <oldFormula>Иль!$19:$24,Иль!$30:$31,Иль!$34:$34,Иль!$47:$47,Иль!$52:$52,Иль!$62:$63,Иль!$70:$71,Иль!$80:$81,Иль!$83:$83,Иль!$95:$99</oldFormula>
  </rdn>
  <rdn rId="0" localSheetId="7" customView="1" name="Z_5BFCA170_DEAE_4D2C_98A0_1E68B427AC01_.wvu.Rows" hidden="1" oldHidden="1">
    <formula>Кад!$19:$24,Кад!$44:$44,Кад!$56:$56,Кад!$58:$59,Кад!$66:$67,Кад!$83:$85,Кад!$89:$96</formula>
    <oldFormula>Кад!$19:$24,Кад!$44:$44,Кад!$56:$56,Кад!$58:$59,Кад!$66:$67,Кад!$83:$85,Кад!$89:$96</oldFormula>
  </rdn>
  <rdn rId="0" localSheetId="8" customView="1" name="Z_5BFCA170_DEAE_4D2C_98A0_1E68B427AC01_.wvu.PrintArea" hidden="1" oldHidden="1">
    <formula>Мор!$A$1:$F$101</formula>
    <oldFormula>Мор!$A$1:$F$101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5BFCA170_DEAE_4D2C_98A0_1E68B427AC01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5BFCA170_DEAE_4D2C_98A0_1E68B427AC01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Тор!$19:$19,Тор!$50:$50,Тор!$57:$57,Тор!$59:$60,Тор!$67:$68,Тор!$75:$75,Тор!$79:$80,Тор!$83:$93</formula>
    <oldFormula>Тор!$19:$19,Тор!$50:$50,Тор!$57:$57,Тор!$59:$60,Тор!$67:$68,Тор!$75:$75,Тор!$79:$80,Тор!$83:$93</oldFormula>
  </rdn>
  <rdn rId="0" localSheetId="13" customView="1" name="Z_5BFCA170_DEAE_4D2C_98A0_1E68B427AC01_.wvu.Rows" hidden="1" oldHidden="1">
    <formula>Хор!$19:$22,Хор!$30:$30,Хор!$38:$38,Хор!$42:$42,Хор!$53:$53,Хор!$55:$56,Хор!$63:$64,Хор!$79:$83,Хор!$86:$93</formula>
    <oldFormula>Хор!$19:$22,Хор!$30:$30,Хор!$38:$38,Хор!$42:$42,Хор!$53:$53,Хор!$55:$56,Хор!$63:$64,Хор!$79:$83,Хор!$86:$93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5BFCA170_DEAE_4D2C_98A0_1E68B427AC01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5BFCA170_DEAE_4D2C_98A0_1E68B427AC01_.wvu.PrintArea" hidden="1" oldHidden="1">
    <formula>Юнг!$A$1:$F$100</formula>
    <oldFormula>Юнг!$A$1:$F$100</oldFormula>
  </rdn>
  <rdn rId="0" localSheetId="16" customView="1" name="Z_5BFCA170_DEAE_4D2C_98A0_1E68B427AC01_.wvu.Rows" hidden="1" oldHidden="1">
    <formula>Юнг!$19:$24,Юнг!$32:$32,Юнг!$49:$49,Юнг!$56:$56,Юнг!$58:$59,Юнг!$66:$67,Юнг!$82:$86,Юнг!$89:$96</formula>
    <oldFormula>Юнг!$19:$24,Юнг!$32:$32,Юнг!$49:$49,Юнг!$56:$56,Юнг!$58:$59,Юнг!$66:$67,Юнг!$82:$86,Юнг!$89:$96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Яро!$19:$24,Яро!$43:$43,Яро!$54:$54,Яро!$56:$57,Яро!$64:$65,Яро!$75:$76,Яро!$80:$85,Яро!$87:$94</formula>
    <oldFormula>Яро!$19:$24,Яро!$43:$43,Яро!$54:$54,Яро!$56:$57,Яро!$64:$65,Яро!$75:$76,Яро!$80:$85,Яро!$87:$94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Консол!$A$1:$K$51</formula>
    <oldFormula>Консол!$A$1:$K$51</oldFormula>
  </rdn>
  <rdn rId="0" localSheetId="1" customView="1" name="Z_5BFCA170_DEAE_4D2C_98A0_1E68B427AC01_.wvu.Rows" hidden="1" oldHidden="1">
    <formula>Консол!$22:$22,Консол!$44:$46,Консол!$83:$85</formula>
    <oldFormula>Консол!$22:$22,Консол!$44:$46,Консол!$83:$85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5BFCA170_DEAE_4D2C_98A0_1E68B427AC01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5BFCA170_DEAE_4D2C_98A0_1E68B427AC01_.wvu.Rows" hidden="1" oldHidden="1">
    <formula>Сун!$19:$24,Сун!$50:$52,Сун!$59:$59,Сун!$61:$62,Сун!$69:$70,Сун!$80:$81,Сун!$83:$83,Сун!$89:$90,Сун!$94:$98</formula>
    <oldFormula>Сун!$19:$24,Сун!$50:$52,Сун!$59:$59,Сун!$61:$62,Сун!$69:$70,Сун!$80:$81,Сун!$83:$83,Сун!$89:$90,Сун!$94:$98</oldFormula>
  </rdn>
  <rdn rId="0" localSheetId="6" customView="1" name="Z_5BFCA170_DEAE_4D2C_98A0_1E68B427AC01_.wvu.PrintArea" hidden="1" oldHidden="1">
    <formula>Иль!$A$1:$F$106</formula>
    <oldFormula>Иль!$A$1:$F$106</oldFormula>
  </rdn>
  <rdn rId="0" localSheetId="6" customView="1" name="Z_5BFCA170_DEAE_4D2C_98A0_1E68B427AC01_.wvu.Rows" hidden="1" oldHidden="1">
    <formula>Иль!$19:$24,Иль!$30:$31,Иль!$34:$34,Иль!$47:$47,Иль!$52:$52,Иль!$62:$63,Иль!$70:$71,Иль!$80:$81,Иль!$83:$83,Иль!$95:$99</formula>
    <oldFormula>Иль!$19:$24,Иль!$30:$31,Иль!$34:$34,Иль!$47:$47,Иль!$52:$52,Иль!$62:$63,Иль!$70:$71,Иль!$80:$81,Иль!$83:$83,Иль!$95:$99</oldFormula>
  </rdn>
  <rdn rId="0" localSheetId="7" customView="1" name="Z_5BFCA170_DEAE_4D2C_98A0_1E68B427AC01_.wvu.Rows" hidden="1" oldHidden="1">
    <formula>Кад!$19:$24,Кад!$44:$44,Кад!$56:$56,Кад!$58:$59,Кад!$66:$67,Кад!$83:$85,Кад!$89:$96</formula>
    <oldFormula>Кад!$19:$24,Кад!$44:$44,Кад!$56:$56,Кад!$58:$59,Кад!$66:$67,Кад!$83:$85,Кад!$89:$96</oldFormula>
  </rdn>
  <rdn rId="0" localSheetId="8" customView="1" name="Z_5BFCA170_DEAE_4D2C_98A0_1E68B427AC01_.wvu.PrintArea" hidden="1" oldHidden="1">
    <formula>Мор!$A$1:$F$101</formula>
    <oldFormula>Мор!$A$1:$F$101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5BFCA170_DEAE_4D2C_98A0_1E68B427AC01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5BFCA170_DEAE_4D2C_98A0_1E68B427AC01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Тор!$19:$19,Тор!$50:$50,Тор!$57:$57,Тор!$59:$60,Тор!$67:$68,Тор!$75:$75,Тор!$79:$80,Тор!$83:$93</formula>
    <oldFormula>Тор!$19:$19,Тор!$50:$50,Тор!$57:$57,Тор!$59:$60,Тор!$67:$68,Тор!$75:$75,Тор!$79:$80,Тор!$83:$93</oldFormula>
  </rdn>
  <rdn rId="0" localSheetId="13" customView="1" name="Z_5BFCA170_DEAE_4D2C_98A0_1E68B427AC01_.wvu.Rows" hidden="1" oldHidden="1">
    <formula>Хор!$19:$22,Хор!$30:$30,Хор!$38:$38,Хор!$42:$42,Хор!$53:$53,Хор!$55:$56,Хор!$63:$64,Хор!$79:$83,Хор!$86:$93</formula>
    <oldFormula>Хор!$19:$22,Хор!$30:$30,Хор!$38:$38,Хор!$42:$42,Хор!$53:$53,Хор!$55:$56,Хор!$63:$64,Хор!$79:$83,Хор!$86:$93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5BFCA170_DEAE_4D2C_98A0_1E68B427AC01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5BFCA170_DEAE_4D2C_98A0_1E68B427AC01_.wvu.PrintArea" hidden="1" oldHidden="1">
    <formula>Юнг!$A$1:$F$100</formula>
    <oldFormula>Юнг!$A$1:$F$100</oldFormula>
  </rdn>
  <rdn rId="0" localSheetId="16" customView="1" name="Z_5BFCA170_DEAE_4D2C_98A0_1E68B427AC01_.wvu.Rows" hidden="1" oldHidden="1">
    <formula>Юнг!$19:$24,Юнг!$32:$32,Юнг!$49:$49,Юнг!$56:$56,Юнг!$58:$59,Юнг!$66:$67,Юнг!$82:$86,Юнг!$89:$96</formula>
    <oldFormula>Юнг!$19:$24,Юнг!$32:$32,Юнг!$49:$49,Юнг!$56:$56,Юнг!$58:$59,Юнг!$66:$67,Юнг!$82:$86,Юнг!$89:$96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Яро!$19:$24,Яро!$43:$43,Яро!$54:$54,Яро!$56:$57,Яро!$64:$65,Яро!$75:$76,Яро!$80:$85,Яро!$87:$94</formula>
    <oldFormula>Яро!$19:$24,Яро!$43:$43,Яро!$54:$54,Яро!$56:$57,Яро!$64:$65,Яро!$75:$76,Яро!$80:$85,Яро!$87:$94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1213.xml><?xml version="1.0" encoding="utf-8"?>
<revisions xmlns="http://schemas.openxmlformats.org/spreadsheetml/2006/main" xmlns:r="http://schemas.openxmlformats.org/officeDocument/2006/relationships">
  <rcc rId="29006" sId="13" numFmtId="4">
    <oc r="D6">
      <v>22.946159999999999</v>
    </oc>
    <nc r="D6">
      <v>26.658000000000001</v>
    </nc>
  </rcc>
  <rcc rId="29007" sId="13" numFmtId="4">
    <oc r="D8">
      <v>69.422690000000003</v>
    </oc>
    <nc r="D8">
      <v>96.097909999999999</v>
    </nc>
  </rcc>
  <rcc rId="29008" sId="13" numFmtId="4">
    <oc r="D9">
      <v>0.47683999999999999</v>
    </oc>
    <nc r="D9">
      <v>0.59479000000000004</v>
    </nc>
  </rcc>
  <rcc rId="29009" sId="13" numFmtId="4">
    <oc r="D10">
      <v>82.385080000000002</v>
    </oc>
    <nc r="D10">
      <v>111.36474</v>
    </nc>
  </rcc>
  <rcc rId="29010" sId="13" numFmtId="4">
    <oc r="D11">
      <v>-10.050700000000001</v>
    </oc>
    <nc r="D11">
      <v>-11.79209</v>
    </nc>
  </rcc>
  <rcc rId="29011" sId="13" numFmtId="4">
    <oc r="D15">
      <v>1.73305</v>
    </oc>
    <nc r="D15">
      <v>1.85209</v>
    </nc>
  </rcc>
  <rcc rId="29012" sId="13" numFmtId="4">
    <oc r="D16">
      <v>30.332550000000001</v>
    </oc>
    <nc r="D16">
      <v>32.59881</v>
    </nc>
  </rcc>
  <rcc rId="29013" sId="13" numFmtId="4">
    <oc r="D18">
      <v>1.2</v>
    </oc>
    <nc r="D18">
      <v>1.4</v>
    </nc>
  </rcc>
  <rcc rId="29014" sId="13" numFmtId="4">
    <oc r="D25">
      <v>8.3299999999999999E-2</v>
    </oc>
    <nc r="D25">
      <v>12.033300000000001</v>
    </nc>
  </rcc>
  <rcc rId="29015" sId="13" numFmtId="4">
    <oc r="D37">
      <v>698.43200000000002</v>
    </oc>
    <nc r="D37">
      <v>873.04</v>
    </nc>
  </rcc>
  <rcc rId="29016" sId="13" numFmtId="4">
    <oc r="D41">
      <v>35.090000000000003</v>
    </oc>
    <nc r="D41">
      <v>42.960999999999999</v>
    </nc>
  </rcc>
  <rcc rId="29017" sId="13" numFmtId="34">
    <oc r="D54">
      <v>362.13506999999998</v>
    </oc>
    <nc r="D54">
      <v>505.80928</v>
    </nc>
  </rcc>
  <rcc rId="29018" sId="13" numFmtId="34">
    <oc r="D61">
      <v>18.670539999999999</v>
    </oc>
    <nc r="D61">
      <v>25.847190000000001</v>
    </nc>
  </rcc>
  <rcc rId="29019" sId="13" numFmtId="34">
    <oc r="D65">
      <v>0</v>
    </oc>
    <nc r="D65">
      <v>2.83134</v>
    </nc>
  </rcc>
  <rcc rId="29020" sId="13" numFmtId="34">
    <oc r="C76">
      <v>165.55</v>
    </oc>
    <nc r="C76">
      <v>195.55</v>
    </nc>
  </rcc>
  <rcc rId="29021" sId="13" numFmtId="34">
    <oc r="D76">
      <v>34.443669999999997</v>
    </oc>
    <nc r="D76">
      <v>108.09199</v>
    </nc>
  </rcc>
  <rcc rId="29022" sId="13" numFmtId="34">
    <oc r="D78">
      <v>234.57952</v>
    </oc>
    <nc r="D78">
      <v>309.44983999999999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c rId="31533" sId="3" numFmtId="4">
    <oc r="C79">
      <v>27841.028999999999</v>
    </oc>
    <nc r="C79">
      <v>27759.333999999999</v>
    </nc>
  </rcc>
  <rcc rId="31534" sId="3" numFmtId="4">
    <oc r="D79">
      <v>8720.8352699999996</v>
    </oc>
    <nc r="D79">
      <v>11374.944</v>
    </nc>
  </rcc>
  <rcc rId="31535" sId="3" numFmtId="4">
    <oc r="D81">
      <v>2310.8806599999998</v>
    </oc>
    <nc r="D81">
      <v>2692.12916</v>
    </nc>
  </rcc>
  <rcc rId="31536" sId="3" numFmtId="4">
    <oc r="C83">
      <v>512.57510000000002</v>
    </oc>
    <nc r="C83">
      <v>447.84649999999999</v>
    </nc>
  </rcc>
  <rcc rId="31537" sId="3" numFmtId="4">
    <oc r="C84">
      <v>12035.882900000001</v>
    </oc>
    <nc r="C84">
      <v>12117.5779</v>
    </nc>
  </rcc>
  <rcc rId="31538" sId="3" numFmtId="4">
    <oc r="D84">
      <v>6187.7713400000002</v>
    </oc>
    <nc r="D84">
      <v>7340.6602599999997</v>
    </nc>
  </rcc>
  <rcc rId="31539" sId="3" numFmtId="4">
    <oc r="D86">
      <v>1000.2</v>
    </oc>
    <nc r="D86">
      <v>1200.9000000000001</v>
    </nc>
  </rcc>
  <rcc rId="31540" sId="3" numFmtId="4">
    <oc r="D89">
      <v>432.85793000000001</v>
    </oc>
    <nc r="D89">
      <v>627.4</v>
    </nc>
  </rcc>
  <rcc rId="31541" sId="3" numFmtId="4">
    <oc r="D90">
      <v>1173.8142800000001</v>
    </oc>
    <nc r="D90">
      <v>1450.1058700000001</v>
    </nc>
  </rcc>
  <rcc rId="31542" sId="3" numFmtId="4">
    <oc r="D92">
      <v>338.505</v>
    </oc>
    <nc r="D92">
      <v>346.45499999999998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.xml><?xml version="1.0" encoding="utf-8"?>
<revisions xmlns="http://schemas.openxmlformats.org/spreadsheetml/2006/main" xmlns:r="http://schemas.openxmlformats.org/officeDocument/2006/relationships">
  <rcc rId="28308" sId="19">
    <oc r="A1" t="inlineStr">
      <is>
        <t xml:space="preserve">                     Анализ исполнения бюджета Ярославского сельского поселения на 01.05.2022 г.</t>
      </is>
    </oc>
    <nc r="A1" t="inlineStr">
      <is>
        <t xml:space="preserve">                     Анализ исполнения бюджета Ярославского сельского поселения на 01.06.2022 г.</t>
      </is>
    </nc>
  </rcc>
  <rcc rId="28309" sId="18">
    <oc r="A1" t="inlineStr">
      <is>
        <t xml:space="preserve">                     Анализ исполнения бюджета Ярабайкасинского сельского поселения на 01.05.2022 г.</t>
      </is>
    </oc>
    <nc r="A1" t="inlineStr">
      <is>
        <t xml:space="preserve">                     Анализ исполнения бюджета Ярабайкасинского сельского поселения на 01.06.2022 г.</t>
      </is>
    </nc>
  </rcc>
  <rcc rId="28310" sId="17">
    <oc r="A1" t="inlineStr">
      <is>
        <t xml:space="preserve">                     Анализ исполнения бюджета Юськасинского сельского поселения на 01.05.2022 г.</t>
      </is>
    </oc>
    <nc r="A1" t="inlineStr">
      <is>
        <t xml:space="preserve">                     Анализ исполнения бюджета Юськасинского сельского поселения на 01.06.2022 г.</t>
      </is>
    </nc>
  </rcc>
  <rcc rId="28311" sId="16">
    <oc r="A1" t="inlineStr">
      <is>
        <t xml:space="preserve">                     Анализ исполнения бюджета Юнгинского сельского поселения на 01.05.2022 г.</t>
      </is>
    </oc>
    <nc r="A1" t="inlineStr">
      <is>
        <t xml:space="preserve">                     Анализ исполнения бюджета Юнгинского сельского поселения на 01.06.2022 г.</t>
      </is>
    </nc>
  </rcc>
  <rcc rId="28312" sId="15">
    <oc r="A1" t="inlineStr">
      <is>
        <t xml:space="preserve">                     Анализ исполнения бюджета Шатьмапосинского сельского поселения на 01.05.2022 г.</t>
      </is>
    </oc>
    <nc r="A1" t="inlineStr">
      <is>
        <t xml:space="preserve">                     Анализ исполнения бюджета Шатьмапосинского сельского поселения на 01.06.2022 г.</t>
      </is>
    </nc>
  </rcc>
  <rcc rId="28313" sId="14">
    <oc r="A1" t="inlineStr">
      <is>
        <t xml:space="preserve">                     Анализ исполнения бюджета Чуманкасинского сельского поселения на 01.05.2022 г.</t>
      </is>
    </oc>
    <nc r="A1" t="inlineStr">
      <is>
        <t xml:space="preserve">                     Анализ исполнения бюджета Чуманкасинского сельского поселения на 01.06.2022 г.</t>
      </is>
    </nc>
  </rcc>
  <rcc rId="28314" sId="13">
    <oc r="A1" t="inlineStr">
      <is>
        <t xml:space="preserve">                     Анализ исполнения бюджета Хорнойского сельского поселения на 01.05.2022 г.</t>
      </is>
    </oc>
    <nc r="A1" t="inlineStr">
      <is>
        <t xml:space="preserve">                     Анализ исполнения бюджета Хорнойского сельского поселения на 01.06.2022 г.</t>
      </is>
    </nc>
  </rcc>
  <rcc rId="28315" sId="12">
    <oc r="A1" t="inlineStr">
      <is>
        <t xml:space="preserve">                     Анализ исполнения бюджета Тораевского сельского поселения на 01.05.2022 г.</t>
      </is>
    </oc>
    <nc r="A1" t="inlineStr">
      <is>
        <t xml:space="preserve">                     Анализ исполнения бюджета Тораевского сельского поселения на 01.06.2022 г.</t>
      </is>
    </nc>
  </rcc>
  <rcc rId="28316" sId="11">
    <oc r="A1" t="inlineStr">
      <is>
        <t xml:space="preserve">                     Анализ исполнения бюджета Сятракасинского сельского поселения на 01.05.2022 г.</t>
      </is>
    </oc>
    <nc r="A1" t="inlineStr">
      <is>
        <t xml:space="preserve">                     Анализ исполнения бюджета Сятракасинского сельского поселения на 01.06.2022 г.</t>
      </is>
    </nc>
  </rcc>
  <rcc rId="28317" sId="10">
    <oc r="A1" t="inlineStr">
      <is>
        <t xml:space="preserve">                     Анализ исполнения бюджета Орининского сельского поселения на 01.05.2022 г.</t>
      </is>
    </oc>
    <nc r="A1" t="inlineStr">
      <is>
        <t xml:space="preserve">                     Анализ исполнения бюджета Орининского сельского поселения на 01.06.2022 г.</t>
      </is>
    </nc>
  </rcc>
  <rcc rId="28318" sId="9">
    <oc r="A1" t="inlineStr">
      <is>
        <t xml:space="preserve">                     Анализ исполнения бюджета Москакасинского сельского поселения на 01.05.2022 г.</t>
      </is>
    </oc>
    <nc r="A1" t="inlineStr">
      <is>
        <t xml:space="preserve">                     Анализ исполнения бюджета Москакасинского сельского поселения на 01.06.2022 г.</t>
      </is>
    </nc>
  </rcc>
  <rcc rId="28319" sId="8">
    <oc r="A1" t="inlineStr">
      <is>
        <t xml:space="preserve">                     Анализ исполнения бюджета Моргаушского сельского поселения на 01.05.2022 г.</t>
      </is>
    </oc>
    <nc r="A1" t="inlineStr">
      <is>
        <t xml:space="preserve">                     Анализ исполнения бюджета Моргаушского сельского поселения на 01.06.2022 г.</t>
      </is>
    </nc>
  </rcc>
  <rcc rId="28320" sId="7">
    <oc r="A1" t="inlineStr">
      <is>
        <t xml:space="preserve">                     Анализ исполнения бюджета Кадикасинского сельского поселения на 01.04.2022 г.</t>
      </is>
    </oc>
    <nc r="A1" t="inlineStr">
      <is>
        <t xml:space="preserve">                     Анализ исполнения бюджета Кадикасинского сельского поселения на01.06.2022 г.</t>
      </is>
    </nc>
  </rcc>
  <rcc rId="28321" sId="6">
    <oc r="A1" t="inlineStr">
      <is>
        <t xml:space="preserve">                     Анализ исполнения бюджета Ильинского сельского поселения на 01.05.2022 г.</t>
      </is>
    </oc>
    <nc r="A1" t="inlineStr">
      <is>
        <t xml:space="preserve">                     Анализ исполнения бюджета Ильинского сельского поселения на 01.06.2022 г.</t>
      </is>
    </nc>
  </rcc>
  <rcc rId="28322" sId="5">
    <oc r="A1" t="inlineStr">
      <is>
        <t xml:space="preserve">                     Анализ исполнения бюджета Большесундырского сельского поселения на 01.05.2022 г.</t>
      </is>
    </oc>
    <nc r="A1" t="inlineStr">
      <is>
        <t xml:space="preserve">                     Анализ исполнения бюджета Большесундырского сельского поселения на 01.06.2022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.xml><?xml version="1.0" encoding="utf-8"?>
<revisions xmlns="http://schemas.openxmlformats.org/spreadsheetml/2006/main" xmlns:r="http://schemas.openxmlformats.org/officeDocument/2006/relationships">
  <rcc rId="31258" sId="17" numFmtId="34">
    <oc r="D58">
      <v>455.09971999999999</v>
    </oc>
    <nc r="D58">
      <v>604.73816999999997</v>
    </nc>
  </rcc>
  <rcc rId="31259" sId="17" numFmtId="34">
    <oc r="D65">
      <v>76.343999999999994</v>
    </oc>
    <nc r="D65">
      <v>94.43</v>
    </nc>
  </rcc>
  <rcc rId="31260" sId="17" numFmtId="34">
    <oc r="D70">
      <v>3</v>
    </oc>
    <nc r="D70">
      <v>297.37804999999997</v>
    </nc>
  </rcc>
  <rcc rId="31261" sId="17" numFmtId="34">
    <oc r="D79">
      <v>538.88129000000004</v>
    </oc>
    <nc r="D79">
      <v>727.69199000000003</v>
    </nc>
  </rcc>
  <rcc rId="31262" sId="17" numFmtId="34">
    <oc r="D80">
      <v>290.05862000000002</v>
    </oc>
    <nc r="D80">
      <v>1027.60861</v>
    </nc>
  </rcc>
  <rcc rId="31263" sId="17" numFmtId="34">
    <oc r="D82">
      <v>793.36577</v>
    </oc>
    <nc r="D82">
      <v>923.57020999999997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1.xml><?xml version="1.0" encoding="utf-8"?>
<revisions xmlns="http://schemas.openxmlformats.org/spreadsheetml/2006/main" xmlns:r="http://schemas.openxmlformats.org/officeDocument/2006/relationships">
  <rcc rId="31183" sId="17">
    <oc r="A1" t="inlineStr">
      <is>
        <t xml:space="preserve">                     Анализ исполнения бюджета Юськасинского сельского поселения на 01.06.2022 г.</t>
      </is>
    </oc>
    <nc r="A1" t="inlineStr">
      <is>
        <t xml:space="preserve">                     Анализ исполнения бюджета Юськасинского сельского поселения на 01.07.2022 г.</t>
      </is>
    </nc>
  </rcc>
  <rcc rId="31184" sId="17" numFmtId="4">
    <oc r="D6">
      <v>72.571349999999995</v>
    </oc>
    <nc r="D6">
      <v>95.457639999999998</v>
    </nc>
  </rcc>
  <rcc rId="31185" sId="17" numFmtId="4">
    <oc r="D8">
      <v>138.10099</v>
    </oc>
    <nc r="D8">
      <v>168.27184</v>
    </nc>
  </rcc>
  <rcc rId="31186" sId="17" numFmtId="4">
    <oc r="D9">
      <v>0.85477999999999998</v>
    </oc>
    <nc r="D9">
      <v>0.99058999999999997</v>
    </nc>
  </rcc>
  <rcc rId="31187" sId="17" numFmtId="4">
    <oc r="D10">
      <v>160.04079999999999</v>
    </oc>
    <nc r="D10">
      <v>193.83816999999999</v>
    </nc>
  </rcc>
  <rcc rId="31188" sId="17" numFmtId="4">
    <oc r="D11">
      <v>-16.94631</v>
    </oc>
    <nc r="D11">
      <v>-21.238669999999999</v>
    </nc>
  </rcc>
  <rcc rId="31189" sId="17" numFmtId="4">
    <oc r="D15">
      <v>8.1676400000000005</v>
    </oc>
    <nc r="D15">
      <v>8.57578</v>
    </nc>
  </rcc>
  <rcc rId="31190" sId="17" numFmtId="4">
    <oc r="D16">
      <v>30.17351</v>
    </oc>
    <nc r="D16">
      <v>31.39048</v>
    </nc>
  </rcc>
  <rcc rId="31191" sId="17" numFmtId="4">
    <oc r="D28">
      <v>32.5</v>
    </oc>
    <nc r="D28">
      <v>34.5</v>
    </nc>
  </rcc>
  <rcc rId="31192" sId="17" numFmtId="4">
    <oc r="D30">
      <v>114.33104</v>
    </oc>
    <nc r="D30">
      <v>132.31205</v>
    </nc>
  </rcc>
  <rcc rId="31193" sId="17" numFmtId="4">
    <oc r="D39">
      <v>2043.125</v>
    </oc>
    <nc r="D39">
      <v>2451.75</v>
    </nc>
  </rcc>
  <rcc rId="31194" sId="17" numFmtId="4">
    <oc r="D41">
      <v>335.55</v>
    </oc>
    <nc r="D41">
      <v>545.54999999999995</v>
    </nc>
  </rcc>
  <rcc rId="31195" sId="17" numFmtId="4">
    <oc r="D42">
      <v>93.787000000000006</v>
    </oc>
    <nc r="D42">
      <v>113.46299999999999</v>
    </nc>
  </rcc>
  <rcc rId="31196" sId="17" numFmtId="4">
    <oc r="D50">
      <v>0</v>
    </oc>
    <nc r="D50">
      <v>129</v>
    </nc>
  </rcc>
  <rcc rId="31197" sId="17" numFmtId="4">
    <oc r="D18">
      <v>2.65</v>
    </oc>
    <nc r="D18">
      <v>2.75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11.xml><?xml version="1.0" encoding="utf-8"?>
<revisions xmlns="http://schemas.openxmlformats.org/spreadsheetml/2006/main" xmlns:r="http://schemas.openxmlformats.org/officeDocument/2006/relationships">
  <rcc rId="31112" sId="16" numFmtId="4">
    <oc r="D37">
      <v>0</v>
    </oc>
    <nc r="D37">
      <v>0.3</v>
    </nc>
  </rcc>
  <rcc rId="31113" sId="16">
    <oc r="D25">
      <f>D26+D29+D31+D34</f>
    </oc>
    <nc r="D25">
      <f>D26+D29+D31+D34+D36</f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30130" sId="1" numFmtId="4">
    <oc r="C24">
      <v>740183.98352999997</v>
    </oc>
    <nc r="C24">
      <v>740774.33498000004</v>
    </nc>
  </rcc>
  <rcc rId="30131" sId="1" numFmtId="4">
    <nc r="F10">
      <v>0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28395" sId="9" numFmtId="34">
    <oc r="D59">
      <v>556.73236999999995</v>
    </oc>
    <nc r="D59">
      <v>766.86231999999995</v>
    </nc>
  </rcc>
  <rcc rId="28396" sId="9" numFmtId="34">
    <oc r="D76">
      <v>274.54599999999999</v>
    </oc>
    <nc r="D76">
      <v>596.29100000000005</v>
    </nc>
  </rcc>
  <rcc rId="28397" sId="9" numFmtId="34">
    <oc r="D77">
      <v>297</v>
    </oc>
    <nc r="D77">
      <v>322</v>
    </nc>
  </rcc>
  <rcc rId="28398" sId="9" numFmtId="34">
    <oc r="D81">
      <v>177.67653999999999</v>
    </oc>
    <nc r="D81">
      <v>257.52983999999998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26902" sId="12" numFmtId="34">
    <oc r="D58">
      <v>213.22807</v>
    </oc>
    <nc r="D58">
      <v>305.05903000000001</v>
    </nc>
  </rcc>
  <rcc rId="26903" sId="12" numFmtId="34">
    <oc r="D65">
      <v>16.46782</v>
    </oc>
    <nc r="D65">
      <v>23.701740000000001</v>
    </nc>
  </rcc>
  <rcc rId="26904" sId="12" numFmtId="34">
    <oc r="D76">
      <v>461.70800000000003</v>
    </oc>
    <nc r="D76">
      <v>500.08699999999999</v>
    </nc>
  </rcc>
  <rcc rId="26905" sId="12" numFmtId="34">
    <oc r="D77">
      <v>7</v>
    </oc>
    <nc r="D77">
      <v>407</v>
    </nc>
  </rcc>
  <rcc rId="26906" sId="12" numFmtId="34">
    <oc r="D80">
      <v>59.700479999999999</v>
    </oc>
    <nc r="D80">
      <v>61.700479999999999</v>
    </nc>
  </rcc>
  <rcc rId="26907" sId="12" numFmtId="34">
    <oc r="D81">
      <v>108.79282000000001</v>
    </oc>
    <nc r="D81">
      <v>198.40895</v>
    </nc>
  </rcc>
  <rcc rId="26908" sId="12" numFmtId="34">
    <oc r="D83">
      <v>289.35000000000002</v>
    </oc>
    <nc r="D83">
      <v>388.8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2.xml><?xml version="1.0" encoding="utf-8"?>
<revisions xmlns="http://schemas.openxmlformats.org/spreadsheetml/2006/main" xmlns:r="http://schemas.openxmlformats.org/officeDocument/2006/relationships">
  <rcc rId="28353" sId="9" numFmtId="4">
    <oc r="D6">
      <v>536.10080000000005</v>
    </oc>
    <nc r="D6">
      <v>617.74010999999996</v>
    </nc>
  </rcc>
  <rcc rId="28354" sId="9" numFmtId="4">
    <oc r="D8">
      <v>139.30509000000001</v>
    </oc>
    <nc r="D8">
      <v>192.8322</v>
    </nc>
  </rcc>
  <rcc rId="28355" sId="9" numFmtId="4">
    <oc r="D9">
      <v>0.95689000000000002</v>
    </oc>
    <nc r="D9">
      <v>1.1935800000000001</v>
    </nc>
  </rcc>
  <rcc rId="28356" sId="9" numFmtId="4">
    <oc r="D10">
      <v>165.31576999999999</v>
    </oc>
    <nc r="D10">
      <v>223.46701999999999</v>
    </nc>
  </rcc>
  <rcc rId="28357" sId="9" numFmtId="4">
    <oc r="D11">
      <v>-20.16797</v>
    </oc>
    <nc r="D11">
      <v>-23.662299999999998</v>
    </nc>
  </rcc>
  <rcc rId="28358" sId="9" numFmtId="4">
    <oc r="D15">
      <v>212.42078000000001</v>
    </oc>
    <nc r="D15">
      <v>214.05559</v>
    </nc>
  </rcc>
  <rcc rId="28359" sId="9" numFmtId="4">
    <oc r="D16">
      <v>417.14341000000002</v>
    </oc>
    <nc r="D16">
      <v>460.17289</v>
    </nc>
  </rcc>
  <rcc rId="28360" sId="9" numFmtId="4">
    <oc r="D18">
      <v>1.5</v>
    </oc>
    <nc r="D18">
      <v>1.9</v>
    </nc>
  </rcc>
  <rcc rId="28361" sId="9" numFmtId="4">
    <oc r="D32">
      <v>0</v>
    </oc>
    <nc r="D32">
      <v>462.24</v>
    </nc>
  </rcc>
  <rcc rId="28362" sId="9" numFmtId="4">
    <oc r="D41">
      <v>493.06799999999998</v>
    </oc>
    <nc r="D41">
      <v>616.33500000000004</v>
    </nc>
  </rcc>
  <rcc rId="28363" sId="9" numFmtId="4">
    <oc r="D43">
      <v>225</v>
    </oc>
    <nc r="D43">
      <v>445.90800000000002</v>
    </nc>
  </rcc>
  <rcc rId="28364" sId="9" numFmtId="4">
    <oc r="D45">
      <v>74.111000000000004</v>
    </oc>
    <nc r="D45">
      <v>93.787000000000006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31396" sId="2">
    <oc r="B5" t="inlineStr">
      <is>
        <t>об исполнении бюджетов поселений  Моргаушского района  на 1 июня 2022 г.</t>
      </is>
    </oc>
    <nc r="B5" t="inlineStr">
      <is>
        <t>об исполнении бюджетов поселений  Моргаушского района  на 1 июля 2022 г.</t>
      </is>
    </nc>
  </rcc>
  <rcc rId="31397" sId="2" numFmtId="4">
    <oc r="C32">
      <v>237289.87100000001</v>
    </oc>
    <nc r="C32">
      <v>237904.19493999999</v>
    </nc>
  </rcc>
  <rcc rId="31398" sId="2" numFmtId="4">
    <oc r="D32">
      <v>44462.990449999998</v>
    </oc>
    <nc r="D32">
      <v>59544.169970000003</v>
    </nc>
  </rcc>
  <rcc rId="31399" sId="2" numFmtId="4">
    <oc r="F32">
      <v>43742.666640000003</v>
    </oc>
    <nc r="F32">
      <v>44204.906640000001</v>
    </nc>
  </rcc>
  <rcc rId="31400" sId="2" numFmtId="4">
    <oc r="G32">
      <v>14527.59477</v>
    </oc>
    <nc r="G32">
      <v>16927.8488</v>
    </nc>
  </rcc>
  <rcc rId="31401" sId="2" numFmtId="4">
    <oc r="J32">
      <v>2368.7155899999998</v>
    </oc>
    <nc r="J32">
      <v>3031.3663799999999</v>
    </nc>
  </rcc>
  <rcc rId="31402" sId="2" numFmtId="4">
    <oc r="M32">
      <v>2316.5326300000002</v>
    </oc>
    <nc r="M32">
      <v>2822.6244499999998</v>
    </nc>
  </rcc>
  <rcc rId="31403" sId="2" numFmtId="4">
    <oc r="P32">
      <v>14.3384</v>
    </oc>
    <nc r="P32">
      <v>16.616569999999999</v>
    </nc>
  </rcc>
  <rcc rId="31404" sId="2" numFmtId="4">
    <oc r="S32">
      <v>2684.5546100000001</v>
    </oc>
    <nc r="S32">
      <v>3251.4787099999999</v>
    </nc>
  </rcc>
  <rcc rId="31405" sId="2" numFmtId="4">
    <oc r="V32">
      <v>-284.25988999999998</v>
    </oc>
    <nc r="V32">
      <v>-356.26155999999997</v>
    </nc>
  </rcc>
  <rcc rId="31406" sId="2" numFmtId="4">
    <oc r="Y32">
      <v>498.95006000000001</v>
    </oc>
    <nc r="Y32">
      <v>501.23973999999998</v>
    </nc>
  </rcc>
  <rcc rId="31407" sId="2" numFmtId="4">
    <oc r="AB32">
      <v>789.30350999999996</v>
    </oc>
    <nc r="AB32">
      <v>883.62324000000001</v>
    </nc>
  </rcc>
  <rcc rId="31408" sId="2" numFmtId="4">
    <oc r="AE32">
      <v>2699.0230999999999</v>
    </oc>
    <nc r="AE32">
      <v>2983.66219</v>
    </nc>
  </rcc>
  <rcc rId="31409" sId="2" numFmtId="4">
    <oc r="AH32">
      <v>29.81</v>
    </oc>
    <nc r="AH32">
      <v>34.74</v>
    </nc>
  </rcc>
  <rcc rId="31410" sId="2" numFmtId="4">
    <oc r="AQ32">
      <v>1033.8114599999999</v>
    </oc>
    <nc r="AQ32">
      <v>1289.46633</v>
    </nc>
  </rcc>
  <rcc rId="31411" sId="2" numFmtId="4">
    <oc r="AT32">
      <v>125.46456999999999</v>
    </oc>
    <nc r="AT32">
      <v>136.59475</v>
    </nc>
  </rcc>
  <rcc rId="31412" sId="2" numFmtId="4">
    <oc r="AZ32">
      <v>330.50567999999998</v>
    </oc>
    <nc r="AZ32">
      <v>411.18687</v>
    </nc>
  </rcc>
  <rcc rId="31413" sId="2" numFmtId="4">
    <oc r="BE32">
      <v>1432.96</v>
    </oc>
    <nc r="BE32">
      <v>1895.2</v>
    </nc>
  </rcc>
  <rcc rId="31414" sId="2" numFmtId="4">
    <oc r="BR32">
      <v>0.2</v>
    </oc>
    <nc r="BR32">
      <v>0.86607999999999996</v>
    </nc>
  </rcc>
  <rcc rId="31415" sId="2" numFmtId="4">
    <oc r="BZ32">
      <v>192283.19756</v>
    </oc>
    <nc r="BZ32">
      <v>193699.28829999999</v>
    </nc>
  </rcc>
  <rcc rId="31416" sId="2" numFmtId="4">
    <oc r="CA32">
      <v>29935.395680000001</v>
    </oc>
    <nc r="CA32">
      <v>42616.321170000003</v>
    </nc>
  </rcc>
  <rcc rId="31417" sId="2">
    <oc r="CA33">
      <f>CA32-CA31</f>
    </oc>
    <nc r="CA33">
      <f>SUM(CA32-CA31)</f>
    </nc>
  </rcc>
  <rcc rId="31418" sId="2" numFmtId="4">
    <oc r="CD32">
      <v>22190.46</v>
    </oc>
    <nc r="CD32">
      <v>26628.552</v>
    </nc>
  </rcc>
  <rcc rId="31419" sId="2" numFmtId="4">
    <oc r="CJ32">
      <v>5194.8328700000002</v>
    </oc>
    <nc r="CJ32">
      <v>10943.13898</v>
    </nc>
  </rcc>
  <rcc rId="31420" sId="2" numFmtId="4">
    <oc r="CM32">
      <v>1000.2</v>
    </oc>
    <nc r="CM32">
      <v>1200.9000000000001</v>
    </nc>
  </rcc>
  <rcc rId="31421" sId="2" numFmtId="4">
    <oc r="CP32">
      <v>1087.40806</v>
    </oc>
    <nc r="CP32">
      <v>1636.93092</v>
    </nc>
  </rcc>
  <rcc rId="31422" sId="2" numFmtId="4">
    <oc r="CR32">
      <v>7418.2333500000004</v>
    </oc>
    <nc r="CR32">
      <v>7570.31729</v>
    </nc>
  </rcc>
  <rcc rId="31423" sId="2" numFmtId="4">
    <oc r="CS32">
      <v>462.49475000000001</v>
    </oc>
    <nc r="CS32">
      <v>2206.79927</v>
    </nc>
  </rcc>
  <rcc rId="31424" sId="2" numFmtId="4">
    <oc r="DG32">
      <v>247122.85935000001</v>
    </oc>
    <nc r="DG32">
      <v>248458.18328999999</v>
    </nc>
  </rcc>
  <rcc rId="31425" sId="2" numFmtId="4">
    <oc r="DH32">
      <v>40387.847450000001</v>
    </oc>
    <nc r="DH32">
      <v>59064.536339999999</v>
    </nc>
  </rcc>
  <rcc rId="31426" sId="2" numFmtId="4">
    <oc r="DJ32">
      <v>26495.538130000001</v>
    </oc>
    <nc r="DJ32">
      <v>26692.81813</v>
    </nc>
  </rcc>
  <rcc rId="31427" sId="2" numFmtId="4">
    <oc r="DK32">
      <v>9052.0363400000006</v>
    </oc>
    <nc r="DK32">
      <v>11507.620269999999</v>
    </nc>
  </rcc>
  <rcc rId="31428" sId="2" numFmtId="4">
    <oc r="DM32">
      <v>25988.2</v>
    </oc>
    <nc r="DM32">
      <v>26171.48</v>
    </nc>
  </rcc>
  <rcc rId="31429" sId="2" numFmtId="4">
    <oc r="DN32">
      <v>8840.7363399999995</v>
    </oc>
    <nc r="DN32">
      <v>11233.71414</v>
    </nc>
  </rcc>
  <rcc rId="31430" sId="2" numFmtId="4">
    <oc r="DV32">
      <v>362.33812999999998</v>
    </oc>
    <nc r="DV32">
      <v>376.33812999999998</v>
    </nc>
  </rcc>
  <rcc rId="31431" sId="2" numFmtId="4">
    <oc r="DW32">
      <v>211.3</v>
    </oc>
    <nc r="DW32">
      <v>273.90613000000002</v>
    </nc>
  </rcc>
  <rcc rId="31432" sId="2" numFmtId="4">
    <oc r="DZ32">
      <v>652.97793999999999</v>
    </oc>
    <nc r="DZ32">
      <v>843.00282000000004</v>
    </nc>
  </rcc>
  <rcc rId="31433" sId="2" numFmtId="4">
    <oc r="EB32">
      <v>1015.7</v>
    </oc>
    <nc r="EB32">
      <v>1015.73134</v>
    </nc>
  </rcc>
  <rcc rId="31434" sId="2" numFmtId="4">
    <oc r="EC32">
      <v>114.68662</v>
    </oc>
    <nc r="EC32">
      <v>428.05270999999999</v>
    </nc>
  </rcc>
  <rcc rId="31435" sId="2" numFmtId="4">
    <oc r="EF32">
      <v>6980.2263700000003</v>
    </oc>
    <nc r="EF32">
      <v>14822.644109999999</v>
    </nc>
  </rcc>
  <rcc rId="31436" sId="2" numFmtId="4">
    <oc r="EH32">
      <v>110841.49252</v>
    </oc>
    <nc r="EH32">
      <v>111784.50512</v>
    </nc>
  </rcc>
  <rcc rId="31437" sId="2" numFmtId="4">
    <oc r="EI32">
      <v>10597.004000000001</v>
    </oc>
    <nc r="EI32">
      <v>16379.521280000001</v>
    </nc>
  </rcc>
  <rcc rId="31438" sId="2" numFmtId="4">
    <oc r="EK32">
      <v>39400.97032</v>
    </oc>
    <nc r="EK32">
      <v>39595.97032</v>
    </nc>
  </rcc>
  <rcc rId="31439" sId="2" numFmtId="4">
    <oc r="EL32">
      <v>12842.284180000001</v>
    </oc>
    <nc r="EL32">
      <v>14929.42115</v>
    </nc>
  </rcc>
  <rcc rId="31440" sId="2" numFmtId="4">
    <oc r="ER32">
      <v>148.63200000000001</v>
    </oc>
    <nc r="ER32">
      <v>154.274</v>
    </nc>
  </rcc>
  <rcc rId="31441" sId="2" numFmtId="4">
    <oc r="EW32">
      <v>-11096.995150000001</v>
    </oc>
    <nc r="EW32">
      <v>-10553.98835</v>
    </nc>
  </rcc>
  <rcc rId="31442" sId="2" numFmtId="4">
    <oc r="EX32">
      <v>4075.143</v>
    </oc>
    <nc r="EX32">
      <v>479.63362999999998</v>
    </nc>
  </rcc>
  <rcc rId="31443" sId="2">
    <oc r="BE19">
      <f>Мос!C33</f>
    </oc>
    <nc r="BE19">
      <f>SUM(Мос!C31)</f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31294" sId="18">
    <oc r="A1" t="inlineStr">
      <is>
        <t xml:space="preserve">                     Анализ исполнения бюджета Ярабайкасинского сельского поселения на 01.06.2022 г.</t>
      </is>
    </oc>
    <nc r="A1" t="inlineStr">
      <is>
        <t xml:space="preserve">                     Анализ исполнения бюджета Ярабайкасинского сельского поселения на 01.07.2022 г.</t>
      </is>
    </nc>
  </rcc>
  <rcc rId="31295" sId="18" numFmtId="4">
    <oc r="D6">
      <v>86.229550000000003</v>
    </oc>
    <nc r="D6">
      <v>116.9284</v>
    </nc>
  </rcc>
  <rcc rId="31296" sId="18" numFmtId="4">
    <oc r="D8">
      <v>213.83381</v>
    </oc>
    <nc r="D8">
      <v>260.54995000000002</v>
    </nc>
  </rcc>
  <rcc rId="31297" sId="18" numFmtId="4">
    <oc r="D9">
      <v>1.3235699999999999</v>
    </oc>
    <nc r="D9">
      <v>1.5338400000000001</v>
    </nc>
  </rcc>
  <rcc rId="31298" sId="18" numFmtId="4">
    <oc r="D10">
      <v>247.80506</v>
    </oc>
    <nc r="D10">
      <v>300.13650000000001</v>
    </nc>
  </rcc>
  <rcc rId="31299" sId="18" numFmtId="4">
    <oc r="D11">
      <v>-26.239439999999998</v>
    </oc>
    <nc r="D11">
      <v>-32.885730000000002</v>
    </nc>
  </rcc>
  <rcc rId="31300" sId="18" numFmtId="4">
    <oc r="D15">
      <v>71.048910000000006</v>
    </oc>
    <nc r="D15">
      <v>85.06653</v>
    </nc>
  </rcc>
  <rcc rId="31301" sId="18" numFmtId="4">
    <oc r="D16">
      <v>92.449479999999994</v>
    </oc>
    <nc r="D16">
      <v>109.86787</v>
    </nc>
  </rcc>
  <rcc rId="31302" sId="18" numFmtId="4">
    <oc r="D18">
      <v>1.9</v>
    </oc>
    <nc r="D18">
      <v>2.38</v>
    </nc>
  </rcc>
  <rcc rId="31303" sId="18" numFmtId="4">
    <oc r="D27">
      <v>10.557259999999999</v>
    </oc>
    <nc r="D27">
      <v>16.701519999999999</v>
    </nc>
  </rcc>
  <rcc rId="31304" sId="18" numFmtId="4">
    <oc r="D31">
      <v>22.055510000000002</v>
    </oc>
    <nc r="D31">
      <v>24.383679999999998</v>
    </nc>
  </rcc>
  <rcc rId="31305" sId="18" numFmtId="4">
    <oc r="D42">
      <v>1429.96</v>
    </oc>
    <nc r="D42">
      <v>1715.952</v>
    </nc>
  </rcc>
  <rcc rId="31306" sId="18" numFmtId="4">
    <oc r="D45">
      <v>93.787000000000006</v>
    </oc>
    <nc r="D45">
      <v>113.46299999999999</v>
    </nc>
  </rcc>
  <rcc rId="31307" sId="18" numFmtId="34">
    <oc r="D59">
      <v>592.36425999999994</v>
    </oc>
    <nc r="D59">
      <v>751.97019999999998</v>
    </nc>
  </rcc>
  <rcc rId="31308" sId="18" numFmtId="34">
    <oc r="D64">
      <v>5.0060000000000002</v>
    </oc>
    <nc r="D64">
      <v>67.612129999999993</v>
    </nc>
  </rcc>
  <rcc rId="31309" sId="18" numFmtId="34">
    <oc r="D66">
      <v>77.839119999999994</v>
    </oc>
    <nc r="D66">
      <v>95.923900000000003</v>
    </nc>
  </rcc>
  <rcc rId="31310" sId="18" numFmtId="34">
    <oc r="D70">
      <v>0</v>
    </oc>
    <nc r="D70">
      <v>2.83134</v>
    </nc>
  </rcc>
  <rcc rId="31311" sId="18" numFmtId="34">
    <oc r="D76">
      <v>443.53073000000001</v>
    </oc>
    <nc r="D76">
      <v>883.81902000000002</v>
    </nc>
  </rcc>
  <rcc rId="31312" sId="18" numFmtId="34">
    <oc r="D80">
      <v>177.88469000000001</v>
    </oc>
    <nc r="D80">
      <v>241.68275</v>
    </nc>
  </rcc>
  <rcc rId="31313" sId="18" numFmtId="34">
    <oc r="D81">
      <v>432.38839000000002</v>
    </oc>
    <nc r="D81">
      <v>455.97313000000003</v>
    </nc>
  </rcc>
  <rcc rId="31314" sId="18" numFmtId="34">
    <oc r="D83">
      <v>964.78412000000003</v>
    </oc>
    <nc r="D83">
      <v>1123.65725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11.xml><?xml version="1.0" encoding="utf-8"?>
<revisions xmlns="http://schemas.openxmlformats.org/spreadsheetml/2006/main" xmlns:r="http://schemas.openxmlformats.org/officeDocument/2006/relationships">
  <rcc rId="28033" sId="3" numFmtId="4">
    <oc r="C66">
      <v>275355.49472999998</v>
    </oc>
    <nc r="C66">
      <v>276619.50153000001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2.xml><?xml version="1.0" encoding="utf-8"?>
<revisions xmlns="http://schemas.openxmlformats.org/spreadsheetml/2006/main" xmlns:r="http://schemas.openxmlformats.org/officeDocument/2006/relationships">
  <rcc rId="30640" sId="7">
    <oc r="A1" t="inlineStr">
      <is>
        <t xml:space="preserve">                     Анализ исполнения бюджета Кадикасинского сельского поселения на01.06.2022 г.</t>
      </is>
    </oc>
    <nc r="A1" t="inlineStr">
      <is>
        <t xml:space="preserve">                     Анализ исполнения бюджета Кадикасинского сельского поселения на01.07.2022 г.</t>
      </is>
    </nc>
  </rcc>
  <rcc rId="30641" sId="8">
    <oc r="A1" t="inlineStr">
      <is>
        <t xml:space="preserve">                     Анализ исполнения бюджета Моргаушского сельского поселения на 01.06.2022 г.</t>
      </is>
    </oc>
    <nc r="A1" t="inlineStr">
      <is>
        <t xml:space="preserve">                     Анализ исполнения бюджета Моргаушского сельского поселения на 01.07.2022 г.</t>
      </is>
    </nc>
  </rcc>
  <rcc rId="30642" sId="8" numFmtId="4">
    <oc r="D6">
      <v>637.40652999999998</v>
    </oc>
    <nc r="D6">
      <v>852.64014999999995</v>
    </nc>
  </rcc>
  <rcc rId="30643" sId="8" numFmtId="4">
    <oc r="D8">
      <v>102.46203</v>
    </oc>
    <nc r="D8">
      <v>124.84684</v>
    </nc>
  </rcc>
  <rcc rId="30644" sId="8" numFmtId="4">
    <oc r="D9">
      <v>0.63419999999999999</v>
    </oc>
    <nc r="D9">
      <v>0.73495999999999995</v>
    </nc>
  </rcc>
  <rcc rId="30645" sId="8" numFmtId="4">
    <oc r="D10">
      <v>118.73992</v>
    </oc>
    <nc r="D10">
      <v>143.81540000000001</v>
    </nc>
  </rcc>
  <rcc rId="30646" sId="8" numFmtId="4">
    <oc r="D11">
      <v>-12.57306</v>
    </oc>
    <nc r="D11">
      <v>-15.757720000000001</v>
    </nc>
  </rcc>
  <rcc rId="30647" sId="8" numFmtId="4">
    <oc r="D15">
      <v>88.439109999999999</v>
    </oc>
    <nc r="D15">
      <v>92.811750000000004</v>
    </nc>
  </rcc>
  <rcc rId="30648" sId="8" numFmtId="4">
    <oc r="D41">
      <v>3452.625</v>
    </oc>
    <nc r="D41">
      <v>4143.1499999999996</v>
    </nc>
  </rcc>
  <rcc rId="30649" sId="8" numFmtId="4">
    <oc r="D16">
      <v>369.41886</v>
    </oc>
    <nc r="D16">
      <v>406.58828</v>
    </nc>
  </rcc>
  <rcc rId="30650" sId="8" numFmtId="34">
    <oc r="D58">
      <v>809.73734000000002</v>
    </oc>
    <nc r="D58">
      <v>993.97531000000004</v>
    </nc>
  </rcc>
  <rcc rId="30651" sId="8" numFmtId="34">
    <oc r="D80">
      <v>1614.54937</v>
    </oc>
    <nc r="D80">
      <v>2031.5119500000001</v>
    </nc>
  </rcc>
  <rcc rId="30652" sId="8" numFmtId="34">
    <oc r="D82">
      <v>3111.4</v>
    </oc>
    <nc r="D82">
      <v>3522.3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21.xml><?xml version="1.0" encoding="utf-8"?>
<revisions xmlns="http://schemas.openxmlformats.org/spreadsheetml/2006/main" xmlns:r="http://schemas.openxmlformats.org/officeDocument/2006/relationships">
  <rcc rId="30409" sId="5" numFmtId="4">
    <oc r="D60">
      <v>559.07582000000002</v>
    </oc>
    <nc r="D60">
      <v>686.89824999999996</v>
    </nc>
  </rcc>
  <rcc rId="30410" sId="5" numFmtId="4">
    <oc r="D67">
      <v>68.428730000000002</v>
    </oc>
    <nc r="D67">
      <v>88.513509999999997</v>
    </nc>
  </rcc>
  <rcc rId="30411" sId="5" numFmtId="4">
    <oc r="D77">
      <v>398.56</v>
    </oc>
    <nc r="D77">
      <v>990.74080000000004</v>
    </nc>
  </rcc>
  <rcc rId="30412" sId="5" numFmtId="4">
    <oc r="D81">
      <v>418.14183000000003</v>
    </oc>
    <nc r="D81">
      <v>521.67908</v>
    </nc>
  </rcc>
  <rcc rId="30413" sId="5" numFmtId="4">
    <oc r="D82">
      <v>1058.6410800000001</v>
    </oc>
    <nc r="D82">
      <v>1542.1835900000001</v>
    </nc>
  </rcc>
  <rcc rId="30414" sId="5" numFmtId="4">
    <oc r="D85">
      <v>1390.81357</v>
    </oc>
    <nc r="D85">
      <v>1622.6313500000001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29788" sId="3" numFmtId="4">
    <oc r="D89">
      <v>347.00441000000001</v>
    </oc>
    <nc r="D89">
      <v>432.85793000000001</v>
    </nc>
  </rcc>
  <rcc rId="29789" sId="3" numFmtId="4">
    <oc r="D90">
      <v>895.67143999999996</v>
    </oc>
    <nc r="D90">
      <v>1173.8142800000001</v>
    </nc>
  </rcc>
  <rcc rId="29790" sId="3" numFmtId="4">
    <oc r="D92">
      <v>23.16</v>
    </oc>
    <nc r="D92">
      <v>338.505</v>
    </nc>
  </rcc>
  <rcc rId="29791" sId="3" numFmtId="4">
    <oc r="D94">
      <v>33.75</v>
    </oc>
    <nc r="D94">
      <v>113.625</v>
    </nc>
  </rcc>
  <rcc rId="29792" sId="3" numFmtId="4">
    <oc r="D97">
      <v>16633.236440000001</v>
    </oc>
    <nc r="D97">
      <v>19027.09865</v>
    </nc>
  </rcc>
  <rcc rId="29793" sId="3" numFmtId="4">
    <oc r="C98">
      <v>3873.0459999999998</v>
    </oc>
    <nc r="C98">
      <v>3865.2355499999999</v>
    </nc>
  </rcc>
  <rcc rId="29794" sId="3" numFmtId="4">
    <oc r="D98">
      <v>148.22829999999999</v>
    </oc>
    <nc r="D98">
      <v>623.30229999999995</v>
    </nc>
  </rcc>
  <rcc rId="29795" sId="3" numFmtId="4">
    <oc r="D100">
      <v>107.97607000000001</v>
    </oc>
    <nc r="D100">
      <v>175.92812000000001</v>
    </nc>
  </rcc>
  <rcc rId="29796" sId="3" numFmtId="4">
    <oc r="D101">
      <v>95.494460000000004</v>
    </oc>
    <nc r="D101">
      <v>132.73277999999999</v>
    </nc>
  </rcc>
  <rcc rId="29797" sId="3" numFmtId="4">
    <oc r="D102">
      <v>0</v>
    </oc>
    <nc r="D102">
      <v>628.31187</v>
    </nc>
  </rcc>
  <rcc rId="29798" sId="3" numFmtId="4">
    <oc r="D106">
      <v>30418.639999999999</v>
    </oc>
    <nc r="D106">
      <v>41858.209000000003</v>
    </nc>
  </rcc>
  <rcc rId="29799" sId="3" numFmtId="4">
    <oc r="D107">
      <v>127392.62147</v>
    </oc>
    <nc r="D107">
      <v>168667.17858000001</v>
    </nc>
  </rcc>
  <rcc rId="29800" sId="3" numFmtId="4">
    <oc r="D108">
      <v>10354.973470000001</v>
    </oc>
    <nc r="D108">
      <v>10890.072620000001</v>
    </nc>
  </rcc>
  <rcc rId="29801" sId="3" numFmtId="4">
    <oc r="D109">
      <v>24.63</v>
    </oc>
    <nc r="D109">
      <v>2392.5369999999998</v>
    </nc>
  </rcc>
  <rcc rId="29802" sId="3" numFmtId="4">
    <oc r="D110">
      <v>732.34463000000005</v>
    </oc>
    <nc r="D110">
      <v>956.90976000000001</v>
    </nc>
  </rcc>
  <rcc rId="29803" sId="3" numFmtId="4">
    <oc r="D112">
      <v>21847.005880000001</v>
    </oc>
    <nc r="D112">
      <v>23196.874220000002</v>
    </nc>
  </rcc>
  <rcc rId="29804" sId="3" numFmtId="4">
    <oc r="D113">
      <v>141.09227000000001</v>
    </oc>
    <nc r="D113">
      <v>263.36662000000001</v>
    </nc>
  </rcc>
  <rcc rId="29805" sId="3" numFmtId="4">
    <oc r="D115">
      <v>4.117</v>
    </oc>
    <nc r="D115">
      <v>5.6429499999999999</v>
    </nc>
  </rcc>
  <rcc rId="29806" sId="3" numFmtId="4">
    <oc r="C116">
      <v>9917.8484900000003</v>
    </oc>
    <nc r="C116">
      <v>9939.8484900000003</v>
    </nc>
  </rcc>
  <rcc rId="29807" sId="3" numFmtId="4">
    <oc r="D116">
      <v>3454.67301</v>
    </oc>
    <nc r="D116">
      <v>4103.0345699999998</v>
    </nc>
  </rcc>
  <rcc rId="29808" sId="3" numFmtId="4">
    <oc r="D117">
      <v>28728.112300000001</v>
    </oc>
    <nc r="D117">
      <v>28891.407289999999</v>
    </nc>
  </rcc>
  <rcc rId="29809" sId="3" numFmtId="4">
    <oc r="D118">
      <v>163.47514000000001</v>
    </oc>
    <nc r="D118">
      <v>167.64836</v>
    </nc>
  </rcc>
  <rcc rId="29810" sId="3" numFmtId="4">
    <oc r="D120">
      <v>170.36</v>
    </oc>
    <nc r="D120">
      <v>215.16</v>
    </nc>
  </rcc>
  <rcc rId="29811" sId="3" numFmtId="4">
    <oc r="D130">
      <v>17752.367999999999</v>
    </oc>
    <nc r="D130">
      <v>22190.46</v>
    </nc>
  </rcc>
  <rfmt sheetId="3" sqref="C133:D133">
    <dxf>
      <numFmt numFmtId="183" formatCode="0.000"/>
    </dxf>
  </rfmt>
  <rfmt sheetId="3" sqref="C133:D133">
    <dxf>
      <numFmt numFmtId="174" formatCode="0.0000"/>
    </dxf>
  </rfmt>
  <rfmt sheetId="3" sqref="C133:D133">
    <dxf>
      <numFmt numFmtId="168" formatCode="0.00000"/>
    </dxf>
  </rfmt>
  <rfmt sheetId="3" sqref="D99">
    <dxf>
      <numFmt numFmtId="2" formatCode="0.00"/>
    </dxf>
  </rfmt>
  <rfmt sheetId="3" sqref="D99">
    <dxf>
      <numFmt numFmtId="183" formatCode="0.000"/>
    </dxf>
  </rfmt>
  <rfmt sheetId="3" sqref="D99">
    <dxf>
      <numFmt numFmtId="2" formatCode="0.00"/>
    </dxf>
  </rfmt>
  <rfmt sheetId="3" sqref="D99">
    <dxf>
      <numFmt numFmtId="166" formatCode="0.0"/>
    </dxf>
  </rfmt>
  <rcc rId="29812" sId="3" numFmtId="4">
    <oc r="D132">
      <v>833.43305999999995</v>
    </oc>
    <nc r="D132">
      <v>887.40805999999998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29223" sId="16" numFmtId="4">
    <oc r="D6">
      <v>41.692010000000003</v>
    </oc>
    <nc r="D6">
      <v>57.532440000000001</v>
    </nc>
  </rcc>
  <rcc rId="29224" sId="16" numFmtId="4">
    <oc r="D8">
      <v>109.42119</v>
    </oc>
    <nc r="D8">
      <v>151.46561</v>
    </nc>
  </rcc>
  <rcc rId="29225" sId="16" numFmtId="4">
    <oc r="D9">
      <v>0.75160000000000005</v>
    </oc>
    <nc r="D9">
      <v>0.93750999999999995</v>
    </nc>
  </rcc>
  <rcc rId="29226" sId="16" numFmtId="4">
    <oc r="D10">
      <v>129.85201000000001</v>
    </oc>
    <nc r="D10">
      <v>175.52858000000001</v>
    </nc>
  </rcc>
  <rcc rId="29227" sId="16" numFmtId="4">
    <oc r="D11">
      <v>-15.841279999999999</v>
    </oc>
    <nc r="D11">
      <v>-18.586020000000001</v>
    </nc>
  </rcc>
  <rcc rId="29228" sId="16" numFmtId="4">
    <oc r="D15">
      <v>30.190349999999999</v>
    </oc>
    <nc r="D15">
      <v>32.416899999999998</v>
    </nc>
  </rcc>
  <rcc rId="29229" sId="16" numFmtId="4">
    <oc r="D16">
      <v>111.47855</v>
    </oc>
    <nc r="D16">
      <v>172.08107999999999</v>
    </nc>
  </rcc>
  <rcc rId="29230" sId="16" numFmtId="4">
    <oc r="D18">
      <v>0.5</v>
    </oc>
    <nc r="D18">
      <v>0.7</v>
    </nc>
  </rcc>
  <rcc rId="29231" sId="16" numFmtId="4">
    <oc r="D27">
      <v>179.37268</v>
    </oc>
    <nc r="D27">
      <v>265.68351000000001</v>
    </nc>
  </rcc>
  <rcc rId="29232" sId="16" numFmtId="4">
    <oc r="D28">
      <v>5.4189999999999996</v>
    </oc>
    <nc r="D28">
      <v>6.7737499999999997</v>
    </nc>
  </rcc>
  <rcc rId="29233" sId="16" numFmtId="4">
    <oc r="C30">
      <v>20</v>
    </oc>
    <nc r="C30">
      <v>40</v>
    </nc>
  </rcc>
  <rcc rId="29234" sId="16" numFmtId="4">
    <oc r="D41">
      <v>805.8</v>
    </oc>
    <nc r="D41">
      <v>1007.25</v>
    </nc>
  </rcc>
  <rcc rId="29235" sId="16" numFmtId="4">
    <oc r="D44">
      <v>35.090000000000003</v>
    </oc>
    <nc r="D44">
      <v>42.960999999999999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27112" sId="15" numFmtId="34">
    <oc r="D58">
      <v>283.96221000000003</v>
    </oc>
    <nc r="D58">
      <v>395.45771999999999</v>
    </nc>
  </rcc>
  <rcc rId="27113" sId="15" numFmtId="34">
    <oc r="D65">
      <v>16.469000000000001</v>
    </oc>
    <nc r="D65">
      <v>23.704000000000001</v>
    </nc>
  </rcc>
  <rcc rId="27114" sId="15" numFmtId="34">
    <oc r="D75">
      <v>198.80812</v>
    </oc>
    <nc r="D75">
      <v>253.20312000000001</v>
    </nc>
  </rcc>
  <rcc rId="27115" sId="15" numFmtId="34">
    <oc r="D80">
      <v>42.909709999999997</v>
    </oc>
    <nc r="D80">
      <v>738.65980999999999</v>
    </nc>
  </rcc>
  <rcc rId="27116" sId="15" numFmtId="34">
    <oc r="D82">
      <v>211.626</v>
    </oc>
    <nc r="D82">
      <v>282.16800000000001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fmt sheetId="1" sqref="D29">
    <dxf>
      <numFmt numFmtId="174" formatCode="0.0000"/>
    </dxf>
  </rfmt>
  <rfmt sheetId="1" sqref="D29">
    <dxf>
      <numFmt numFmtId="183" formatCode="0.000"/>
    </dxf>
  </rfmt>
  <rfmt sheetId="1" sqref="D29">
    <dxf>
      <numFmt numFmtId="2" formatCode="0.00"/>
    </dxf>
  </rfmt>
  <rfmt sheetId="1" sqref="D29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29554" sId="2" numFmtId="4">
    <oc r="C32">
      <v>237256.47099999999</v>
    </oc>
    <nc r="C32">
      <v>236025.86420000001</v>
    </nc>
  </rcc>
  <rcc rId="29555" sId="2" numFmtId="4">
    <oc r="D32">
      <v>34685.211170000002</v>
    </oc>
    <nc r="D32">
      <v>44462.990449999998</v>
    </nc>
  </rcc>
  <rcc rId="29556" sId="2" numFmtId="4">
    <oc r="F32">
      <v>43709.266640000002</v>
    </oc>
    <nc r="F32">
      <v>43742.666640000003</v>
    </nc>
  </rcc>
  <rcc rId="29557" sId="2" numFmtId="4">
    <oc r="G32">
      <v>11376.90711</v>
    </oc>
    <nc r="G32">
      <v>14527.59477</v>
    </nc>
  </rcc>
  <rcc rId="29558" sId="2" numFmtId="4">
    <oc r="J32">
      <v>1894.2426599999999</v>
    </oc>
    <nc r="J32">
      <v>2368.7155899999998</v>
    </nc>
  </rcc>
  <rcc rId="29559" sId="2" numFmtId="4">
    <oc r="M32">
      <v>1673.5003899999999</v>
    </oc>
    <nc r="M32">
      <v>2316.5326300000002</v>
    </nc>
  </rcc>
  <rcc rId="29560" sId="2" numFmtId="4">
    <oc r="P32">
      <v>11.49513</v>
    </oc>
    <nc r="P32">
      <v>14.3384</v>
    </nc>
  </rcc>
  <rcc rId="29561" sId="2" numFmtId="4">
    <oc r="S32">
      <v>1985.97182</v>
    </oc>
    <nc r="S32">
      <v>2684.5546100000001</v>
    </nc>
  </rcc>
  <rcc rId="29562" sId="2" numFmtId="4">
    <oc r="V32">
      <v>-242.28187</v>
    </oc>
    <nc r="V32">
      <v>-284.25988999999998</v>
    </nc>
  </rcc>
  <rcc rId="29563" sId="2" numFmtId="4">
    <oc r="Y32">
      <v>437.21996000000001</v>
    </oc>
    <nc r="Y32">
      <v>498.95006000000001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11.xml><?xml version="1.0" encoding="utf-8"?>
<revisions xmlns="http://schemas.openxmlformats.org/spreadsheetml/2006/main" xmlns:r="http://schemas.openxmlformats.org/officeDocument/2006/relationships">
  <rcc rId="27231" sId="17">
    <oc r="A1" t="inlineStr">
      <is>
        <t xml:space="preserve">                     Анализ исполнения бюджета Юськасинского сельского поселения на 01.04.2022 г.</t>
      </is>
    </oc>
    <nc r="A1" t="inlineStr">
      <is>
        <t xml:space="preserve">                     Анализ исполнения бюджета Юськасинского сельского поселения на 01.05.2022 г.</t>
      </is>
    </nc>
  </rcc>
  <rcc rId="27232" sId="17" numFmtId="4">
    <oc r="D6">
      <v>41.132100000000001</v>
    </oc>
    <nc r="D6">
      <v>54.41498</v>
    </nc>
  </rcc>
  <rcc rId="27233" sId="17" numFmtId="4">
    <oc r="D8">
      <v>78.18477</v>
    </oc>
    <nc r="D8">
      <v>99.766379999999998</v>
    </nc>
  </rcc>
  <rcc rId="27234" sId="17" numFmtId="4">
    <oc r="D9">
      <v>0.50099000000000005</v>
    </oc>
    <nc r="D9">
      <v>0.68528999999999995</v>
    </nc>
  </rcc>
  <rcc rId="27235" sId="17" numFmtId="4">
    <oc r="D10">
      <v>94.602289999999996</v>
    </oc>
    <nc r="D10">
      <v>118.39448</v>
    </nc>
  </rcc>
  <rcc rId="27236" sId="17" numFmtId="4">
    <oc r="D11">
      <v>-10.489509999999999</v>
    </oc>
    <nc r="D11">
      <v>-14.443770000000001</v>
    </nc>
  </rcc>
  <rcc rId="27237" sId="17" numFmtId="4">
    <oc r="D15">
      <v>7.5239000000000003</v>
    </oc>
    <nc r="D15">
      <v>8.0239799999999999</v>
    </nc>
  </rcc>
  <rcc rId="27238" sId="17" numFmtId="4">
    <oc r="D16">
      <v>18.01426</v>
    </oc>
    <nc r="D16">
      <v>27.430340000000001</v>
    </nc>
  </rcc>
  <rcc rId="27239" sId="17" numFmtId="4">
    <oc r="D18">
      <v>1.4</v>
    </oc>
    <nc r="D18">
      <v>1.8</v>
    </nc>
  </rcc>
  <rcc rId="27240" sId="17" numFmtId="4">
    <oc r="D28">
      <v>6</v>
    </oc>
    <nc r="D28">
      <v>30.5</v>
    </nc>
  </rcc>
  <rcc rId="27241" sId="17" numFmtId="4">
    <oc r="D30">
      <v>76.445999999999998</v>
    </oc>
    <nc r="D30">
      <v>92.961259999999996</v>
    </nc>
  </rcc>
  <rcc rId="27242" sId="17" numFmtId="4">
    <oc r="D35">
      <v>0.2</v>
    </oc>
    <nc r="D35">
      <v>0</v>
    </nc>
  </rcc>
  <rcc rId="27243" sId="17" numFmtId="4">
    <oc r="D39">
      <v>1225.875</v>
    </oc>
    <nc r="D39">
      <v>1634.5</v>
    </nc>
  </rcc>
  <rcc rId="27244" sId="17" numFmtId="4">
    <oc r="D41">
      <v>222</v>
    </oc>
    <nc r="D41">
      <v>335.55</v>
    </nc>
  </rcc>
  <rcc rId="27245" sId="17" numFmtId="4">
    <oc r="D42">
      <v>54.435000000000002</v>
    </oc>
    <nc r="D42">
      <v>74.111000000000004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30785" sId="11">
    <oc r="A1" t="inlineStr">
      <is>
        <t xml:space="preserve">                     Анализ исполнения бюджета Сятракасинского сельского поселения на 01.06.2022 г.</t>
      </is>
    </oc>
    <nc r="A1" t="inlineStr">
      <is>
        <t xml:space="preserve">                     Анализ исполнения бюджета Сятракасинского сельского поселения на 01.07.2022 г.</t>
      </is>
    </nc>
  </rcc>
  <rcc rId="30786" sId="11" numFmtId="4">
    <oc r="D6">
      <v>54.645629999999997</v>
    </oc>
    <nc r="D6">
      <v>73.46114</v>
    </nc>
  </rcc>
  <rcc rId="30787" sId="11" numFmtId="4">
    <oc r="D8">
      <v>153.37485000000001</v>
    </oc>
    <nc r="D8">
      <v>186.88255000000001</v>
    </nc>
  </rcc>
  <rcc rId="30788" sId="11" numFmtId="4">
    <oc r="D10">
      <v>177.74109000000001</v>
    </oc>
    <nc r="D10">
      <v>215.27646999999999</v>
    </nc>
  </rcc>
  <rcc rId="30789" sId="11" numFmtId="4">
    <oc r="D11">
      <v>-18.820499999999999</v>
    </oc>
    <nc r="D11">
      <v>-23.587630000000001</v>
    </nc>
  </rcc>
  <rcc rId="30790" sId="11" numFmtId="4">
    <oc r="D15">
      <v>10.748419999999999</v>
    </oc>
    <nc r="D15">
      <v>12.900090000000001</v>
    </nc>
  </rcc>
  <rcc rId="30791" sId="11" numFmtId="4">
    <oc r="D16">
      <v>67.396709999999999</v>
    </oc>
    <nc r="D16">
      <v>74.771289999999993</v>
    </nc>
  </rcc>
  <rcc rId="30792" sId="11" numFmtId="4">
    <oc r="D27">
      <v>0</v>
    </oc>
    <nc r="D27">
      <v>96.62</v>
    </nc>
  </rcc>
  <rcc rId="30793" sId="11" numFmtId="4">
    <oc r="D28">
      <v>2.8224</v>
    </oc>
    <nc r="D28">
      <v>3.3868800000000001</v>
    </nc>
  </rcc>
  <rcc rId="30794" sId="11" numFmtId="4">
    <oc r="D41">
      <v>2020.5</v>
    </oc>
    <nc r="D41">
      <v>2424.6</v>
    </nc>
  </rcc>
  <rcc rId="30795" sId="11" numFmtId="4">
    <oc r="D44">
      <v>93.787000000000006</v>
    </oc>
    <nc r="D44">
      <v>113.46299999999999</v>
    </nc>
  </rcc>
  <rcc rId="30796" sId="11" numFmtId="4">
    <nc r="D49">
      <v>137.80547999999999</v>
    </nc>
  </rcc>
  <rcc rId="30797" sId="11" numFmtId="4">
    <oc r="D9">
      <v>0.94930000000000003</v>
    </oc>
    <nc r="D9">
      <v>1.10016</v>
    </nc>
  </rcc>
  <rcc rId="30798" sId="11" numFmtId="34">
    <oc r="C58">
      <v>1560.5</v>
    </oc>
    <nc r="C58">
      <v>1589.7</v>
    </nc>
  </rcc>
  <rcc rId="30799" sId="11" numFmtId="34">
    <oc r="D58">
      <v>570.06523000000004</v>
    </oc>
    <nc r="D58">
      <v>720.14705000000004</v>
    </nc>
  </rcc>
  <rcc rId="30800" sId="11" numFmtId="34">
    <oc r="D65">
      <v>77.83914</v>
    </oc>
    <nc r="D65">
      <v>95.923929999999999</v>
    </nc>
  </rcc>
  <rcc rId="30801" sId="11" numFmtId="34">
    <oc r="D75">
      <v>225.17651000000001</v>
    </oc>
    <nc r="D75">
      <v>319.62551000000002</v>
    </nc>
  </rcc>
  <rcc rId="30802" sId="11" numFmtId="34">
    <oc r="D76">
      <v>63</v>
    </oc>
    <nc r="D76">
      <v>363</v>
    </nc>
  </rcc>
  <rcc rId="30803" sId="11" numFmtId="34">
    <oc r="C80">
      <v>980.14599999999996</v>
    </oc>
    <nc r="C80">
      <v>950.94600000000003</v>
    </nc>
  </rcc>
  <rcc rId="30804" sId="11" numFmtId="34">
    <oc r="D80">
      <v>456.68351999999999</v>
    </oc>
    <nc r="D80">
      <v>504.05000999999999</v>
    </nc>
  </rcc>
  <rcc rId="30805" sId="11" numFmtId="34">
    <oc r="D82">
      <v>1379.0958599999999</v>
    </oc>
    <nc r="D82">
      <v>1577.63986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30554" sId="7" numFmtId="34">
    <oc r="D6">
      <v>216.81098</v>
    </oc>
    <nc r="D6">
      <v>311.41962999999998</v>
    </nc>
  </rcc>
  <rcc rId="30555" sId="7" numFmtId="34">
    <oc r="D8">
      <v>207.46964</v>
    </oc>
    <nc r="D8">
      <v>252.79553000000001</v>
    </nc>
  </rcc>
  <rcc rId="30556" sId="7" numFmtId="34">
    <oc r="D9">
      <v>1.2841800000000001</v>
    </oc>
    <nc r="D9">
      <v>1.4881899999999999</v>
    </nc>
  </rcc>
  <rcc rId="30557" sId="7" numFmtId="34">
    <oc r="D10">
      <v>240.42989</v>
    </oc>
    <nc r="D10">
      <v>291.20386000000002</v>
    </nc>
  </rcc>
  <rcc rId="30558" sId="7" numFmtId="4">
    <oc r="D11">
      <v>-25.458449999999999</v>
    </oc>
    <nc r="D11">
      <v>-31.906929999999999</v>
    </nc>
  </rcc>
  <rcc rId="30559" sId="7" numFmtId="34">
    <oc r="D13">
      <v>138.2784</v>
    </oc>
    <nc r="D13">
      <v>139.58317</v>
    </nc>
  </rcc>
  <rcc rId="30560" sId="7" numFmtId="34">
    <oc r="D16">
      <v>635.36577</v>
    </oc>
    <nc r="D16">
      <v>759.71006999999997</v>
    </nc>
  </rcc>
  <rcc rId="30561" sId="7" numFmtId="34">
    <oc r="D18">
      <v>4.2</v>
    </oc>
    <nc r="D18">
      <v>4.4000000000000004</v>
    </nc>
  </rcc>
  <rcc rId="30562" sId="7" numFmtId="4">
    <oc r="D27">
      <v>58.2</v>
    </oc>
    <nc r="D27">
      <v>129.774</v>
    </nc>
  </rcc>
  <rcc rId="30563" sId="7" numFmtId="4">
    <oc r="D30">
      <v>13.573600000000001</v>
    </oc>
    <nc r="D30">
      <v>17.6935</v>
    </nc>
  </rcc>
  <rcc rId="30564" sId="7" numFmtId="34">
    <oc r="D41">
      <v>1007.54</v>
    </oc>
    <nc r="D41">
      <v>1209.048</v>
    </nc>
  </rcc>
  <rcc rId="30565" sId="7" numFmtId="34">
    <oc r="D43">
      <v>504.78</v>
    </oc>
    <nc r="D43">
      <v>1123.114</v>
    </nc>
  </rcc>
  <rcc rId="30566" sId="7" numFmtId="34">
    <oc r="D45">
      <v>93.787000000000006</v>
    </oc>
    <nc r="D45">
      <v>113.46299999999999</v>
    </nc>
  </rcc>
  <rcc rId="30567" sId="7" numFmtId="34">
    <oc r="D15">
      <v>56.891689999999997</v>
    </oc>
    <nc r="D15">
      <v>58.875129999999999</v>
    </nc>
  </rcc>
  <rcc rId="30568" sId="7" numFmtId="34">
    <oc r="D57">
      <v>636.75883999999996</v>
    </oc>
    <nc r="D57">
      <v>809.78836000000001</v>
    </nc>
  </rcc>
  <rcc rId="30569" sId="7" numFmtId="34">
    <oc r="C62">
      <v>56.1</v>
    </oc>
    <nc r="C62">
      <v>65.099999999999994</v>
    </nc>
  </rcc>
  <rcc rId="30570" sId="7" numFmtId="34">
    <oc r="D64">
      <v>77.339119999999994</v>
    </oc>
    <nc r="D64">
      <v>95.423900000000003</v>
    </nc>
  </rcc>
  <rcc rId="30571" sId="7" numFmtId="34">
    <oc r="D68">
      <v>0</v>
    </oc>
    <nc r="D68">
      <v>2.83134</v>
    </nc>
  </rcc>
  <rcc rId="30572" sId="7" numFmtId="34">
    <oc r="D74">
      <v>1009.6152</v>
    </oc>
    <nc r="D74">
      <v>1890.2842000000001</v>
    </nc>
  </rcc>
  <rcc rId="30573" sId="7" numFmtId="34">
    <oc r="D75">
      <v>5</v>
    </oc>
    <nc r="D75">
      <v>12.5</v>
    </nc>
  </rcc>
  <rcc rId="30574" sId="7" numFmtId="34">
    <oc r="C78">
      <v>2011.2455</v>
    </oc>
    <nc r="C78">
      <v>2221.2455</v>
    </nc>
  </rcc>
  <rcc rId="30575" sId="7" numFmtId="34">
    <oc r="D78">
      <v>130.20853</v>
    </oc>
    <nc r="D78">
      <v>195.63504</v>
    </nc>
  </rcc>
  <rcc rId="30576" sId="7" numFmtId="34">
    <oc r="C79">
      <v>1855.0250000000001</v>
    </oc>
    <nc r="C79">
      <v>2162.0250000000001</v>
    </nc>
  </rcc>
  <rcc rId="30577" sId="7" numFmtId="34">
    <oc r="D79">
      <v>299.85748999999998</v>
    </oc>
    <nc r="D79">
      <v>454.96258999999998</v>
    </nc>
  </rcc>
  <rcc rId="30578" sId="7" numFmtId="34">
    <oc r="C81">
      <v>1918.4</v>
    </oc>
    <nc r="C81">
      <v>2113.4</v>
    </nc>
  </rcc>
  <rcc rId="30579" sId="7" numFmtId="34">
    <oc r="D81">
      <v>739.46799999999996</v>
    </oc>
    <nc r="D81">
      <v>984.46799999999996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c rId="28954" sId="12" numFmtId="4">
    <oc r="D6">
      <v>38.940649999999998</v>
    </oc>
    <nc r="D6">
      <v>49.739530000000002</v>
    </nc>
  </rcc>
  <rcc rId="28955" sId="12" numFmtId="4">
    <oc r="D8">
      <v>148.50015999999999</v>
    </oc>
    <nc r="D8">
      <v>205.56045</v>
    </nc>
  </rcc>
  <rcc rId="28956" sId="12" numFmtId="4">
    <oc r="D9">
      <v>1.02003</v>
    </oc>
    <nc r="D9">
      <v>1.27234</v>
    </nc>
  </rcc>
  <rcc rId="28957" sId="12" numFmtId="4">
    <oc r="D10">
      <v>176.22772000000001</v>
    </oc>
    <nc r="D10">
      <v>238.21734000000001</v>
    </nc>
  </rcc>
  <rcc rId="28958" sId="12" numFmtId="4">
    <oc r="D11">
      <v>-21.499179999999999</v>
    </oc>
    <nc r="D11">
      <v>-25.224160000000001</v>
    </nc>
  </rcc>
  <rcc rId="28959" sId="12" numFmtId="4">
    <oc r="D13">
      <v>0</v>
    </oc>
    <nc r="D13">
      <v>5.9820000000000002</v>
    </nc>
  </rcc>
  <rcc rId="28960" sId="12" numFmtId="4">
    <oc r="D15">
      <v>2.5698300000000001</v>
    </oc>
    <nc r="D15">
      <v>2.7548599999999999</v>
    </nc>
  </rcc>
  <rcc rId="28961" sId="12" numFmtId="4">
    <oc r="D16">
      <v>36.122639999999997</v>
    </oc>
    <nc r="D16">
      <v>38.380760000000002</v>
    </nc>
  </rcc>
  <rcc rId="28962" sId="12" numFmtId="4">
    <oc r="D18">
      <v>3.2</v>
    </oc>
    <nc r="D18">
      <v>3.4</v>
    </nc>
  </rcc>
  <rcc rId="28963" sId="12" numFmtId="4">
    <oc r="D27">
      <v>338.17189000000002</v>
    </oc>
    <nc r="D27">
      <v>347.80288999999999</v>
    </nc>
  </rcc>
  <rcc rId="28964" sId="12" numFmtId="4">
    <oc r="D28">
      <v>8.2458600000000004</v>
    </oc>
    <nc r="D28">
      <v>31.874420000000001</v>
    </nc>
  </rcc>
  <rcc rId="28965" sId="12" numFmtId="4">
    <oc r="D30">
      <v>10.40387</v>
    </oc>
    <nc r="D30">
      <v>17.633520000000001</v>
    </nc>
  </rcc>
  <rcc rId="28966" sId="12" numFmtId="4">
    <oc r="D42">
      <v>779.56799999999998</v>
    </oc>
    <nc r="D42">
      <v>974.46</v>
    </nc>
  </rcc>
  <rcc rId="28967" sId="12" numFmtId="4">
    <oc r="D44">
      <v>406.53699999999998</v>
    </oc>
    <nc r="D44">
      <v>512.01</v>
    </nc>
  </rcc>
  <rcc rId="28968" sId="12" numFmtId="4">
    <oc r="D45">
      <v>35.090000000000003</v>
    </oc>
    <nc r="D45">
      <v>42.960999999999999</v>
    </nc>
  </rcc>
  <rcc rId="28969" sId="12" numFmtId="4">
    <oc r="D48">
      <v>127.955</v>
    </oc>
    <nc r="D48">
      <v>179.82499999999999</v>
    </nc>
  </rcc>
  <rcc rId="28970" sId="12" numFmtId="34">
    <oc r="D58">
      <v>305.05903000000001</v>
    </oc>
    <nc r="D58">
      <v>422.08614999999998</v>
    </nc>
  </rcc>
  <rcc rId="28971" sId="12" numFmtId="34">
    <oc r="D65">
      <v>23.701740000000001</v>
    </oc>
    <nc r="D65">
      <v>30.935639999999999</v>
    </nc>
  </rcc>
  <rcc rId="28972" sId="12" numFmtId="34">
    <oc r="D76">
      <v>500.08699999999999</v>
    </oc>
    <nc r="D76">
      <v>605.55999999999995</v>
    </nc>
  </rcc>
  <rcc rId="28973" sId="12" numFmtId="34">
    <oc r="D80">
      <v>61.700479999999999</v>
    </oc>
    <nc r="D80">
      <v>68.585899999999995</v>
    </nc>
  </rcc>
  <rcc rId="28974" sId="12" numFmtId="34">
    <oc r="D81">
      <v>198.40895</v>
    </oc>
    <nc r="D81">
      <v>238.54327000000001</v>
    </nc>
  </rcc>
  <rcc rId="28975" sId="12" numFmtId="34">
    <oc r="D83">
      <v>388.8</v>
    </oc>
    <nc r="D83">
      <v>485.25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29166" sId="15" numFmtId="4">
    <oc r="D6">
      <v>13.005839999999999</v>
    </oc>
    <nc r="D6">
      <v>18.353249999999999</v>
    </nc>
  </rcc>
  <rcc rId="29167" sId="15" numFmtId="4">
    <oc r="D8">
      <v>68.043400000000005</v>
    </oc>
    <nc r="D8">
      <v>94.188680000000005</v>
    </nc>
  </rcc>
  <rcc rId="29168" sId="15" numFmtId="4">
    <oc r="D9">
      <v>0.46738000000000002</v>
    </oc>
    <nc r="D9">
      <v>0.58298000000000005</v>
    </nc>
  </rcc>
  <rcc rId="29169" sId="15" numFmtId="4">
    <oc r="D10">
      <v>80.748320000000007</v>
    </oc>
    <nc r="D10">
      <v>109.15223</v>
    </nc>
  </rcc>
  <rcc rId="29170" sId="15" numFmtId="4">
    <oc r="D11">
      <v>-9.8510200000000001</v>
    </oc>
    <nc r="D11">
      <v>-11.55781</v>
    </nc>
  </rcc>
  <rcc rId="29171" sId="15" numFmtId="4">
    <oc r="D15">
      <v>20.658069999999999</v>
    </oc>
    <nc r="D15">
      <v>20.721119999999999</v>
    </nc>
  </rcc>
  <rcc rId="29172" sId="15" numFmtId="4">
    <oc r="D16">
      <v>24.407430000000002</v>
    </oc>
    <nc r="D16">
      <v>26.796279999999999</v>
    </nc>
  </rcc>
  <rcc rId="29173" sId="15" numFmtId="4">
    <oc r="D18">
      <v>0.8</v>
    </oc>
    <nc r="D18">
      <v>1</v>
    </nc>
  </rcc>
  <rcc rId="29174" sId="15" numFmtId="4">
    <oc r="D27">
      <v>0</v>
    </oc>
    <nc r="D27">
      <v>6.5140000000000002</v>
    </nc>
  </rcc>
  <rcc rId="29175" sId="15" numFmtId="4">
    <oc r="D28">
      <v>8.6704000000000008</v>
    </oc>
    <nc r="D28">
      <v>10.837999999999999</v>
    </nc>
  </rcc>
  <rcc rId="29176" sId="15" numFmtId="4">
    <oc r="D42">
      <v>632.6</v>
    </oc>
    <nc r="D42">
      <v>790.75</v>
    </nc>
  </rcc>
  <rcc rId="29177" sId="15" numFmtId="4">
    <oc r="D44">
      <v>206.315</v>
    </oc>
    <nc r="D44">
      <v>634.62687000000005</v>
    </nc>
  </rcc>
  <rcc rId="29178" sId="15" numFmtId="4">
    <oc r="D45">
      <v>35.090000000000003</v>
    </oc>
    <nc r="D45">
      <v>42.960999999999999</v>
    </nc>
  </rcc>
  <rcc rId="29179" sId="15" numFmtId="4">
    <nc r="D46">
      <v>253.97499999999999</v>
    </nc>
  </rcc>
  <rcc rId="29180" sId="15" numFmtId="4">
    <nc r="D50">
      <v>238.66974999999999</v>
    </nc>
  </rcc>
  <rcc rId="29181" sId="15" numFmtId="34">
    <oc r="D58">
      <v>395.45771999999999</v>
    </oc>
    <nc r="D58">
      <v>548.50067999999999</v>
    </nc>
  </rcc>
  <rcc rId="29182" sId="15" numFmtId="34">
    <oc r="C63">
      <v>22.975999999999999</v>
    </oc>
    <nc r="C63">
      <v>27.975999999999999</v>
    </nc>
  </rcc>
  <rcc rId="29183" sId="15" numFmtId="34">
    <oc r="D65">
      <v>23.704000000000001</v>
    </oc>
    <nc r="D65">
      <v>30.939</v>
    </nc>
  </rcc>
  <rcc rId="29184" sId="15" numFmtId="34">
    <oc r="D69">
      <v>0</v>
    </oc>
    <nc r="D69">
      <v>2.83134</v>
    </nc>
  </rcc>
  <rcc rId="29185" sId="15" numFmtId="34">
    <oc r="C79">
      <v>609.97299999999996</v>
    </oc>
    <nc r="C79">
      <v>573.97299999999996</v>
    </nc>
  </rcc>
  <rcc rId="29186" sId="15" numFmtId="34">
    <oc r="D79">
      <v>20</v>
    </oc>
    <nc r="D79">
      <v>66</v>
    </nc>
  </rcc>
  <rcc rId="29187" sId="15" numFmtId="34">
    <oc r="C80">
      <v>2158.6659</v>
    </oc>
    <nc r="C80">
      <v>2272.0558999999998</v>
    </nc>
  </rcc>
  <rcc rId="29188" sId="15" numFmtId="34">
    <oc r="D80">
      <v>738.65980999999999</v>
    </oc>
    <nc r="D80">
      <v>1691.5779199999999</v>
    </nc>
  </rcc>
  <rcc rId="29189" sId="15" numFmtId="34">
    <oc r="C82">
      <v>905.5</v>
    </oc>
    <nc r="C82">
      <v>846.5</v>
    </nc>
  </rcc>
  <rcc rId="29190" sId="15" numFmtId="34">
    <oc r="D82">
      <v>282.16800000000001</v>
    </oc>
    <nc r="D82">
      <v>352.71</v>
    </nc>
  </rcc>
  <rcc rId="29191" sId="15" numFmtId="34">
    <oc r="C89">
      <v>52</v>
    </oc>
    <nc r="C89">
      <v>28.61</v>
    </nc>
  </rcc>
  <rcc rId="29192" sId="15" numFmtId="34">
    <oc r="D89">
      <v>22.55</v>
    </oc>
    <nc r="D89">
      <v>24.83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2.xml><?xml version="1.0" encoding="utf-8"?>
<revisions xmlns="http://schemas.openxmlformats.org/spreadsheetml/2006/main" xmlns:r="http://schemas.openxmlformats.org/officeDocument/2006/relationships">
  <rcc rId="30935" sId="14">
    <oc r="A1" t="inlineStr">
      <is>
        <t xml:space="preserve">                     Анализ исполнения бюджета Чуманкасинского сельского поселения на 01.06.2022 г.</t>
      </is>
    </oc>
    <nc r="A1" t="inlineStr">
      <is>
        <t xml:space="preserve">                     Анализ исполнения бюджета Чуманкасинского сельского поселения на 01.07.2022 г.</t>
      </is>
    </nc>
  </rcc>
  <rcc rId="30936" sId="14" numFmtId="4">
    <oc r="D6">
      <v>24.694479999999999</v>
    </oc>
    <nc r="D6">
      <v>35.364719999999998</v>
    </nc>
  </rcc>
  <rcc rId="30937" sId="14" numFmtId="4">
    <oc r="D8">
      <v>91.643079999999998</v>
    </oc>
    <nc r="D8">
      <v>111.66427</v>
    </nc>
  </rcc>
  <rcc rId="30938" sId="14" numFmtId="4">
    <oc r="D9">
      <v>0.56718000000000002</v>
    </oc>
    <nc r="D9">
      <v>0.65736000000000006</v>
    </nc>
  </rcc>
  <rcc rId="30939" sId="14" numFmtId="4">
    <oc r="D10">
      <v>106.20216000000001</v>
    </oc>
    <nc r="D10">
      <v>128.62993</v>
    </nc>
  </rcc>
  <rcc rId="30940" sId="14" numFmtId="4">
    <oc r="D11">
      <v>-11.245469999999999</v>
    </oc>
    <nc r="D11">
      <v>-14.093859999999999</v>
    </nc>
  </rcc>
  <rcc rId="30941" sId="14" numFmtId="4">
    <oc r="D15">
      <v>6.7709599999999996</v>
    </oc>
    <nc r="D15">
      <v>8.1038899999999998</v>
    </nc>
  </rcc>
  <rcc rId="30942" sId="14" numFmtId="4">
    <oc r="D16">
      <v>31.537230000000001</v>
    </oc>
    <nc r="D16">
      <v>35.632649999999998</v>
    </nc>
  </rcc>
  <rcc rId="30943" sId="14" numFmtId="4">
    <oc r="D38">
      <v>0</v>
    </oc>
    <nc r="D38">
      <v>0.22756000000000001</v>
    </nc>
  </rcc>
  <rcc rId="30944" sId="14" numFmtId="4">
    <oc r="D42">
      <v>1414.79</v>
    </oc>
    <nc r="D42">
      <v>1697.748</v>
    </nc>
  </rcc>
  <rcc rId="30945" sId="14" numFmtId="4">
    <oc r="D45">
      <v>42.960999999999999</v>
    </oc>
    <nc r="D45">
      <v>50.832000000000001</v>
    </nc>
  </rcc>
  <rcc rId="30946" sId="14" numFmtId="4">
    <oc r="D46">
      <v>0</v>
    </oc>
    <nc r="D46">
      <v>200</v>
    </nc>
  </rcc>
  <rcc rId="30947" sId="14" numFmtId="4">
    <oc r="D50">
      <v>0</v>
    </oc>
    <nc r="D50">
      <v>79.334519999999998</v>
    </nc>
  </rcc>
  <rcc rId="30948" sId="14" numFmtId="34">
    <oc r="D58">
      <v>546.91409999999996</v>
    </oc>
    <nc r="D58">
      <v>645.25833</v>
    </nc>
  </rcc>
  <rcc rId="30949" sId="14" numFmtId="34">
    <oc r="D65">
      <v>30.935649999999999</v>
    </oc>
    <nc r="D65">
      <v>42.53651</v>
    </nc>
  </rcc>
  <rcc rId="30950" sId="14" numFmtId="34">
    <oc r="D80">
      <v>63.671379999999999</v>
    </oc>
    <nc r="D80">
      <v>403.89296000000002</v>
    </nc>
  </rcc>
  <rcc rId="30951" sId="14" numFmtId="34">
    <oc r="D82">
      <v>432.67</v>
    </oc>
    <nc r="D82">
      <v>519.20399999999995</v>
    </nc>
  </rcc>
  <rcc rId="30952" sId="14" numFmtId="34">
    <oc r="D89">
      <v>3.83</v>
    </oc>
    <nc r="D89">
      <v>5.43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29351" sId="17" numFmtId="34">
    <oc r="D58">
      <v>355.80239999999998</v>
    </oc>
    <nc r="D58">
      <v>455.09971999999999</v>
    </nc>
  </rcc>
  <rcc rId="29352" sId="17" numFmtId="34">
    <oc r="D65">
      <v>58.258000000000003</v>
    </oc>
    <nc r="D65">
      <v>76.343999999999994</v>
    </nc>
  </rcc>
  <rcc rId="29353" sId="17" numFmtId="34">
    <oc r="D69">
      <v>0</v>
    </oc>
    <nc r="D69">
      <v>2.83134</v>
    </nc>
  </rcc>
  <rcc rId="29354" sId="17" numFmtId="34">
    <oc r="D79">
      <v>536.88129000000004</v>
    </oc>
    <nc r="D79">
      <v>538.88129000000004</v>
    </nc>
  </rcc>
  <rcc rId="29355" sId="17" numFmtId="34">
    <oc r="D80">
      <v>265.60861999999997</v>
    </oc>
    <nc r="D80">
      <v>290.05862000000002</v>
    </nc>
  </rcc>
  <rcc rId="29356" sId="17" numFmtId="34">
    <oc r="D82">
      <v>571.74806000000001</v>
    </oc>
    <nc r="D82">
      <v>793.36577</v>
    </nc>
  </rcc>
  <rcc rId="29357" sId="17" numFmtId="34">
    <oc r="D89">
      <v>4.99</v>
    </oc>
    <nc r="D89">
      <v>9.99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29501" sId="19" numFmtId="4">
    <oc r="D6">
      <v>23.61326</v>
    </oc>
    <nc r="D6">
      <v>26.968730000000001</v>
    </nc>
  </rcc>
  <rcc rId="29502" sId="19" numFmtId="4">
    <oc r="D8">
      <v>88.732309999999998</v>
    </oc>
    <nc r="D8">
      <v>122.82715</v>
    </nc>
  </rcc>
  <rcc rId="29503" sId="19" numFmtId="4">
    <oc r="D9">
      <v>0.60951</v>
    </oc>
    <nc r="D9">
      <v>0.76026000000000005</v>
    </nc>
  </rcc>
  <rcc rId="29504" sId="19" numFmtId="4">
    <oc r="D10">
      <v>105.30018</v>
    </oc>
    <nc r="D10">
      <v>142.34044</v>
    </nc>
  </rcc>
  <rcc rId="29505" sId="19" numFmtId="4">
    <oc r="D11">
      <v>-12.846310000000001</v>
    </oc>
    <nc r="D11">
      <v>-15.07208</v>
    </nc>
  </rcc>
  <rcc rId="29506" sId="19" numFmtId="4">
    <oc r="D15">
      <v>1.3350900000000001</v>
    </oc>
    <nc r="D15">
      <v>1.6248</v>
    </nc>
  </rcc>
  <rcc rId="29507" sId="19" numFmtId="4">
    <oc r="D16">
      <v>50.087569999999999</v>
    </oc>
    <nc r="D16">
      <v>57.242820000000002</v>
    </nc>
  </rcc>
  <rcc rId="29508" sId="19" numFmtId="4">
    <oc r="D18">
      <v>0.65</v>
    </oc>
    <nc r="D18">
      <v>0.8</v>
    </nc>
  </rcc>
  <rcc rId="29509" sId="19" numFmtId="4">
    <oc r="D27">
      <v>182.05231000000001</v>
    </oc>
    <nc r="D27">
      <v>236.11997</v>
    </nc>
  </rcc>
  <rfmt sheetId="19" sqref="A36:D36" start="0" length="2147483647">
    <dxf>
      <font>
        <b/>
      </font>
    </dxf>
  </rfmt>
  <rrc rId="29510" sId="19" ref="A36:XFD36" action="insertRow">
    <undo index="22" exp="area" ref3D="1" dr="$A$92:$XFD$94" dn="Z_61528DAC_5C4C_48F4_ADE2_8A724B05A086_.wvu.Rows" sId="19"/>
    <undo index="20" exp="area" ref3D="1" dr="$A$87:$XFD$90" dn="Z_61528DAC_5C4C_48F4_ADE2_8A724B05A086_.wvu.Rows" sId="19"/>
    <undo index="18" exp="area" ref3D="1" dr="$A$82:$XFD$84" dn="Z_61528DAC_5C4C_48F4_ADE2_8A724B05A086_.wvu.Rows" sId="19"/>
    <undo index="16" exp="area" ref3D="1" dr="$A$75:$XFD$75" dn="Z_61528DAC_5C4C_48F4_ADE2_8A724B05A086_.wvu.Rows" sId="19"/>
    <undo index="14" exp="area" ref3D="1" dr="$A$64:$XFD$65" dn="Z_61528DAC_5C4C_48F4_ADE2_8A724B05A086_.wvu.Rows" sId="19"/>
    <undo index="12" exp="area" ref3D="1" dr="$A$56:$XFD$57" dn="Z_61528DAC_5C4C_48F4_ADE2_8A724B05A086_.wvu.Rows" sId="19"/>
    <undo index="10" exp="area" ref3D="1" dr="$A$54:$XFD$54" dn="Z_61528DAC_5C4C_48F4_ADE2_8A724B05A086_.wvu.Rows" sId="19"/>
    <undo index="8" exp="area" ref3D="1" dr="$A$46:$XFD$47" dn="Z_61528DAC_5C4C_48F4_ADE2_8A724B05A086_.wvu.Rows" sId="19"/>
    <undo index="6" exp="area" ref3D="1" dr="$A$43:$XFD$43" dn="Z_61528DAC_5C4C_48F4_ADE2_8A724B05A086_.wvu.Rows" sId="19"/>
    <undo index="4" exp="area" ref3D="1" dr="$A$40:$XFD$40" dn="Z_61528DAC_5C4C_48F4_ADE2_8A724B05A086_.wvu.Rows" sId="19"/>
    <undo index="12" exp="area" ref3D="1" dr="$A$87:$XFD$94" dn="Z_B31C8DB7_3E78_4144_A6B5_8DE36DE63F0E_.wvu.Rows" sId="19"/>
    <undo index="10" exp="area" ref3D="1" dr="$A$80:$XFD$85" dn="Z_B31C8DB7_3E78_4144_A6B5_8DE36DE63F0E_.wvu.Rows" sId="19"/>
    <undo index="8" exp="area" ref3D="1" dr="$A$75:$XFD$76" dn="Z_B31C8DB7_3E78_4144_A6B5_8DE36DE63F0E_.wvu.Rows" sId="19"/>
    <undo index="6" exp="area" ref3D="1" dr="$A$64:$XFD$65" dn="Z_B31C8DB7_3E78_4144_A6B5_8DE36DE63F0E_.wvu.Rows" sId="19"/>
    <undo index="4" exp="area" ref3D="1" dr="$A$56:$XFD$57" dn="Z_B31C8DB7_3E78_4144_A6B5_8DE36DE63F0E_.wvu.Rows" sId="19"/>
    <undo index="2" exp="area" ref3D="1" dr="$A$54:$XFD$54" dn="Z_B31C8DB7_3E78_4144_A6B5_8DE36DE63F0E_.wvu.Rows" sId="19"/>
    <undo index="20" exp="area" ref3D="1" dr="$A$92:$XFD$94" dn="Z_B30CE22D_C12F_4E12_8BB9_3AAE0A6991CC_.wvu.Rows" sId="19"/>
    <undo index="18" exp="area" ref3D="1" dr="$A$87:$XFD$90" dn="Z_B30CE22D_C12F_4E12_8BB9_3AAE0A6991CC_.wvu.Rows" sId="19"/>
    <undo index="16" exp="area" ref3D="1" dr="$A$80:$XFD$84" dn="Z_B30CE22D_C12F_4E12_8BB9_3AAE0A6991CC_.wvu.Rows" sId="19"/>
    <undo index="14" exp="area" ref3D="1" dr="$A$75:$XFD$75" dn="Z_B30CE22D_C12F_4E12_8BB9_3AAE0A6991CC_.wvu.Rows" sId="19"/>
    <undo index="12" exp="area" ref3D="1" dr="$A$64:$XFD$65" dn="Z_B30CE22D_C12F_4E12_8BB9_3AAE0A6991CC_.wvu.Rows" sId="19"/>
    <undo index="10" exp="area" ref3D="1" dr="$A$56:$XFD$58" dn="Z_B30CE22D_C12F_4E12_8BB9_3AAE0A6991CC_.wvu.Rows" sId="19"/>
    <undo index="8" exp="area" ref3D="1" dr="$A$54:$XFD$54" dn="Z_B30CE22D_C12F_4E12_8BB9_3AAE0A6991CC_.wvu.Rows" sId="19"/>
    <undo index="6" exp="area" ref3D="1" dr="$A$43:$XFD$43" dn="Z_B30CE22D_C12F_4E12_8BB9_3AAE0A6991CC_.wvu.Rows" sId="19"/>
    <undo index="4" exp="area" ref3D="1" dr="$A$36:$XFD$36" dn="Z_B30CE22D_C12F_4E12_8BB9_3AAE0A6991CC_.wvu.Rows" sId="19"/>
    <undo index="18" exp="area" ref3D="1" dr="$A$87:$XFD$94" dn="Z_A54C432C_6C68_4B53_A75C_446EB3A61B2B_.wvu.Rows" sId="19"/>
    <undo index="16" exp="area" ref3D="1" dr="$A$80:$XFD$84" dn="Z_A54C432C_6C68_4B53_A75C_446EB3A61B2B_.wvu.Rows" sId="19"/>
    <undo index="14" exp="area" ref3D="1" dr="$A$75:$XFD$75" dn="Z_A54C432C_6C68_4B53_A75C_446EB3A61B2B_.wvu.Rows" sId="19"/>
    <undo index="12" exp="area" ref3D="1" dr="$A$64:$XFD$65" dn="Z_A54C432C_6C68_4B53_A75C_446EB3A61B2B_.wvu.Rows" sId="19"/>
    <undo index="10" exp="area" ref3D="1" dr="$A$56:$XFD$58" dn="Z_A54C432C_6C68_4B53_A75C_446EB3A61B2B_.wvu.Rows" sId="19"/>
    <undo index="8" exp="area" ref3D="1" dr="$A$54:$XFD$54" dn="Z_A54C432C_6C68_4B53_A75C_446EB3A61B2B_.wvu.Rows" sId="19"/>
    <undo index="6" exp="area" ref3D="1" dr="$A$46:$XFD$46" dn="Z_A54C432C_6C68_4B53_A75C_446EB3A61B2B_.wvu.Rows" sId="19"/>
    <undo index="4" exp="area" ref3D="1" dr="$A$43:$XFD$43" dn="Z_A54C432C_6C68_4B53_A75C_446EB3A61B2B_.wvu.Rows" sId="19"/>
    <undo index="2" exp="area" ref3D="1" dr="$A$28:$XFD$36" dn="Z_A54C432C_6C68_4B53_A75C_446EB3A61B2B_.wvu.Rows" sId="19"/>
    <undo index="22" exp="area" ref3D="1" dr="$A$92:$XFD$94" dn="Z_5C539BE6_C8E0_453F_AB5E_9E58094195EA_.wvu.Rows" sId="19"/>
    <undo index="20" exp="area" ref3D="1" dr="$A$87:$XFD$90" dn="Z_5C539BE6_C8E0_453F_AB5E_9E58094195EA_.wvu.Rows" sId="19"/>
    <undo index="18" exp="area" ref3D="1" dr="$A$82:$XFD$84" dn="Z_5C539BE6_C8E0_453F_AB5E_9E58094195EA_.wvu.Rows" sId="19"/>
    <undo index="16" exp="area" ref3D="1" dr="$A$75:$XFD$75" dn="Z_5C539BE6_C8E0_453F_AB5E_9E58094195EA_.wvu.Rows" sId="19"/>
    <undo index="14" exp="area" ref3D="1" dr="$A$64:$XFD$65" dn="Z_5C539BE6_C8E0_453F_AB5E_9E58094195EA_.wvu.Rows" sId="19"/>
    <undo index="12" exp="area" ref3D="1" dr="$A$56:$XFD$57" dn="Z_5C539BE6_C8E0_453F_AB5E_9E58094195EA_.wvu.Rows" sId="19"/>
    <undo index="10" exp="area" ref3D="1" dr="$A$54:$XFD$54" dn="Z_5C539BE6_C8E0_453F_AB5E_9E58094195EA_.wvu.Rows" sId="19"/>
    <undo index="8" exp="area" ref3D="1" dr="$A$46:$XFD$47" dn="Z_5C539BE6_C8E0_453F_AB5E_9E58094195EA_.wvu.Rows" sId="19"/>
    <undo index="6" exp="area" ref3D="1" dr="$A$43:$XFD$43" dn="Z_5C539BE6_C8E0_453F_AB5E_9E58094195EA_.wvu.Rows" sId="19"/>
    <undo index="4" exp="area" ref3D="1" dr="$A$40:$XFD$40" dn="Z_5C539BE6_C8E0_453F_AB5E_9E58094195EA_.wvu.Rows" sId="19"/>
    <undo index="14" exp="area" ref3D="1" dr="$A$87:$XFD$94" dn="Z_5BFCA170_DEAE_4D2C_98A0_1E68B427AC01_.wvu.Rows" sId="19"/>
    <undo index="12" exp="area" ref3D="1" dr="$A$80:$XFD$85" dn="Z_5BFCA170_DEAE_4D2C_98A0_1E68B427AC01_.wvu.Rows" sId="19"/>
    <undo index="10" exp="area" ref3D="1" dr="$A$75:$XFD$76" dn="Z_5BFCA170_DEAE_4D2C_98A0_1E68B427AC01_.wvu.Rows" sId="19"/>
    <undo index="8" exp="area" ref3D="1" dr="$A$64:$XFD$65" dn="Z_5BFCA170_DEAE_4D2C_98A0_1E68B427AC01_.wvu.Rows" sId="19"/>
    <undo index="6" exp="area" ref3D="1" dr="$A$56:$XFD$57" dn="Z_5BFCA170_DEAE_4D2C_98A0_1E68B427AC01_.wvu.Rows" sId="19"/>
    <undo index="4" exp="area" ref3D="1" dr="$A$54:$XFD$54" dn="Z_5BFCA170_DEAE_4D2C_98A0_1E68B427AC01_.wvu.Rows" sId="19"/>
    <undo index="2" exp="area" ref3D="1" dr="$A$43:$XFD$43" dn="Z_5BFCA170_DEAE_4D2C_98A0_1E68B427AC01_.wvu.Rows" sId="19"/>
    <undo index="18" exp="area" ref3D="1" dr="$A$87:$XFD$94" dn="Z_42584DC0_1D41_4C93_9B38_C388E7B8DAC4_.wvu.Rows" sId="19"/>
    <undo index="16" exp="area" ref3D="1" dr="$A$80:$XFD$84" dn="Z_42584DC0_1D41_4C93_9B38_C388E7B8DAC4_.wvu.Rows" sId="19"/>
    <undo index="14" exp="area" ref3D="1" dr="$A$75:$XFD$76" dn="Z_42584DC0_1D41_4C93_9B38_C388E7B8DAC4_.wvu.Rows" sId="19"/>
    <undo index="12" exp="area" ref3D="1" dr="$A$64:$XFD$65" dn="Z_42584DC0_1D41_4C93_9B38_C388E7B8DAC4_.wvu.Rows" sId="19"/>
    <undo index="10" exp="area" ref3D="1" dr="$A$56:$XFD$58" dn="Z_42584DC0_1D41_4C93_9B38_C388E7B8DAC4_.wvu.Rows" sId="19"/>
    <undo index="8" exp="area" ref3D="1" dr="$A$54:$XFD$54" dn="Z_42584DC0_1D41_4C93_9B38_C388E7B8DAC4_.wvu.Rows" sId="19"/>
    <undo index="6" exp="area" ref3D="1" dr="$A$46:$XFD$47" dn="Z_42584DC0_1D41_4C93_9B38_C388E7B8DAC4_.wvu.Rows" sId="19"/>
    <undo index="4" exp="area" ref3D="1" dr="$A$43:$XFD$44" dn="Z_42584DC0_1D41_4C93_9B38_C388E7B8DAC4_.wvu.Rows" sId="19"/>
    <undo index="2" exp="area" ref3D="1" dr="$A$28:$XFD$36" dn="Z_42584DC0_1D41_4C93_9B38_C388E7B8DAC4_.wvu.Rows" sId="19"/>
    <undo index="18" exp="area" ref3D="1" dr="$A$87:$XFD$94" dn="Z_3DCB9AAA_F09C_4EA6_B992_F93E466D374A_.wvu.Rows" sId="19"/>
    <undo index="16" exp="area" ref3D="1" dr="$A$80:$XFD$85" dn="Z_3DCB9AAA_F09C_4EA6_B992_F93E466D374A_.wvu.Rows" sId="19"/>
    <undo index="14" exp="area" ref3D="1" dr="$A$75:$XFD$76" dn="Z_3DCB9AAA_F09C_4EA6_B992_F93E466D374A_.wvu.Rows" sId="19"/>
    <undo index="12" exp="area" ref3D="1" dr="$A$64:$XFD$65" dn="Z_3DCB9AAA_F09C_4EA6_B992_F93E466D374A_.wvu.Rows" sId="19"/>
    <undo index="10" exp="area" ref3D="1" dr="$A$56:$XFD$57" dn="Z_3DCB9AAA_F09C_4EA6_B992_F93E466D374A_.wvu.Rows" sId="19"/>
    <undo index="8" exp="area" ref3D="1" dr="$A$54:$XFD$54" dn="Z_3DCB9AAA_F09C_4EA6_B992_F93E466D374A_.wvu.Rows" sId="19"/>
    <undo index="6" exp="area" ref3D="1" dr="$A$43:$XFD$43" dn="Z_3DCB9AAA_F09C_4EA6_B992_F93E466D374A_.wvu.Rows" sId="19"/>
    <undo index="14" exp="area" ref3D="1" dr="$A$87:$XFD$94" dn="Z_1A52382B_3765_4E8C_903F_6B8919B7242E_.wvu.Rows" sId="19"/>
    <undo index="12" exp="area" ref3D="1" dr="$A$80:$XFD$84" dn="Z_1A52382B_3765_4E8C_903F_6B8919B7242E_.wvu.Rows" sId="19"/>
    <undo index="10" exp="area" ref3D="1" dr="$A$75:$XFD$76" dn="Z_1A52382B_3765_4E8C_903F_6B8919B7242E_.wvu.Rows" sId="19"/>
    <undo index="8" exp="area" ref3D="1" dr="$A$64:$XFD$65" dn="Z_1A52382B_3765_4E8C_903F_6B8919B7242E_.wvu.Rows" sId="19"/>
    <undo index="6" exp="area" ref3D="1" dr="$A$56:$XFD$58" dn="Z_1A52382B_3765_4E8C_903F_6B8919B7242E_.wvu.Rows" sId="19"/>
    <undo index="4" exp="area" ref3D="1" dr="$A$54:$XFD$54" dn="Z_1A52382B_3765_4E8C_903F_6B8919B7242E_.wvu.Rows" sId="19"/>
    <undo index="2" exp="area" ref3D="1" dr="$A$43:$XFD$43" dn="Z_1A52382B_3765_4E8C_903F_6B8919B7242E_.wvu.Rows" sId="19"/>
    <undo index="18" exp="area" ref3D="1" dr="$A$87:$XFD$94" dn="Z_1718F1EE_9F48_4DBE_9531_3B70F9C4A5DD_.wvu.Rows" sId="19"/>
    <undo index="16" exp="area" ref3D="1" dr="$A$80:$XFD$84" dn="Z_1718F1EE_9F48_4DBE_9531_3B70F9C4A5DD_.wvu.Rows" sId="19"/>
    <undo index="14" exp="area" ref3D="1" dr="$A$75:$XFD$76" dn="Z_1718F1EE_9F48_4DBE_9531_3B70F9C4A5DD_.wvu.Rows" sId="19"/>
    <undo index="12" exp="area" ref3D="1" dr="$A$64:$XFD$65" dn="Z_1718F1EE_9F48_4DBE_9531_3B70F9C4A5DD_.wvu.Rows" sId="19"/>
    <undo index="10" exp="area" ref3D="1" dr="$A$56:$XFD$57" dn="Z_1718F1EE_9F48_4DBE_9531_3B70F9C4A5DD_.wvu.Rows" sId="19"/>
    <undo index="8" exp="area" ref3D="1" dr="$A$54:$XFD$54" dn="Z_1718F1EE_9F48_4DBE_9531_3B70F9C4A5DD_.wvu.Rows" sId="19"/>
    <undo index="6" exp="area" ref3D="1" dr="$A$46:$XFD$47" dn="Z_1718F1EE_9F48_4DBE_9531_3B70F9C4A5DD_.wvu.Rows" sId="19"/>
    <undo index="4" exp="area" ref3D="1" dr="$A$43:$XFD$44" dn="Z_1718F1EE_9F48_4DBE_9531_3B70F9C4A5DD_.wvu.Rows" sId="19"/>
  </rrc>
  <rcc rId="29511" sId="19" odxf="1" dxf="1">
    <nc r="B36" t="inlineStr">
      <is>
        <t>Прочие неналоговые доходы</t>
      </is>
    </nc>
    <odxf>
      <font>
        <b val="0"/>
        <sz val="12"/>
        <name val="Times New Roman"/>
        <scheme val="none"/>
      </font>
      <alignment vertical="top" wrapText="1" readingOrder="0"/>
    </odxf>
    <ndxf>
      <font>
        <b/>
        <sz val="12"/>
        <name val="Times New Roman"/>
        <scheme val="none"/>
      </font>
      <alignment vertical="bottom" wrapText="0" readingOrder="0"/>
    </ndxf>
  </rcc>
  <rcc rId="29512" sId="19">
    <nc r="B37" t="inlineStr">
      <is>
        <t>Невыясненные поступления</t>
      </is>
    </nc>
  </rcc>
  <rfmt sheetId="19" sqref="A36" start="0" length="0">
    <dxf>
      <font>
        <b/>
        <sz val="12"/>
        <name val="Times New Roman"/>
        <scheme val="none"/>
      </font>
    </dxf>
  </rfmt>
  <rcc rId="29513" sId="19">
    <nc r="A36">
      <v>1170000000</v>
    </nc>
  </rcc>
  <rcc rId="29514" sId="19">
    <nc r="A37">
      <v>1170100000</v>
    </nc>
  </rcc>
  <rcc rId="29515" sId="19" numFmtId="4">
    <oc r="D37">
      <v>0</v>
    </oc>
    <nc r="D37">
      <v>0.2</v>
    </nc>
  </rcc>
  <rcc rId="29516" sId="19">
    <nc r="D36">
      <f>SUM(D37)</f>
    </nc>
  </rcc>
  <rcc rId="29517" sId="19">
    <nc r="C36">
      <f>SUM(C37)</f>
    </nc>
  </rcc>
  <rfmt sheetId="19" sqref="C36:D36" start="0" length="2147483647">
    <dxf>
      <font>
        <b/>
      </font>
    </dxf>
  </rfmt>
  <rfmt sheetId="19" sqref="B37" start="0" length="2147483647">
    <dxf>
      <font>
        <b val="0"/>
      </font>
    </dxf>
  </rfmt>
  <rcc rId="29518" sId="19" numFmtId="4">
    <oc r="D40">
      <v>709.7</v>
    </oc>
    <nc r="D40">
      <v>887.125</v>
    </nc>
  </rcc>
  <rcc rId="29519" sId="19" numFmtId="4">
    <oc r="D43">
      <v>35.090000000000003</v>
    </oc>
    <nc r="D43">
      <v>42.960999999999999</v>
    </nc>
  </rcc>
  <rcc rId="29520" sId="19" numFmtId="34">
    <oc r="D56">
      <v>287.17718000000002</v>
    </oc>
    <nc r="D56">
      <v>351.39348999999999</v>
    </nc>
  </rcc>
  <rcc rId="29521" sId="19" numFmtId="34">
    <nc r="D63">
      <v>2</v>
    </nc>
  </rcc>
  <rcc rId="29522" sId="19" numFmtId="34">
    <oc r="D78">
      <v>76.534689999999998</v>
    </oc>
    <nc r="D78">
      <v>105.74330999999999</v>
    </nc>
  </rcc>
  <rcc rId="29523" sId="19" numFmtId="34">
    <oc r="D80">
      <v>394.74018999999998</v>
    </oc>
    <nc r="D80">
      <v>483.25319000000002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Яро!$19:$24,Яро!$28:$28,Яро!$41:$41,Яро!$44:$44,Яро!$47:$48,Яро!$55:$55,Яро!$57:$58,Яро!$65:$66,Яро!$76:$76,Яро!$83:$85,Яро!$88:$91,Яро!$93:$95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29431" sId="18" numFmtId="34">
    <oc r="D59">
      <v>460.87288000000001</v>
    </oc>
    <nc r="D59">
      <v>592.36425999999994</v>
    </nc>
  </rcc>
  <rcc rId="29432" sId="18" numFmtId="34">
    <oc r="C64">
      <v>67.612129999999993</v>
    </oc>
    <nc r="C64">
      <v>72.612129999999993</v>
    </nc>
  </rcc>
  <rcc rId="29433" sId="18" numFmtId="34">
    <oc r="D66">
      <v>59.754339999999999</v>
    </oc>
    <nc r="D66">
      <v>77.839119999999994</v>
    </nc>
  </rcc>
  <rcc rId="29434" sId="18" numFmtId="34">
    <oc r="D71">
      <v>6</v>
    </oc>
    <nc r="D71">
      <v>9.7659000000000002</v>
    </nc>
  </rcc>
  <rcc rId="29435" sId="18" numFmtId="34">
    <oc r="D76">
      <v>269.35273000000001</v>
    </oc>
    <nc r="D76">
      <v>443.53073000000001</v>
    </nc>
  </rcc>
  <rcc rId="29436" sId="18" numFmtId="34">
    <oc r="C77">
      <v>180</v>
    </oc>
    <nc r="C77">
      <v>163</v>
    </nc>
  </rcc>
  <rcc rId="29437" sId="18" numFmtId="34">
    <oc r="D80">
      <v>172.8</v>
    </oc>
    <nc r="D80">
      <v>177.88469000000001</v>
    </nc>
  </rcc>
  <rcc rId="29438" sId="18" numFmtId="34">
    <oc r="C81">
      <v>2196.39687</v>
    </oc>
    <nc r="C81">
      <v>2208.39687</v>
    </nc>
  </rcc>
  <rcc rId="29439" sId="18" numFmtId="34">
    <oc r="D81">
      <v>358.11836</v>
    </oc>
    <nc r="D81">
      <v>432.38839000000002</v>
    </nc>
  </rcc>
  <rcc rId="29440" sId="18" numFmtId="34">
    <oc r="D83">
      <v>792.74432999999999</v>
    </oc>
    <nc r="D83">
      <v>964.78412000000003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31633" sId="3" numFmtId="4">
    <oc r="C95">
      <v>21182.336569999999</v>
    </oc>
    <nc r="C95">
      <v>21534.25576</v>
    </nc>
  </rcc>
  <rcc rId="31634" sId="3" numFmtId="4">
    <oc r="D97">
      <v>19027.09865</v>
    </oc>
    <nc r="D97">
      <v>38393.984570000001</v>
    </nc>
  </rcc>
  <rcc rId="31635" sId="3" numFmtId="4">
    <oc r="D98">
      <v>623.30229999999995</v>
    </oc>
    <nc r="D98">
      <v>666.89729999999997</v>
    </nc>
  </rcc>
  <rcc rId="31636" sId="3" numFmtId="4">
    <oc r="D100">
      <v>175.92812000000001</v>
    </oc>
    <nc r="D100">
      <v>4407.2872600000001</v>
    </nc>
  </rcc>
  <rcc rId="31637" sId="3" numFmtId="4">
    <oc r="D101">
      <v>132.73277999999999</v>
    </oc>
    <nc r="D101">
      <v>890.97886000000005</v>
    </nc>
  </rcc>
  <rcc rId="31638" sId="3" numFmtId="4">
    <oc r="C102">
      <v>32306.53687</v>
    </oc>
    <nc r="C102">
      <v>1349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30836" sId="12">
    <oc r="A1" t="inlineStr">
      <is>
        <t xml:space="preserve">                     Анализ исполнения бюджета Тораевского сельского поселения на 01.06.2022 г.</t>
      </is>
    </oc>
    <nc r="A1" t="inlineStr">
      <is>
        <t xml:space="preserve">                     Анализ исполнения бюджета Тораевского сельского поселения на 01.07.2022 г.</t>
      </is>
    </nc>
  </rcc>
  <rcc rId="30837" sId="12" numFmtId="4">
    <oc r="D6">
      <v>49.739530000000002</v>
    </oc>
    <nc r="D6">
      <v>63.834220000000002</v>
    </nc>
  </rcc>
  <rcc rId="30838" sId="12" numFmtId="4">
    <oc r="D8">
      <v>205.56045</v>
    </oc>
    <nc r="D8">
      <v>250.46915000000001</v>
    </nc>
  </rcc>
  <rcc rId="30839" sId="12" numFmtId="4">
    <oc r="D9">
      <v>1.27234</v>
    </oc>
    <nc r="D9">
      <v>1.4744999999999999</v>
    </nc>
  </rcc>
  <rcc rId="30840" sId="12" numFmtId="4">
    <oc r="D10">
      <v>238.21734000000001</v>
    </oc>
    <nc r="D10">
      <v>288.52409</v>
    </nc>
  </rcc>
  <rcc rId="30841" sId="12" numFmtId="4">
    <oc r="D11">
      <v>-25.224160000000001</v>
    </oc>
    <nc r="D11">
      <v>-31.613309999999998</v>
    </nc>
  </rcc>
  <rcc rId="30842" sId="12" numFmtId="4">
    <oc r="D15">
      <v>2.7548599999999999</v>
    </oc>
    <nc r="D15">
      <v>2.6064600000000002</v>
    </nc>
  </rcc>
  <rcc rId="30843" sId="12" numFmtId="4">
    <oc r="D16">
      <v>38.380760000000002</v>
    </oc>
    <nc r="D16">
      <v>41.97045</v>
    </nc>
  </rcc>
  <rcc rId="30844" sId="12" numFmtId="4">
    <oc r="D18">
      <v>3.4</v>
    </oc>
    <nc r="D18">
      <v>4.2</v>
    </nc>
  </rcc>
  <rcc rId="30845" sId="12" numFmtId="4">
    <oc r="D27">
      <v>347.80288999999999</v>
    </oc>
    <nc r="D27">
      <v>352.46289000000002</v>
    </nc>
  </rcc>
  <rcc rId="30846" sId="12" numFmtId="4">
    <oc r="D28">
      <v>31.874420000000001</v>
    </oc>
    <nc r="D28">
      <v>32.417769999999997</v>
    </nc>
  </rcc>
  <rcc rId="30847" sId="12" numFmtId="4">
    <oc r="D30">
      <v>17.633520000000001</v>
    </oc>
    <nc r="D30">
      <v>28.151599999999998</v>
    </nc>
  </rcc>
  <rcc rId="30848" sId="12" numFmtId="4">
    <oc r="D42">
      <v>974.46</v>
    </oc>
    <nc r="D42">
      <v>1169.3520000000001</v>
    </nc>
  </rcc>
  <rcc rId="30849" sId="12" numFmtId="4">
    <oc r="D44">
      <v>512.01</v>
    </oc>
    <nc r="D44">
      <v>823.17960000000005</v>
    </nc>
  </rcc>
  <rcc rId="30850" sId="12" numFmtId="4">
    <oc r="D45">
      <v>42.960999999999999</v>
    </oc>
    <nc r="D45">
      <v>50.832000000000001</v>
    </nc>
  </rcc>
  <rcc rId="30851" sId="12" numFmtId="34">
    <oc r="D58">
      <v>422.08614999999998</v>
    </oc>
    <nc r="D58">
      <v>540.83930999999995</v>
    </nc>
  </rcc>
  <rcc rId="30852" sId="12" numFmtId="34">
    <oc r="D65">
      <v>30.935639999999999</v>
    </oc>
    <nc r="D65">
      <v>43.359340000000003</v>
    </nc>
  </rcc>
  <rcc rId="30853" sId="12" numFmtId="34">
    <oc r="D69">
      <v>0</v>
    </oc>
    <nc r="D69">
      <v>2.83134</v>
    </nc>
  </rcc>
  <rcc rId="30854" sId="12" numFmtId="34">
    <oc r="D76">
      <v>605.55999999999995</v>
    </oc>
    <nc r="D76">
      <v>611.01499999999999</v>
    </nc>
  </rcc>
  <rcc rId="30855" sId="12" numFmtId="34">
    <oc r="D80">
      <v>68.585899999999995</v>
    </oc>
    <nc r="D80">
      <v>103.68053999999999</v>
    </nc>
  </rcc>
  <rcc rId="30856" sId="12" numFmtId="34">
    <oc r="D81">
      <v>238.54327000000001</v>
    </oc>
    <nc r="D81">
      <v>766.36996999999997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26857" sId="12">
    <oc r="A1" t="inlineStr">
      <is>
        <t xml:space="preserve">                     Анализ исполнения бюджета Тораевского сельского поселения на 01.04.2022 г.</t>
      </is>
    </oc>
    <nc r="A1" t="inlineStr">
      <is>
        <t xml:space="preserve">                     Анализ исполнения бюджета Тораевского сельского поселения на 01.05.2022 г.</t>
      </is>
    </nc>
  </rcc>
  <rcc rId="26858" sId="12" numFmtId="4">
    <oc r="D6">
      <v>33.426740000000002</v>
    </oc>
    <nc r="D6">
      <v>38.940649999999998</v>
    </nc>
  </rcc>
  <rcc rId="26859" sId="12" numFmtId="4">
    <oc r="D8">
      <v>116.37642</v>
    </oc>
    <nc r="D8">
      <v>148.50015999999999</v>
    </nc>
  </rcc>
  <rcc rId="26860" sId="12" numFmtId="4">
    <oc r="D9">
      <v>0.74570999999999998</v>
    </oc>
    <nc r="D9">
      <v>1.02003</v>
    </nc>
  </rcc>
  <rcc rId="26861" sId="12" numFmtId="4">
    <oc r="D10">
      <v>140.81354999999999</v>
    </oc>
    <nc r="D10">
      <v>176.22772000000001</v>
    </nc>
  </rcc>
  <rcc rId="26862" sId="12" numFmtId="4">
    <oc r="D11">
      <v>-15.6134</v>
    </oc>
    <nc r="D11">
      <v>-21.499179999999999</v>
    </nc>
  </rcc>
  <rcc rId="26863" sId="12" numFmtId="4">
    <oc r="D15">
      <v>2.4860500000000001</v>
    </oc>
    <nc r="D15">
      <v>2.5698300000000001</v>
    </nc>
  </rcc>
  <rcc rId="26864" sId="12" numFmtId="4">
    <oc r="D16">
      <v>20.846319999999999</v>
    </oc>
    <nc r="D16">
      <v>36.122639999999997</v>
    </nc>
  </rcc>
  <rcc rId="26865" sId="12" numFmtId="4">
    <oc r="D18">
      <v>2.1</v>
    </oc>
    <nc r="D18">
      <v>3.2</v>
    </nc>
  </rcc>
  <rcc rId="26866" sId="12" numFmtId="4">
    <oc r="D27">
      <v>220.51938999999999</v>
    </oc>
    <nc r="D27">
      <v>338.17189000000002</v>
    </nc>
  </rcc>
  <rcc rId="26867" sId="12" numFmtId="4">
    <oc r="D28">
      <v>7.7025100000000002</v>
    </oc>
    <nc r="D28">
      <v>8.2458600000000004</v>
    </nc>
  </rcc>
  <rcc rId="26868" sId="12" numFmtId="4">
    <oc r="D30">
      <v>0.40387000000000001</v>
    </oc>
    <nc r="D30">
      <v>10.40387</v>
    </nc>
  </rcc>
  <rcc rId="26869" sId="12" numFmtId="4">
    <oc r="D42">
      <v>584.67600000000004</v>
    </oc>
    <nc r="D42">
      <v>779.56799999999998</v>
    </nc>
  </rcc>
  <rcc rId="26870" sId="12" numFmtId="4">
    <oc r="D45">
      <v>27.219000000000001</v>
    </oc>
    <nc r="D45">
      <v>35.090000000000003</v>
    </nc>
  </rcc>
  <rcc rId="26871" sId="12" numFmtId="4">
    <nc r="D46">
      <v>270.44195000000002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Консол!$A$1:$K$51</formula>
    <oldFormula>Консол!$A$1:$K$51</oldFormula>
  </rdn>
  <rdn rId="0" localSheetId="1" customView="1" name="Z_B30CE22D_C12F_4E12_8BB9_3AAE0A6991CC_.wvu.Rows" hidden="1" oldHidden="1">
    <formula>Консол!$22:$22,Консол!$44:$46</formula>
    <oldFormula>Консол!$22:$22,Консол!$44:$46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Сун!$A$1:$F$105</formula>
    <oldFormula>Сун!$A$1:$F$105</oldFormula>
  </rdn>
  <rdn rId="0" localSheetId="5" customView="1" name="Z_B30CE22D_C12F_4E12_8BB9_3AAE0A6991CC_.wvu.Rows" hidden="1" oldHidden="1">
    <formula>Сун!$19:$24,Сун!$35:$37,Сун!$40:$40,Сун!$50:$52,Сун!$55:$55,Сун!$59:$59,Сун!$61:$63,Сун!$69:$70,Сун!$80:$81,Сун!$83:$83,Сун!$86:$86,Сун!$88:$91,Сун!$94:$101,Сун!$143:$143</formula>
    <oldFormula>Сун!$19:$24,Сун!$35:$37,Сун!$40:$40,Сун!$50:$52,Сун!$55:$55,Сун!$59:$59,Сун!$61:$63,Сун!$69:$70,Сун!$80:$81,Сун!$83:$83,Сун!$86:$86,Сун!$88:$91,Сун!$94:$101,Сун!$143:$143</oldFormula>
  </rdn>
  <rdn rId="0" localSheetId="6" customView="1" name="Z_B30CE22D_C12F_4E12_8BB9_3AAE0A6991CC_.wvu.PrintArea" hidden="1" oldHidden="1">
    <formula>Иль!$A$1:$F$106</formula>
    <oldFormula>Иль!$A$1:$F$106</oldFormula>
  </rdn>
  <rdn rId="0" localSheetId="6" customView="1" name="Z_B30CE22D_C12F_4E12_8BB9_3AAE0A6991CC_.wvu.Rows" hidden="1" oldHidden="1">
    <formula>Иль!$19:$24,Иль!$35:$35,Иль!$40:$41,Иль!$50:$52,Иль!$60:$60,Иль!$62:$64,Иль!$70:$71,Иль!$80:$81,Иль!$83:$83,Иль!$88:$92,Иль!$95:$102,Иль!$145:$145</formula>
    <oldFormula>Иль!$19:$24,Иль!$35:$35,Иль!$40:$41,Иль!$50:$52,Иль!$60:$60,Иль!$62:$64,Иль!$70:$71,Иль!$80:$81,Иль!$83:$83,Иль!$88:$92,Иль!$95:$102,Иль!$145:$145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Хор!$19:$22,Хор!$26:$34,Хор!$38:$38,Хор!$44:$46,Хор!$53:$53,Хор!$55:$57,Хор!$63:$64,Хор!$74:$75,Хор!$79:$83,Хор!$86:$93,Хор!$140:$140</formula>
    <oldFormula>Хор!$19:$22,Хор!$26:$34,Хор!$38:$38,Хор!$44:$46,Хор!$53:$53,Хор!$55:$57,Хор!$63:$64,Хор!$74:$75,Хор!$79:$83,Хор!$86:$93,Хор!$140:$140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Юсь!$A$1:$F$101</formula>
    <oldFormula>Юсь!$A$1:$F$101</oldFormula>
  </rdn>
  <rdn rId="0" localSheetId="17" customView="1" name="Z_B30CE22D_C12F_4E12_8BB9_3AAE0A6991CC_.wvu.Rows" hidden="1" oldHidden="1">
    <formula>Юсь!$19:$24,Юсь!$31:$33,Юсь!$36:$36,Юсь!$43:$48,Юсь!$57:$57,Юсь!$59:$60,Юсь!$67:$68,Юсь!$78:$79,Юсь!$83:$87,Юсь!$90:$97,Юсь!$141:$141</formula>
    <oldFormula>Юсь!$19:$24,Юсь!$31:$33,Юсь!$36:$36,Юсь!$43:$48,Юсь!$57:$57,Юсь!$59:$60,Юсь!$67:$68,Юсь!$78:$79,Юсь!$83:$87,Юсь!$90:$97,Юсь!$141:$141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Яро!$19:$24,Яро!$28:$28,Яро!$37:$37,Яро!$44:$44,Яро!$55:$55,Яро!$57:$59,Яро!$65:$66,Яро!$76:$76,Яро!$81:$85,Яро!$88:$91,Яро!$93:$95</formula>
    <oldFormula>Яро!$19:$24,Яро!$28:$28,Яро!$37:$37,Яро!$44:$44,Яро!$55:$55,Яро!$57:$59,Яро!$65:$66,Яро!$76:$76,Яро!$81:$85,Яро!$88:$91,Яро!$93:$95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c rId="31729" sId="3" numFmtId="4">
    <oc r="C102">
      <v>1349</v>
    </oc>
    <nc r="C102">
      <v>32306.53687</v>
    </nc>
  </rcc>
  <rcc rId="31730" sId="3" numFmtId="4">
    <oc r="D102">
      <v>628.31187</v>
    </oc>
    <nc r="D102">
      <v>1349.4814699999999</v>
    </nc>
  </rcc>
  <rcc rId="31731" sId="3" numFmtId="4">
    <oc r="D106">
      <v>41858.209000000003</v>
    </oc>
    <nc r="D106">
      <v>52906.044000000002</v>
    </nc>
  </rcc>
  <rcc rId="31732" sId="3" numFmtId="4">
    <oc r="D107">
      <v>168667.17858000001</v>
    </oc>
    <nc r="D107">
      <v>210737.50258</v>
    </nc>
  </rcc>
  <rcc rId="31733" sId="3" numFmtId="4">
    <oc r="D108">
      <v>10890.072620000001</v>
    </oc>
    <nc r="D108">
      <v>12535.20462</v>
    </nc>
  </rcc>
  <rcc rId="31734" sId="3" numFmtId="4">
    <oc r="D109">
      <v>2392.5369999999998</v>
    </oc>
    <nc r="D109">
      <v>2485.366</v>
    </nc>
  </rcc>
  <rcc rId="31735" sId="3" numFmtId="4">
    <oc r="D110">
      <v>985.20975999999996</v>
    </oc>
    <nc r="D110">
      <v>1313.05205</v>
    </nc>
  </rcc>
  <rcc rId="31736" sId="3" numFmtId="4">
    <oc r="D112">
      <v>23196.874220000002</v>
    </oc>
    <nc r="D112">
      <v>27522.427629999998</v>
    </nc>
  </rcc>
  <rcc rId="31737" sId="3" numFmtId="4">
    <oc r="D113">
      <v>263.36662000000001</v>
    </oc>
    <nc r="D113">
      <v>697.27013999999997</v>
    </nc>
  </rcc>
  <rcc rId="31738" sId="3" numFmtId="4">
    <oc r="D115">
      <v>5.6429499999999999</v>
    </oc>
    <nc r="D115">
      <v>7.0180899999999999</v>
    </nc>
  </rcc>
  <rcc rId="31739" sId="3" numFmtId="4">
    <oc r="D116">
      <v>4103.0345699999998</v>
    </oc>
    <nc r="D116">
      <v>4565.1830900000004</v>
    </nc>
  </rcc>
  <rcc rId="31740" sId="3" numFmtId="4">
    <oc r="D117">
      <v>28891.407289999999</v>
    </oc>
    <nc r="D117">
      <v>34991.951549999998</v>
    </nc>
  </rcc>
  <rcc rId="31741" sId="3" numFmtId="4">
    <oc r="C118">
      <v>208.57182</v>
    </oc>
    <nc r="C118">
      <v>273.30041999999997</v>
    </nc>
  </rcc>
  <rcc rId="31742" sId="3" numFmtId="4">
    <oc r="D118">
      <v>167.64836</v>
    </oc>
    <nc r="D118">
      <v>237.19435999999999</v>
    </nc>
  </rcc>
  <rcc rId="31743" sId="3" numFmtId="4">
    <oc r="D120">
      <v>186.86</v>
    </oc>
    <nc r="D120">
      <v>191.68</v>
    </nc>
  </rcc>
  <rcc rId="31744" sId="3" numFmtId="4">
    <oc r="D121">
      <v>2911.5230000000001</v>
    </oc>
    <nc r="D121">
      <v>3504.5329999999999</v>
    </nc>
  </rcc>
  <rcc rId="31745" sId="3" numFmtId="4">
    <oc r="D130">
      <v>22190.46</v>
    </oc>
    <nc r="D130">
      <v>26628.552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2.xml><?xml version="1.0" encoding="utf-8"?>
<revisions xmlns="http://schemas.openxmlformats.org/spreadsheetml/2006/main" xmlns:r="http://schemas.openxmlformats.org/officeDocument/2006/relationships">
  <rcc rId="26806" sId="11">
    <oc r="A1" t="inlineStr">
      <is>
        <t xml:space="preserve">                     Анализ исполнения бюджета Сятракасинского сельского поселения на 01.04.2022 г.</t>
      </is>
    </oc>
    <nc r="A1" t="inlineStr">
      <is>
        <t xml:space="preserve">                     Анализ исполнения бюджета Сятракасинского сельского поселения на 01.05.2022 г.</t>
      </is>
    </nc>
  </rcc>
  <rcc rId="26807" sId="11" numFmtId="4">
    <oc r="D6">
      <v>37.78922</v>
    </oc>
    <nc r="D6">
      <v>42.6676</v>
    </nc>
  </rcc>
  <rcc rId="26808" sId="11" numFmtId="4">
    <oc r="D8">
      <v>86.831940000000003</v>
    </oc>
    <nc r="D8">
      <v>110.80045</v>
    </nc>
  </rcc>
  <rcc rId="26809" sId="11" numFmtId="4">
    <oc r="D9">
      <v>0.55640000000000001</v>
    </oc>
    <nc r="D9">
      <v>0.76105999999999996</v>
    </nc>
  </rcc>
  <rcc rId="26810" sId="11" numFmtId="4">
    <oc r="D10">
      <v>105.06520999999999</v>
    </oc>
    <nc r="D10">
      <v>131.48877999999999</v>
    </nc>
  </rcc>
  <rcc rId="26811" sId="11" numFmtId="4">
    <oc r="D11">
      <v>-11.64963</v>
    </oc>
    <nc r="D11">
      <v>-16.04119</v>
    </nc>
  </rcc>
  <rcc rId="26812" sId="11" numFmtId="4">
    <oc r="D13">
      <v>0.37980000000000003</v>
    </oc>
    <nc r="D13">
      <v>2.0487000000000002</v>
    </nc>
  </rcc>
  <rcc rId="26813" sId="11" numFmtId="4">
    <oc r="D15">
      <v>7.05105</v>
    </oc>
    <nc r="D15">
      <v>8.7825699999999998</v>
    </nc>
  </rcc>
  <rcc rId="26814" sId="11" numFmtId="4">
    <oc r="D16">
      <v>39.044550000000001</v>
    </oc>
    <nc r="D16">
      <v>62.077770000000001</v>
    </nc>
  </rcc>
  <rcc rId="26815" sId="11" numFmtId="4">
    <oc r="D18">
      <v>2.35</v>
    </oc>
    <nc r="D18">
      <v>3.35</v>
    </nc>
  </rcc>
  <rcc rId="26816" sId="11" numFmtId="4">
    <oc r="D28">
      <v>1.6934400000000001</v>
    </oc>
    <nc r="D28">
      <v>2.2579199999999999</v>
    </nc>
  </rcc>
  <rcc rId="26817" sId="11" numFmtId="4">
    <oc r="D30">
      <v>0</v>
    </oc>
    <nc r="D30">
      <v>1.11114</v>
    </nc>
  </rcc>
  <rcc rId="26818" sId="11" numFmtId="4">
    <oc r="D41">
      <v>1212.3</v>
    </oc>
    <nc r="D41">
      <v>1616.4</v>
    </nc>
  </rcc>
  <rcc rId="26819" sId="11" numFmtId="4">
    <oc r="D43">
      <v>165.91</v>
    </oc>
    <nc r="D43">
      <v>202.65899999999999</v>
    </nc>
  </rcc>
  <rcc rId="26820" sId="11" numFmtId="4">
    <oc r="D44">
      <v>54.435000000000002</v>
    </oc>
    <nc r="D44">
      <v>74.111000000000004</v>
    </nc>
  </rcc>
  <rcc rId="26821" sId="11" numFmtId="34">
    <oc r="D58">
      <v>307.45150000000001</v>
    </oc>
    <nc r="D58">
      <v>436.19724000000002</v>
    </nc>
  </rcc>
  <rcc rId="26822" sId="11" numFmtId="34">
    <oc r="D65">
      <v>41.669580000000003</v>
    </oc>
    <nc r="D65">
      <v>59.754359999999998</v>
    </nc>
  </rcc>
  <rcc rId="26823" sId="11" numFmtId="34">
    <oc r="D70">
      <v>0</v>
    </oc>
    <nc r="D70">
      <v>3.84</v>
    </nc>
  </rcc>
  <rcc rId="26824" sId="11" numFmtId="34">
    <oc r="D75">
      <v>188.42751000000001</v>
    </oc>
    <nc r="D75">
      <v>225.17651000000001</v>
    </nc>
  </rcc>
  <rcc rId="26825" sId="11" numFmtId="34">
    <oc r="D80">
      <v>388.76220000000001</v>
    </oc>
    <nc r="D80">
      <v>428.97334999999998</v>
    </nc>
  </rcc>
  <rcc rId="26826" sId="11" numFmtId="34">
    <oc r="D82">
      <v>926.74590999999998</v>
    </oc>
    <nc r="D82">
      <v>1159.4394500000001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3.xml><?xml version="1.0" encoding="utf-8"?>
<revisions xmlns="http://schemas.openxmlformats.org/spreadsheetml/2006/main" xmlns:r="http://schemas.openxmlformats.org/officeDocument/2006/relationships">
  <rcc rId="30983" sId="15">
    <oc r="A1" t="inlineStr">
      <is>
        <t xml:space="preserve">                     Анализ исполнения бюджета Шатьмапосинского сельского поселения на 01.06.2022 г.</t>
      </is>
    </oc>
    <nc r="A1" t="inlineStr">
      <is>
        <t xml:space="preserve">                     Анализ исполнения бюджета Шатьмапосинского сельского поселения на 01.07.2022 г.</t>
      </is>
    </nc>
  </rcc>
  <rcc rId="30984" sId="15" numFmtId="4">
    <oc r="D6">
      <v>18.353249999999999</v>
    </oc>
    <nc r="D6">
      <v>23.43439</v>
    </nc>
  </rcc>
  <rcc rId="30985" sId="15" numFmtId="4">
    <oc r="D8">
      <v>94.188680000000005</v>
    </oc>
    <nc r="D8">
      <v>114.76605000000001</v>
    </nc>
  </rcc>
  <rcc rId="30986" sId="15" numFmtId="4">
    <oc r="D9">
      <v>0.58298000000000005</v>
    </oc>
    <nc r="D9">
      <v>0.67561000000000004</v>
    </nc>
  </rcc>
  <rcc rId="30987" sId="15" numFmtId="4">
    <oc r="D10">
      <v>109.15223</v>
    </oc>
    <nc r="D10">
      <v>132.20296999999999</v>
    </nc>
  </rcc>
  <rcc rId="30988" sId="15" numFmtId="4">
    <oc r="D11">
      <v>-11.55781</v>
    </oc>
    <nc r="D11">
      <v>-14.485340000000001</v>
    </nc>
  </rcc>
  <rcc rId="30989" sId="15" numFmtId="4">
    <oc r="D15">
      <v>20.721119999999999</v>
    </oc>
    <nc r="D15">
      <v>33.346640000000001</v>
    </nc>
  </rcc>
  <rcc rId="30990" sId="15" numFmtId="4">
    <oc r="D16">
      <v>26.796279999999999</v>
    </oc>
    <nc r="D16">
      <v>29.66835</v>
    </nc>
  </rcc>
  <rcc rId="30991" sId="15" numFmtId="4">
    <oc r="D28">
      <v>10.837999999999999</v>
    </oc>
    <nc r="D28">
      <v>13.005599999999999</v>
    </nc>
  </rcc>
  <rcc rId="30992" sId="15" numFmtId="4">
    <oc r="D30">
      <v>4.0933700000000002</v>
    </oc>
    <nc r="D30">
      <v>11.36758</v>
    </nc>
  </rcc>
  <rcc rId="30993" sId="15" numFmtId="4">
    <oc r="D42">
      <v>790.75</v>
    </oc>
    <nc r="D42">
      <v>948.9</v>
    </nc>
  </rcc>
  <rcc rId="30994" sId="15" numFmtId="4">
    <oc r="D44">
      <v>634.62687000000005</v>
    </oc>
    <nc r="D44">
      <v>1653.4197899999999</v>
    </nc>
  </rcc>
  <rcc rId="30995" sId="15" numFmtId="4">
    <oc r="D45">
      <v>42.960999999999999</v>
    </oc>
    <nc r="D45">
      <v>50.832000000000001</v>
    </nc>
  </rcc>
  <rcc rId="30996" sId="15" numFmtId="4">
    <oc r="D46">
      <v>253.97499999999999</v>
    </oc>
    <nc r="D46">
      <v>353.97500000000002</v>
    </nc>
  </rcc>
  <rcc rId="30997" sId="15" numFmtId="4">
    <oc r="C50">
      <v>336.50689999999997</v>
    </oc>
    <nc r="C50">
      <v>488.59084000000001</v>
    </nc>
  </rcc>
  <rcc rId="30998" sId="15" numFmtId="4">
    <oc r="D50">
      <v>238.66974999999999</v>
    </oc>
    <nc r="D50">
      <v>336.50689999999997</v>
    </nc>
  </rcc>
  <rcc rId="30999" sId="15" numFmtId="34">
    <oc r="D58">
      <v>548.50067999999999</v>
    </oc>
    <nc r="D58">
      <v>638.53670999999997</v>
    </nc>
  </rcc>
  <rcc rId="31000" sId="15" numFmtId="34">
    <oc r="D65">
      <v>30.939</v>
    </oc>
    <nc r="D65">
      <v>41.912880000000001</v>
    </nc>
  </rcc>
  <rcc rId="31001" sId="15" numFmtId="34">
    <oc r="D75">
      <v>253.20312000000001</v>
    </oc>
    <nc r="D75">
      <v>1268.34565</v>
    </nc>
  </rcc>
  <rcc rId="31002" sId="15" numFmtId="34">
    <oc r="D76">
      <v>11</v>
    </oc>
    <nc r="D76">
      <v>30.2</v>
    </nc>
  </rcc>
  <rcc rId="31003" sId="15" numFmtId="34">
    <oc r="C79">
      <v>573.97299999999996</v>
    </oc>
    <nc r="C79">
      <v>950.67448999999999</v>
    </nc>
  </rcc>
  <rcc rId="31004" sId="15" numFmtId="34">
    <oc r="D79">
      <v>66</v>
    </oc>
    <nc r="D79">
      <v>508.97300000000001</v>
    </nc>
  </rcc>
  <rcc rId="31005" sId="15" numFmtId="34">
    <oc r="C80">
      <v>2272.0558999999998</v>
    </oc>
    <nc r="C80">
      <v>2047.4383499999999</v>
    </nc>
  </rcc>
  <rcc rId="31006" sId="15" numFmtId="34">
    <oc r="D80">
      <v>1691.5779199999999</v>
    </oc>
    <nc r="D80">
      <v>1798.2501299999999</v>
    </nc>
  </rcc>
  <rcc rId="31007" sId="15" numFmtId="34">
    <oc r="D82">
      <v>352.71</v>
    </oc>
    <nc r="D82">
      <v>423.25200000000001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31.xml><?xml version="1.0" encoding="utf-8"?>
<revisions xmlns="http://schemas.openxmlformats.org/spreadsheetml/2006/main" xmlns:r="http://schemas.openxmlformats.org/officeDocument/2006/relationships">
  <rcc rId="28584" sId="6" numFmtId="4">
    <oc r="D6">
      <v>6.5781700000000001</v>
    </oc>
    <nc r="D6">
      <v>13.338889999999999</v>
    </nc>
  </rcc>
  <rcc rId="28585" sId="6" numFmtId="4">
    <oc r="D8">
      <v>125.97229</v>
    </oc>
    <nc r="D8">
      <v>174.37636000000001</v>
    </nc>
  </rcc>
  <rcc rId="28586" sId="6" numFmtId="4">
    <oc r="D9">
      <v>0.86529</v>
    </oc>
    <nc r="D9">
      <v>1.0793299999999999</v>
    </nc>
  </rcc>
  <rcc rId="28587" sId="6" numFmtId="4">
    <oc r="D10">
      <v>149.49347</v>
    </oc>
    <nc r="D10">
      <v>202.07910999999999</v>
    </nc>
  </rcc>
  <rcc rId="28588" sId="6" numFmtId="4">
    <oc r="D11">
      <v>-18.23771</v>
    </oc>
    <nc r="D11">
      <v>-21.397600000000001</v>
    </nc>
  </rcc>
  <rcc rId="28589" sId="6" numFmtId="4">
    <oc r="D15">
      <v>15.20308</v>
    </oc>
    <nc r="D15">
      <v>178.24172999999999</v>
    </nc>
  </rcc>
  <rcc rId="28590" sId="6" numFmtId="4">
    <oc r="D16">
      <v>64.331699999999998</v>
    </oc>
    <nc r="D16">
      <v>75.015709999999999</v>
    </nc>
  </rcc>
  <rcc rId="28591" sId="6" numFmtId="4">
    <oc r="D28">
      <v>48.613</v>
    </oc>
    <nc r="D28">
      <v>52.708100000000002</v>
    </nc>
  </rcc>
  <rcc rId="28592" sId="6" numFmtId="4">
    <oc r="D44">
      <v>897.66800000000001</v>
    </oc>
    <nc r="D44">
      <v>1122.085</v>
    </nc>
  </rcc>
  <rcc rId="28593" sId="6" numFmtId="4">
    <oc r="D48">
      <v>35.090000000000003</v>
    </oc>
    <nc r="D48">
      <v>42.960999999999999</v>
    </nc>
  </rcc>
  <rcc rId="28594" sId="6" numFmtId="4">
    <oc r="D31">
      <v>13.87581</v>
    </oc>
    <nc r="D31">
      <v>29.053619999999999</v>
    </nc>
  </rcc>
  <rcc rId="28595" sId="6" numFmtId="4">
    <oc r="D61">
      <v>355.11820999999998</v>
    </oc>
    <nc r="D61">
      <v>458.90492999999998</v>
    </nc>
  </rcc>
  <rcc rId="28596" sId="6" numFmtId="4">
    <oc r="C66">
      <v>4.4279999999999999</v>
    </oc>
    <nc r="C66">
      <v>11.428000000000001</v>
    </nc>
  </rcc>
  <rcc rId="28597" sId="6" numFmtId="4">
    <oc r="D66">
      <v>4.4279999999999999</v>
    </oc>
    <nc r="D66">
      <v>6.4279999999999999</v>
    </nc>
  </rcc>
  <rcc rId="28598" sId="6" numFmtId="4">
    <oc r="D68">
      <v>23.815999999999999</v>
    </oc>
    <nc r="D68">
      <v>30.305440000000001</v>
    </nc>
  </rcc>
  <rcc rId="28599" sId="6" numFmtId="4">
    <oc r="D72">
      <v>0</v>
    </oc>
    <nc r="D72">
      <v>2.83134</v>
    </nc>
  </rcc>
  <rcc rId="28600" sId="6" numFmtId="4">
    <oc r="C79">
      <v>180</v>
    </oc>
    <nc r="C79">
      <v>190</v>
    </nc>
  </rcc>
  <rcc rId="28601" sId="6" numFmtId="4">
    <oc r="D79">
      <v>6</v>
    </oc>
    <nc r="D79">
      <v>16</v>
    </nc>
  </rcc>
  <rcc rId="28602" sId="6" numFmtId="4">
    <oc r="C84">
      <v>314.39999999999998</v>
    </oc>
    <nc r="C84">
      <v>407.28129000000001</v>
    </nc>
  </rcc>
  <rcc rId="28603" sId="6" numFmtId="4">
    <oc r="D84">
      <v>184.30995999999999</v>
    </oc>
    <nc r="D84">
      <v>226.96486999999999</v>
    </nc>
  </rcc>
  <rcc rId="28604" sId="6" numFmtId="4">
    <oc r="C85">
      <v>603.60599999999999</v>
    </oc>
    <nc r="C85">
      <v>650.52300000000002</v>
    </nc>
  </rcc>
  <rcc rId="28605" sId="6" numFmtId="4">
    <oc r="D85">
      <v>200.81458000000001</v>
    </oc>
    <nc r="D85">
      <v>232.61929000000001</v>
    </nc>
  </rcc>
  <rcc rId="28606" sId="6" numFmtId="4">
    <oc r="C87">
      <v>1920.3837799999999</v>
    </oc>
    <nc r="C87">
      <v>2080.7243199999998</v>
    </nc>
  </rcc>
  <rcc rId="28607" sId="6" numFmtId="4">
    <oc r="D87">
      <v>697.87257999999997</v>
    </oc>
    <nc r="D87">
      <v>879.71743000000004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2.xml><?xml version="1.0" encoding="utf-8"?>
<revisions xmlns="http://schemas.openxmlformats.org/spreadsheetml/2006/main" xmlns:r="http://schemas.openxmlformats.org/officeDocument/2006/relationships">
  <rcc rId="30887" sId="13" numFmtId="4">
    <oc r="D6">
      <v>26.658000000000001</v>
    </oc>
    <nc r="D6">
      <v>43.474829999999997</v>
    </nc>
  </rcc>
  <rcc rId="30888" sId="13" numFmtId="4">
    <oc r="D8">
      <v>96.097909999999999</v>
    </oc>
    <nc r="D8">
      <v>117.09238999999999</v>
    </nc>
  </rcc>
  <rcc rId="30889" sId="13" numFmtId="4">
    <oc r="D9">
      <v>0.59479000000000004</v>
    </oc>
    <nc r="D9">
      <v>0.68930999999999998</v>
    </nc>
  </rcc>
  <rcc rId="30890" sId="13" numFmtId="4">
    <oc r="D10">
      <v>111.36474</v>
    </oc>
    <nc r="D10">
      <v>134.88275999999999</v>
    </nc>
  </rcc>
  <rcc rId="30891" sId="13" numFmtId="4">
    <oc r="D11">
      <v>-11.79209</v>
    </oc>
    <nc r="D11">
      <v>-14.778969999999999</v>
    </nc>
  </rcc>
  <rcc rId="30892" sId="13" numFmtId="4">
    <oc r="D13">
      <v>7.4399999999999994E-2</v>
    </oc>
    <nc r="D13">
      <v>1.0592999999999999</v>
    </nc>
  </rcc>
  <rcc rId="30893" sId="13" numFmtId="4">
    <oc r="D15">
      <v>1.85209</v>
    </oc>
    <nc r="D15">
      <v>2.03389</v>
    </nc>
  </rcc>
  <rcc rId="30894" sId="13" numFmtId="4">
    <oc r="D16">
      <v>32.59881</v>
    </oc>
    <nc r="D16">
      <v>33.767290000000003</v>
    </nc>
  </rcc>
  <rcc rId="30895" sId="13" numFmtId="4">
    <oc r="D18">
      <v>1.4</v>
    </oc>
    <nc r="D18">
      <v>1.6</v>
    </nc>
  </rcc>
  <rcc rId="30896" sId="13" numFmtId="4">
    <oc r="D25">
      <v>12.033300000000001</v>
    </oc>
    <nc r="D25">
      <v>16.383299999999998</v>
    </nc>
  </rcc>
  <rcc rId="30897" sId="13" numFmtId="4">
    <oc r="D37">
      <v>873.04</v>
    </oc>
    <nc r="D37">
      <v>1047.6479999999999</v>
    </nc>
  </rcc>
  <rcc rId="30898" sId="13" numFmtId="4">
    <oc r="D41">
      <v>42.960999999999999</v>
    </oc>
    <nc r="D41">
      <v>50.832000000000001</v>
    </nc>
  </rcc>
  <rcc rId="30899" sId="13" numFmtId="4">
    <oc r="D33">
      <v>0</v>
    </oc>
    <nc r="D33">
      <v>0.33851999999999999</v>
    </nc>
  </rcc>
  <rcc rId="30900" sId="13" numFmtId="34">
    <oc r="D54">
      <v>505.80928</v>
    </oc>
    <nc r="D54">
      <v>627.26840000000004</v>
    </nc>
  </rcc>
  <rcc rId="30901" sId="13" numFmtId="34">
    <oc r="D61">
      <v>25.847190000000001</v>
    </oc>
    <nc r="D61">
      <v>33.099260000000001</v>
    </nc>
  </rcc>
  <rcc rId="30902" sId="13" numFmtId="34">
    <oc r="D67">
      <v>0</v>
    </oc>
    <nc r="D67">
      <v>2</v>
    </nc>
  </rcc>
  <rcc rId="30903" sId="13" numFmtId="34">
    <oc r="D76">
      <v>108.09199</v>
    </oc>
    <nc r="D76">
      <v>108.33967</v>
    </nc>
  </rcc>
  <rcc rId="30904" sId="13" numFmtId="34">
    <oc r="D78">
      <v>309.44983999999999</v>
    </oc>
    <nc r="D78">
      <v>380.28492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21.xml><?xml version="1.0" encoding="utf-8"?>
<revisions xmlns="http://schemas.openxmlformats.org/spreadsheetml/2006/main" xmlns:r="http://schemas.openxmlformats.org/officeDocument/2006/relationships">
  <rcc rId="28790" sId="10" numFmtId="4">
    <oc r="D6">
      <v>87.501360000000005</v>
    </oc>
    <nc r="D6">
      <v>109.25830000000001</v>
    </nc>
  </rcc>
  <rcc rId="28791" sId="10" numFmtId="4">
    <oc r="D8">
      <v>89.192049999999995</v>
    </oc>
    <nc r="D8">
      <v>123.46357</v>
    </nc>
  </rcc>
  <rcc rId="28792" sId="10" numFmtId="4">
    <oc r="D9">
      <v>0.61265000000000003</v>
    </oc>
    <nc r="D9">
      <v>0.76419000000000004</v>
    </nc>
  </rcc>
  <rcc rId="28793" sId="10" numFmtId="4">
    <oc r="D10">
      <v>105.84575</v>
    </oc>
    <nc r="D10">
      <v>143.0779</v>
    </nc>
  </rcc>
  <rcc rId="28794" sId="10" numFmtId="4">
    <oc r="D11">
      <v>-12.91283</v>
    </oc>
    <nc r="D11">
      <v>-15.15011</v>
    </nc>
  </rcc>
  <rcc rId="28795" sId="10" numFmtId="4">
    <oc r="D15">
      <v>68.402469999999994</v>
    </oc>
    <nc r="D15">
      <v>83.836470000000006</v>
    </nc>
  </rcc>
  <rcc rId="28796" sId="10" numFmtId="4">
    <oc r="D16">
      <v>92.569469999999995</v>
    </oc>
    <nc r="D16">
      <v>121.07120999999999</v>
    </nc>
  </rcc>
  <rcc rId="28797" sId="10" numFmtId="4">
    <oc r="D18">
      <v>1.19</v>
    </oc>
    <nc r="D18">
      <v>1.99</v>
    </nc>
  </rcc>
  <rcc rId="28798" sId="10" numFmtId="4">
    <oc r="D28">
      <v>18</v>
    </oc>
    <nc r="D28">
      <v>22.5</v>
    </nc>
  </rcc>
  <rcc rId="28799" sId="10" numFmtId="4">
    <oc r="D41">
      <v>1159.432</v>
    </oc>
    <nc r="D41">
      <v>1449.29</v>
    </nc>
  </rcc>
  <rcc rId="28800" sId="10" numFmtId="4">
    <oc r="D45">
      <v>74.111000000000004</v>
    </oc>
    <nc r="D45">
      <v>93.787000000000006</v>
    </nc>
  </rcc>
  <rcc rId="28801" sId="10" numFmtId="34">
    <oc r="D63">
      <v>4.9020000000000001</v>
    </oc>
    <nc r="D63">
      <v>9.9019999999999992</v>
    </nc>
  </rcc>
  <rcc rId="28802" sId="10" numFmtId="34">
    <oc r="D65">
      <v>46.350320000000004</v>
    </oc>
    <nc r="D65">
      <v>66.301320000000004</v>
    </nc>
  </rcc>
  <rcc rId="28803" sId="10" numFmtId="34">
    <oc r="D69">
      <v>0</v>
    </oc>
    <nc r="D69">
      <v>2.83134</v>
    </nc>
  </rcc>
  <rcc rId="28804" sId="10" numFmtId="34">
    <oc r="D79">
      <v>107.336</v>
    </oc>
    <nc r="D79">
      <v>165.56200999999999</v>
    </nc>
  </rcc>
  <rcc rId="28805" sId="10" numFmtId="34">
    <oc r="D80">
      <v>116.97087000000001</v>
    </oc>
    <nc r="D80">
      <v>143.81138999999999</v>
    </nc>
  </rcc>
  <rcc rId="28806" sId="10" numFmtId="34">
    <oc r="D83">
      <v>597.00340000000006</v>
    </oc>
    <nc r="D83">
      <v>745.6114</v>
    </nc>
  </rcc>
  <rcc rId="28807" sId="10" numFmtId="34">
    <oc r="D90">
      <v>38.534999999999997</v>
    </oc>
    <nc r="D90">
      <v>44</v>
    </nc>
  </rcc>
  <rcc rId="28808" sId="10" numFmtId="34">
    <oc r="D58">
      <v>416.46884999999997</v>
    </oc>
    <nc r="D58">
      <v>533.44764999999995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fmt sheetId="1" sqref="D29">
    <dxf>
      <numFmt numFmtId="2" formatCode="0.00"/>
    </dxf>
  </rfmt>
  <rfmt sheetId="1" sqref="D29">
    <dxf>
      <numFmt numFmtId="183" formatCode="0.000"/>
    </dxf>
  </rfmt>
  <rfmt sheetId="1" sqref="D29">
    <dxf>
      <numFmt numFmtId="174" formatCode="0.0000"/>
    </dxf>
  </rfmt>
  <rfmt sheetId="1" sqref="D29">
    <dxf>
      <numFmt numFmtId="168" formatCode="0.00000"/>
    </dxf>
  </rfmt>
  <rcc rId="29917" sId="3" numFmtId="4">
    <oc r="D110">
      <v>956.90976000000001</v>
    </oc>
    <nc r="D110">
      <v>985.20975999999996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c rId="27805" sId="1">
    <oc r="A1" t="inlineStr">
      <is>
        <t>Анализ исполнения консолидированного бюджета Моргаушского районана 01.04.2022 г.</t>
      </is>
    </oc>
    <nc r="A1" t="inlineStr">
      <is>
        <t>Анализ исполнения консолидированного бюджета Моргаушского районана 01.05.2022 г.</t>
      </is>
    </nc>
  </rcc>
  <rcc rId="27806" sId="1">
    <oc r="D3" t="inlineStr">
      <is>
        <t>исполнено на 01.04.2022 г.</t>
      </is>
    </oc>
    <nc r="D3" t="inlineStr">
      <is>
        <t>исполнено на 01.05.2022 г.</t>
      </is>
    </nc>
  </rcc>
  <rcc rId="27807" sId="1">
    <oc r="G3" t="inlineStr">
      <is>
        <t>исполнено на 01.04.2022 г.</t>
      </is>
    </oc>
    <nc r="G3" t="inlineStr">
      <is>
        <t>исполнено на 01.05.2022 г.</t>
      </is>
    </nc>
  </rcc>
  <rcc rId="27808" sId="1">
    <oc r="J3" t="inlineStr">
      <is>
        <t>исполнено на 01.04.2022 г.</t>
      </is>
    </oc>
    <nc r="J3" t="inlineStr">
      <is>
        <t>исполнено на 01.05.2022 г.</t>
      </is>
    </nc>
  </rcc>
  <rcc rId="27809" sId="3">
    <oc r="A2" t="inlineStr">
      <is>
        <t xml:space="preserve">                                                        Моргаушского района на 01.04.2022 г. </t>
      </is>
    </oc>
    <nc r="A2" t="inlineStr">
      <is>
        <t xml:space="preserve">                                                        Моргаушского района на 01.05.2022 г. </t>
      </is>
    </nc>
  </rcc>
  <rcc rId="27810" sId="3">
    <oc r="D3" t="inlineStr">
      <is>
        <t>исполнено на 01.04.2022 г.</t>
      </is>
    </oc>
    <nc r="D3" t="inlineStr">
      <is>
        <t>исполнено на 01.05.2022 г.</t>
      </is>
    </nc>
  </rcc>
  <rcc rId="27811" sId="3">
    <oc r="D75" t="inlineStr">
      <is>
        <t>исполнено на 01.04.2022 г.</t>
      </is>
    </oc>
    <nc r="D75" t="inlineStr">
      <is>
        <t>исполнено на 01.05.2022 г.</t>
      </is>
    </nc>
  </rcc>
  <rcc rId="27812" sId="3" numFmtId="4">
    <oc r="D6">
      <v>30473.09996</v>
    </oc>
    <nc r="D6">
      <v>39169.695440000003</v>
    </nc>
  </rcc>
  <rcc rId="27813" sId="3" numFmtId="4">
    <oc r="D8">
      <v>753.02387999999996</v>
    </oc>
    <nc r="D8">
      <v>960.88347999999996</v>
    </nc>
  </rcc>
  <rcc rId="27814" sId="3" numFmtId="4">
    <oc r="D9">
      <v>4.8251900000000001</v>
    </oc>
    <nc r="D9">
      <v>6.6002900000000002</v>
    </nc>
  </rcc>
  <rcc rId="27815" sId="3" numFmtId="4">
    <oc r="D10">
      <v>911.14644999999996</v>
    </oc>
    <nc r="D10">
      <v>1140.2969700000001</v>
    </nc>
  </rcc>
  <rcc rId="27816" sId="3" numFmtId="4">
    <oc r="D11">
      <v>-101.02779</v>
    </oc>
    <nc r="D11">
      <v>-139.11250000000001</v>
    </nc>
  </rcc>
  <rcc rId="27817" sId="3" numFmtId="4">
    <oc r="D13">
      <v>2703.9421499999999</v>
    </oc>
    <nc r="D13">
      <v>6470.9753099999998</v>
    </nc>
  </rcc>
  <rcc rId="27818" sId="3" numFmtId="4">
    <oc r="D14">
      <v>0.29969000000000001</v>
    </oc>
    <nc r="D14">
      <v>-3.4452500000000001</v>
    </nc>
  </rcc>
  <rcc rId="27819" sId="3" numFmtId="4">
    <oc r="D15">
      <v>919.17972999999995</v>
    </oc>
    <nc r="D15">
      <v>1020.17994</v>
    </nc>
  </rcc>
  <rcc rId="27820" sId="3" numFmtId="4">
    <oc r="D16">
      <v>944.40074000000004</v>
    </oc>
    <nc r="D16">
      <v>1139.7031899999999</v>
    </nc>
  </rcc>
  <rcc rId="27821" sId="3" numFmtId="4">
    <oc r="D20">
      <v>203.47613000000001</v>
    </oc>
    <nc r="D20">
      <v>266.38959999999997</v>
    </nc>
  </rcc>
  <rcc rId="27822" sId="3" numFmtId="4">
    <oc r="D25">
      <v>602.54841999999996</v>
    </oc>
    <nc r="D25">
      <v>812.05891999999994</v>
    </nc>
  </rcc>
  <rcc rId="27823" sId="3" numFmtId="4">
    <oc r="D37">
      <v>2163.4771799999999</v>
    </oc>
    <nc r="D37">
      <v>3354.8548599999999</v>
    </nc>
  </rcc>
  <rcc rId="27824" sId="3" numFmtId="4">
    <oc r="D38">
      <v>63.734340000000003</v>
    </oc>
    <nc r="D38">
      <v>85.640169999999998</v>
    </nc>
  </rcc>
  <rcc rId="27825" sId="3" numFmtId="4">
    <oc r="D42">
      <v>113.43527</v>
    </oc>
    <nc r="D42">
      <v>164.12064000000001</v>
    </nc>
  </rcc>
  <rcc rId="27826" sId="3" numFmtId="4">
    <oc r="D44">
      <v>317.70154000000002</v>
    </oc>
    <nc r="D44">
      <v>457.53095000000002</v>
    </nc>
  </rcc>
  <rcc rId="27827" sId="3" numFmtId="4">
    <oc r="D46">
      <v>0.76173999999999997</v>
    </oc>
    <nc r="D46">
      <v>1.1885300000000001</v>
    </nc>
  </rcc>
  <rcc rId="27828" sId="3" numFmtId="4">
    <oc r="D50">
      <v>2337.7159200000001</v>
    </oc>
    <nc r="D50">
      <v>2439.2743700000001</v>
    </nc>
  </rcc>
  <rcc rId="27829" sId="3" numFmtId="4">
    <oc r="D54">
      <v>354.37608</v>
    </oc>
    <nc r="D54">
      <v>513.25729999999999</v>
    </nc>
  </rcc>
  <rcc rId="27830" sId="3" numFmtId="4">
    <oc r="D55">
      <v>21.082470000000001</v>
    </oc>
    <nc r="D55">
      <v>28.21472</v>
    </nc>
  </rcc>
  <rcc rId="27831" sId="3" numFmtId="4">
    <oc r="D56">
      <v>49.596670000000003</v>
    </oc>
    <nc r="D56">
      <v>62.182899999999997</v>
    </nc>
  </rcc>
  <rcc rId="27832" sId="3" numFmtId="4">
    <oc r="D63">
      <v>449.1</v>
    </oc>
    <nc r="D63">
      <v>748.5</v>
    </nc>
  </rcc>
  <rcc rId="27833" sId="3" numFmtId="4">
    <oc r="D66">
      <v>31357.096949999999</v>
    </oc>
    <nc r="D66">
      <v>60913.488299999997</v>
    </nc>
  </rcc>
  <rcc rId="27834" sId="3" numFmtId="4">
    <oc r="D67">
      <v>119088.07988</v>
    </oc>
    <nc r="D67">
      <v>149226.22454</v>
    </nc>
  </rcc>
  <rcc rId="27835" sId="3" numFmtId="4">
    <oc r="D68">
      <v>10568.615</v>
    </oc>
    <nc r="D68">
      <v>15202.054</v>
    </nc>
  </rcc>
  <rcc rId="27836" sId="3" numFmtId="4">
    <oc r="D70">
      <v>-12.16386</v>
    </oc>
    <nc r="D70">
      <v>-1841.36194</v>
    </nc>
  </rcc>
  <rfmt sheetId="3" sqref="C72:D72">
    <dxf>
      <numFmt numFmtId="183" formatCode="0.000"/>
    </dxf>
  </rfmt>
  <rfmt sheetId="3" sqref="C72:D72">
    <dxf>
      <numFmt numFmtId="174" formatCode="0.0000"/>
    </dxf>
  </rfmt>
  <rfmt sheetId="3" sqref="C72:D72">
    <dxf>
      <numFmt numFmtId="168" formatCode="0.000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2.xml><?xml version="1.0" encoding="utf-8"?>
<revisions xmlns="http://schemas.openxmlformats.org/spreadsheetml/2006/main" xmlns:r="http://schemas.openxmlformats.org/officeDocument/2006/relationships">
  <rcc rId="29676" sId="2" numFmtId="4">
    <oc r="DG32">
      <v>246742.32052000001</v>
    </oc>
    <nc r="DG32">
      <v>247122.85935000001</v>
    </nc>
  </rcc>
  <rcc rId="29677" sId="2" numFmtId="4">
    <oc r="DH32">
      <v>31476.94758</v>
    </oc>
    <nc r="DH32">
      <v>40387.847450000001</v>
    </nc>
  </rcc>
  <rcc rId="29678" sId="2" numFmtId="4">
    <oc r="DJ32">
      <v>26450.138129999999</v>
    </oc>
    <nc r="DJ32">
      <v>26495.538130000001</v>
    </nc>
  </rcc>
  <rcc rId="29679" sId="2" numFmtId="4">
    <oc r="DK32">
      <v>6944.1272399999998</v>
    </oc>
    <nc r="DK32">
      <v>9052.0363400000006</v>
    </nc>
  </rcc>
  <rcc rId="29680" sId="2" numFmtId="4">
    <oc r="DM32">
      <v>25974.799999999999</v>
    </oc>
    <nc r="DM32">
      <v>25988.2</v>
    </nc>
  </rcc>
  <rcc rId="29681" sId="2" numFmtId="4">
    <oc r="DN32">
      <v>6749.8272399999996</v>
    </oc>
    <nc r="DN32">
      <v>8840.7363399999995</v>
    </nc>
  </rcc>
  <rcc rId="29682" sId="2" numFmtId="4">
    <oc r="DV32">
      <v>330.33812999999998</v>
    </oc>
    <nc r="DV32">
      <v>362.33812999999998</v>
    </nc>
  </rcc>
  <rcc rId="29683" sId="2" numFmtId="4">
    <oc r="DW32">
      <v>194.3</v>
    </oc>
    <nc r="DW32">
      <v>211.3</v>
    </nc>
  </rcc>
  <rcc rId="29684" sId="2" numFmtId="4">
    <oc r="DZ32">
      <v>492.26510000000002</v>
    </oc>
    <nc r="DZ32">
      <v>652.97793999999999</v>
    </nc>
  </rcc>
  <rcc rId="29685" sId="2" numFmtId="4">
    <oc r="EB32">
      <v>1005.7</v>
    </oc>
    <nc r="EB32">
      <v>1015.7</v>
    </nc>
  </rcc>
  <rcc rId="29686" sId="2" numFmtId="4">
    <oc r="EC32">
      <v>81.47</v>
    </oc>
    <nc r="EC32">
      <v>114.68662</v>
    </nc>
  </rcc>
  <rcc rId="29687" sId="2" numFmtId="4">
    <oc r="EE32">
      <v>66659.748380000005</v>
    </oc>
    <nc r="EE32">
      <v>66687.748380000005</v>
    </nc>
  </rcc>
  <rcc rId="29688" sId="2" numFmtId="4">
    <oc r="EF32">
      <v>5319.0601699999997</v>
    </oc>
    <nc r="EF32">
      <v>6980.2263700000003</v>
    </nc>
  </rcc>
  <rcc rId="29689" sId="2" numFmtId="4">
    <oc r="EH32">
      <v>110637.30422999999</v>
    </oc>
    <nc r="EH32">
      <v>110841.49252</v>
    </nc>
  </rcc>
  <rcc rId="29690" sId="2" numFmtId="4">
    <oc r="EI32">
      <v>7911.7288799999997</v>
    </oc>
    <nc r="EI32">
      <v>10597.004000000001</v>
    </nc>
  </rcc>
  <rcc rId="29691" sId="2" numFmtId="4">
    <oc r="EK32">
      <v>39299.629780000003</v>
    </oc>
    <nc r="EK32">
      <v>39400.97032</v>
    </nc>
  </rcc>
  <rcc rId="29692" sId="2" numFmtId="4">
    <oc r="EL32">
      <v>10612.93619</v>
    </oc>
    <nc r="EL32">
      <v>12842.284180000001</v>
    </nc>
  </rcc>
  <rcc rId="29693" sId="2" numFmtId="4">
    <oc r="EQ32">
      <v>285</v>
    </oc>
    <nc r="EQ32">
      <v>276.61</v>
    </nc>
  </rcc>
  <rcc rId="29694" sId="2" numFmtId="4">
    <oc r="ER32">
      <v>115.36</v>
    </oc>
    <nc r="ER32">
      <v>148.63200000000001</v>
    </nc>
  </rcc>
  <rcc rId="29695" sId="2" numFmtId="4">
    <oc r="EX32">
      <v>3208.26359</v>
    </oc>
    <nc r="EX32">
      <v>4075.143</v>
    </nc>
  </rcc>
  <rfmt sheetId="2" sqref="EW31">
    <dxf>
      <numFmt numFmtId="4" formatCode="#,##0.00"/>
    </dxf>
  </rfmt>
  <rfmt sheetId="2" sqref="EW31">
    <dxf>
      <numFmt numFmtId="187" formatCode="#,##0.000"/>
    </dxf>
  </rfmt>
  <rfmt sheetId="2" sqref="EW31">
    <dxf>
      <numFmt numFmtId="186" formatCode="#,##0.0000"/>
    </dxf>
  </rfmt>
  <rfmt sheetId="2" sqref="EW31">
    <dxf>
      <numFmt numFmtId="172" formatCode="#,##0.00000"/>
    </dxf>
  </rfmt>
  <rcc rId="29696" sId="2" numFmtId="4">
    <oc r="EW32">
      <v>-9485.8495199999998</v>
    </oc>
    <nc r="EW32">
      <v>-11096.995150000001</v>
    </nc>
  </rcc>
  <rfmt sheetId="2" sqref="EW31">
    <dxf>
      <numFmt numFmtId="186" formatCode="#,##0.0000"/>
    </dxf>
  </rfmt>
  <rfmt sheetId="2" sqref="EW31">
    <dxf>
      <numFmt numFmtId="187" formatCode="#,##0.000"/>
    </dxf>
  </rfmt>
  <rfmt sheetId="2" sqref="EW31">
    <dxf>
      <numFmt numFmtId="4" formatCode="#,##0.00"/>
    </dxf>
  </rfmt>
  <rfmt sheetId="2" sqref="EW31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21.xml><?xml version="1.0" encoding="utf-8"?>
<revisions xmlns="http://schemas.openxmlformats.org/spreadsheetml/2006/main" xmlns:r="http://schemas.openxmlformats.org/officeDocument/2006/relationships">
  <rcc rId="28534" sId="5" numFmtId="4">
    <oc r="D6">
      <v>251.62358</v>
    </oc>
    <nc r="D6">
      <v>327.50326999999999</v>
    </nc>
  </rcc>
  <rcc rId="28535" sId="5" numFmtId="4">
    <oc r="D8">
      <v>133.32830999999999</v>
    </oc>
    <nc r="D8">
      <v>184.55889999999999</v>
    </nc>
  </rcc>
  <rcc rId="28536" sId="5" numFmtId="4">
    <oc r="D9">
      <v>0.91581999999999997</v>
    </oc>
    <nc r="D9">
      <v>1.14235</v>
    </nc>
  </rcc>
  <rcc rId="28537" sId="5" numFmtId="4">
    <oc r="D10">
      <v>158.22300999999999</v>
    </oc>
    <nc r="D10">
      <v>213.87933000000001</v>
    </nc>
  </rcc>
  <rcc rId="28538" sId="5" numFmtId="4">
    <oc r="D11">
      <v>-19.302659999999999</v>
    </oc>
    <nc r="D11">
      <v>-22.647069999999999</v>
    </nc>
  </rcc>
  <rcc rId="28539" sId="5" numFmtId="4">
    <oc r="D15">
      <v>4.6750800000000003</v>
    </oc>
    <nc r="D15">
      <v>11.19487</v>
    </nc>
  </rcc>
  <rcc rId="28540" sId="5" numFmtId="4">
    <oc r="D16">
      <v>471.18256000000002</v>
    </oc>
    <nc r="D16">
      <v>477.99500999999998</v>
    </nc>
  </rcc>
  <rcc rId="28541" sId="5" numFmtId="4">
    <oc r="D18">
      <v>3.02</v>
    </oc>
    <nc r="D18">
      <v>3.42</v>
    </nc>
  </rcc>
  <rcc rId="28542" sId="5" numFmtId="4">
    <oc r="D43">
      <v>1868.068</v>
    </oc>
    <nc r="D43">
      <v>2335.085</v>
    </nc>
  </rcc>
  <rcc rId="28543" sId="5" numFmtId="4">
    <oc r="D45">
      <v>0</v>
    </oc>
    <nc r="D45">
      <v>358.70400000000001</v>
    </nc>
  </rcc>
  <rcc rId="28544" sId="5" numFmtId="4">
    <oc r="D47">
      <v>74.111000000000004</v>
    </oc>
    <nc r="D47">
      <v>93.787000000000006</v>
    </nc>
  </rcc>
  <rcc rId="28545" sId="5" numFmtId="4">
    <oc r="D60">
      <v>436.25044000000003</v>
    </oc>
    <nc r="D60">
      <v>559.07582000000002</v>
    </nc>
  </rcc>
  <rcc rId="28546" sId="5" numFmtId="4">
    <oc r="D65">
      <v>7.3120000000000003</v>
    </oc>
    <nc r="D65">
      <v>12.311999999999999</v>
    </nc>
  </rcc>
  <rcc rId="28547" sId="5" numFmtId="4">
    <oc r="D67">
      <v>51.84395</v>
    </oc>
    <nc r="D67">
      <v>68.428730000000002</v>
    </nc>
  </rcc>
  <rcc rId="28548" sId="5" numFmtId="4">
    <oc r="D71">
      <v>0</v>
    </oc>
    <nc r="D71">
      <v>7.6313399999999998</v>
    </nc>
  </rcc>
  <rcc rId="28549" sId="5" numFmtId="4">
    <oc r="D73">
      <v>0</v>
    </oc>
    <nc r="D73">
      <v>2</v>
    </nc>
  </rcc>
  <rcc rId="28550" sId="5" numFmtId="4">
    <oc r="D77">
      <v>39.856000000000002</v>
    </oc>
    <nc r="D77">
      <v>398.56</v>
    </nc>
  </rcc>
  <rcc rId="28551" sId="5" numFmtId="4">
    <oc r="D81">
      <v>329.80259999999998</v>
    </oc>
    <nc r="D81">
      <v>418.14183000000003</v>
    </nc>
  </rcc>
  <rcc rId="28552" sId="5" numFmtId="4">
    <oc r="D82">
      <v>793.23046999999997</v>
    </oc>
    <nc r="D82">
      <v>1058.6410800000001</v>
    </nc>
  </rcc>
  <rcc rId="28553" sId="5" numFmtId="4">
    <oc r="D85">
      <v>1147.15066</v>
    </oc>
    <nc r="D85">
      <v>1390.81357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30315" sId="4">
    <oc r="A1" t="inlineStr">
      <is>
        <t xml:space="preserve">                     Анализ исполнения бюджета Александровского сельского поселения на 01.06.2022 г.</t>
      </is>
    </oc>
    <nc r="A1" t="inlineStr">
      <is>
        <t xml:space="preserve">                     Анализ исполнения бюджета Александровского сельского поселения на 01.07.2022 г.</t>
      </is>
    </nc>
  </rcc>
  <rcc rId="30316" sId="4">
    <oc r="D3" t="inlineStr">
      <is>
        <t>исполнено на 01.06.2022 г.</t>
      </is>
    </oc>
    <nc r="D3" t="inlineStr">
      <is>
        <t>исполнено на 01.07.2022 г.</t>
      </is>
    </nc>
  </rcc>
  <rcc rId="30317" sId="4" numFmtId="4">
    <oc r="D6">
      <v>29.26455</v>
    </oc>
    <nc r="D6">
      <v>31.818760000000001</v>
    </nc>
  </rcc>
  <rcc rId="30318" sId="4" numFmtId="4">
    <oc r="D8">
      <v>64.2774</v>
    </oc>
    <nc r="D8">
      <v>78.320080000000004</v>
    </nc>
  </rcc>
  <rcc rId="30319" sId="4" numFmtId="4">
    <oc r="D9">
      <v>0.39785999999999999</v>
    </oc>
    <nc r="D9">
      <v>0.46106999999999998</v>
    </nc>
  </rcc>
  <rcc rId="30320" sId="4" numFmtId="4">
    <oc r="D10">
      <v>74.489000000000004</v>
    </oc>
    <nc r="D10">
      <v>90.219589999999997</v>
    </nc>
  </rcc>
  <rcc rId="30321" sId="4" numFmtId="4">
    <oc r="D11">
      <v>-7.8874199999999997</v>
    </oc>
    <nc r="D11">
      <v>-9.8852899999999995</v>
    </nc>
  </rcc>
  <rcc rId="30322" sId="4" numFmtId="4">
    <oc r="D16">
      <v>11.326969999999999</v>
    </oc>
    <nc r="D16">
      <v>11.87975</v>
    </nc>
  </rcc>
  <rcc rId="30323" sId="4" numFmtId="4">
    <oc r="D39">
      <v>766.5</v>
    </oc>
    <nc r="D39">
      <v>919.8</v>
    </nc>
  </rcc>
  <rcc rId="30324" sId="4" numFmtId="4">
    <oc r="D41">
      <v>156.21</v>
    </oc>
    <nc r="D41">
      <v>534.01</v>
    </nc>
  </rcc>
  <rcc rId="30325" sId="4" numFmtId="4">
    <oc r="D42">
      <v>42.963999999999999</v>
    </oc>
    <nc r="D42">
      <v>50.835000000000001</v>
    </nc>
  </rcc>
  <rcc rId="30326" sId="4">
    <oc r="D50" t="inlineStr">
      <is>
        <t>исполнено на 01.06.2022 г.</t>
      </is>
    </oc>
    <nc r="D50" t="inlineStr">
      <is>
        <t>исполнено на 01.07.2022 г.</t>
      </is>
    </nc>
  </rcc>
  <rcc rId="30327" sId="4" numFmtId="4">
    <oc r="D54">
      <v>524.83132999999998</v>
    </oc>
    <nc r="D54">
      <v>658.90080999999998</v>
    </nc>
  </rcc>
  <rcc rId="30328" sId="4" numFmtId="4">
    <oc r="D61">
      <v>30.935639999999999</v>
    </oc>
    <nc r="D61">
      <v>42.933340000000001</v>
    </nc>
  </rcc>
  <rcc rId="30329" sId="4" numFmtId="4">
    <oc r="D65">
      <v>0</v>
    </oc>
    <nc r="D65">
      <v>2.83134</v>
    </nc>
  </rcc>
  <rcc rId="30330" sId="4" numFmtId="4">
    <oc r="D71">
      <v>179.85730000000001</v>
    </oc>
    <nc r="D71">
      <v>615.40089999999998</v>
    </nc>
  </rcc>
  <rcc rId="30331" sId="4" numFmtId="4">
    <oc r="D76">
      <v>56.31288</v>
    </oc>
    <nc r="D76">
      <v>80.834590000000006</v>
    </nc>
  </rcc>
  <rcc rId="30332" sId="4" numFmtId="4">
    <oc r="D78">
      <v>120</v>
    </oc>
    <nc r="D78">
      <v>144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fmt sheetId="1" sqref="I28">
    <dxf>
      <numFmt numFmtId="2" formatCode="0.00"/>
    </dxf>
  </rfmt>
  <rfmt sheetId="1" sqref="I28">
    <dxf>
      <numFmt numFmtId="183" formatCode="0.000"/>
    </dxf>
  </rfmt>
  <rfmt sheetId="1" sqref="I28">
    <dxf>
      <numFmt numFmtId="174" formatCode="0.0000"/>
    </dxf>
  </rfmt>
  <rfmt sheetId="1" sqref="I28">
    <dxf>
      <numFmt numFmtId="168" formatCode="0.00000"/>
    </dxf>
  </rfmt>
  <rfmt sheetId="1" sqref="I28">
    <dxf>
      <numFmt numFmtId="174" formatCode="0.0000"/>
    </dxf>
  </rfmt>
  <rfmt sheetId="1" sqref="I28">
    <dxf>
      <numFmt numFmtId="168" formatCode="0.00000"/>
    </dxf>
  </rfmt>
  <rfmt sheetId="1" sqref="I28">
    <dxf>
      <numFmt numFmtId="173" formatCode="0.000000"/>
    </dxf>
  </rfmt>
  <rfmt sheetId="1" sqref="I28">
    <dxf>
      <numFmt numFmtId="177" formatCode="0.0000000"/>
    </dxf>
  </rfmt>
  <rfmt sheetId="1" sqref="I28">
    <dxf>
      <numFmt numFmtId="173" formatCode="0.000000"/>
    </dxf>
  </rfmt>
  <rfmt sheetId="1" sqref="I28">
    <dxf>
      <numFmt numFmtId="168" formatCode="0.00000"/>
    </dxf>
  </rfmt>
  <rfmt sheetId="1" sqref="I28">
    <dxf>
      <numFmt numFmtId="174" formatCode="0.0000"/>
    </dxf>
  </rfmt>
  <rfmt sheetId="1" sqref="I28">
    <dxf>
      <numFmt numFmtId="183" formatCode="0.000"/>
    </dxf>
  </rfmt>
  <rfmt sheetId="1" sqref="I28">
    <dxf>
      <numFmt numFmtId="2" formatCode="0.00"/>
    </dxf>
  </rfmt>
  <rfmt sheetId="1" sqref="I28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cc rId="29640" sId="2" numFmtId="4">
    <oc r="BZ32">
      <v>193547.20436</v>
    </oc>
    <nc r="BZ32">
      <v>192283.19756</v>
    </nc>
  </rcc>
  <rcc rId="29641" sId="2" numFmtId="4">
    <oc r="CA32">
      <v>23308.304059999999</v>
    </oc>
    <nc r="CA32">
      <v>29935.395680000001</v>
    </nc>
  </rcc>
  <rcc rId="29642" sId="2" numFmtId="4">
    <oc r="BE32">
      <v>1419.56</v>
    </oc>
    <nc r="BE32">
      <v>1432.96</v>
    </nc>
  </rcc>
  <rcc rId="29643" sId="2" numFmtId="4">
    <oc r="BF32">
      <v>1458.4014</v>
    </oc>
    <nc r="BF32">
      <v>1920.6414</v>
    </nc>
  </rcc>
  <rcc rId="29644" sId="2">
    <oc r="BE21">
      <f>Сят!C33</f>
    </oc>
    <nc r="BE21">
      <f>Сят!C31</f>
    </nc>
  </rcc>
  <rcc rId="29645" sId="2">
    <oc r="BF19">
      <f>Мос!D33</f>
    </oc>
    <nc r="BF19">
      <f>Мос!D31</f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c rId="30445" sId="6">
    <oc r="D3" t="inlineStr">
      <is>
        <t>исполнено на 01.06.2022 г.</t>
      </is>
    </oc>
    <nc r="D3" t="inlineStr">
      <is>
        <t>исполнено на 01.07.2022 г.</t>
      </is>
    </nc>
  </rcc>
  <rcc rId="30446" sId="6">
    <oc r="A1" t="inlineStr">
      <is>
        <t xml:space="preserve">                     Анализ исполнения бюджета Ильинского сельского поселения на 01.06.2022 г.</t>
      </is>
    </oc>
    <nc r="A1" t="inlineStr">
      <is>
        <t xml:space="preserve">                     Анализ исполнения бюджета Ильинского сельского поселения на 01.07.2022 г.</t>
      </is>
    </nc>
  </rcc>
  <rcc rId="30447" sId="6">
    <oc r="D57" t="inlineStr">
      <is>
        <t>исполнено на 01.06.2022 г.</t>
      </is>
    </oc>
    <nc r="D57" t="inlineStr">
      <is>
        <t>исполнено на 01.07.2022 г.</t>
      </is>
    </nc>
  </rcc>
  <rcc rId="30448" sId="7">
    <oc r="D53" t="inlineStr">
      <is>
        <t>исполнено на 01.06.2022 г.</t>
      </is>
    </oc>
    <nc r="D53" t="inlineStr">
      <is>
        <t>исполнено на 01.07.2022 г.</t>
      </is>
    </nc>
  </rcc>
  <rcc rId="30449" sId="7">
    <oc r="D3" t="inlineStr">
      <is>
        <t>исполнено на 01.06.2022 г.</t>
      </is>
    </oc>
    <nc r="D3" t="inlineStr">
      <is>
        <t>исполнено на 01.07.2022 г.</t>
      </is>
    </nc>
  </rcc>
  <rcc rId="30450" sId="8">
    <oc r="D54" t="inlineStr">
      <is>
        <t>исполнено на 01.06.2022 г.</t>
      </is>
    </oc>
    <nc r="D54" t="inlineStr">
      <is>
        <t>исполнено на 01.07.2022 г.</t>
      </is>
    </nc>
  </rcc>
  <rcc rId="30451" sId="8">
    <oc r="D3" t="inlineStr">
      <is>
        <t>исполнено на 01.06.2022 г.</t>
      </is>
    </oc>
    <nc r="D3" t="inlineStr">
      <is>
        <t>исполнено на 01.07.2022 г.</t>
      </is>
    </nc>
  </rcc>
  <rcc rId="30452" sId="9">
    <oc r="D55" t="inlineStr">
      <is>
        <t>исполнено на 01.06.2022 г.</t>
      </is>
    </oc>
    <nc r="D55" t="inlineStr">
      <is>
        <t>исполнено на 01.07.2022 г.</t>
      </is>
    </nc>
  </rcc>
  <rcc rId="30453" sId="9">
    <oc r="D3" t="inlineStr">
      <is>
        <t>исполнено на 01.06.2022 г.</t>
      </is>
    </oc>
    <nc r="D3" t="inlineStr">
      <is>
        <t>исполнено на 01.07.2022 г.</t>
      </is>
    </nc>
  </rcc>
  <rcc rId="30454" sId="10">
    <oc r="D54" t="inlineStr">
      <is>
        <t>исполнено на 01.06.2022 г.</t>
      </is>
    </oc>
    <nc r="D54" t="inlineStr">
      <is>
        <t>исполнено на 01.07.2022 г.</t>
      </is>
    </nc>
  </rcc>
  <rcc rId="30455" sId="10">
    <oc r="D3" t="inlineStr">
      <is>
        <t>исполнено на 01.06.2022 г.</t>
      </is>
    </oc>
    <nc r="D3" t="inlineStr">
      <is>
        <t>исполнено на 01.07.2022 г.</t>
      </is>
    </nc>
  </rcc>
  <rcc rId="30456" sId="11">
    <oc r="D54" t="inlineStr">
      <is>
        <t>исполнено на 01.06.2022 г.</t>
      </is>
    </oc>
    <nc r="D54" t="inlineStr">
      <is>
        <t>исполнено на 01.07.2022 г.</t>
      </is>
    </nc>
  </rcc>
  <rcc rId="30457" sId="11">
    <oc r="D3" t="inlineStr">
      <is>
        <t>исполнено на 01.06.2022 г.</t>
      </is>
    </oc>
    <nc r="D3" t="inlineStr">
      <is>
        <t>исполнено на 01.07.2022 г.</t>
      </is>
    </nc>
  </rcc>
  <rcc rId="30458" sId="12">
    <oc r="D54" t="inlineStr">
      <is>
        <t>исполнено на 01.06.2022 г.</t>
      </is>
    </oc>
    <nc r="D54" t="inlineStr">
      <is>
        <t>исполнено на 01.07.2022 г.</t>
      </is>
    </nc>
  </rcc>
  <rcc rId="30459" sId="12">
    <oc r="D3" t="inlineStr">
      <is>
        <t>исполнено на 01.06.2022 г.</t>
      </is>
    </oc>
    <nc r="D3" t="inlineStr">
      <is>
        <t>исполнено на 01.07.2022 г.</t>
      </is>
    </nc>
  </rcc>
  <rcc rId="30460" sId="13">
    <oc r="D50" t="inlineStr">
      <is>
        <t>исполнено на 01.06.2022 г.</t>
      </is>
    </oc>
    <nc r="D50" t="inlineStr">
      <is>
        <t>исполнено на 01.07.2022 г.</t>
      </is>
    </nc>
  </rcc>
  <rcc rId="30461" sId="13">
    <oc r="D3" t="inlineStr">
      <is>
        <t>исполнено на 01.06.2022 г.</t>
      </is>
    </oc>
    <nc r="D3" t="inlineStr">
      <is>
        <t>исполнено на 01.07.2022 г.</t>
      </is>
    </nc>
  </rcc>
  <rcc rId="30462" sId="14">
    <oc r="D54" t="inlineStr">
      <is>
        <t>исполнено на 01.06.2022 г.</t>
      </is>
    </oc>
    <nc r="D54" t="inlineStr">
      <is>
        <t>исполнено на 01.07.2022 г.</t>
      </is>
    </nc>
  </rcc>
  <rcc rId="30463" sId="14">
    <oc r="D3" t="inlineStr">
      <is>
        <t>исполнено на 01.06.2022 г.</t>
      </is>
    </oc>
    <nc r="D3" t="inlineStr">
      <is>
        <t>исполнено на 01.07.2022 г.</t>
      </is>
    </nc>
  </rcc>
  <rcc rId="30464" sId="15">
    <oc r="D54" t="inlineStr">
      <is>
        <t>исполнено на 01.06.2022 г.</t>
      </is>
    </oc>
    <nc r="D54" t="inlineStr">
      <is>
        <t>исполнено на 01.07.2022 г.</t>
      </is>
    </nc>
  </rcc>
  <rcc rId="30465" sId="15">
    <oc r="D3" t="inlineStr">
      <is>
        <t>исполнено на 01.06.2022 г.</t>
      </is>
    </oc>
    <nc r="D3" t="inlineStr">
      <is>
        <t>исполнено на 01.07.2022 г.</t>
      </is>
    </nc>
  </rcc>
  <rcc rId="30466" sId="16">
    <oc r="D53" t="inlineStr">
      <is>
        <t>исполнено на 01.06.2022 г.</t>
      </is>
    </oc>
    <nc r="D53" t="inlineStr">
      <is>
        <t>исполнено на 01.07.2022 г.</t>
      </is>
    </nc>
  </rcc>
  <rcc rId="30467" sId="16">
    <oc r="D3" t="inlineStr">
      <is>
        <t>исполнено на 01.06.2022 г.</t>
      </is>
    </oc>
    <nc r="D3" t="inlineStr">
      <is>
        <t>исполнено на 01.07.2022 г.</t>
      </is>
    </nc>
  </rcc>
  <rcc rId="30468" sId="17">
    <oc r="D54" t="inlineStr">
      <is>
        <t>исполнено на 01.06.2022 г.</t>
      </is>
    </oc>
    <nc r="D54" t="inlineStr">
      <is>
        <t>исполнено на 01.07.2022 г.</t>
      </is>
    </nc>
  </rcc>
  <rcc rId="30469" sId="17">
    <oc r="D3" t="inlineStr">
      <is>
        <t>исполнено на 01.06.2022 г.</t>
      </is>
    </oc>
    <nc r="D3" t="inlineStr">
      <is>
        <t>исполнено на 01.07.2022 г.</t>
      </is>
    </nc>
  </rcc>
  <rcc rId="30470" sId="18">
    <oc r="D55" t="inlineStr">
      <is>
        <t>исполнено на 01.06.2022 г.</t>
      </is>
    </oc>
    <nc r="D55" t="inlineStr">
      <is>
        <t>исполнено на 01.07.2022 г.</t>
      </is>
    </nc>
  </rcc>
  <rcc rId="30471" sId="18">
    <oc r="D3" t="inlineStr">
      <is>
        <t>исполнено на 01.06.2022 г.</t>
      </is>
    </oc>
    <nc r="D3" t="inlineStr">
      <is>
        <t>исполнено на 01.07.2022 г.</t>
      </is>
    </nc>
  </rcc>
  <rcc rId="30472" sId="19">
    <oc r="D52" t="inlineStr">
      <is>
        <t>исполнено на 01.06.2022 г.</t>
      </is>
    </oc>
    <nc r="D52" t="inlineStr">
      <is>
        <t>исполнено на 01.07.2022 г.</t>
      </is>
    </nc>
  </rcc>
  <rcc rId="30473" sId="19">
    <oc r="D3" t="inlineStr">
      <is>
        <t>исполнено на 01.06.2022 г.</t>
      </is>
    </oc>
    <nc r="D3" t="inlineStr">
      <is>
        <t>исполнено на 01.07.2022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fmt sheetId="3" sqref="D7">
    <dxf>
      <numFmt numFmtId="2" formatCode="0.00"/>
    </dxf>
  </rfmt>
  <rfmt sheetId="3" sqref="D7">
    <dxf>
      <numFmt numFmtId="183" formatCode="0.000"/>
    </dxf>
  </rfmt>
  <rfmt sheetId="3" sqref="D7">
    <dxf>
      <numFmt numFmtId="174" formatCode="0.0000"/>
    </dxf>
  </rfmt>
  <rfmt sheetId="3" sqref="D7">
    <dxf>
      <numFmt numFmtId="168" formatCode="0.00000"/>
    </dxf>
  </rfmt>
  <rfmt sheetId="3" sqref="D7">
    <dxf>
      <numFmt numFmtId="174" formatCode="0.0000"/>
    </dxf>
  </rfmt>
  <rfmt sheetId="3" sqref="D7">
    <dxf>
      <numFmt numFmtId="183" formatCode="0.000"/>
    </dxf>
  </rfmt>
  <rfmt sheetId="3" sqref="D7">
    <dxf>
      <numFmt numFmtId="2" formatCode="0.00"/>
    </dxf>
  </rfmt>
  <rfmt sheetId="3" sqref="D7">
    <dxf>
      <numFmt numFmtId="166" formatCode="0.0"/>
    </dxf>
  </rfmt>
  <rfmt sheetId="3" sqref="D22">
    <dxf>
      <numFmt numFmtId="2" formatCode="0.00"/>
    </dxf>
  </rfmt>
  <rfmt sheetId="3" sqref="D22">
    <dxf>
      <numFmt numFmtId="183" formatCode="0.000"/>
    </dxf>
  </rfmt>
  <rfmt sheetId="3" sqref="D22">
    <dxf>
      <numFmt numFmtId="174" formatCode="0.0000"/>
    </dxf>
  </rfmt>
  <rfmt sheetId="3" sqref="D22">
    <dxf>
      <numFmt numFmtId="168" formatCode="0.00000"/>
    </dxf>
  </rfmt>
  <rfmt sheetId="3" sqref="D22">
    <dxf>
      <numFmt numFmtId="174" formatCode="0.0000"/>
    </dxf>
  </rfmt>
  <rfmt sheetId="3" sqref="D22">
    <dxf>
      <numFmt numFmtId="183" formatCode="0.000"/>
    </dxf>
  </rfmt>
  <rfmt sheetId="3" sqref="D22">
    <dxf>
      <numFmt numFmtId="2" formatCode="0.00"/>
    </dxf>
  </rfmt>
  <rfmt sheetId="3" sqref="D25">
    <dxf>
      <numFmt numFmtId="166" formatCode="0.0"/>
    </dxf>
  </rfmt>
  <rcc rId="29843" sId="3" numFmtId="4">
    <oc r="D38">
      <v>85.640169999999998</v>
    </oc>
    <nc r="D38">
      <v>106.20901000000001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30683" sId="9" numFmtId="4">
    <oc r="D6">
      <v>617.74010999999996</v>
    </oc>
    <nc r="D6">
      <v>731.22526000000005</v>
    </nc>
  </rcc>
  <rcc rId="30684" sId="9" numFmtId="4">
    <oc r="D8">
      <v>192.8322</v>
    </oc>
    <nc r="D8">
      <v>234.96018000000001</v>
    </nc>
  </rcc>
  <rcc rId="30685" sId="9" numFmtId="4">
    <oc r="D9">
      <v>1.1935800000000001</v>
    </oc>
    <nc r="D9">
      <v>1.3831899999999999</v>
    </nc>
  </rcc>
  <rcc rId="30686" sId="9" numFmtId="4">
    <oc r="D10">
      <v>223.46701999999999</v>
    </oc>
    <nc r="D10">
      <v>270.65879000000001</v>
    </nc>
  </rcc>
  <rcc rId="30687" sId="9" numFmtId="4">
    <oc r="D11">
      <v>-23.662299999999998</v>
    </oc>
    <nc r="D11">
      <v>-29.655830000000002</v>
    </nc>
  </rcc>
  <rcc rId="30688" sId="9" numFmtId="4">
    <oc r="D15">
      <v>214.05559</v>
    </oc>
    <nc r="D15">
      <v>217.03648999999999</v>
    </nc>
  </rcc>
  <rcc rId="30689" sId="9" numFmtId="4">
    <oc r="D16">
      <v>460.17289</v>
    </oc>
    <nc r="D16">
      <v>466.00189</v>
    </nc>
  </rcc>
  <rcc rId="30690" sId="9" numFmtId="4">
    <oc r="D18">
      <v>1.9</v>
    </oc>
    <nc r="D18">
      <v>2.4</v>
    </nc>
  </rcc>
  <rcc rId="30691" sId="9" numFmtId="4">
    <oc r="C32">
      <v>0</v>
    </oc>
    <nc r="C32">
      <v>462.24</v>
    </nc>
  </rcc>
  <rcc rId="30692" sId="9" numFmtId="4">
    <oc r="D41">
      <v>616.33500000000004</v>
    </oc>
    <nc r="D41">
      <v>739.60199999999998</v>
    </nc>
  </rcc>
  <rcc rId="30693" sId="9" numFmtId="4">
    <oc r="D43">
      <v>445.90800000000002</v>
    </oc>
    <nc r="D43">
      <v>1353.441</v>
    </nc>
  </rcc>
  <rcc rId="30694" sId="9" numFmtId="4">
    <oc r="D45">
      <v>93.787000000000006</v>
    </oc>
    <nc r="D45">
      <v>113.46299999999999</v>
    </nc>
  </rcc>
  <rcc rId="30695" sId="9" numFmtId="4">
    <oc r="D51">
      <v>0</v>
    </oc>
    <nc r="D51">
      <v>999.34721000000002</v>
    </nc>
  </rcc>
  <rcc rId="30696" sId="9" numFmtId="34">
    <oc r="C59">
      <v>2335.1999999999998</v>
    </oc>
    <nc r="C59">
      <v>2489.2800000000002</v>
    </nc>
  </rcc>
  <rcc rId="30697" sId="9" numFmtId="34">
    <oc r="D59">
      <v>766.86231999999995</v>
    </oc>
    <nc r="D59">
      <v>1136.7122999999999</v>
    </nc>
  </rcc>
  <rcc rId="30698" sId="9" numFmtId="34">
    <oc r="D76">
      <v>596.29100000000005</v>
    </oc>
    <nc r="D76">
      <v>1503.8240000000001</v>
    </nc>
  </rcc>
  <rcc rId="30699" sId="9" numFmtId="34">
    <oc r="C80">
      <v>10499.15928</v>
    </oc>
    <nc r="C80">
      <v>10607.31928</v>
    </nc>
  </rcc>
  <rcc rId="30700" sId="9" numFmtId="34">
    <oc r="D80">
      <v>127.21</v>
    </oc>
    <nc r="D80">
      <v>1158.91932</v>
    </nc>
  </rcc>
  <rcc rId="30701" sId="9" numFmtId="34">
    <oc r="C81">
      <v>997.08920000000001</v>
    </oc>
    <nc r="C81">
      <v>1197.0891999999999</v>
    </nc>
  </rcc>
  <rcc rId="30702" sId="9" numFmtId="34">
    <oc r="D81">
      <v>257.52983999999998</v>
    </oc>
    <nc r="D81">
      <v>378.5924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c rId="30099" sId="3" numFmtId="4">
    <oc r="C66">
      <v>276619.50153000001</v>
    </oc>
    <nc r="C66">
      <v>277209.85298000003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cc rId="30363" sId="5">
    <oc r="A1" t="inlineStr">
      <is>
        <t xml:space="preserve">                     Анализ исполнения бюджета Большесундырского сельского поселения на 01.06.2022 г.</t>
      </is>
    </oc>
    <nc r="A1" t="inlineStr">
      <is>
        <t xml:space="preserve">                     Анализ исполнения бюджета Большесундырского сельского поселения на 01.07.2022 г.</t>
      </is>
    </nc>
  </rcc>
  <rcc rId="30364" sId="5">
    <oc r="D3" t="inlineStr">
      <is>
        <t>исполнено на 01.06.2022 г.</t>
      </is>
    </oc>
    <nc r="D3" t="inlineStr">
      <is>
        <t>исполнено на 01.07.2022 г.</t>
      </is>
    </nc>
  </rcc>
  <rcc rId="30365" sId="5">
    <oc r="D56" t="inlineStr">
      <is>
        <t>исполнено на 01.06.2022 г.</t>
      </is>
    </oc>
    <nc r="D56" t="inlineStr">
      <is>
        <t>исполнено на 01.07.2022 г.</t>
      </is>
    </nc>
  </rcc>
  <rcc rId="30366" sId="5" numFmtId="4">
    <oc r="D6">
      <v>327.50326999999999</v>
    </oc>
    <nc r="D6">
      <v>384.05885999999998</v>
    </nc>
  </rcc>
  <rcc rId="30367" sId="5" numFmtId="4">
    <oc r="D8">
      <v>184.55889999999999</v>
    </oc>
    <nc r="D8">
      <v>224.87942000000001</v>
    </nc>
  </rcc>
  <rcc rId="30368" sId="5" numFmtId="4">
    <oc r="D9">
      <v>1.14235</v>
    </oc>
    <nc r="D9">
      <v>1.32385</v>
    </nc>
  </rcc>
  <rcc rId="30369" sId="5" numFmtId="4">
    <oc r="D10">
      <v>213.87933000000001</v>
    </oc>
    <nc r="D10">
      <v>259.04638</v>
    </nc>
  </rcc>
  <rcc rId="30370" sId="5" numFmtId="4">
    <oc r="D11">
      <v>-22.647069999999999</v>
    </oc>
    <nc r="D11">
      <v>-28.383479999999999</v>
    </nc>
  </rcc>
  <rcc rId="30371" sId="5" numFmtId="4">
    <oc r="D13">
      <v>42.506959999999999</v>
    </oc>
    <nc r="D13">
      <v>42.506970000000003</v>
    </nc>
  </rcc>
  <rcc rId="30372" sId="5" numFmtId="4">
    <oc r="D16">
      <v>477.99500999999998</v>
    </oc>
    <nc r="D16">
      <v>484.57477999999998</v>
    </nc>
  </rcc>
  <rcc rId="30373" sId="5" numFmtId="4">
    <oc r="D18">
      <v>3.42</v>
    </oc>
    <nc r="D18">
      <v>4.37</v>
    </nc>
  </rcc>
  <rcc rId="30374" sId="5" numFmtId="4">
    <oc r="D31">
      <v>23.300129999999999</v>
    </oc>
    <nc r="D31">
      <v>40.252949999999998</v>
    </nc>
  </rcc>
  <rcc rId="30375" sId="5" numFmtId="4">
    <oc r="D32">
      <v>0.76800000000000002</v>
    </oc>
    <nc r="D32">
      <v>1.488</v>
    </nc>
  </rcc>
  <rcc rId="30376" sId="5" numFmtId="4">
    <oc r="D43">
      <v>2335.085</v>
    </oc>
    <nc r="D43">
      <v>2802.1019999999999</v>
    </nc>
  </rcc>
  <rcc rId="30377" sId="5" numFmtId="4">
    <oc r="D47">
      <v>93.787000000000006</v>
    </oc>
    <nc r="D47">
      <v>113.46299999999999</v>
    </nc>
  </rcc>
  <rcc rId="30378" sId="5" numFmtId="4">
    <oc r="D15">
      <v>11.19487</v>
    </oc>
    <nc r="D15">
      <v>11.925850000000001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cc rId="31345" sId="19">
    <oc r="A1" t="inlineStr">
      <is>
        <t xml:space="preserve">                     Анализ исполнения бюджета Ярославского сельского поселения на 01.06.2022 г.</t>
      </is>
    </oc>
    <nc r="A1" t="inlineStr">
      <is>
        <t xml:space="preserve">                     Анализ исполнения бюджета Ярославского сельского поселения на 01.07.2022 г.</t>
      </is>
    </nc>
  </rcc>
  <rcc rId="31346" sId="19" numFmtId="4">
    <oc r="D6">
      <v>26.968730000000001</v>
    </oc>
    <nc r="D6">
      <v>38.462409999999998</v>
    </nc>
  </rcc>
  <rcc rId="31347" sId="19" numFmtId="4">
    <oc r="D8">
      <v>122.82715</v>
    </oc>
    <nc r="D8">
      <v>149.66112000000001</v>
    </nc>
  </rcc>
  <rcc rId="31348" sId="19" numFmtId="4">
    <oc r="D9">
      <v>0.76026000000000005</v>
    </oc>
    <nc r="D9">
      <v>0.88105</v>
    </nc>
  </rcc>
  <rcc rId="31349" sId="19" numFmtId="4">
    <oc r="D10">
      <v>142.34044</v>
    </oc>
    <nc r="D10">
      <v>172.39984999999999</v>
    </nc>
  </rcc>
  <rcc rId="31350" sId="19" numFmtId="4">
    <oc r="D11">
      <v>-15.07208</v>
    </oc>
    <nc r="D11">
      <v>-18.889710000000001</v>
    </nc>
  </rcc>
  <rcc rId="31351" sId="19" numFmtId="4">
    <oc r="D15">
      <v>1.6248</v>
    </oc>
    <nc r="D15">
      <v>1.80694</v>
    </nc>
  </rcc>
  <rcc rId="31352" sId="19" numFmtId="4">
    <oc r="D16">
      <v>57.242820000000002</v>
    </oc>
    <nc r="D16">
      <v>65.108249999999998</v>
    </nc>
  </rcc>
  <rcc rId="31353" sId="19" numFmtId="4">
    <oc r="D18">
      <v>0.8</v>
    </oc>
    <nc r="D18">
      <v>1</v>
    </nc>
  </rcc>
  <rcc rId="31354" sId="19" numFmtId="4">
    <oc r="D27">
      <v>236.11997</v>
    </oc>
    <nc r="D27">
      <v>249.07481999999999</v>
    </nc>
  </rcc>
  <rcc rId="31355" sId="19" numFmtId="4">
    <oc r="D37">
      <v>0.2</v>
    </oc>
    <nc r="D37"/>
  </rcc>
  <rcc rId="31356" sId="19" numFmtId="4">
    <oc r="D40">
      <v>887.125</v>
    </oc>
    <nc r="D40">
      <v>1064.55</v>
    </nc>
  </rcc>
  <rcc rId="31357" sId="19" numFmtId="4">
    <oc r="D43">
      <v>42.960999999999999</v>
    </oc>
    <nc r="D43">
      <v>50.832000000000001</v>
    </nc>
  </rcc>
  <rcc rId="31358" sId="19" numFmtId="34">
    <oc r="D56">
      <v>351.39348999999999</v>
    </oc>
    <nc r="D56">
      <v>470.27605999999997</v>
    </nc>
  </rcc>
  <rcc rId="31359" sId="19" numFmtId="34">
    <oc r="C61">
      <v>3.62</v>
    </oc>
    <nc r="C61">
      <v>8.6199999999999992</v>
    </nc>
  </rcc>
  <rcc rId="31360" sId="19" numFmtId="34">
    <oc r="D63">
      <v>2</v>
    </oc>
    <nc r="D63">
      <v>11.9977</v>
    </nc>
  </rcc>
  <rcc rId="31361" sId="19" numFmtId="34">
    <oc r="D67">
      <v>0</v>
    </oc>
    <nc r="D67">
      <v>2.83134</v>
    </nc>
  </rcc>
  <rcc rId="31362" sId="19" numFmtId="34">
    <oc r="D78">
      <v>105.74330999999999</v>
    </oc>
    <nc r="D78">
      <v>116.52834</v>
    </nc>
  </rcc>
  <rcc rId="31363" sId="19" numFmtId="34">
    <oc r="D80">
      <v>483.25319000000002</v>
    </oc>
    <nc r="D80">
      <v>571.76619000000005</v>
    </nc>
  </rcc>
  <rcc rId="31364" sId="19" numFmtId="34">
    <oc r="C67">
      <v>2.8</v>
    </oc>
    <nc r="C67">
      <v>2.83134</v>
    </nc>
  </rcc>
  <rcc rId="31365" sId="19" numFmtId="34">
    <oc r="C78">
      <v>296.25</v>
    </oc>
    <nc r="C78">
      <v>291.21866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29727" sId="3" numFmtId="4">
    <oc r="D6">
      <v>39169.695440000003</v>
    </oc>
    <nc r="D6">
      <v>48978.087879999999</v>
    </nc>
  </rcc>
  <rcc rId="29728" sId="3" numFmtId="4">
    <oc r="D8">
      <v>960.88347999999996</v>
    </oc>
    <nc r="D8">
      <v>1330.09708</v>
    </nc>
  </rcc>
  <rcc rId="29729" sId="3" numFmtId="4">
    <oc r="D9">
      <v>6.6002900000000002</v>
    </oc>
    <nc r="D9">
      <v>8.2329299999999996</v>
    </nc>
  </rcc>
  <rcc rId="29730" sId="3" numFmtId="4">
    <oc r="D10">
      <v>1140.2969700000001</v>
    </oc>
    <nc r="D10">
      <v>1541.40626</v>
    </nc>
  </rcc>
  <rcc rId="29731" sId="3" numFmtId="4">
    <oc r="D11">
      <v>-139.11250000000001</v>
    </oc>
    <nc r="D11">
      <v>-163.21532999999999</v>
    </nc>
  </rcc>
  <rcc rId="29732" sId="3" numFmtId="4">
    <oc r="D13">
      <v>6470.9753099999998</v>
    </oc>
    <nc r="D13">
      <v>7524.7331999999997</v>
    </nc>
  </rcc>
  <rcc rId="29733" sId="3" numFmtId="4">
    <oc r="D14">
      <v>-3.4452500000000001</v>
    </oc>
    <nc r="D14">
      <v>1.37643</v>
    </nc>
  </rcc>
  <rcc rId="29734" sId="3" numFmtId="4">
    <oc r="D15">
      <v>1020.17994</v>
    </oc>
    <nc r="D15">
      <v>1164.21684</v>
    </nc>
  </rcc>
  <rcc rId="29735" sId="3" numFmtId="4">
    <oc r="D16">
      <v>1139.7031899999999</v>
    </oc>
    <nc r="D16">
      <v>1170.8891699999999</v>
    </nc>
  </rcc>
  <rcc rId="29736" sId="3" numFmtId="4">
    <oc r="D20">
      <v>266.38959999999997</v>
    </oc>
    <nc r="D20">
      <v>339.55542000000003</v>
    </nc>
  </rcc>
  <rcc rId="29737" sId="3" numFmtId="4">
    <oc r="D23">
      <v>4760.2740000000003</v>
    </oc>
    <nc r="D23">
      <v>4672.9189999999999</v>
    </nc>
  </rcc>
  <rcc rId="29738" sId="3" numFmtId="4">
    <oc r="D25">
      <v>812.05891999999994</v>
    </oc>
    <nc r="D25">
      <v>978.54148999999995</v>
    </nc>
  </rcc>
  <rcc rId="29739" sId="3" numFmtId="4">
    <oc r="D37">
      <v>3354.8548599999999</v>
    </oc>
    <nc r="D37">
      <v>3888.0152400000002</v>
    </nc>
  </rcc>
  <rcc rId="29740" sId="3" numFmtId="4">
    <oc r="D42">
      <v>164.12064000000001</v>
    </oc>
    <nc r="D42">
      <v>218.22895</v>
    </nc>
  </rcc>
  <rcc rId="29741" sId="3" numFmtId="4">
    <oc r="D44">
      <v>457.53095000000002</v>
    </oc>
    <nc r="D44">
      <v>558.73143000000005</v>
    </nc>
  </rcc>
  <rcc rId="29742" sId="3" numFmtId="4">
    <oc r="D46">
      <v>1.1885300000000001</v>
    </oc>
    <nc r="D46">
      <v>102.05945</v>
    </nc>
  </rcc>
  <rcc rId="29743" sId="3" numFmtId="4">
    <oc r="D50">
      <v>2439.2743700000001</v>
    </oc>
    <nc r="D50">
      <v>2458.4559899999999</v>
    </nc>
  </rcc>
  <rcc rId="29744" sId="3" numFmtId="4">
    <oc r="D54">
      <v>513.25729999999999</v>
    </oc>
    <nc r="D54">
      <v>632.03390999999999</v>
    </nc>
  </rcc>
  <rcc rId="29745" sId="3" numFmtId="4">
    <oc r="D55">
      <v>28.21472</v>
    </oc>
    <nc r="D55">
      <v>31.226009999999999</v>
    </nc>
  </rcc>
  <rcc rId="29746" sId="3" numFmtId="4">
    <oc r="D56">
      <v>62.182899999999997</v>
    </oc>
    <nc r="D56">
      <v>74.050110000000004</v>
    </nc>
  </rcc>
  <rcc rId="29747" sId="3" numFmtId="4">
    <oc r="C66">
      <v>276619.50153000001</v>
    </oc>
    <nc r="C66">
      <v>277209.85298000003</v>
    </nc>
  </rcc>
  <rcc rId="29748" sId="3" numFmtId="4">
    <oc r="D66">
      <v>60913.488299999997</v>
    </oc>
    <nc r="D66">
      <v>64880.918539999999</v>
    </nc>
  </rcc>
  <rcc rId="29749" sId="3" numFmtId="4">
    <oc r="D67">
      <v>149226.22454</v>
    </oc>
    <nc r="D67">
      <v>191858.47529999999</v>
    </nc>
  </rcc>
  <rcc rId="29750" sId="3" numFmtId="4">
    <oc r="D68">
      <v>15202.054</v>
    </oc>
    <nc r="D68">
      <v>18977.363000000001</v>
    </nc>
  </rcc>
  <rfmt sheetId="3" sqref="D62">
    <dxf>
      <numFmt numFmtId="183" formatCode="0.000"/>
    </dxf>
  </rfmt>
  <rfmt sheetId="3" sqref="D62">
    <dxf>
      <numFmt numFmtId="174" formatCode="0.0000"/>
    </dxf>
  </rfmt>
  <rfmt sheetId="3" sqref="D62">
    <dxf>
      <numFmt numFmtId="168" formatCode="0.00000"/>
    </dxf>
  </rfmt>
  <rcc rId="29751" sId="3" numFmtId="4">
    <oc r="D79">
      <v>6809.2355699999998</v>
    </oc>
    <nc r="D79">
      <v>8720.8352699999996</v>
    </nc>
  </rcc>
  <rcc rId="29752" sId="3" numFmtId="4">
    <oc r="D80">
      <v>0</v>
    </oc>
    <nc r="D80">
      <v>91.7</v>
    </nc>
  </rcc>
  <rcc rId="29753" sId="3" numFmtId="4">
    <oc r="D81">
      <v>1904.2101</v>
    </oc>
    <nc r="D81">
      <v>2310.8806599999998</v>
    </nc>
  </rcc>
  <rcc rId="29754" sId="3" numFmtId="4">
    <oc r="C83">
      <v>534.57510000000002</v>
    </oc>
    <nc r="C83">
      <v>512.57510000000002</v>
    </nc>
  </rcc>
  <rcc rId="29755" sId="3" numFmtId="4">
    <oc r="C84">
      <v>11437.721</v>
    </oc>
    <nc r="C84">
      <v>12035.882900000001</v>
    </nc>
  </rcc>
  <rcc rId="29756" sId="3" numFmtId="4">
    <oc r="D84">
      <v>5387.7713400000002</v>
    </oc>
    <nc r="D84">
      <v>6187.7713400000002</v>
    </nc>
  </rcc>
  <rcc rId="29757" sId="3" numFmtId="4">
    <oc r="D86">
      <v>799.5</v>
    </oc>
    <nc r="D86">
      <v>1000.2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fmt sheetId="1" sqref="D28">
    <dxf>
      <numFmt numFmtId="2" formatCode="0.00"/>
    </dxf>
  </rfmt>
  <rfmt sheetId="1" sqref="D28">
    <dxf>
      <numFmt numFmtId="183" formatCode="0.000"/>
    </dxf>
  </rfmt>
  <rfmt sheetId="1" sqref="D28">
    <dxf>
      <numFmt numFmtId="174" formatCode="0.0000"/>
    </dxf>
  </rfmt>
  <rfmt sheetId="1" sqref="D28">
    <dxf>
      <numFmt numFmtId="168" formatCode="0.00000"/>
    </dxf>
  </rfmt>
  <rcc rId="31852" sId="1" numFmtId="4">
    <oc r="D27">
      <v>-1841.36194</v>
    </oc>
    <nc r="D27">
      <v>-10214.563319999999</v>
    </nc>
  </rcc>
  <rfmt sheetId="1" sqref="D28">
    <dxf>
      <numFmt numFmtId="174" formatCode="0.0000"/>
    </dxf>
  </rfmt>
  <rfmt sheetId="1" sqref="D28">
    <dxf>
      <numFmt numFmtId="183" formatCode="0.000"/>
    </dxf>
  </rfmt>
  <rfmt sheetId="1" sqref="D28">
    <dxf>
      <numFmt numFmtId="2" formatCode="0.00"/>
    </dxf>
  </rfmt>
  <rfmt sheetId="1" sqref="D28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0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31943" sId="1" numFmtId="4">
    <nc r="K42">
      <v>0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27068" sId="15">
    <oc r="A1" t="inlineStr">
      <is>
        <t xml:space="preserve">                     Анализ исполнения бюджета Шатьмапосинского сельского поселения на 01.04.2022 г.</t>
      </is>
    </oc>
    <nc r="A1" t="inlineStr">
      <is>
        <t xml:space="preserve">                     Анализ исполнения бюджета Шатьмапосинского сельского поселения на 01.05.2022 г.</t>
      </is>
    </nc>
  </rcc>
  <rcc rId="27069" sId="15" numFmtId="4">
    <oc r="D6">
      <v>8.7272400000000001</v>
    </oc>
    <nc r="D6">
      <v>13.005839999999999</v>
    </nc>
  </rcc>
  <rcc rId="27070" sId="15" numFmtId="4">
    <oc r="D8">
      <v>53.324170000000002</v>
    </oc>
    <nc r="D8">
      <v>68.043400000000005</v>
    </nc>
  </rcc>
  <rcc rId="27071" sId="15" numFmtId="4">
    <oc r="D9">
      <v>0.34168999999999999</v>
    </oc>
    <nc r="D9">
      <v>0.46738000000000002</v>
    </nc>
  </rcc>
  <rcc rId="27072" sId="15" numFmtId="4">
    <oc r="D10">
      <v>64.521379999999994</v>
    </oc>
    <nc r="D10">
      <v>80.748320000000007</v>
    </nc>
  </rcc>
  <rcc rId="27073" sId="15" numFmtId="4">
    <oc r="D11">
      <v>-7.1541199999999998</v>
    </oc>
    <nc r="D11">
      <v>-9.8510200000000001</v>
    </nc>
  </rcc>
  <rcc rId="27074" sId="15" numFmtId="4">
    <oc r="D13">
      <v>0</v>
    </oc>
    <nc r="D13">
      <v>3.4327999999999999</v>
    </nc>
  </rcc>
  <rcc rId="27075" sId="15" numFmtId="4">
    <oc r="D15">
      <v>0.88360000000000005</v>
    </oc>
    <nc r="D15">
      <v>20.658069999999999</v>
    </nc>
  </rcc>
  <rcc rId="27076" sId="15" numFmtId="4">
    <oc r="D16">
      <v>20.27534</v>
    </oc>
    <nc r="D16">
      <v>24.407430000000002</v>
    </nc>
  </rcc>
  <rcc rId="27077" sId="15" numFmtId="4">
    <oc r="D28">
      <v>4.3352000000000004</v>
    </oc>
    <nc r="D28">
      <v>8.6704000000000008</v>
    </nc>
  </rcc>
  <rcc rId="27078" sId="15" numFmtId="4">
    <nc r="D30">
      <v>4.0933700000000002</v>
    </nc>
  </rcc>
  <rcc rId="27079" sId="15" numFmtId="4">
    <oc r="D42">
      <v>474.45</v>
    </oc>
    <nc r="D42">
      <v>632.6</v>
    </nc>
  </rcc>
  <rcc rId="27080" sId="15" numFmtId="4">
    <oc r="D44">
      <v>151.91999999999999</v>
    </oc>
    <nc r="D44">
      <v>206.315</v>
    </nc>
  </rcc>
  <rcc rId="27081" sId="15" numFmtId="4">
    <oc r="D45">
      <v>27.219000000000001</v>
    </oc>
    <nc r="D45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c rId="29124" sId="14" numFmtId="34">
    <oc r="D58">
      <v>449.69123999999999</v>
    </oc>
    <nc r="D58">
      <v>546.91409999999996</v>
    </nc>
  </rcc>
  <rcc rId="29125" sId="14" numFmtId="34">
    <oc r="C63">
      <v>3.9279999999999999</v>
    </oc>
    <nc r="C63">
      <v>8.9280000000000008</v>
    </nc>
  </rcc>
  <rcc rId="29126" sId="14" numFmtId="34">
    <oc r="D65">
      <v>23.701740000000001</v>
    </oc>
    <nc r="D65">
      <v>30.935649999999999</v>
    </nc>
  </rcc>
  <rcc rId="29127" sId="14" numFmtId="34">
    <oc r="C69">
      <v>3</v>
    </oc>
    <nc r="C69">
      <v>8.5</v>
    </nc>
  </rcc>
  <rcc rId="29128" sId="14" numFmtId="34">
    <oc r="D69">
      <v>0</v>
    </oc>
    <nc r="D69">
      <v>2.83134</v>
    </nc>
  </rcc>
  <rcc rId="29129" sId="14" numFmtId="34">
    <oc r="C70">
      <v>15</v>
    </oc>
    <nc r="C70">
      <v>18</v>
    </nc>
  </rcc>
  <rcc rId="29130" sId="14" numFmtId="34">
    <oc r="C76">
      <v>20</v>
    </oc>
    <nc r="C76">
      <v>55</v>
    </nc>
  </rcc>
  <rcc rId="29131" sId="14" numFmtId="34">
    <oc r="D76">
      <v>20</v>
    </oc>
    <nc r="D76">
      <v>25</v>
    </nc>
  </rcc>
  <rcc rId="29132" sId="14" numFmtId="34">
    <oc r="D79">
      <v>305.17504000000002</v>
    </oc>
    <nc r="D79">
      <v>308.00855000000001</v>
    </nc>
  </rcc>
  <rcc rId="29133" sId="14" numFmtId="34">
    <oc r="C80">
      <v>1870.509</v>
    </oc>
    <nc r="C80">
      <v>1822.009</v>
    </nc>
  </rcc>
  <rcc rId="29134" sId="14" numFmtId="34">
    <oc r="D80">
      <v>46.396380000000001</v>
    </oc>
    <nc r="D80">
      <v>63.671379999999999</v>
    </nc>
  </rcc>
  <rcc rId="29135" sId="14" numFmtId="34">
    <oc r="D82">
      <v>346.13600000000002</v>
    </oc>
    <nc r="D82">
      <v>432.67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cc rId="26982" sId="13" numFmtId="34">
    <oc r="D54">
      <v>252.00033999999999</v>
    </oc>
    <nc r="D54">
      <v>362.13506999999998</v>
    </nc>
  </rcc>
  <rcc rId="26983" sId="13" numFmtId="34">
    <oc r="D61">
      <v>11.79406</v>
    </oc>
    <nc r="D61">
      <v>18.670539999999999</v>
    </nc>
  </rcc>
  <rcc rId="26984" sId="13" numFmtId="34">
    <oc r="D71">
      <v>162.10760999999999</v>
    </oc>
    <nc r="D71">
      <v>185.08360999999999</v>
    </nc>
  </rcc>
  <rcc rId="26985" sId="13" numFmtId="34">
    <oc r="D76">
      <v>23.98075</v>
    </oc>
    <nc r="D76">
      <v>34.443669999999997</v>
    </nc>
  </rcc>
  <rcc rId="26986" sId="13" numFmtId="34">
    <oc r="D78">
      <v>160.26857000000001</v>
    </oc>
    <nc r="D78">
      <v>234.57952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11.xml><?xml version="1.0" encoding="utf-8"?>
<revisions xmlns="http://schemas.openxmlformats.org/spreadsheetml/2006/main" xmlns:r="http://schemas.openxmlformats.org/officeDocument/2006/relationships">
  <rcc rId="26939" sId="13">
    <oc r="A1" t="inlineStr">
      <is>
        <t xml:space="preserve">                     Анализ исполнения бюджета Хорнойского сельского поселения на 01.03.2022 г.</t>
      </is>
    </oc>
    <nc r="A1" t="inlineStr">
      <is>
        <t xml:space="preserve">                     Анализ исполнения бюджета Хорнойского сельского поселения на 01.05.2022 г.</t>
      </is>
    </nc>
  </rcc>
  <rcc rId="26940" sId="13" numFmtId="4">
    <oc r="D6">
      <v>5.9066200000000002</v>
    </oc>
    <nc r="D6">
      <v>22.946159999999999</v>
    </nc>
  </rcc>
  <rcc rId="26941" sId="13" numFmtId="4">
    <oc r="D8">
      <v>54.405079999999998</v>
    </oc>
    <nc r="D8">
      <v>69.422690000000003</v>
    </nc>
  </rcc>
  <rcc rId="26942" sId="13" numFmtId="4">
    <oc r="D9">
      <v>0.34860999999999998</v>
    </oc>
    <nc r="D9">
      <v>0.47683999999999999</v>
    </nc>
  </rcc>
  <rcc rId="26943" sId="13" numFmtId="4">
    <oc r="D10">
      <v>65.829229999999995</v>
    </oc>
    <nc r="D10">
      <v>82.385080000000002</v>
    </nc>
  </rcc>
  <rcc rId="26944" sId="13" numFmtId="4">
    <oc r="D11">
      <v>-7.2991400000000004</v>
    </oc>
    <nc r="D11">
      <v>-10.050700000000001</v>
    </nc>
  </rcc>
  <rcc rId="26945" sId="13" numFmtId="4">
    <oc r="D15">
      <v>1.7322</v>
    </oc>
    <nc r="D15">
      <v>1.73305</v>
    </nc>
  </rcc>
  <rcc rId="26946" sId="13" numFmtId="4">
    <oc r="D16">
      <v>19.327310000000001</v>
    </oc>
    <nc r="D16">
      <v>30.332550000000001</v>
    </nc>
  </rcc>
  <rcc rId="26947" sId="13" numFmtId="4">
    <oc r="D18">
      <v>0.8</v>
    </oc>
    <nc r="D18">
      <v>1.2</v>
    </nc>
  </rcc>
  <rcc rId="26948" sId="13" numFmtId="4">
    <oc r="D33">
      <v>0.2</v>
    </oc>
    <nc r="D33">
      <v>0</v>
    </nc>
  </rcc>
  <rcc rId="26949" sId="13" numFmtId="4">
    <oc r="D37">
      <v>523.82399999999996</v>
    </oc>
    <nc r="D37">
      <v>698.43200000000002</v>
    </nc>
  </rcc>
  <rcc rId="26950" sId="13" numFmtId="4">
    <oc r="D40">
      <v>143.6</v>
    </oc>
    <nc r="D40">
      <v>166.57599999999999</v>
    </nc>
  </rcc>
  <rcc rId="26951" sId="13" numFmtId="4">
    <oc r="D41">
      <v>27.219000000000001</v>
    </oc>
    <nc r="D41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2.xml><?xml version="1.0" encoding="utf-8"?>
<revisions xmlns="http://schemas.openxmlformats.org/spreadsheetml/2006/main" xmlns:r="http://schemas.openxmlformats.org/officeDocument/2006/relationships">
  <rcc rId="27017" sId="14">
    <oc r="A1" t="inlineStr">
      <is>
        <t xml:space="preserve">                     Анализ исполнения бюджета Чуманкасинского сельского поселения на 01.04.2022 г.</t>
      </is>
    </oc>
    <nc r="A1" t="inlineStr">
      <is>
        <t xml:space="preserve">                     Анализ исполнения бюджета Чуманкасинского сельского поселения на 01.05.2022 г.</t>
      </is>
    </nc>
  </rcc>
  <rcc rId="27018" sId="14" numFmtId="4">
    <oc r="D6">
      <v>18.432780000000001</v>
    </oc>
    <nc r="D6">
      <v>16.880009999999999</v>
    </nc>
  </rcc>
  <rcc rId="27019" sId="14" numFmtId="4">
    <oc r="D8">
      <v>51.882980000000003</v>
    </oc>
    <nc r="D8">
      <v>66.204430000000002</v>
    </nc>
  </rcc>
  <rcc rId="27020" sId="14" numFmtId="4">
    <oc r="D9">
      <v>0.33244000000000001</v>
    </oc>
    <nc r="D9">
      <v>0.45473000000000002</v>
    </nc>
  </rcc>
  <rcc rId="27021" sId="14" numFmtId="4">
    <oc r="D10">
      <v>62.777549999999998</v>
    </oc>
    <nc r="D10">
      <v>78.565920000000006</v>
    </nc>
  </rcc>
  <rcc rId="27022" sId="14" numFmtId="4">
    <oc r="D11">
      <v>-6.9607700000000001</v>
    </oc>
    <nc r="D11">
      <v>-9.5848099999999992</v>
    </nc>
  </rcc>
  <rcc rId="27023" sId="14" numFmtId="4">
    <oc r="D15">
      <v>5.4635300000000004</v>
    </oc>
    <nc r="D15">
      <v>6.6472199999999999</v>
    </nc>
  </rcc>
  <rcc rId="27024" sId="14" numFmtId="4">
    <oc r="D16">
      <v>13.38776</v>
    </oc>
    <nc r="D16">
      <v>30.082940000000001</v>
    </nc>
  </rcc>
  <rcc rId="27025" sId="14" numFmtId="4">
    <oc r="D18">
      <v>1.2</v>
    </oc>
    <nc r="D18">
      <v>1.4</v>
    </nc>
  </rcc>
  <rcc rId="27026" sId="14" numFmtId="4">
    <oc r="D30">
      <v>0</v>
    </oc>
    <nc r="D30">
      <v>11.72705</v>
    </nc>
  </rcc>
  <rcc rId="27027" sId="14" numFmtId="4">
    <oc r="D42">
      <v>848.87400000000002</v>
    </oc>
    <nc r="D42">
      <v>1131.8320000000001</v>
    </nc>
  </rcc>
  <rcc rId="27028" sId="14" numFmtId="4">
    <oc r="D44">
      <v>155.29400000000001</v>
    </oc>
    <nc r="D44">
      <v>222.74</v>
    </nc>
  </rcc>
  <rcc rId="27029" sId="14" numFmtId="4">
    <oc r="D45">
      <v>27.219000000000001</v>
    </oc>
    <nc r="D45">
      <v>35.090000000000003</v>
    </nc>
  </rcc>
  <rcc rId="27030" sId="14" numFmtId="4">
    <oc r="D22">
      <v>0.36364999999999997</v>
    </oc>
    <nc r="D22">
      <v>3.65E-3</v>
    </nc>
  </rcc>
  <rcc rId="27031" sId="14" numFmtId="34">
    <oc r="D58">
      <v>309.27668</v>
    </oc>
    <nc r="D58">
      <v>449.69123999999999</v>
    </nc>
  </rcc>
  <rcc rId="27032" sId="14" numFmtId="34">
    <oc r="D65">
      <v>16.46782</v>
    </oc>
    <nc r="D65">
      <v>23.701740000000001</v>
    </nc>
  </rcc>
  <rcc rId="27033" sId="14" numFmtId="34">
    <oc r="D75">
      <v>191.37633</v>
    </oc>
    <nc r="D75">
      <v>258.82233000000002</v>
    </nc>
  </rcc>
  <rcc rId="27034" sId="14" numFmtId="34">
    <oc r="D76">
      <v>0</v>
    </oc>
    <nc r="D76">
      <v>20</v>
    </nc>
  </rcc>
  <rcc rId="27035" sId="14" numFmtId="34">
    <oc r="D79">
      <v>292.32105999999999</v>
    </oc>
    <nc r="D79">
      <v>305.17504000000002</v>
    </nc>
  </rcc>
  <rcc rId="27036" sId="14" numFmtId="34">
    <oc r="D80">
      <v>28.441379999999999</v>
    </oc>
    <nc r="D80">
      <v>46.396380000000001</v>
    </nc>
  </rcc>
  <rcc rId="27037" sId="14" numFmtId="34">
    <oc r="D82">
      <v>259.60199999999998</v>
    </oc>
    <nc r="D82">
      <v>346.13600000000002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28747" sId="8" numFmtId="4">
    <oc r="D6">
      <v>506.54926</v>
    </oc>
    <nc r="D6">
      <v>637.40652999999998</v>
    </nc>
  </rcc>
  <rcc rId="28748" sId="8" numFmtId="4">
    <oc r="D8">
      <v>74.020219999999995</v>
    </oc>
    <nc r="D8">
      <v>102.46203</v>
    </nc>
  </rcc>
  <rcc rId="28749" sId="8" numFmtId="4">
    <oc r="D9">
      <v>0.50844</v>
    </oc>
    <nc r="D9">
      <v>0.63419999999999999</v>
    </nc>
  </rcc>
  <rcc rId="28750" sId="8" numFmtId="4">
    <oc r="D10">
      <v>87.841080000000005</v>
    </oc>
    <nc r="D10">
      <v>118.73992</v>
    </nc>
  </rcc>
  <rcc rId="28751" sId="8" numFmtId="4">
    <oc r="D11">
      <v>-10.716340000000001</v>
    </oc>
    <nc r="D11">
      <v>-12.57306</v>
    </nc>
  </rcc>
  <rcc rId="28752" sId="8" numFmtId="4">
    <oc r="D15">
      <v>79.505039999999994</v>
    </oc>
    <nc r="D15">
      <v>88.439109999999999</v>
    </nc>
  </rcc>
  <rcc rId="28753" sId="8" numFmtId="4">
    <oc r="D16">
      <v>332.74236000000002</v>
    </oc>
    <nc r="D16">
      <v>369.41886</v>
    </nc>
  </rcc>
  <rcc rId="28754" sId="8" numFmtId="4">
    <oc r="D41">
      <v>2762.1</v>
    </oc>
    <nc r="D41">
      <v>3452.625</v>
    </nc>
  </rcc>
  <rcc rId="28755" sId="8" numFmtId="4">
    <oc r="C43">
      <v>9846.6996299999992</v>
    </oc>
    <nc r="C43">
      <v>8582.69283</v>
    </nc>
  </rcc>
  <rcc rId="28756" sId="8" numFmtId="34">
    <oc r="D58">
      <v>608.67379000000005</v>
    </oc>
    <nc r="D58">
      <v>809.73734000000002</v>
    </nc>
  </rcc>
  <rcc rId="28757" sId="8" numFmtId="34">
    <oc r="D75">
      <v>336.79399999999998</v>
    </oc>
    <nc r="D75">
      <v>361.80200000000002</v>
    </nc>
  </rcc>
  <rcc rId="28758" sId="8" numFmtId="34">
    <oc r="D80">
      <v>1098.1253300000001</v>
    </oc>
    <nc r="D80">
      <v>1614.54937</v>
    </nc>
  </rcc>
  <rcc rId="28759" sId="8" numFmtId="34">
    <oc r="D82">
      <v>2700.5</v>
    </oc>
    <nc r="D82">
      <v>3111.4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1.xml><?xml version="1.0" encoding="utf-8"?>
<revisions xmlns="http://schemas.openxmlformats.org/spreadsheetml/2006/main" xmlns:r="http://schemas.openxmlformats.org/officeDocument/2006/relationships">
  <rcc rId="28710" sId="7" numFmtId="34">
    <oc r="D57">
      <v>485.51713000000001</v>
    </oc>
    <nc r="D57">
      <v>636.75883999999996</v>
    </nc>
  </rcc>
  <rcc rId="28711" sId="7" numFmtId="34">
    <oc r="D64">
      <v>59.254339999999999</v>
    </oc>
    <nc r="D64">
      <v>77.339119999999994</v>
    </nc>
  </rcc>
  <rcc rId="28712" sId="7" numFmtId="34">
    <oc r="D74">
      <v>560.86699999999996</v>
    </oc>
    <nc r="D74">
      <v>1009.6152</v>
    </nc>
  </rcc>
  <rcc rId="28713" sId="7" numFmtId="34">
    <oc r="D75">
      <v>0</v>
    </oc>
    <nc r="D75">
      <v>5</v>
    </nc>
  </rcc>
  <rcc rId="28714" sId="7" numFmtId="34">
    <oc r="D78">
      <v>75.564859999999996</v>
    </oc>
    <nc r="D78">
      <v>130.20853</v>
    </nc>
  </rcc>
  <rcc rId="28715" sId="7" numFmtId="34">
    <oc r="D79">
      <v>209.80161000000001</v>
    </oc>
    <nc r="D79">
      <v>299.85748999999998</v>
    </nc>
  </rcc>
  <rcc rId="28716" sId="7" numFmtId="34">
    <oc r="D81">
      <v>639.46799999999996</v>
    </oc>
    <nc r="D81">
      <v>739.46799999999996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11.xml><?xml version="1.0" encoding="utf-8"?>
<revisions xmlns="http://schemas.openxmlformats.org/spreadsheetml/2006/main" xmlns:r="http://schemas.openxmlformats.org/officeDocument/2006/relationships">
  <rcc rId="28668" sId="7" numFmtId="34">
    <oc r="D6">
      <v>162.88225</v>
    </oc>
    <nc r="D6">
      <v>216.81098</v>
    </nc>
  </rcc>
  <rcc rId="28669" sId="7" numFmtId="34">
    <oc r="D8">
      <v>149.8794</v>
    </oc>
    <nc r="D8">
      <v>207.46964</v>
    </nc>
  </rcc>
  <rcc rId="28670" sId="7" numFmtId="34">
    <oc r="D9">
      <v>1.02952</v>
    </oc>
    <nc r="D9">
      <v>1.2841800000000001</v>
    </nc>
  </rcc>
  <rcc rId="28671" sId="7" numFmtId="34">
    <oc r="D10">
      <v>177.86451</v>
    </oc>
    <nc r="D10">
      <v>240.42989</v>
    </nc>
  </rcc>
  <rcc rId="28672" sId="7" numFmtId="4">
    <oc r="D11">
      <v>-21.698889999999999</v>
    </oc>
    <nc r="D11">
      <v>-25.458449999999999</v>
    </nc>
  </rcc>
  <rcc rId="28673" sId="7" numFmtId="34">
    <oc r="D15">
      <v>53.890880000000003</v>
    </oc>
    <nc r="D15">
      <v>56.891689999999997</v>
    </nc>
  </rcc>
  <rcc rId="28674" sId="7" numFmtId="34">
    <oc r="D16">
      <v>535.27404999999999</v>
    </oc>
    <nc r="D16">
      <v>635.36577</v>
    </nc>
  </rcc>
  <rcc rId="28675" sId="7" numFmtId="34">
    <oc r="D18">
      <v>0</v>
    </oc>
    <nc r="D18">
      <v>4.2</v>
    </nc>
  </rcc>
  <rcc rId="28676" sId="7" numFmtId="4">
    <oc r="D27">
      <v>8.1999999999999993</v>
    </oc>
    <nc r="D27">
      <v>58.2</v>
    </nc>
  </rcc>
  <rcc rId="28677" sId="7" numFmtId="4">
    <oc r="D30">
      <v>11.647740000000001</v>
    </oc>
    <nc r="D30">
      <v>13.573600000000001</v>
    </nc>
  </rcc>
  <rcc rId="28678" sId="7" numFmtId="34">
    <oc r="D41">
      <v>806.03200000000004</v>
    </oc>
    <nc r="D41">
      <v>1007.54</v>
    </nc>
  </rcc>
  <rcc rId="28679" sId="7" numFmtId="34">
    <oc r="D45">
      <v>74.111000000000004</v>
    </oc>
    <nc r="D45">
      <v>93.787000000000006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111.xml><?xml version="1.0" encoding="utf-8"?>
<revisions xmlns="http://schemas.openxmlformats.org/spreadsheetml/2006/main" xmlns:r="http://schemas.openxmlformats.org/officeDocument/2006/relationships">
  <rfmt sheetId="1" sqref="C28">
    <dxf>
      <numFmt numFmtId="174" formatCode="0.0000"/>
    </dxf>
  </rfmt>
  <rfmt sheetId="1" sqref="C28">
    <dxf>
      <numFmt numFmtId="183" formatCode="0.000"/>
    </dxf>
  </rfmt>
  <rfmt sheetId="1" sqref="C28">
    <dxf>
      <numFmt numFmtId="2" formatCode="0.00"/>
    </dxf>
  </rfmt>
  <rfmt sheetId="1" sqref="C28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9948" sId="3" numFmtId="4">
    <oc r="D120">
      <v>215.16</v>
    </oc>
    <nc r="D120">
      <v>186.86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27390" sId="18" numFmtId="34">
    <oc r="D59">
      <v>318.64242000000002</v>
    </oc>
    <nc r="D59">
      <v>460.87288000000001</v>
    </nc>
  </rcc>
  <rcc rId="27391" sId="18" numFmtId="34">
    <oc r="D66">
      <v>41.669559999999997</v>
    </oc>
    <nc r="D66">
      <v>59.754339999999999</v>
    </nc>
  </rcc>
  <rcc rId="27392" sId="18" numFmtId="34">
    <oc r="D71">
      <v>2.5</v>
    </oc>
    <nc r="D71">
      <v>6</v>
    </nc>
  </rcc>
  <rcc rId="27393" sId="18" numFmtId="34">
    <oc r="D76">
      <v>250</v>
    </oc>
    <nc r="D76">
      <v>269.35273000000001</v>
    </nc>
  </rcc>
  <rcc rId="27394" sId="18" numFmtId="34">
    <oc r="D77">
      <v>0</v>
    </oc>
    <nc r="D77">
      <v>8</v>
    </nc>
  </rcc>
  <rcc rId="27395" sId="18" numFmtId="34">
    <oc r="D80">
      <v>142.80000000000001</v>
    </oc>
    <nc r="D80">
      <v>172.8</v>
    </nc>
  </rcc>
  <rcc rId="27396" sId="18" numFmtId="34">
    <oc r="C81">
      <v>2071.39687</v>
    </oc>
    <nc r="C81">
      <v>2196.39687</v>
    </nc>
  </rcc>
  <rcc rId="27397" sId="18" numFmtId="34">
    <oc r="D81">
      <v>164.59451000000001</v>
    </oc>
    <nc r="D81">
      <v>358.11836</v>
    </nc>
  </rcc>
  <rcc rId="27398" sId="18" numFmtId="34">
    <oc r="D83">
      <v>342.58631000000003</v>
    </oc>
    <nc r="D83">
      <v>792.74432999999999</v>
    </nc>
  </rcc>
  <rcc rId="27399" sId="18" numFmtId="34">
    <oc r="D90">
      <v>11.925000000000001</v>
    </oc>
    <nc r="D90">
      <v>21.855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c rId="27192" sId="16" numFmtId="34">
    <oc r="D57">
      <v>256.88270999999997</v>
    </oc>
    <nc r="D57">
      <v>406.25483000000003</v>
    </nc>
  </rcc>
  <rcc rId="27193" sId="16" numFmtId="34">
    <oc r="D64">
      <v>12.52013</v>
    </oc>
    <nc r="D64">
      <v>19.75404</v>
    </nc>
  </rcc>
  <rcc rId="27194" sId="16" numFmtId="34">
    <oc r="D69">
      <v>14.2</v>
    </oc>
    <nc r="D69">
      <v>15.7</v>
    </nc>
  </rcc>
  <rcc rId="27195" sId="16" numFmtId="34">
    <oc r="D74">
      <v>34.644170000000003</v>
    </oc>
    <nc r="D74">
      <v>346.44416999999999</v>
    </nc>
  </rcc>
  <rcc rId="27196" sId="16" numFmtId="34">
    <oc r="D75">
      <v>29.5</v>
    </oc>
    <nc r="D75">
      <v>43.6</v>
    </nc>
  </rcc>
  <rcc rId="27197" sId="16" numFmtId="34">
    <oc r="D78">
      <v>236.648</v>
    </oc>
    <nc r="D78">
      <v>258.30356</v>
    </nc>
  </rcc>
  <rcc rId="27198" sId="16" numFmtId="34">
    <oc r="C79">
      <v>719.40300000000002</v>
    </oc>
    <nc r="C79">
      <v>634.40300000000002</v>
    </nc>
  </rcc>
  <rcc rId="27199" sId="16" numFmtId="34">
    <oc r="D79">
      <v>153.44571999999999</v>
    </oc>
    <nc r="D79">
      <v>191.70598000000001</v>
    </nc>
  </rcc>
  <rcc rId="27200" sId="16" numFmtId="34">
    <oc r="D81">
      <v>270.327</v>
    </oc>
    <nc r="D81">
      <v>360.43599999999998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27147" sId="16">
    <oc r="A1" t="inlineStr">
      <is>
        <t xml:space="preserve">                     Анализ исполнения бюджета Юнгинского сельского поселения на 01.04.2022 г.</t>
      </is>
    </oc>
    <nc r="A1" t="inlineStr">
      <is>
        <t xml:space="preserve">                     Анализ исполнения бюджета Юнгинского сельского поселения на 01.05.2022 г.</t>
      </is>
    </nc>
  </rcc>
  <rcc rId="27148" sId="16" numFmtId="4">
    <oc r="D6">
      <v>29.056470000000001</v>
    </oc>
    <nc r="D6">
      <v>41.692010000000003</v>
    </nc>
  </rcc>
  <rcc rId="27149" sId="16" numFmtId="4">
    <oc r="D8">
      <v>85.751050000000006</v>
    </oc>
    <nc r="D8">
      <v>109.42119</v>
    </nc>
  </rcc>
  <rcc rId="27150" sId="16" numFmtId="4">
    <oc r="D9">
      <v>0.54947000000000001</v>
    </oc>
    <nc r="D9">
      <v>0.75160000000000005</v>
    </nc>
  </rcc>
  <rcc rId="27151" sId="16" numFmtId="4">
    <oc r="D10">
      <v>103.75735</v>
    </oc>
    <nc r="D10">
      <v>129.85201000000001</v>
    </nc>
  </rcc>
  <rcc rId="27152" sId="16" numFmtId="4">
    <oc r="D11">
      <v>-11.50437</v>
    </oc>
    <nc r="D11">
      <v>-15.841279999999999</v>
    </nc>
  </rcc>
  <rcc rId="27153" sId="16" numFmtId="4">
    <oc r="D15">
      <v>27.872330000000002</v>
    </oc>
    <nc r="D15">
      <v>30.190349999999999</v>
    </nc>
  </rcc>
  <rcc rId="27154" sId="16" numFmtId="4">
    <oc r="D16">
      <v>103.18935</v>
    </oc>
    <nc r="D16">
      <v>111.47855</v>
    </nc>
  </rcc>
  <rcc rId="27155" sId="16" numFmtId="4">
    <oc r="D18">
      <v>0.4</v>
    </oc>
    <nc r="D18">
      <v>0.5</v>
    </nc>
  </rcc>
  <rcc rId="27156" sId="16" numFmtId="4">
    <oc r="D27">
      <v>45.99436</v>
    </oc>
    <nc r="D27">
      <v>179.37268</v>
    </nc>
  </rcc>
  <rcc rId="27157" sId="16" numFmtId="4">
    <oc r="D28">
      <v>4.0642500000000004</v>
    </oc>
    <nc r="D28">
      <v>5.4189999999999996</v>
    </nc>
  </rcc>
  <rcc rId="27158" sId="16" numFmtId="4">
    <nc r="D30">
      <v>14.720929999999999</v>
    </nc>
  </rcc>
  <rcc rId="27159" sId="16" numFmtId="4">
    <oc r="D41">
      <v>604.35</v>
    </oc>
    <nc r="D41">
      <v>805.8</v>
    </nc>
  </rcc>
  <rcc rId="27160" sId="16" numFmtId="4">
    <oc r="D43">
      <v>0</v>
    </oc>
    <nc r="D43">
      <v>311.8</v>
    </nc>
  </rcc>
  <rcc rId="27161" sId="16" numFmtId="4">
    <oc r="D44">
      <v>27.219000000000001</v>
    </oc>
    <nc r="D44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.xml><?xml version="1.0" encoding="utf-8"?>
<revisions xmlns="http://schemas.openxmlformats.org/spreadsheetml/2006/main" xmlns:r="http://schemas.openxmlformats.org/officeDocument/2006/relationships">
  <rcc rId="29266" sId="16" numFmtId="34">
    <oc r="D57">
      <v>406.25483000000003</v>
    </oc>
    <nc r="D57">
      <v>558.88520000000005</v>
    </nc>
  </rcc>
  <rcc rId="29267" sId="16" numFmtId="34">
    <oc r="C62">
      <v>54.322000000000003</v>
    </oc>
    <nc r="C62">
      <v>59.322000000000003</v>
    </nc>
  </rcc>
  <rcc rId="29268" sId="16" numFmtId="34">
    <oc r="D64">
      <v>19.75404</v>
    </oc>
    <nc r="D64">
      <v>26.987950000000001</v>
    </nc>
  </rcc>
  <rcc rId="29269" sId="16" numFmtId="34">
    <oc r="C69">
      <v>292</v>
    </oc>
    <nc r="C69">
      <v>296</v>
    </nc>
  </rcc>
  <rcc rId="29270" sId="16" numFmtId="34">
    <oc r="D74">
      <v>346.44416999999999</v>
    </oc>
    <nc r="D74">
      <v>353.94416999999999</v>
    </nc>
  </rcc>
  <rcc rId="29271" sId="16" numFmtId="34">
    <oc r="D75">
      <v>43.6</v>
    </oc>
    <nc r="D75">
      <v>62.2</v>
    </nc>
  </rcc>
  <rcc rId="29272" sId="16" numFmtId="34">
    <oc r="C78">
      <v>6406.88</v>
    </oc>
    <nc r="C78">
      <v>6397.88</v>
    </nc>
  </rcc>
  <rcc rId="29273" sId="16" numFmtId="34">
    <oc r="D78">
      <v>258.30356</v>
    </oc>
    <nc r="D78">
      <v>307.22192999999999</v>
    </nc>
  </rcc>
  <rcc rId="29274" sId="16" numFmtId="34">
    <oc r="C79">
      <v>634.40300000000002</v>
    </oc>
    <nc r="C79">
      <v>644.40300000000002</v>
    </nc>
  </rcc>
  <rcc rId="29275" sId="16" numFmtId="34">
    <oc r="D79">
      <v>191.70598000000001</v>
    </oc>
    <nc r="D79">
      <v>247.54409999999999</v>
    </nc>
  </rcc>
  <rcc rId="29276" sId="16" numFmtId="34">
    <oc r="D81">
      <v>360.43599999999998</v>
    </oc>
    <nc r="D81">
      <v>450.54500000000002</v>
    </nc>
  </rcc>
  <rcc rId="29277" sId="16" numFmtId="34">
    <oc r="C88">
      <v>10</v>
    </oc>
    <nc r="C88">
      <v>20</v>
    </nc>
  </rcc>
  <rcc rId="29278" sId="16" numFmtId="34">
    <oc r="D88">
      <v>5</v>
    </oc>
    <nc r="D88">
      <v>7.492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1.xml><?xml version="1.0" encoding="utf-8"?>
<revisions xmlns="http://schemas.openxmlformats.org/spreadsheetml/2006/main" xmlns:r="http://schemas.openxmlformats.org/officeDocument/2006/relationships">
  <rcc rId="29083" sId="14" numFmtId="4">
    <oc r="D6">
      <v>16.880009999999999</v>
    </oc>
    <nc r="D6">
      <v>24.694479999999999</v>
    </nc>
  </rcc>
  <rcc rId="29084" sId="14" numFmtId="4">
    <oc r="D8">
      <v>66.204430000000002</v>
    </oc>
    <nc r="D8">
      <v>91.643079999999998</v>
    </nc>
  </rcc>
  <rcc rId="29085" sId="14" numFmtId="4">
    <oc r="D9">
      <v>0.45473000000000002</v>
    </oc>
    <nc r="D9">
      <v>0.56718000000000002</v>
    </nc>
  </rcc>
  <rcc rId="29086" sId="14" numFmtId="4">
    <oc r="D10">
      <v>78.565920000000006</v>
    </oc>
    <nc r="D10">
      <v>106.20216000000001</v>
    </nc>
  </rcc>
  <rcc rId="29087" sId="14" numFmtId="4">
    <oc r="D11">
      <v>-9.5848099999999992</v>
    </oc>
    <nc r="D11">
      <v>-11.245469999999999</v>
    </nc>
  </rcc>
  <rcc rId="29088" sId="14" numFmtId="4">
    <oc r="D13">
      <v>87.744879999999995</v>
    </oc>
    <nc r="D13">
      <v>143.49297999999999</v>
    </nc>
  </rcc>
  <rcc rId="29089" sId="14" numFmtId="4">
    <oc r="D15">
      <v>6.6472199999999999</v>
    </oc>
    <nc r="D15">
      <v>6.7709599999999996</v>
    </nc>
  </rcc>
  <rcc rId="29090" sId="14" numFmtId="4">
    <oc r="D16">
      <v>30.082940000000001</v>
    </oc>
    <nc r="D16">
      <v>31.537230000000001</v>
    </nc>
  </rcc>
  <rcc rId="29091" sId="14" numFmtId="4">
    <oc r="D30">
      <v>11.72705</v>
    </oc>
    <nc r="D30">
      <v>13.91216</v>
    </nc>
  </rcc>
  <rcc rId="29092" sId="14" numFmtId="4">
    <oc r="D42">
      <v>1131.8320000000001</v>
    </oc>
    <nc r="D42">
      <v>1414.79</v>
    </nc>
  </rcc>
  <rcc rId="29093" sId="14" numFmtId="4">
    <oc r="D45">
      <v>35.090000000000003</v>
    </oc>
    <nc r="D45">
      <v>42.960999999999999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11.xml><?xml version="1.0" encoding="utf-8"?>
<revisions xmlns="http://schemas.openxmlformats.org/spreadsheetml/2006/main" xmlns:r="http://schemas.openxmlformats.org/officeDocument/2006/relationships">
  <rcc rId="28839" sId="11" numFmtId="4">
    <oc r="D6">
      <v>42.6676</v>
    </oc>
    <nc r="D6">
      <v>54.645629999999997</v>
    </nc>
  </rcc>
  <rcc rId="28840" sId="11" numFmtId="4">
    <oc r="D8">
      <v>110.80045</v>
    </oc>
    <nc r="D8">
      <v>153.37485000000001</v>
    </nc>
  </rcc>
  <rcc rId="28841" sId="11" numFmtId="4">
    <oc r="D9">
      <v>0.76105999999999996</v>
    </oc>
    <nc r="D9">
      <v>0.94930000000000003</v>
    </nc>
  </rcc>
  <rcc rId="28842" sId="11" numFmtId="4">
    <oc r="D10">
      <v>131.48877999999999</v>
    </oc>
    <nc r="D10">
      <v>177.74109000000001</v>
    </nc>
  </rcc>
  <rcc rId="28843" sId="11" numFmtId="4">
    <oc r="D11">
      <v>-16.04119</v>
    </oc>
    <nc r="D11">
      <v>-18.820499999999999</v>
    </nc>
  </rcc>
  <rcc rId="28844" sId="11" numFmtId="4">
    <oc r="D15">
      <v>8.7825699999999998</v>
    </oc>
    <nc r="D15">
      <v>10.748419999999999</v>
    </nc>
  </rcc>
  <rcc rId="28845" sId="11" numFmtId="4">
    <oc r="D16">
      <v>62.077770000000001</v>
    </oc>
    <nc r="D16">
      <v>67.396709999999999</v>
    </nc>
  </rcc>
  <rcc rId="28846" sId="11" numFmtId="4">
    <oc r="D28">
      <v>2.2579199999999999</v>
    </oc>
    <nc r="D28">
      <v>2.8224</v>
    </nc>
  </rcc>
  <rcc rId="28847" sId="11" numFmtId="4">
    <oc r="D30">
      <v>1.11114</v>
    </oc>
    <nc r="D30">
      <v>3.0170300000000001</v>
    </nc>
  </rcc>
  <rcc rId="28848" sId="11" numFmtId="4">
    <oc r="C32">
      <v>0</v>
    </oc>
    <nc r="C32">
      <v>13.4</v>
    </nc>
  </rcc>
  <rcc rId="28849" sId="11" numFmtId="4">
    <oc r="D41">
      <v>1616.4</v>
    </oc>
    <nc r="D41">
      <v>2020.5</v>
    </nc>
  </rcc>
  <rcc rId="28850" sId="11" numFmtId="4">
    <oc r="D44">
      <v>74.111000000000004</v>
    </oc>
    <nc r="D44">
      <v>93.787000000000006</v>
    </nc>
  </rcc>
  <rcc rId="28851" sId="11" numFmtId="34">
    <oc r="C58">
      <v>1547.1</v>
    </oc>
    <nc r="C58">
      <v>1560.5</v>
    </nc>
  </rcc>
  <rcc rId="28852" sId="11" numFmtId="34">
    <oc r="D58">
      <v>436.19724000000002</v>
    </oc>
    <nc r="D58">
      <v>570.06523000000004</v>
    </nc>
  </rcc>
  <rcc rId="28853" sId="11" numFmtId="34">
    <oc r="C63">
      <v>5.5039999999999996</v>
    </oc>
    <nc r="C63">
      <v>10.504</v>
    </nc>
  </rcc>
  <rcc rId="28854" sId="11" numFmtId="34">
    <oc r="D63">
      <v>5.5039999999999996</v>
    </oc>
    <nc r="D63">
      <v>10.504</v>
    </nc>
  </rcc>
  <rcc rId="28855" sId="11" numFmtId="34">
    <oc r="D65">
      <v>59.754359999999998</v>
    </oc>
    <nc r="D65">
      <v>77.83914</v>
    </nc>
  </rcc>
  <rcc rId="28856" sId="11" numFmtId="34">
    <oc r="D69">
      <v>0</v>
    </oc>
    <nc r="D69">
      <v>2.83134</v>
    </nc>
  </rcc>
  <rcc rId="28857" sId="11" numFmtId="34">
    <oc r="C70">
      <v>10</v>
    </oc>
    <nc r="C70">
      <v>7.5</v>
    </nc>
  </rcc>
  <rcc rId="28858" sId="11" numFmtId="34">
    <oc r="D79">
      <v>38.863</v>
    </oc>
    <nc r="D79">
      <v>62.710560000000001</v>
    </nc>
  </rcc>
  <rcc rId="28859" sId="11" numFmtId="34">
    <oc r="C80">
      <v>987.64599999999996</v>
    </oc>
    <nc r="C80">
      <v>980.14599999999996</v>
    </nc>
  </rcc>
  <rcc rId="28860" sId="11" numFmtId="34">
    <oc r="D80">
      <v>428.97334999999998</v>
    </oc>
    <nc r="D80">
      <v>456.68351999999999</v>
    </nc>
  </rcc>
  <rcc rId="28861" sId="11" numFmtId="34">
    <oc r="D82">
      <v>1159.4394500000001</v>
    </oc>
    <nc r="D82">
      <v>1379.0958599999999</v>
    </nc>
  </rcc>
  <rcc rId="28862" sId="11" numFmtId="34">
    <oc r="C89">
      <v>10</v>
    </oc>
    <nc r="C89">
      <v>15</v>
    </nc>
  </rcc>
  <rcc rId="28863" sId="11" numFmtId="34">
    <oc r="D89">
      <v>0</v>
    </oc>
    <nc r="D89">
      <v>12.5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30504" sId="6" numFmtId="4">
    <oc r="D6">
      <v>13.338889999999999</v>
    </oc>
    <nc r="D6">
      <v>21.212779999999999</v>
    </nc>
  </rcc>
  <rcc rId="30505" sId="6" numFmtId="4">
    <oc r="D8">
      <v>174.37636000000001</v>
    </oc>
    <nc r="D8">
      <v>212.47228000000001</v>
    </nc>
  </rcc>
  <rcc rId="30506" sId="6" numFmtId="4">
    <oc r="D9">
      <v>1.0793299999999999</v>
    </oc>
    <nc r="D9">
      <v>1.2507999999999999</v>
    </nc>
  </rcc>
  <rcc rId="30507" sId="6" numFmtId="4">
    <oc r="D10">
      <v>202.07910999999999</v>
    </oc>
    <nc r="D10">
      <v>244.75416000000001</v>
    </nc>
  </rcc>
  <rcc rId="30508" sId="6" numFmtId="4">
    <oc r="D11">
      <v>-21.397600000000001</v>
    </oc>
    <nc r="D11">
      <v>-26.817489999999999</v>
    </nc>
  </rcc>
  <rcc rId="30509" sId="6" numFmtId="4">
    <oc r="D15">
      <v>178.24172999999999</v>
    </oc>
    <nc r="D15">
      <v>177.37787</v>
    </nc>
  </rcc>
  <rcc rId="30510" sId="6" numFmtId="4">
    <oc r="D16">
      <v>75.015709999999999</v>
    </oc>
    <nc r="D16">
      <v>79.25291</v>
    </nc>
  </rcc>
  <rcc rId="30511" sId="6" numFmtId="4">
    <oc r="D28">
      <v>52.708100000000002</v>
    </oc>
    <nc r="D28">
      <v>64.734560000000002</v>
    </nc>
  </rcc>
  <rcc rId="30512" sId="6" numFmtId="4">
    <oc r="D32">
      <v>0.72</v>
    </oc>
    <nc r="D32">
      <v>2.16</v>
    </nc>
  </rcc>
  <rcc rId="30513" sId="6" numFmtId="4">
    <oc r="D44">
      <v>1122.085</v>
    </oc>
    <nc r="D44">
      <v>1346.502</v>
    </nc>
  </rcc>
  <rcc rId="30514" sId="6" numFmtId="4">
    <oc r="D46">
      <v>227.07900000000001</v>
    </oc>
    <nc r="D46">
      <v>1507.6566</v>
    </nc>
  </rcc>
  <rcc rId="30515" sId="6" numFmtId="4">
    <oc r="D48">
      <v>42.960999999999999</v>
    </oc>
    <nc r="D48">
      <v>50.832000000000001</v>
    </nc>
  </rcc>
  <rcc rId="30516" sId="6" numFmtId="4">
    <oc r="D49">
      <v>68.58</v>
    </oc>
    <nc r="D49">
      <v>318.10286000000002</v>
    </nc>
  </rcc>
  <rcc rId="30517" sId="6" numFmtId="4">
    <oc r="D53">
      <v>44</v>
    </oc>
    <nc r="D53">
      <v>281.14600000000002</v>
    </nc>
  </rcc>
  <rcc rId="30518" sId="6" numFmtId="4">
    <oc r="D61">
      <v>458.90492999999998</v>
    </oc>
    <nc r="D61">
      <v>564.13283999999999</v>
    </nc>
  </rcc>
  <rcc rId="30519" sId="6" numFmtId="4">
    <oc r="D68">
      <v>30.305440000000001</v>
    </oc>
    <nc r="D68">
      <v>38.339350000000003</v>
    </nc>
  </rcc>
  <rcc rId="30520" sId="6" numFmtId="4">
    <oc r="D78">
      <v>252.31</v>
    </oc>
    <nc r="D78">
      <v>2504.9405999999999</v>
    </nc>
  </rcc>
  <rcc rId="30521" sId="6" numFmtId="4">
    <oc r="D79">
      <v>16</v>
    </oc>
    <nc r="D79">
      <v>66</v>
    </nc>
  </rcc>
  <rcc rId="30522" sId="6" numFmtId="4">
    <oc r="D85">
      <v>232.61929000000001</v>
    </oc>
    <nc r="D85">
      <v>273.62849999999997</v>
    </nc>
  </rcc>
  <rcc rId="30523" sId="6" numFmtId="4">
    <oc r="D87">
      <v>879.71743000000004</v>
    </oc>
    <nc r="D87">
      <v>1012.37397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7774" sId="2">
    <oc r="B5" t="inlineStr">
      <is>
        <t>об исполнении бюджетов поселений  Моргаушского района  на 1 апреля 2022 г.</t>
      </is>
    </oc>
    <nc r="B5" t="inlineStr">
      <is>
        <t>об исполнении бюджетов поселений  Моргаушского района  на 1 мая 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27540" sId="22">
    <nc r="C4">
      <v>1839.6</v>
    </nc>
  </rcc>
  <rcc rId="27541" sId="22">
    <nc r="D4">
      <v>613.20000000000005</v>
    </nc>
  </rcc>
  <rcc rId="27542" sId="22">
    <nc r="C5">
      <v>5604.2</v>
    </nc>
  </rcc>
  <rcc rId="27543" sId="22">
    <nc r="D5">
      <v>1868.068</v>
    </nc>
  </rcc>
  <rcc rId="27544" sId="22">
    <nc r="C6">
      <v>2693</v>
    </nc>
  </rcc>
  <rcc rId="27545" sId="22">
    <nc r="D6">
      <v>897.66800000000001</v>
    </nc>
  </rcc>
  <rcc rId="27546" sId="22">
    <nc r="C7">
      <v>2418.1</v>
    </nc>
  </rcc>
  <rcc rId="27547" sId="22">
    <nc r="D7">
      <v>806.03200000000004</v>
    </nc>
  </rcc>
  <rcc rId="27548" sId="22">
    <nc r="C8">
      <v>8286.2999999999993</v>
    </nc>
  </rcc>
  <rcc rId="27549" sId="22">
    <nc r="D8">
      <v>2762.1</v>
    </nc>
  </rcc>
  <rcc rId="27550" sId="22">
    <nc r="C9">
      <v>1479.2</v>
    </nc>
  </rcc>
  <rcc rId="27551" sId="22">
    <nc r="D9">
      <v>493.06799999999998</v>
    </nc>
  </rcc>
  <rcc rId="27552" sId="22">
    <nc r="C10">
      <v>3478.3</v>
    </nc>
  </rcc>
  <rcc rId="27553" sId="22">
    <nc r="D10">
      <v>1159.432</v>
    </nc>
  </rcc>
  <rcc rId="27554" sId="22">
    <nc r="C11">
      <v>4849.2</v>
    </nc>
  </rcc>
  <rcc rId="27555" sId="22">
    <nc r="D11">
      <v>1616.4</v>
    </nc>
  </rcc>
  <rcc rId="27556" sId="22">
    <nc r="C12">
      <v>2338.6999999999998</v>
    </nc>
  </rcc>
  <rcc rId="27557" sId="22">
    <nc r="D12">
      <v>779.56799999999998</v>
    </nc>
  </rcc>
  <rcc rId="27558" sId="22">
    <nc r="C13">
      <v>2095.3000000000002</v>
    </nc>
  </rcc>
  <rcc rId="27559" sId="22">
    <nc r="D13">
      <v>698.43200000000002</v>
    </nc>
  </rcc>
  <rcc rId="27560" sId="22">
    <nc r="C14">
      <v>3395.5</v>
    </nc>
  </rcc>
  <rcc rId="27561" sId="22">
    <nc r="D14">
      <v>1131.8320000000001</v>
    </nc>
  </rcc>
  <rcc rId="27562" sId="22">
    <nc r="C15">
      <v>1897.8</v>
    </nc>
  </rcc>
  <rcc rId="27563" sId="22">
    <nc r="D15">
      <v>632.6</v>
    </nc>
  </rcc>
  <rcc rId="27564" sId="22">
    <nc r="C16">
      <v>2417.4</v>
    </nc>
  </rcc>
  <rcc rId="27565" sId="22">
    <nc r="D16">
      <v>805.8</v>
    </nc>
  </rcc>
  <rcc rId="27566" sId="22">
    <nc r="C17">
      <v>4903.5</v>
    </nc>
  </rcc>
  <rcc rId="27567" sId="22">
    <nc r="D17">
      <v>1634.5</v>
    </nc>
  </rcc>
  <rcc rId="27568" sId="22">
    <nc r="C18">
      <v>3431.9</v>
    </nc>
  </rcc>
  <rcc rId="27569" sId="22">
    <nc r="D18">
      <v>1143.9680000000001</v>
    </nc>
  </rcc>
  <rcc rId="27570" sId="22">
    <nc r="C19">
      <v>2129.1</v>
    </nc>
  </rcc>
  <rcc rId="27571" sId="22">
    <nc r="D19">
      <v>709.7</v>
    </nc>
  </rcc>
  <rrc rId="27572" sId="22" ref="D1:D1048576" action="insertCol"/>
  <rcc rId="27573" sId="22">
    <nc r="D4">
      <f>C4*1000</f>
    </nc>
  </rcc>
  <rcc rId="27574" sId="22">
    <nc r="D5">
      <f>C5*1000</f>
    </nc>
  </rcc>
  <rcc rId="27575" sId="22">
    <nc r="D6">
      <f>C6*1000</f>
    </nc>
  </rcc>
  <rcc rId="27576" sId="22">
    <nc r="D7">
      <f>C7*1000</f>
    </nc>
  </rcc>
  <rcc rId="27577" sId="22">
    <nc r="D8">
      <f>C8*1000</f>
    </nc>
  </rcc>
  <rcc rId="27578" sId="22">
    <nc r="D9">
      <f>C9*1000</f>
    </nc>
  </rcc>
  <rcc rId="27579" sId="22">
    <nc r="D10">
      <f>C10*1000</f>
    </nc>
  </rcc>
  <rcc rId="27580" sId="22">
    <nc r="D11">
      <f>C11*1000</f>
    </nc>
  </rcc>
  <rcc rId="27581" sId="22">
    <nc r="D12">
      <f>C12*1000</f>
    </nc>
  </rcc>
  <rcc rId="27582" sId="22">
    <nc r="D13">
      <f>C13*1000</f>
    </nc>
  </rcc>
  <rcc rId="27583" sId="22">
    <nc r="D14">
      <f>C14*1000</f>
    </nc>
  </rcc>
  <rcc rId="27584" sId="22">
    <nc r="D15">
      <f>C15*1000</f>
    </nc>
  </rcc>
  <rcc rId="27585" sId="22">
    <nc r="D16">
      <f>C16*1000</f>
    </nc>
  </rcc>
  <rcc rId="27586" sId="22">
    <nc r="D17">
      <f>C17*1000</f>
    </nc>
  </rcc>
  <rcc rId="27587" sId="22">
    <nc r="D18">
      <f>C18*1000</f>
    </nc>
  </rcc>
  <rcc rId="27588" sId="22">
    <nc r="D19">
      <f>C19*1000</f>
    </nc>
  </rcc>
  <rcc rId="27589" sId="22">
    <nc r="F4">
      <f>E4*1000</f>
    </nc>
  </rcc>
  <rcc rId="27590" sId="22">
    <nc r="F5">
      <f>E5*1000</f>
    </nc>
  </rcc>
  <rcc rId="27591" sId="22">
    <nc r="F6">
      <f>E6*1000</f>
    </nc>
  </rcc>
  <rcc rId="27592" sId="22">
    <nc r="F7">
      <f>E7*1000</f>
    </nc>
  </rcc>
  <rcc rId="27593" sId="22">
    <nc r="F8">
      <f>E8*1000</f>
    </nc>
  </rcc>
  <rcc rId="27594" sId="22">
    <nc r="F9">
      <f>E9*1000</f>
    </nc>
  </rcc>
  <rcc rId="27595" sId="22">
    <nc r="F10">
      <f>E10*1000</f>
    </nc>
  </rcc>
  <rcc rId="27596" sId="22">
    <nc r="F11">
      <f>E11*1000</f>
    </nc>
  </rcc>
  <rcc rId="27597" sId="22">
    <nc r="F12">
      <f>E12*1000</f>
    </nc>
  </rcc>
  <rcc rId="27598" sId="22">
    <nc r="F13">
      <f>E13*1000</f>
    </nc>
  </rcc>
  <rcc rId="27599" sId="22">
    <nc r="F14">
      <f>E14*1000</f>
    </nc>
  </rcc>
  <rcc rId="27600" sId="22">
    <nc r="F15">
      <f>E15*1000</f>
    </nc>
  </rcc>
  <rcc rId="27601" sId="22">
    <nc r="F16">
      <f>E16*1000</f>
    </nc>
  </rcc>
  <rcc rId="27602" sId="22">
    <nc r="F17">
      <f>E17*1000</f>
    </nc>
  </rcc>
  <rcc rId="27603" sId="22">
    <nc r="F18">
      <f>E18*1000</f>
    </nc>
  </rcc>
  <rcc rId="27604" sId="22">
    <nc r="F19">
      <f>E19*1000</f>
    </nc>
  </rcc>
  <rcc rId="27605" sId="2" numFmtId="4">
    <oc r="DK32">
      <v>4779.4790400000002</v>
    </oc>
    <nc r="DK32">
      <v>6749.8272399999996</v>
    </nc>
  </rcc>
  <rdn rId="0" localSheetId="3" customView="1" name="Z_B30CE22D_C12F_4E12_8BB9_3AAE0A6991CC_.wvu.Rows" hidden="1" oldHidden="1">
    <oldFormula>район!$18:$19,район!$21:$21,район!$28:$32,район!$36:$36,район!$39:$39,район!$51:$52,район!#REF!,район!$64:$64,район!$71:$71,район!$88:$88,район!$122:$124,район!$127:$128</oldFormula>
  </rdn>
  <rcv guid="{B30CE22D-C12F-4E12-8BB9-3AAE0A6991CC}" action="delete"/>
  <rdn rId="0" localSheetId="1" customView="1" name="Z_B30CE22D_C12F_4E12_8BB9_3AAE0A6991CC_.wvu.PrintArea" hidden="1" oldHidden="1">
    <formula>Консол!$A$1:$K$51</formula>
    <oldFormula>Консол!$A$1:$K$51</oldFormula>
  </rdn>
  <rdn rId="0" localSheetId="1" customView="1" name="Z_B30CE22D_C12F_4E12_8BB9_3AAE0A6991CC_.wvu.Rows" hidden="1" oldHidden="1">
    <formula>Консол!$22:$22,Консол!$44:$46</formula>
    <oldFormula>Консол!$22:$22,Консол!$44:$46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Сун!$A$1:$F$105</formula>
    <oldFormula>Сун!$A$1:$F$105</oldFormula>
  </rdn>
  <rdn rId="0" localSheetId="5" customView="1" name="Z_B30CE22D_C12F_4E12_8BB9_3AAE0A6991CC_.wvu.Rows" hidden="1" oldHidden="1">
    <formula>Сун!$19:$24,Сун!$35:$37,Сун!$40:$40,Сун!$50:$52,Сун!$55:$55,Сун!$59:$59,Сун!$61:$63,Сун!$69:$70,Сун!$80:$81,Сун!$83:$83,Сун!$86:$86,Сун!$88:$91,Сун!$94:$101,Сун!$143:$143</formula>
    <oldFormula>Сун!$19:$24,Сун!$35:$37,Сун!$40:$40,Сун!$50:$52,Сун!$55:$55,Сун!$59:$59,Сун!$61:$63,Сун!$69:$70,Сун!$80:$81,Сун!$83:$83,Сун!$86:$86,Сун!$88:$91,Сун!$94:$101,Сун!$143:$143</oldFormula>
  </rdn>
  <rdn rId="0" localSheetId="6" customView="1" name="Z_B30CE22D_C12F_4E12_8BB9_3AAE0A6991CC_.wvu.PrintArea" hidden="1" oldHidden="1">
    <formula>Иль!$A$1:$F$106</formula>
    <oldFormula>Иль!$A$1:$F$106</oldFormula>
  </rdn>
  <rdn rId="0" localSheetId="6" customView="1" name="Z_B30CE22D_C12F_4E12_8BB9_3AAE0A6991CC_.wvu.Rows" hidden="1" oldHidden="1">
    <formula>Иль!$19:$24,Иль!$35:$35,Иль!$40:$41,Иль!$50:$52,Иль!$60:$60,Иль!$62:$64,Иль!$70:$71,Иль!$80:$81,Иль!$83:$83,Иль!$88:$92,Иль!$95:$102,Иль!$145:$145</formula>
    <oldFormula>Иль!$19:$24,Иль!$35:$35,Иль!$40:$41,Иль!$50:$52,Иль!$60:$60,Иль!$62:$64,Иль!$70:$71,Иль!$80:$81,Иль!$83:$83,Иль!$88:$92,Иль!$95:$102,Иль!$145:$145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Хор!$19:$22,Хор!$26:$34,Хор!$38:$38,Хор!$44:$46,Хор!$53:$53,Хор!$55:$57,Хор!$63:$64,Хор!$74:$75,Хор!$79:$83,Хор!$86:$93,Хор!$140:$140</formula>
    <oldFormula>Хор!$19:$22,Хор!$26:$34,Хор!$38:$38,Хор!$44:$46,Хор!$53:$53,Хор!$55:$57,Хор!$63:$64,Хор!$74:$75,Хор!$79:$83,Хор!$86:$93,Хор!$140:$140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Юсь!$A$1:$F$101</formula>
    <oldFormula>Юсь!$A$1:$F$101</oldFormula>
  </rdn>
  <rdn rId="0" localSheetId="17" customView="1" name="Z_B30CE22D_C12F_4E12_8BB9_3AAE0A6991CC_.wvu.Rows" hidden="1" oldHidden="1">
    <formula>Юсь!$19:$24,Юсь!$31:$33,Юсь!$36:$36,Юсь!$43:$48,Юсь!$57:$57,Юсь!$59:$60,Юсь!$67:$68,Юсь!$78:$79,Юсь!$83:$87,Юсь!$90:$97,Юсь!$141:$141</formula>
    <oldFormula>Юсь!$19:$24,Юсь!$31:$33,Юсь!$36:$36,Юсь!$43:$48,Юсь!$57:$57,Юсь!$59:$60,Юсь!$67:$68,Юсь!$78:$79,Юсь!$83:$87,Юсь!$90:$97,Юсь!$141:$141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Яро!$19:$24,Яро!$28:$28,Яро!$36:$36,Яро!$43:$43,Яро!$54:$54,Яро!$56:$58,Яро!$64:$65,Яро!$75:$75,Яро!$80:$84,Яро!$87:$90,Яро!$92:$94</formula>
    <oldFormula>Яро!$19:$24,Яро!$28:$28,Яро!$36:$36,Яро!$43:$43,Яро!$54:$54,Яро!$56:$58,Яро!$64:$65,Яро!$75:$75,Яро!$80:$84,Яро!$87:$90,Яро!$92:$94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fmt sheetId="2" sqref="CI18">
    <dxf>
      <numFmt numFmtId="186" formatCode="#,##0.0000"/>
    </dxf>
  </rfmt>
  <rfmt sheetId="2" sqref="CI18">
    <dxf>
      <numFmt numFmtId="187" formatCode="#,##0.000"/>
    </dxf>
  </rfmt>
  <rfmt sheetId="2" sqref="CI18">
    <dxf>
      <numFmt numFmtId="4" formatCode="#,##0.00"/>
    </dxf>
  </rfmt>
  <rfmt sheetId="2" sqref="CI18">
    <dxf>
      <numFmt numFmtId="167" formatCode="#,##0.0"/>
    </dxf>
  </rfmt>
  <rfmt sheetId="2" sqref="CI31">
    <dxf>
      <numFmt numFmtId="186" formatCode="#,##0.0000"/>
    </dxf>
  </rfmt>
  <rfmt sheetId="2" sqref="CI31">
    <dxf>
      <numFmt numFmtId="187" formatCode="#,##0.000"/>
    </dxf>
  </rfmt>
  <rfmt sheetId="2" sqref="CI31">
    <dxf>
      <numFmt numFmtId="4" formatCode="#,##0.00"/>
    </dxf>
  </rfmt>
  <rfmt sheetId="2" sqref="CI31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12.xml><?xml version="1.0" encoding="utf-8"?>
<revisions xmlns="http://schemas.openxmlformats.org/spreadsheetml/2006/main" xmlns:r="http://schemas.openxmlformats.org/officeDocument/2006/relationships">
  <rcc rId="27276" sId="17" numFmtId="34">
    <oc r="D58">
      <v>233.20705000000001</v>
    </oc>
    <nc r="D58">
      <v>355.80239999999998</v>
    </nc>
  </rcc>
  <rcc rId="27277" sId="17" numFmtId="34">
    <oc r="D65">
      <v>40.171999999999997</v>
    </oc>
    <nc r="D65">
      <v>58.258000000000003</v>
    </nc>
  </rcc>
  <rcc rId="27278" sId="17" numFmtId="34">
    <oc r="D70">
      <v>1.5</v>
    </oc>
    <nc r="D70">
      <v>3</v>
    </nc>
  </rcc>
  <rcc rId="27279" sId="17" numFmtId="34">
    <oc r="D75">
      <v>256.45</v>
    </oc>
    <nc r="D75">
      <v>370</v>
    </nc>
  </rcc>
  <rcc rId="27280" sId="17" numFmtId="34">
    <oc r="D76">
      <v>0</v>
    </oc>
    <nc r="D76">
      <v>1</v>
    </nc>
  </rcc>
  <rcc rId="27281" sId="17" numFmtId="34">
    <oc r="C79">
      <v>721.52099999999996</v>
    </oc>
    <nc r="C79">
      <v>913.52099999999996</v>
    </nc>
  </rcc>
  <rcc rId="27282" sId="17" numFmtId="34">
    <oc r="D79">
      <v>231</v>
    </oc>
    <nc r="D79">
      <v>536.88129000000004</v>
    </nc>
  </rcc>
  <rcc rId="27283" sId="17" numFmtId="34">
    <oc r="C80">
      <v>6359.8036499999998</v>
    </oc>
    <nc r="C80">
      <v>6224.8036499999998</v>
    </nc>
  </rcc>
  <rcc rId="27284" sId="17" numFmtId="34">
    <oc r="D80">
      <v>56.610619999999997</v>
    </oc>
    <nc r="D80">
      <v>265.60861999999997</v>
    </nc>
  </rcc>
  <rcc rId="27285" sId="17" numFmtId="34">
    <oc r="D82">
      <v>426.70274999999998</v>
    </oc>
    <nc r="D82">
      <v>571.74806000000001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21.xml><?xml version="1.0" encoding="utf-8"?>
<revisions xmlns="http://schemas.openxmlformats.org/spreadsheetml/2006/main" xmlns:r="http://schemas.openxmlformats.org/officeDocument/2006/relationships">
  <rcc rId="27346" sId="18">
    <oc r="A1" t="inlineStr">
      <is>
        <t xml:space="preserve">                     Анализ исполнения бюджета Ярабайкасинского сельского поселения на 01.04.2022 г.</t>
      </is>
    </oc>
    <nc r="A1" t="inlineStr">
      <is>
        <t xml:space="preserve">                     Анализ исполнения бюджета Ярабайкасинского сельского поселения на 01.05.2022 г.</t>
      </is>
    </nc>
  </rcc>
  <rcc rId="27347" sId="18" numFmtId="4">
    <oc r="D6">
      <v>48.640929999999997</v>
    </oc>
    <nc r="D6">
      <v>67.416809999999998</v>
    </nc>
  </rcc>
  <rcc rId="27348" sId="18" numFmtId="4">
    <oc r="D8">
      <v>121.0603</v>
    </oc>
    <nc r="D8">
      <v>154.47698</v>
    </nc>
  </rcc>
  <rcc rId="27349" sId="18" numFmtId="4">
    <oc r="D9">
      <v>0.77573000000000003</v>
    </oc>
    <nc r="D9">
      <v>1.0611200000000001</v>
    </nc>
  </rcc>
  <rcc rId="27350" sId="18" numFmtId="4">
    <oc r="D10">
      <v>146.48096000000001</v>
    </oc>
    <nc r="D10">
      <v>183.32049000000001</v>
    </nc>
  </rcc>
  <rcc rId="27351" sId="18" numFmtId="4">
    <oc r="D11">
      <v>-16.241790000000002</v>
    </oc>
    <nc r="D11">
      <v>-22.364550000000001</v>
    </nc>
  </rcc>
  <rcc rId="27352" sId="18" numFmtId="4">
    <oc r="D13">
      <v>5.2305000000000001</v>
    </oc>
    <nc r="D13">
      <v>7.33026</v>
    </nc>
  </rcc>
  <rcc rId="27353" sId="18" numFmtId="4">
    <oc r="D15">
      <v>56.498269999999998</v>
    </oc>
    <nc r="D15">
      <v>66.840770000000006</v>
    </nc>
  </rcc>
  <rcc rId="27354" sId="18" numFmtId="4">
    <oc r="D16">
      <v>69.395820000000001</v>
    </oc>
    <nc r="D16">
      <v>86.004320000000007</v>
    </nc>
  </rcc>
  <rcc rId="27355" sId="18" numFmtId="4">
    <oc r="D18">
      <v>0.9</v>
    </oc>
    <nc r="D18">
      <v>1.7</v>
    </nc>
  </rcc>
  <rcc rId="27356" sId="18" numFmtId="4">
    <oc r="C34">
      <v>0</v>
    </oc>
    <nc r="C34">
      <v>125</v>
    </nc>
  </rcc>
  <rcc rId="27357" sId="18" numFmtId="4">
    <oc r="D42">
      <v>857.976</v>
    </oc>
    <nc r="D42">
      <v>1143.9680000000001</v>
    </nc>
  </rcc>
  <rcc rId="27358" sId="18" numFmtId="4">
    <oc r="D45">
      <v>54.435000000000002</v>
    </oc>
    <nc r="D45">
      <v>74.111000000000004</v>
    </nc>
  </rcc>
  <rcc rId="27359" sId="18" numFmtId="4">
    <nc r="D47">
      <v>83.186999999999998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3.xml><?xml version="1.0" encoding="utf-8"?>
<revisions xmlns="http://schemas.openxmlformats.org/spreadsheetml/2006/main" xmlns:r="http://schemas.openxmlformats.org/officeDocument/2006/relationships">
  <rcc rId="30192" sId="2" numFmtId="4">
    <oc r="CI32">
      <v>107028.05121000001</v>
    </oc>
    <nc r="CI32">
      <v>108292.05800999999</v>
    </nc>
  </rcc>
  <rfmt sheetId="2" sqref="CI18">
    <dxf>
      <numFmt numFmtId="4" formatCode="#,##0.00"/>
    </dxf>
  </rfmt>
  <rfmt sheetId="2" sqref="CI18">
    <dxf>
      <numFmt numFmtId="187" formatCode="#,##0.000"/>
    </dxf>
  </rfmt>
  <rfmt sheetId="2" sqref="CI18">
    <dxf>
      <numFmt numFmtId="186" formatCode="#,##0.0000"/>
    </dxf>
  </rfmt>
  <rfmt sheetId="2" sqref="CI18">
    <dxf>
      <numFmt numFmtId="172" formatCode="#,##0.00000"/>
    </dxf>
  </rfmt>
  <rfmt sheetId="2" sqref="CI18">
    <dxf>
      <numFmt numFmtId="179" formatCode="#,##0.000000"/>
    </dxf>
  </rfmt>
  <rfmt sheetId="2" sqref="CI18">
    <dxf>
      <numFmt numFmtId="172" formatCode="#,##0.00000"/>
    </dxf>
  </rfmt>
  <rcc rId="30193" sId="8" numFmtId="4">
    <oc r="C43">
      <v>8582.69283</v>
    </oc>
    <nc r="C43">
      <v>9846.6996299999992</v>
    </nc>
  </rcc>
  <rcc rId="30194" sId="2" numFmtId="4">
    <oc r="C32">
      <v>236025.86420000001</v>
    </oc>
    <nc r="C32">
      <v>237289.87100000001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30733" sId="9">
    <oc r="A1" t="inlineStr">
      <is>
        <t xml:space="preserve">                     Анализ исполнения бюджета Москакасинского сельского поселения на 01.06.2022 г.</t>
      </is>
    </oc>
    <nc r="A1" t="inlineStr">
      <is>
        <t xml:space="preserve">                     Анализ исполнения бюджета Москакасинского сельского поселения на 01.07.2022 г.</t>
      </is>
    </nc>
  </rcc>
  <rcc rId="30734" sId="10">
    <oc r="A1" t="inlineStr">
      <is>
        <t xml:space="preserve">                     Анализ исполнения бюджета Орининского сельского поселения на 01.06.2022 г.</t>
      </is>
    </oc>
    <nc r="A1" t="inlineStr">
      <is>
        <t xml:space="preserve">                     Анализ исполнения бюджета Орининского сельского поселения на 01.07.2022 г.</t>
      </is>
    </nc>
  </rcc>
  <rcc rId="30735" sId="10" numFmtId="4">
    <oc r="D6">
      <v>109.25830000000001</v>
    </oc>
    <nc r="D6">
      <v>134.6807</v>
    </nc>
  </rcc>
  <rcc rId="30736" sId="10" numFmtId="4">
    <oc r="D8">
      <v>123.46357</v>
    </oc>
    <nc r="D8">
      <v>150.43656999999999</v>
    </nc>
  </rcc>
  <rcc rId="30737" sId="10" numFmtId="4">
    <oc r="D9">
      <v>0.76419000000000004</v>
    </oc>
    <nc r="D9">
      <v>0.88561000000000001</v>
    </nc>
  </rcc>
  <rcc rId="30738" sId="10" numFmtId="4">
    <oc r="D10">
      <v>143.0779</v>
    </oc>
    <nc r="D10">
      <v>173.29310000000001</v>
    </nc>
  </rcc>
  <rcc rId="30739" sId="10" numFmtId="4">
    <oc r="D11">
      <v>-15.15011</v>
    </oc>
    <nc r="D11">
      <v>-18.987570000000002</v>
    </nc>
  </rcc>
  <rcc rId="30740" sId="10" numFmtId="4">
    <oc r="D15">
      <v>83.836470000000006</v>
    </oc>
    <nc r="D15">
      <v>84.622450000000001</v>
    </nc>
  </rcc>
  <rcc rId="30741" sId="10" numFmtId="4">
    <oc r="D16">
      <v>121.07120999999999</v>
    </oc>
    <nc r="D16">
      <v>168.83072999999999</v>
    </nc>
  </rcc>
  <rcc rId="30742" sId="10" numFmtId="4">
    <oc r="D28">
      <v>22.5</v>
    </oc>
    <nc r="D28">
      <v>27</v>
    </nc>
  </rcc>
  <rcc rId="30743" sId="10" numFmtId="4">
    <oc r="D30">
      <v>2.5818400000000001</v>
    </oc>
    <nc r="D30">
      <v>5.7153799999999997</v>
    </nc>
  </rcc>
  <rcc rId="30744" sId="10" numFmtId="4">
    <oc r="D41">
      <v>1449.29</v>
    </oc>
    <nc r="D41">
      <v>1739.1479999999999</v>
    </nc>
  </rcc>
  <rcc rId="30745" sId="10" numFmtId="4">
    <oc r="D43">
      <v>198.24199999999999</v>
    </oc>
    <nc r="D43">
      <v>1222.3409899999999</v>
    </nc>
  </rcc>
  <rcc rId="30746" sId="10" numFmtId="4">
    <oc r="D45">
      <v>93.787000000000006</v>
    </oc>
    <nc r="D45">
      <v>113.46299999999999</v>
    </nc>
  </rcc>
  <rcc rId="30747" sId="10" numFmtId="4">
    <oc r="D47">
      <v>0</v>
    </oc>
    <nc r="D47">
      <v>63.834159999999997</v>
    </nc>
  </rcc>
  <rcc rId="30748" sId="10" numFmtId="34">
    <oc r="D58">
      <v>533.44764999999995</v>
    </oc>
    <nc r="D58">
      <v>662.53057000000001</v>
    </nc>
  </rcc>
  <rcc rId="30749" sId="10" numFmtId="34">
    <oc r="D65">
      <v>66.301320000000004</v>
    </oc>
    <nc r="D65">
      <v>84.387320000000003</v>
    </nc>
  </rcc>
  <rcc rId="30750" sId="10" numFmtId="34">
    <oc r="D75">
      <v>220.2704</v>
    </oc>
    <nc r="D75">
      <v>932.59631999999999</v>
    </nc>
  </rcc>
  <rcc rId="30751" sId="10" numFmtId="34">
    <oc r="D76">
      <v>1.5</v>
    </oc>
    <nc r="D76">
      <v>8.5</v>
    </nc>
  </rcc>
  <rcc rId="30752" sId="10" numFmtId="34">
    <oc r="D79">
      <v>165.56200999999999</v>
    </oc>
    <nc r="D79">
      <v>803.90365999999995</v>
    </nc>
  </rcc>
  <rcc rId="30753" sId="10" numFmtId="34">
    <oc r="D80">
      <v>143.81138999999999</v>
    </oc>
    <nc r="D80">
      <v>197.37290999999999</v>
    </nc>
  </rcc>
  <rcc rId="30754" sId="10" numFmtId="34">
    <oc r="D83">
      <v>745.6114</v>
    </oc>
    <nc r="D83">
      <v>894.21939999999995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fmt sheetId="2" sqref="CI31">
    <dxf>
      <numFmt numFmtId="4" formatCode="#,##0.00"/>
    </dxf>
  </rfmt>
  <rfmt sheetId="2" sqref="CI31">
    <dxf>
      <numFmt numFmtId="187" formatCode="#,##0.000"/>
    </dxf>
  </rfmt>
  <rfmt sheetId="2" sqref="CI31">
    <dxf>
      <numFmt numFmtId="186" formatCode="#,##0.0000"/>
    </dxf>
  </rfmt>
  <rfmt sheetId="2" sqref="CI31">
    <dxf>
      <numFmt numFmtId="172" formatCode="#,##0.00000"/>
    </dxf>
  </rfmt>
  <rfmt sheetId="2" sqref="CI31">
    <dxf>
      <numFmt numFmtId="179" formatCode="#,##0.000000"/>
    </dxf>
  </rfmt>
  <rfmt sheetId="2" sqref="CI31">
    <dxf>
      <numFmt numFmtId="172" formatCode="#,##0.00000"/>
    </dxf>
  </rfmt>
  <rcc rId="27741" sId="2" numFmtId="4">
    <oc r="CI32">
      <v>107028.05121000001</v>
    </oc>
    <nc r="CI32">
      <v>108292.05800999999</v>
    </nc>
  </rcc>
  <rcc rId="27742" sId="2" numFmtId="4">
    <oc r="C32">
      <v>235992.46419999999</v>
    </oc>
    <nc r="C32">
      <v>237256.47099999999</v>
    </nc>
  </rcc>
  <rfmt sheetId="2" sqref="BZ31">
    <dxf>
      <numFmt numFmtId="4" formatCode="#,##0.00"/>
    </dxf>
  </rfmt>
  <rfmt sheetId="2" sqref="BZ31">
    <dxf>
      <numFmt numFmtId="187" formatCode="#,##0.000"/>
    </dxf>
  </rfmt>
  <rfmt sheetId="2" sqref="BZ31">
    <dxf>
      <numFmt numFmtId="186" formatCode="#,##0.0000"/>
    </dxf>
  </rfmt>
  <rfmt sheetId="2" sqref="BZ31">
    <dxf>
      <numFmt numFmtId="172" formatCode="#,##0.00000"/>
    </dxf>
  </rfmt>
  <rcc rId="27743" sId="2" numFmtId="4">
    <oc r="BZ32">
      <v>192283.19756</v>
    </oc>
    <nc r="BZ32">
      <v>193547.20436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27509" sId="19" numFmtId="4">
    <oc r="D42">
      <v>34.090000000000003</v>
    </oc>
    <nc r="D42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27460" sId="19">
    <oc r="A1" t="inlineStr">
      <is>
        <t xml:space="preserve">                     Анализ исполнения бюджета Ярославского сельского поселения на 01.04.2022 г.</t>
      </is>
    </oc>
    <nc r="A1" t="inlineStr">
      <is>
        <t xml:space="preserve">                     Анализ исполнения бюджета Ярославского сельского поселения на 01.05.2022 г.</t>
      </is>
    </nc>
  </rcc>
  <rcc rId="27461" sId="19" numFmtId="4">
    <oc r="D6">
      <v>20.907820000000001</v>
    </oc>
    <nc r="D6">
      <v>23.61326</v>
    </nc>
  </rcc>
  <rcc rId="27462" sId="19" numFmtId="4">
    <oc r="D8">
      <v>69.537610000000001</v>
    </oc>
    <nc r="D8">
      <v>88.732309999999998</v>
    </nc>
  </rcc>
  <rcc rId="27463" sId="19" numFmtId="4">
    <oc r="D9">
      <v>0.44558999999999999</v>
    </oc>
    <nc r="D9">
      <v>0.60951</v>
    </nc>
  </rcc>
  <rcc rId="27464" sId="19" numFmtId="4">
    <oc r="D10">
      <v>84.13937</v>
    </oc>
    <nc r="D10">
      <v>105.30018</v>
    </nc>
  </rcc>
  <rcc rId="27465" sId="19" numFmtId="4">
    <oc r="D11">
      <v>-9.3293700000000008</v>
    </oc>
    <nc r="D11">
      <v>-12.846310000000001</v>
    </nc>
  </rcc>
  <rcc rId="27466" sId="19" numFmtId="4">
    <oc r="D15">
      <v>1.23664</v>
    </oc>
    <nc r="D15">
      <v>1.3350900000000001</v>
    </nc>
  </rcc>
  <rcc rId="27467" sId="19" numFmtId="4">
    <oc r="D16">
      <v>33.115879999999997</v>
    </oc>
    <nc r="D16">
      <v>50.087569999999999</v>
    </nc>
  </rcc>
  <rcc rId="27468" sId="19" numFmtId="4">
    <oc r="D27">
      <v>43.420769999999997</v>
    </oc>
    <nc r="D27">
      <v>182.05231000000001</v>
    </nc>
  </rcc>
  <rcc rId="27469" sId="19" numFmtId="4">
    <oc r="D39">
      <v>532.27499999999998</v>
    </oc>
    <nc r="D39">
      <v>709.7</v>
    </nc>
  </rcc>
  <rcc rId="27470" sId="19" numFmtId="4">
    <oc r="D41">
      <v>0</v>
    </oc>
    <nc r="D41">
      <v>270</v>
    </nc>
  </rcc>
  <rcc rId="27471" sId="19" numFmtId="4">
    <oc r="D42">
      <v>27.219000000000001</v>
    </oc>
    <nc r="D42">
      <v>34.090000000000003</v>
    </nc>
  </rcc>
  <rcc rId="27472" sId="19" numFmtId="4">
    <oc r="D44">
      <v>0</v>
    </oc>
    <nc r="D44">
      <v>40.688189999999999</v>
    </nc>
  </rcc>
  <rcc rId="27473" sId="19" numFmtId="34">
    <oc r="D55">
      <v>195.63842</v>
    </oc>
    <nc r="D55">
      <v>287.17718000000002</v>
    </nc>
  </rcc>
  <rcc rId="27474" sId="19" numFmtId="34">
    <oc r="D67">
      <v>1.5</v>
    </oc>
    <nc r="D67">
      <v>3</v>
    </nc>
  </rcc>
  <rcc rId="27475" sId="19" numFmtId="34">
    <oc r="D68">
      <v>0</v>
    </oc>
    <nc r="D68">
      <v>2</v>
    </nc>
  </rcc>
  <rcc rId="27476" sId="19" numFmtId="34">
    <oc r="D72">
      <v>36.5</v>
    </oc>
    <nc r="D72">
      <v>306.5</v>
    </nc>
  </rcc>
  <rcc rId="27477" sId="19" numFmtId="34">
    <oc r="D77">
      <v>62.538649999999997</v>
    </oc>
    <nc r="D77">
      <v>76.534689999999998</v>
    </nc>
  </rcc>
  <rcc rId="27478" sId="19" numFmtId="34">
    <oc r="D79">
      <v>177.02600000000001</v>
    </oc>
    <nc r="D79">
      <v>394.74018999999998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c rId="26540" sId="7" numFmtId="34">
    <oc r="D6">
      <v>129.81313</v>
    </oc>
    <nc r="D6">
      <v>162.88225</v>
    </nc>
  </rcc>
  <rcc rId="26541" sId="7" numFmtId="34">
    <oc r="D8">
      <v>117.45731000000001</v>
    </oc>
    <nc r="D8">
      <v>149.8794</v>
    </nc>
  </rcc>
  <rcc rId="26542" sId="7" numFmtId="34">
    <oc r="D9">
      <v>0.75263000000000002</v>
    </oc>
    <nc r="D9">
      <v>1.02952</v>
    </nc>
  </rcc>
  <rcc rId="26543" sId="7" numFmtId="34">
    <oc r="D10">
      <v>142.12139999999999</v>
    </oc>
    <nc r="D10">
      <v>177.86451</v>
    </nc>
  </rcc>
  <rcc rId="26544" sId="7" numFmtId="4">
    <oc r="D11">
      <v>-15.758419999999999</v>
    </oc>
    <nc r="D11">
      <v>-21.698889999999999</v>
    </nc>
  </rcc>
  <rcc rId="26545" sId="7" numFmtId="34">
    <oc r="D13">
      <v>124.6788</v>
    </oc>
    <nc r="D13">
      <v>138.2784</v>
    </nc>
  </rcc>
  <rcc rId="26546" sId="7" numFmtId="34">
    <oc r="D15">
      <v>53.316890000000001</v>
    </oc>
    <nc r="D15">
      <v>53.890880000000003</v>
    </nc>
  </rcc>
  <rcc rId="26547" sId="7" numFmtId="34">
    <oc r="D16">
      <v>387.16705000000002</v>
    </oc>
    <nc r="D16">
      <v>535.27404999999999</v>
    </nc>
  </rcc>
  <rcc rId="26548" sId="7" numFmtId="4">
    <oc r="D27">
      <v>0</v>
    </oc>
    <nc r="D27">
      <v>8.1999999999999993</v>
    </nc>
  </rcc>
  <rcc rId="26549" sId="7" numFmtId="4">
    <oc r="D30">
      <v>0</v>
    </oc>
    <nc r="D30">
      <v>11.647740000000001</v>
    </nc>
  </rcc>
  <rcc rId="26550" sId="7" numFmtId="34">
    <oc r="D41">
      <v>604.524</v>
    </oc>
    <nc r="D41">
      <v>806.03200000000004</v>
    </nc>
  </rcc>
  <rcc rId="26551" sId="7" numFmtId="34">
    <oc r="D43">
      <v>378.39</v>
    </oc>
    <nc r="D43">
      <v>504.78</v>
    </nc>
  </rcc>
  <rcc rId="26552" sId="7" numFmtId="34">
    <oc r="D45">
      <v>54.435000000000002</v>
    </oc>
    <nc r="D45">
      <v>74.111000000000004</v>
    </nc>
  </rcc>
  <rcc rId="26553" sId="7" numFmtId="34">
    <oc r="D46">
      <v>0</v>
    </oc>
    <nc r="D46">
      <v>50.785919999999997</v>
    </nc>
  </rcc>
  <rcc rId="26554" sId="7" numFmtId="34">
    <oc r="D57">
      <v>346.90755999999999</v>
    </oc>
    <nc r="D57">
      <v>485.51713000000001</v>
    </nc>
  </rcc>
  <rcc rId="26555" sId="7" numFmtId="34">
    <oc r="D64">
      <v>41.169559999999997</v>
    </oc>
    <nc r="D64">
      <v>59.254339999999999</v>
    </nc>
  </rcc>
  <rcc rId="26556" sId="7" numFmtId="34">
    <oc r="D74">
      <v>434.47699999999998</v>
    </oc>
    <nc r="D74">
      <v>560.86699999999996</v>
    </nc>
  </rcc>
  <rcc rId="26557" sId="7" numFmtId="34">
    <oc r="D79">
      <v>119.79774</v>
    </oc>
    <nc r="D79">
      <v>209.80161000000001</v>
    </nc>
  </rcc>
  <rcc rId="26558" sId="7" numFmtId="34">
    <oc r="D81">
      <v>479.601</v>
    </oc>
    <nc r="D81">
      <v>639.46799999999996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3.xml><?xml version="1.0" encoding="utf-8"?>
<revisions xmlns="http://schemas.openxmlformats.org/spreadsheetml/2006/main" xmlns:r="http://schemas.openxmlformats.org/officeDocument/2006/relationships">
  <rcc rId="28002" sId="2">
    <oc r="EY30">
      <f>EX30/EW30*100</f>
    </oc>
    <nc r="EY30"/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31474" sId="3">
    <oc r="A2" t="inlineStr">
      <is>
        <t xml:space="preserve">                                                        Моргаушского района на 01.06.2022 г. </t>
      </is>
    </oc>
    <nc r="A2" t="inlineStr">
      <is>
        <t xml:space="preserve">                                                        Моргаушского района на 01.07.2022 г. </t>
      </is>
    </nc>
  </rcc>
  <rcc rId="31475" sId="3">
    <oc r="D3" t="inlineStr">
      <is>
        <t>исполнено на 01.06.2022 г.</t>
      </is>
    </oc>
    <nc r="D3" t="inlineStr">
      <is>
        <t>исполнено на 01.07.2022 г.</t>
      </is>
    </nc>
  </rcc>
  <rcc rId="31476" sId="3">
    <oc r="D75" t="inlineStr">
      <is>
        <t>исполнено на 01.06.2022 г.</t>
      </is>
    </oc>
    <nc r="D75" t="inlineStr">
      <is>
        <t>исполнено на 01.07.2022 г.</t>
      </is>
    </nc>
  </rcc>
  <rcc rId="31477" sId="3" numFmtId="4">
    <oc r="D6">
      <v>48978.087879999999</v>
    </oc>
    <nc r="D6">
      <v>62701.621030000002</v>
    </nc>
  </rcc>
  <rcc rId="31478" sId="3" numFmtId="4">
    <oc r="D8">
      <v>1330.09708</v>
    </oc>
    <nc r="D8">
      <v>1620.68271</v>
    </nc>
  </rcc>
  <rcc rId="31479" sId="3" numFmtId="4">
    <oc r="D9">
      <v>8.2329299999999996</v>
    </oc>
    <nc r="D9">
      <v>9.5408200000000001</v>
    </nc>
  </rcc>
  <rcc rId="31480" sId="3" numFmtId="4">
    <oc r="D10">
      <v>1541.40626</v>
    </oc>
    <nc r="D10">
      <v>1866.92047</v>
    </nc>
  </rcc>
  <rcc rId="31481" sId="3" numFmtId="4">
    <oc r="D11">
      <v>-163.21532999999999</v>
    </oc>
    <nc r="D11">
      <v>-204.55677</v>
    </nc>
  </rcc>
  <rcc rId="31482" sId="3" numFmtId="4">
    <oc r="D13">
      <v>7524.7331999999997</v>
    </oc>
    <nc r="D13">
      <v>8759.4332900000009</v>
    </nc>
  </rcc>
  <rcc rId="31483" sId="3" numFmtId="4">
    <oc r="D14">
      <v>1.37643</v>
    </oc>
    <nc r="D14">
      <v>13.83797</v>
    </nc>
  </rcc>
  <rcc rId="31484" sId="3" numFmtId="4">
    <oc r="D15">
      <v>1164.21684</v>
    </oc>
    <nc r="D15">
      <v>1169.5593799999999</v>
    </nc>
  </rcc>
  <rcc rId="31485" sId="3" numFmtId="4">
    <oc r="D16">
      <v>1170.8891699999999</v>
    </oc>
    <nc r="D16">
      <v>1380.8448900000001</v>
    </nc>
  </rcc>
  <rcc rId="31486" sId="3" numFmtId="4">
    <oc r="D20">
      <v>339.55542000000003</v>
    </oc>
    <nc r="D20">
      <v>403.28258</v>
    </nc>
  </rcc>
  <rcc rId="31487" sId="3" numFmtId="4">
    <oc r="D23">
      <v>4672.9189999999999</v>
    </oc>
    <nc r="D23">
      <v>6117.4704099999999</v>
    </nc>
  </rcc>
  <rcc rId="31488" sId="3" numFmtId="4">
    <oc r="D25">
      <v>978.54148999999995</v>
    </oc>
    <nc r="D25">
      <v>1163.74899</v>
    </nc>
  </rcc>
  <rcc rId="31489" sId="3" numFmtId="4">
    <oc r="D37">
      <v>3888.0152400000002</v>
    </oc>
    <nc r="D37">
      <v>4205.9349599999996</v>
    </nc>
  </rcc>
  <rcc rId="31490" sId="3" numFmtId="4">
    <oc r="D38">
      <v>106.20901000000001</v>
    </oc>
    <nc r="D38">
      <v>126.4113</v>
    </nc>
  </rcc>
  <rcc rId="31491" sId="3" numFmtId="4">
    <oc r="D42">
      <v>218.22895</v>
    </oc>
    <nc r="D42">
      <v>268.92613</v>
    </nc>
  </rcc>
  <rcc rId="31492" sId="3" numFmtId="4">
    <oc r="D44">
      <v>558.73143000000005</v>
    </oc>
    <nc r="D44">
      <v>708.75891000000001</v>
    </nc>
  </rcc>
  <rcc rId="31493" sId="3" numFmtId="4">
    <oc r="D46">
      <v>102.05945</v>
    </oc>
    <nc r="D46">
      <v>102.41741</v>
    </nc>
  </rcc>
  <rcc rId="31494" sId="3" numFmtId="4">
    <oc r="D54">
      <v>632.03390999999999</v>
    </oc>
    <nc r="D54">
      <v>703.53332</v>
    </nc>
  </rcc>
  <rcc rId="31495" sId="3" numFmtId="4">
    <oc r="D55">
      <v>31.226009999999999</v>
    </oc>
    <nc r="D55">
      <v>41.754860000000001</v>
    </nc>
  </rcc>
  <rcc rId="31496" sId="3" numFmtId="4">
    <oc r="D56">
      <v>74.050110000000004</v>
    </oc>
    <nc r="D56">
      <v>75.728539999999995</v>
    </nc>
  </rcc>
  <rcc rId="31497" sId="3" numFmtId="4">
    <oc r="D63">
      <v>748.5</v>
    </oc>
    <nc r="D63">
      <v>898.2</v>
    </nc>
  </rcc>
  <rcc rId="31498" sId="3" numFmtId="4">
    <oc r="C66">
      <v>277209.85298000003</v>
    </oc>
    <nc r="C66">
      <v>277561.77217000001</v>
    </nc>
  </rcc>
  <rcc rId="31499" sId="3" numFmtId="4">
    <oc r="D66">
      <v>64880.918539999999</v>
    </oc>
    <nc r="D66">
      <v>88197.140729999999</v>
    </nc>
  </rcc>
  <rcc rId="31500" sId="3" numFmtId="4">
    <oc r="D67">
      <v>191858.47529999999</v>
    </oc>
    <nc r="D67">
      <v>249279.08241999999</v>
    </nc>
  </rcc>
  <rcc rId="31501" sId="3" numFmtId="4">
    <oc r="D68">
      <v>18977.363000000001</v>
    </oc>
    <nc r="D68">
      <v>25518.761999999999</v>
    </nc>
  </rcc>
  <rcc rId="31502" sId="3" numFmtId="4">
    <oc r="D70">
      <v>-1841.36194</v>
    </oc>
    <nc r="D70">
      <v>-10214.563319999999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28237" sId="1">
    <oc r="A1" t="inlineStr">
      <is>
        <t>Анализ исполнения консолидированного бюджета Моргаушского районана 01.05.2022 г.</t>
      </is>
    </oc>
    <nc r="A1" t="inlineStr">
      <is>
        <t>Анализ исполнения консолидированного бюджета Моргаушского районана 01.06.2022 г.</t>
      </is>
    </nc>
  </rcc>
  <rcc rId="28238" sId="1">
    <oc r="D3" t="inlineStr">
      <is>
        <t>исполнено на 01.05.2022 г.</t>
      </is>
    </oc>
    <nc r="D3" t="inlineStr">
      <is>
        <t>исполнено на 01.06.2022 г.</t>
      </is>
    </nc>
  </rcc>
  <rcc rId="28239" sId="1">
    <oc r="G3" t="inlineStr">
      <is>
        <t>исполнено на 01.05.2022 г.</t>
      </is>
    </oc>
    <nc r="G3" t="inlineStr">
      <is>
        <t>исполнено на 01.06.2022 г.</t>
      </is>
    </nc>
  </rcc>
  <rcc rId="28240" sId="1">
    <oc r="J3" t="inlineStr">
      <is>
        <t>исполнено на 01.05.2022 г.</t>
      </is>
    </oc>
    <nc r="J3" t="inlineStr">
      <is>
        <t>исполнено на 01.06.2022 г.</t>
      </is>
    </nc>
  </rcc>
  <rcc rId="28241" sId="2">
    <oc r="B5" t="inlineStr">
      <is>
        <t>об исполнении бюджетов поселений  Моргаушского района  на 1 мая 2022 г.</t>
      </is>
    </oc>
    <nc r="B5" t="inlineStr">
      <is>
        <t>об исполнении бюджетов поселений  Моргаушского района  на 1 июня 2022 г.</t>
      </is>
    </nc>
  </rcc>
  <rcc rId="28242" sId="3">
    <oc r="A2" t="inlineStr">
      <is>
        <t xml:space="preserve">                                                        Моргаушского района на 01.05.2022 г. </t>
      </is>
    </oc>
    <nc r="A2" t="inlineStr">
      <is>
        <t xml:space="preserve">                                                        Моргаушского района на 01.06.2022 г. </t>
      </is>
    </nc>
  </rcc>
  <rcc rId="28243" sId="3">
    <oc r="D3" t="inlineStr">
      <is>
        <t>исполнено на 01.05.2022 г.</t>
      </is>
    </oc>
    <nc r="D3" t="inlineStr">
      <is>
        <t>исполнено на 01.06.2022 г.</t>
      </is>
    </nc>
  </rcc>
  <rcc rId="28244" sId="3">
    <oc r="D75" t="inlineStr">
      <is>
        <t>исполнено на 01.05.2022 г.</t>
      </is>
    </oc>
    <nc r="D75" t="inlineStr">
      <is>
        <t>исполнено на 01.06.2022 г.</t>
      </is>
    </nc>
  </rcc>
  <rcc rId="28245" sId="4">
    <oc r="A1" t="inlineStr">
      <is>
        <t xml:space="preserve">                     Анализ исполнения бюджета Александровского сельского поселения на 01.05.2022 г.</t>
      </is>
    </oc>
    <nc r="A1" t="inlineStr">
      <is>
        <t xml:space="preserve">                     Анализ исполнения бюджета Александровского сельского поселения на 01.06.2022 г.</t>
      </is>
    </nc>
  </rcc>
  <rcc rId="28246" sId="4">
    <oc r="D3" t="inlineStr">
      <is>
        <t>исполнено на 01.05.2022 г.</t>
      </is>
    </oc>
    <nc r="D3" t="inlineStr">
      <is>
        <t>исполнено на 01.06.2022 г.</t>
      </is>
    </nc>
  </rcc>
  <rcc rId="28247" sId="4">
    <oc r="D50" t="inlineStr">
      <is>
        <t>исполнено на 01.05.2022 г.</t>
      </is>
    </oc>
    <nc r="D50" t="inlineStr">
      <is>
        <t>исполнено на 01.06.2022 г.</t>
      </is>
    </nc>
  </rcc>
  <rcc rId="28248" sId="5">
    <oc r="D56" t="inlineStr">
      <is>
        <t>исполнено на 01.05.2022 г.</t>
      </is>
    </oc>
    <nc r="D56" t="inlineStr">
      <is>
        <t>исполнено на 01.06.2022 г.</t>
      </is>
    </nc>
  </rcc>
  <rcc rId="28249" sId="5">
    <oc r="D3" t="inlineStr">
      <is>
        <t>исполнено на 01.05.2022 г.</t>
      </is>
    </oc>
    <nc r="D3" t="inlineStr">
      <is>
        <t>исполнено на 01.06.2022 г.</t>
      </is>
    </nc>
  </rcc>
  <rcc rId="28250" sId="6">
    <oc r="D57" t="inlineStr">
      <is>
        <t>исполнено на 01.05.2022 г.</t>
      </is>
    </oc>
    <nc r="D57" t="inlineStr">
      <is>
        <t>исполнено на 01.06.2022 г.</t>
      </is>
    </nc>
  </rcc>
  <rcc rId="28251" sId="6">
    <oc r="D3" t="inlineStr">
      <is>
        <t>исполнено на 01.05.2022 г.</t>
      </is>
    </oc>
    <nc r="D3" t="inlineStr">
      <is>
        <t>исполнено на 01.06.2022 г.</t>
      </is>
    </nc>
  </rcc>
  <rcc rId="28252" sId="7">
    <oc r="D53" t="inlineStr">
      <is>
        <t>исполнено на 01.05.2022 г.</t>
      </is>
    </oc>
    <nc r="D53" t="inlineStr">
      <is>
        <t>исполнено на 01.06.2022 г.</t>
      </is>
    </nc>
  </rcc>
  <rcc rId="28253" sId="7">
    <oc r="D3" t="inlineStr">
      <is>
        <t>исполнено на 01.05.2022 г.</t>
      </is>
    </oc>
    <nc r="D3" t="inlineStr">
      <is>
        <t>исполнено на 01.06.2022 г.</t>
      </is>
    </nc>
  </rcc>
  <rcc rId="28254" sId="8">
    <oc r="D54" t="inlineStr">
      <is>
        <t>исполнено на 01.05.2022 г.</t>
      </is>
    </oc>
    <nc r="D54" t="inlineStr">
      <is>
        <t>исполнено на 01.06.2022 г.</t>
      </is>
    </nc>
  </rcc>
  <rcc rId="28255" sId="8">
    <oc r="D3" t="inlineStr">
      <is>
        <t>исполнено на 01.05.2022 г.</t>
      </is>
    </oc>
    <nc r="D3" t="inlineStr">
      <is>
        <t>исполнено на 01.06.2022 г.</t>
      </is>
    </nc>
  </rcc>
  <rcc rId="28256" sId="9">
    <oc r="D55" t="inlineStr">
      <is>
        <t>исполнено на 01.05.2022 г.</t>
      </is>
    </oc>
    <nc r="D55" t="inlineStr">
      <is>
        <t>исполнено на 01.06.2022 г.</t>
      </is>
    </nc>
  </rcc>
  <rcc rId="28257" sId="9">
    <oc r="D3" t="inlineStr">
      <is>
        <t>исполнено на 01.05.2022 г.</t>
      </is>
    </oc>
    <nc r="D3" t="inlineStr">
      <is>
        <t>исполнено на 01.06.2022 г.</t>
      </is>
    </nc>
  </rcc>
  <rcc rId="28258" sId="10">
    <oc r="D54" t="inlineStr">
      <is>
        <t>исполнено на 01.05.2022 г.</t>
      </is>
    </oc>
    <nc r="D54" t="inlineStr">
      <is>
        <t>исполнено на 01.06.2022 г.</t>
      </is>
    </nc>
  </rcc>
  <rcc rId="28259" sId="10">
    <oc r="D3" t="inlineStr">
      <is>
        <t>исполнено на 01.05.2022 г.</t>
      </is>
    </oc>
    <nc r="D3" t="inlineStr">
      <is>
        <t>исполнено на 01.06.2022 г.</t>
      </is>
    </nc>
  </rcc>
  <rcc rId="28260" sId="11">
    <oc r="D54" t="inlineStr">
      <is>
        <t>исполнено на 01.05.2022 г.</t>
      </is>
    </oc>
    <nc r="D54" t="inlineStr">
      <is>
        <t>исполнено на 01.06.2022 г.</t>
      </is>
    </nc>
  </rcc>
  <rcc rId="28261" sId="11">
    <oc r="D3" t="inlineStr">
      <is>
        <t>исполнено на 01.05.2022 г.</t>
      </is>
    </oc>
    <nc r="D3" t="inlineStr">
      <is>
        <t>исполнено на 01.06.2022 г.</t>
      </is>
    </nc>
  </rcc>
  <rcc rId="28262" sId="12">
    <oc r="D54" t="inlineStr">
      <is>
        <t>исполнено на 01.05.2022 г.</t>
      </is>
    </oc>
    <nc r="D54" t="inlineStr">
      <is>
        <t>исполнено на 01.06.2022 г.</t>
      </is>
    </nc>
  </rcc>
  <rcc rId="28263" sId="12">
    <oc r="D3" t="inlineStr">
      <is>
        <t>исполнено на 01.05.2022 г.</t>
      </is>
    </oc>
    <nc r="D3" t="inlineStr">
      <is>
        <t>исполнено на 01.06.2022 г.</t>
      </is>
    </nc>
  </rcc>
  <rcc rId="28264" sId="13">
    <oc r="D50" t="inlineStr">
      <is>
        <t>исполнено на 01.05.2022 г.</t>
      </is>
    </oc>
    <nc r="D50" t="inlineStr">
      <is>
        <t>исполнено на 01.06.2022 г.</t>
      </is>
    </nc>
  </rcc>
  <rcc rId="28265" sId="13">
    <oc r="D3" t="inlineStr">
      <is>
        <t>исполнено на 01.05.2022 г.</t>
      </is>
    </oc>
    <nc r="D3" t="inlineStr">
      <is>
        <t>исполнено на 01.06.2022 г.</t>
      </is>
    </nc>
  </rcc>
  <rcc rId="28266" sId="14">
    <oc r="D54" t="inlineStr">
      <is>
        <t>исполнено на 01.05.2022 г.</t>
      </is>
    </oc>
    <nc r="D54" t="inlineStr">
      <is>
        <t>исполнено на 01.06.2022 г.</t>
      </is>
    </nc>
  </rcc>
  <rcc rId="28267" sId="14">
    <oc r="D3" t="inlineStr">
      <is>
        <t>исполнено на 01.05.2022 г.</t>
      </is>
    </oc>
    <nc r="D3" t="inlineStr">
      <is>
        <t>исполнено на 01.06.2022 г.</t>
      </is>
    </nc>
  </rcc>
  <rcc rId="28268" sId="15">
    <oc r="D54" t="inlineStr">
      <is>
        <t>исполнено на 01.05.2022 г.</t>
      </is>
    </oc>
    <nc r="D54" t="inlineStr">
      <is>
        <t>исполнено на 01.06.2022 г.</t>
      </is>
    </nc>
  </rcc>
  <rcc rId="28269" sId="15">
    <oc r="D3" t="inlineStr">
      <is>
        <t>исполнено на 01.05.2022 г.</t>
      </is>
    </oc>
    <nc r="D3" t="inlineStr">
      <is>
        <t>исполнено на 01.06.2022 г.</t>
      </is>
    </nc>
  </rcc>
  <rcc rId="28270" sId="16">
    <oc r="D53" t="inlineStr">
      <is>
        <t>исполнено на 01.05.2022 г.</t>
      </is>
    </oc>
    <nc r="D53" t="inlineStr">
      <is>
        <t>исполнено на 01.06.2022 г.</t>
      </is>
    </nc>
  </rcc>
  <rcc rId="28271" sId="16">
    <oc r="D3" t="inlineStr">
      <is>
        <t>исполнено на 01.05.2022 г.</t>
      </is>
    </oc>
    <nc r="D3" t="inlineStr">
      <is>
        <t>исполнено на 01.06.2022 г.</t>
      </is>
    </nc>
  </rcc>
  <rcc rId="28272" sId="17">
    <oc r="D54" t="inlineStr">
      <is>
        <t>исполнено на 01.05.2022 г.</t>
      </is>
    </oc>
    <nc r="D54" t="inlineStr">
      <is>
        <t>исполнено на 01.06.2022 г.</t>
      </is>
    </nc>
  </rcc>
  <rcc rId="28273" sId="17">
    <oc r="D3" t="inlineStr">
      <is>
        <t>исполнено на 01.05.2022 г.</t>
      </is>
    </oc>
    <nc r="D3" t="inlineStr">
      <is>
        <t>исполнено на 01.06.2022 г.</t>
      </is>
    </nc>
  </rcc>
  <rcc rId="28274" sId="18">
    <oc r="D55" t="inlineStr">
      <is>
        <t>исполнено на 01.05.2022 г.</t>
      </is>
    </oc>
    <nc r="D55" t="inlineStr">
      <is>
        <t>исполнено на 01.06.2022 г.</t>
      </is>
    </nc>
  </rcc>
  <rcc rId="28275" sId="18">
    <oc r="D3" t="inlineStr">
      <is>
        <t>исполнено на 01.05.2022 г.</t>
      </is>
    </oc>
    <nc r="D3" t="inlineStr">
      <is>
        <t>исполнено на 01.06.2022 г.</t>
      </is>
    </nc>
  </rcc>
  <rcc rId="28276" sId="19">
    <oc r="D51" t="inlineStr">
      <is>
        <t>исполнено на 01.05.2022 г.</t>
      </is>
    </oc>
    <nc r="D51" t="inlineStr">
      <is>
        <t>исполнено на 01.06.2022 г.</t>
      </is>
    </nc>
  </rcc>
  <rcc rId="28277" sId="19">
    <oc r="D3" t="inlineStr">
      <is>
        <t>исполнено на 01.05.2022 г.</t>
      </is>
    </oc>
    <nc r="D3" t="inlineStr">
      <is>
        <t>исполнено на 01.06.2022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27904" sId="3" numFmtId="4">
    <oc r="D90">
      <v>570.61157000000003</v>
    </oc>
    <nc r="D90">
      <v>895.67143999999996</v>
    </nc>
  </rcc>
  <rcc rId="27905" sId="3" numFmtId="4">
    <oc r="D92">
      <v>7.26</v>
    </oc>
    <nc r="D92">
      <v>23.16</v>
    </nc>
  </rcc>
  <rcc rId="27906" sId="3" numFmtId="4">
    <oc r="C97">
      <v>108822.64969999999</v>
    </oc>
    <nc r="C97">
      <v>110086.6565</v>
    </nc>
  </rcc>
  <rcc rId="27907" sId="3" numFmtId="4">
    <oc r="D97">
      <v>12716.24253</v>
    </oc>
    <nc r="D97">
      <v>16633.236440000001</v>
    </nc>
  </rcc>
  <rcc rId="27908" sId="3" numFmtId="4">
    <oc r="D98">
      <v>144.27430000000001</v>
    </oc>
    <nc r="D98">
      <v>148.22829999999999</v>
    </nc>
  </rcc>
  <rcc rId="27909" sId="3" numFmtId="4">
    <oc r="D100">
      <v>51.329729999999998</v>
    </oc>
    <nc r="D100">
      <v>107.97607000000001</v>
    </nc>
  </rcc>
  <rcc rId="27910" sId="3" numFmtId="4">
    <oc r="D101">
      <v>28</v>
    </oc>
    <nc r="D101">
      <v>95.494460000000004</v>
    </nc>
  </rcc>
  <rcc rId="27911" sId="3" numFmtId="4">
    <oc r="D104">
      <v>0</v>
    </oc>
    <nc r="D104">
      <v>50</v>
    </nc>
  </rcc>
  <rcc rId="27912" sId="3" numFmtId="4">
    <oc r="D106">
      <v>21910.696499999998</v>
    </oc>
    <nc r="D106">
      <v>30418.639999999999</v>
    </nc>
  </rcc>
  <rcc rId="27913" sId="3" numFmtId="4">
    <oc r="D107">
      <v>100786.10464999999</v>
    </oc>
    <nc r="D107">
      <v>127392.62147</v>
    </nc>
  </rcc>
  <rcc rId="27914" sId="3" numFmtId="4">
    <oc r="D108">
      <v>7081.0246299999999</v>
    </oc>
    <nc r="D108">
      <v>10354.973470000001</v>
    </nc>
  </rcc>
  <rcc rId="27915" sId="3" numFmtId="4">
    <oc r="D110">
      <v>466.38182</v>
    </oc>
    <nc r="D110">
      <v>732.34463000000005</v>
    </nc>
  </rcc>
  <rcc rId="27916" sId="3" numFmtId="4">
    <oc r="D112">
      <v>10122.09453</v>
    </oc>
    <nc r="D112">
      <v>21847.005880000001</v>
    </nc>
  </rcc>
  <rcc rId="27917" sId="3" numFmtId="4">
    <oc r="D113">
      <v>125.00059</v>
    </oc>
    <nc r="D113">
      <v>141.09227000000001</v>
    </nc>
  </rcc>
  <rcc rId="27918" sId="3" numFmtId="4">
    <oc r="D115">
      <v>0</v>
    </oc>
    <nc r="D115">
      <v>4.117</v>
    </nc>
  </rcc>
  <rcc rId="27919" sId="3" numFmtId="4">
    <oc r="C116">
      <v>10236.448490000001</v>
    </oc>
    <nc r="C116">
      <v>9917.8484900000003</v>
    </nc>
  </rcc>
  <rcc rId="27920" sId="3" numFmtId="4">
    <oc r="D116">
      <v>2712.3240900000001</v>
    </oc>
    <nc r="D116">
      <v>3454.67301</v>
    </nc>
  </rcc>
  <rcc rId="27921" sId="3" numFmtId="4">
    <oc r="C117">
      <v>36684.392939999998</v>
    </oc>
    <nc r="C117">
      <v>37009.992939999996</v>
    </nc>
  </rcc>
  <rcc rId="27922" sId="3" numFmtId="4">
    <oc r="D117">
      <v>21078.1018</v>
    </oc>
    <nc r="D117">
      <v>28728.112300000001</v>
    </nc>
  </rcc>
  <rcc rId="27923" sId="3" numFmtId="4">
    <oc r="C118">
      <v>61.8</v>
    </oc>
    <nc r="C118">
      <v>208.57182</v>
    </nc>
  </rcc>
  <rcc rId="27924" sId="3" numFmtId="4">
    <oc r="D118">
      <v>10.8348</v>
    </oc>
    <nc r="D118">
      <v>163.47514000000001</v>
    </nc>
  </rcc>
  <rcc rId="27925" sId="3" numFmtId="4">
    <oc r="D120">
      <v>80.849999999999994</v>
    </oc>
    <nc r="D120">
      <v>170.36</v>
    </nc>
  </rcc>
  <rcc rId="27926" sId="3" numFmtId="4">
    <oc r="D121">
      <v>2210.241</v>
    </oc>
    <nc r="D121">
      <v>2911.5230000000001</v>
    </nc>
  </rcc>
  <rcc rId="27927" sId="3" numFmtId="4">
    <oc r="D130">
      <v>13314.276</v>
    </oc>
    <nc r="D130">
      <v>17752.367999999999</v>
    </nc>
  </rcc>
  <rcc rId="27928" sId="3" numFmtId="4">
    <oc r="D132">
      <v>0</v>
    </oc>
    <nc r="D132">
      <v>833.43305999999995</v>
    </nc>
  </rcc>
  <rfmt sheetId="3" sqref="C133:D133">
    <dxf>
      <numFmt numFmtId="183" formatCode="0.000"/>
    </dxf>
  </rfmt>
  <rfmt sheetId="3" sqref="C133:D133">
    <dxf>
      <numFmt numFmtId="174" formatCode="0.0000"/>
    </dxf>
  </rfmt>
  <rfmt sheetId="3" sqref="C133:D133">
    <dxf>
      <numFmt numFmtId="168" formatCode="0.00000"/>
    </dxf>
  </rfmt>
  <rfmt sheetId="3" sqref="C133:D133">
    <dxf>
      <numFmt numFmtId="174" formatCode="0.0000"/>
    </dxf>
  </rfmt>
  <rfmt sheetId="3" sqref="C133:D133">
    <dxf>
      <numFmt numFmtId="183" formatCode="0.000"/>
    </dxf>
  </rfmt>
  <rfmt sheetId="3" sqref="C133:D133">
    <dxf>
      <numFmt numFmtId="2" formatCode="0.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1.xml><?xml version="1.0" encoding="utf-8"?>
<revisions xmlns="http://schemas.openxmlformats.org/spreadsheetml/2006/main" xmlns:r="http://schemas.openxmlformats.org/officeDocument/2006/relationships">
  <rcc rId="27668" sId="2" numFmtId="4">
    <oc r="C32">
      <v>235656.79649000001</v>
    </oc>
    <nc r="C32">
      <v>235992.46419999999</v>
    </nc>
  </rcc>
  <rcc rId="27669" sId="2" numFmtId="4">
    <oc r="D32">
      <v>25277.845140000001</v>
    </oc>
    <nc r="D32">
      <v>34685.211170000002</v>
    </nc>
  </rcc>
  <rcc rId="27670" sId="2" numFmtId="4">
    <oc r="F32">
      <v>43584.266640000002</v>
    </oc>
    <nc r="F32">
      <v>43709.266640000002</v>
    </nc>
  </rcc>
  <rcc rId="27671" sId="2" numFmtId="4">
    <oc r="G32">
      <v>8775.4181399999998</v>
    </oc>
    <nc r="G32">
      <v>11376.90711</v>
    </nc>
  </rcc>
  <rcc rId="27672" sId="2" numFmtId="4">
    <oc r="J32">
      <v>1471.8439499999999</v>
    </oc>
    <nc r="J32">
      <v>1894.2426599999999</v>
    </nc>
  </rcc>
  <rcc rId="27673" sId="2" numFmtId="4">
    <oc r="M32">
      <v>1311.4865299999999</v>
    </oc>
    <nc r="M32">
      <v>1673.5003899999999</v>
    </nc>
  </rcc>
  <rcc rId="27674" sId="2" numFmtId="4">
    <oc r="P32">
      <v>8.4036799999999996</v>
    </oc>
    <nc r="P32">
      <v>11.49513</v>
    </nc>
  </rcc>
  <rcc rId="27675" sId="2" numFmtId="4">
    <oc r="S32">
      <v>1586.87706</v>
    </oc>
    <nc r="S32">
      <v>1985.97182</v>
    </nc>
  </rcc>
  <rcc rId="27676" sId="2" numFmtId="4">
    <oc r="V32">
      <v>-175.95258000000001</v>
    </oc>
    <nc r="V32">
      <v>-242.28187</v>
    </nc>
  </rcc>
  <rcc rId="27677" sId="2" numFmtId="4">
    <oc r="Y32">
      <v>393.93416999999999</v>
    </oc>
    <nc r="Y32">
      <v>437.21996000000001</v>
    </nc>
  </rcc>
  <rcc rId="27678" sId="2" numFmtId="4">
    <oc r="AB32">
      <v>523.12360999999999</v>
    </oc>
    <nc r="AB32">
      <v>581.36598000000004</v>
    </nc>
  </rcc>
  <rcc rId="27679" sId="2" numFmtId="4">
    <oc r="AE32">
      <v>1618.1253099999999</v>
    </oc>
    <nc r="AE32">
      <v>2381.9912199999999</v>
    </nc>
  </rcc>
  <rcc rId="27680" sId="2" numFmtId="4">
    <oc r="AH32">
      <v>16.71</v>
    </oc>
    <nc r="AH32">
      <v>22.01</v>
    </nc>
  </rcc>
  <rcc rId="27681" sId="2" numFmtId="4">
    <oc r="AK24">
      <f>Чум!D20</f>
    </oc>
    <nc r="AK24">
      <v>3.65E-3</v>
    </nc>
  </rcc>
  <rcc rId="27682" sId="2" numFmtId="4">
    <oc r="AK32">
      <v>0.36364999999999997</v>
    </oc>
    <nc r="AK32">
      <v>3.65E-3</v>
    </nc>
  </rcc>
  <rcc rId="27683" sId="2" numFmtId="4">
    <oc r="AQ32">
      <v>425.40550999999999</v>
    </oc>
    <nc r="AQ32">
      <v>811.11186999999995</v>
    </nc>
  </rcc>
  <rcc rId="27684" sId="2" numFmtId="4">
    <oc r="AT32">
      <v>37.295400000000001</v>
    </oc>
    <nc r="AT32">
      <v>91.249179999999996</v>
    </nc>
  </rcc>
  <rcc rId="27685" sId="2" numFmtId="4">
    <oc r="AZ32">
      <v>99.000450000000001</v>
    </oc>
    <nc r="AZ32">
      <v>270.62572</v>
    </nc>
  </rcc>
  <rcc rId="27686" sId="2" numFmtId="4">
    <oc r="BE32">
      <v>1294.56</v>
    </oc>
    <nc r="BE32">
      <v>1419.56</v>
    </nc>
  </rcc>
  <rcc rId="27687" sId="2" numFmtId="4">
    <oc r="BZ32">
      <v>192072.52984999999</v>
    </oc>
    <nc r="BZ32">
      <v>192283.19756</v>
    </nc>
  </rcc>
  <rcc rId="27688" sId="2" numFmtId="4">
    <oc r="CA32">
      <v>16502.427</v>
    </oc>
    <nc r="CA32">
      <v>23308.304059999999</v>
    </nc>
  </rcc>
  <rcc rId="27689" sId="2" numFmtId="4">
    <oc r="CD32">
      <v>13314.276</v>
    </oc>
    <nc r="CD32">
      <v>17752.367999999999</v>
    </nc>
  </rcc>
  <rcc rId="27690" sId="2" numFmtId="4">
    <oc r="CJ32">
      <v>2417.3960000000002</v>
    </oc>
    <nc r="CJ32">
      <v>3751.0479999999998</v>
    </nc>
  </rcc>
  <rcc rId="27691" sId="2" numFmtId="4">
    <oc r="CM32">
      <v>598.79999999999995</v>
    </oc>
    <nc r="CM32">
      <v>799.5</v>
    </nc>
  </rcc>
  <rcc rId="27692" sId="2" numFmtId="4">
    <oc r="CP32">
      <v>0</v>
    </oc>
    <nc r="CP32">
      <v>833.43305999999995</v>
    </nc>
  </rcc>
  <rcc rId="27693" sId="2" numFmtId="4">
    <oc r="CR32">
      <v>7207.5656399999998</v>
    </oc>
    <nc r="CR32">
      <v>7418.2333500000004</v>
    </nc>
  </rcc>
  <rcc rId="27694" sId="2" numFmtId="4">
    <oc r="DG32">
      <v>244057.32736</v>
    </oc>
    <nc r="DG32">
      <v>246742.32052000001</v>
    </nc>
  </rcc>
  <rcc rId="27695" sId="2" numFmtId="4">
    <oc r="DH32">
      <v>20348.305240000002</v>
    </oc>
    <nc r="DH32">
      <v>31476.94758</v>
    </nc>
  </rcc>
  <rcc rId="27696" sId="2" numFmtId="4">
    <oc r="DJ32">
      <v>25974.799999999999</v>
    </oc>
    <nc r="DJ32">
      <v>26450.138129999999</v>
    </nc>
  </rcc>
  <rcc rId="27697" sId="2" numFmtId="4">
    <oc r="DK32">
      <v>6749.8272399999996</v>
    </oc>
    <nc r="DK32">
      <v>6944.1272399999998</v>
    </nc>
  </rcc>
  <rcc rId="27698" sId="2" numFmtId="4">
    <oc r="DN32">
      <v>4585.17904</v>
    </oc>
    <nc r="DN32">
      <v>6749.8272399999996</v>
    </nc>
  </rcc>
  <rcc rId="27699" sId="2" numFmtId="4">
    <oc r="DV32">
      <v>315.33812999999998</v>
    </oc>
    <nc r="DV32">
      <v>330.33812999999998</v>
    </nc>
  </rcc>
  <rcc rId="27700" sId="2" numFmtId="4">
    <oc r="DZ32">
      <v>331.94898000000001</v>
    </oc>
    <nc r="DZ32">
      <v>492.26510000000002</v>
    </nc>
  </rcc>
  <rcc rId="27701" sId="2" numFmtId="4">
    <oc r="EC32">
      <v>60.3</v>
    </oc>
    <nc r="EC32">
      <v>81.47</v>
    </nc>
  </rcc>
  <rcc rId="27702" sId="2" numFmtId="4">
    <oc r="EE32">
      <v>64885.07387</v>
    </oc>
    <nc r="EE32">
      <v>66659.748380000005</v>
    </nc>
  </rcc>
  <rcc rId="27703" sId="2" numFmtId="4">
    <oc r="EF32">
      <v>3070.8581399999998</v>
    </oc>
    <nc r="EF32">
      <v>5319.0601699999997</v>
    </nc>
  </rcc>
  <rcc rId="27704" sId="2" numFmtId="4">
    <oc r="EH32">
      <v>109751.98557999999</v>
    </oc>
    <nc r="EH32">
      <v>110637.30422999999</v>
    </nc>
  </rcc>
  <rcc rId="27705" sId="2" numFmtId="4">
    <oc r="EI32">
      <v>4280.2709599999998</v>
    </oc>
    <nc r="EI32">
      <v>7911.7288799999997</v>
    </nc>
  </rcc>
  <rcc rId="27706" sId="2" numFmtId="4">
    <oc r="EL32">
      <v>7725.2331199999999</v>
    </oc>
    <nc r="EL32">
      <v>10612.93619</v>
    </nc>
  </rcc>
  <rcc rId="27707" sId="2" numFmtId="4">
    <oc r="EQ32">
      <v>275</v>
    </oc>
    <nc r="EQ32">
      <v>285</v>
    </nc>
  </rcc>
  <rcc rId="27708" sId="2" numFmtId="4">
    <oc r="ER32">
      <v>100.215</v>
    </oc>
    <nc r="ER32">
      <v>115.36</v>
    </nc>
  </rcc>
  <rcc rId="27709" sId="2" numFmtId="4">
    <oc r="EW32">
      <v>-8400.5308700000005</v>
    </oc>
    <nc r="EW32">
      <v>-9485.8495199999998</v>
    </nc>
  </rcc>
  <rcc rId="27710" sId="2" numFmtId="4">
    <oc r="EX32">
      <v>4929.5398999999998</v>
    </oc>
    <nc r="EX32">
      <v>3208.26359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11.xml><?xml version="1.0" encoding="utf-8"?>
<revisions xmlns="http://schemas.openxmlformats.org/spreadsheetml/2006/main" xmlns:r="http://schemas.openxmlformats.org/officeDocument/2006/relationships">
  <rcc rId="27637" sId="2" numFmtId="4">
    <oc r="DJ32">
      <v>26435.138129999999</v>
    </oc>
    <nc r="DJ32">
      <v>25974.799999999999</v>
    </nc>
  </rcc>
  <rcv guid="{B30CE22D-C12F-4E12-8BB9-3AAE0A6991CC}" action="delete"/>
  <rdn rId="0" localSheetId="1" customView="1" name="Z_B30CE22D_C12F_4E12_8BB9_3AAE0A6991CC_.wvu.PrintArea" hidden="1" oldHidden="1">
    <formula>Консол!$A$1:$K$51</formula>
    <oldFormula>Консол!$A$1:$K$51</oldFormula>
  </rdn>
  <rdn rId="0" localSheetId="1" customView="1" name="Z_B30CE22D_C12F_4E12_8BB9_3AAE0A6991CC_.wvu.Rows" hidden="1" oldHidden="1">
    <formula>Консол!$22:$22,Консол!$44:$46</formula>
    <oldFormula>Консол!$22:$22,Консол!$44:$46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Сун!$A$1:$F$105</formula>
    <oldFormula>Сун!$A$1:$F$105</oldFormula>
  </rdn>
  <rdn rId="0" localSheetId="5" customView="1" name="Z_B30CE22D_C12F_4E12_8BB9_3AAE0A6991CC_.wvu.Rows" hidden="1" oldHidden="1">
    <formula>Сун!$19:$24,Сун!$35:$37,Сун!$40:$40,Сун!$50:$52,Сун!$55:$55,Сун!$59:$59,Сун!$61:$63,Сун!$69:$70,Сун!$80:$81,Сун!$83:$83,Сун!$86:$86,Сун!$88:$91,Сун!$94:$101,Сун!$143:$143</formula>
    <oldFormula>Сун!$19:$24,Сун!$35:$37,Сун!$40:$40,Сун!$50:$52,Сун!$55:$55,Сун!$59:$59,Сун!$61:$63,Сун!$69:$70,Сун!$80:$81,Сун!$83:$83,Сун!$86:$86,Сун!$88:$91,Сун!$94:$101,Сун!$143:$143</oldFormula>
  </rdn>
  <rdn rId="0" localSheetId="6" customView="1" name="Z_B30CE22D_C12F_4E12_8BB9_3AAE0A6991CC_.wvu.PrintArea" hidden="1" oldHidden="1">
    <formula>Иль!$A$1:$F$106</formula>
    <oldFormula>Иль!$A$1:$F$106</oldFormula>
  </rdn>
  <rdn rId="0" localSheetId="6" customView="1" name="Z_B30CE22D_C12F_4E12_8BB9_3AAE0A6991CC_.wvu.Rows" hidden="1" oldHidden="1">
    <formula>Иль!$19:$24,Иль!$35:$35,Иль!$40:$41,Иль!$50:$52,Иль!$60:$60,Иль!$62:$64,Иль!$70:$71,Иль!$80:$81,Иль!$83:$83,Иль!$88:$92,Иль!$95:$102,Иль!$145:$145</formula>
    <oldFormula>Иль!$19:$24,Иль!$35:$35,Иль!$40:$41,Иль!$50:$52,Иль!$60:$60,Иль!$62:$64,Иль!$70:$71,Иль!$80:$81,Иль!$83:$83,Иль!$88:$92,Иль!$95:$102,Иль!$145:$145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Хор!$19:$22,Хор!$26:$34,Хор!$38:$38,Хор!$44:$46,Хор!$53:$53,Хор!$55:$57,Хор!$63:$64,Хор!$74:$75,Хор!$79:$83,Хор!$86:$93,Хор!$140:$140</formula>
    <oldFormula>Хор!$19:$22,Хор!$26:$34,Хор!$38:$38,Хор!$44:$46,Хор!$53:$53,Хор!$55:$57,Хор!$63:$64,Хор!$74:$75,Хор!$79:$83,Хор!$86:$93,Хор!$140:$140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Юсь!$A$1:$F$101</formula>
    <oldFormula>Юсь!$A$1:$F$101</oldFormula>
  </rdn>
  <rdn rId="0" localSheetId="17" customView="1" name="Z_B30CE22D_C12F_4E12_8BB9_3AAE0A6991CC_.wvu.Rows" hidden="1" oldHidden="1">
    <formula>Юсь!$19:$24,Юсь!$31:$33,Юсь!$36:$36,Юсь!$43:$48,Юсь!$57:$57,Юсь!$59:$60,Юсь!$67:$68,Юсь!$78:$79,Юсь!$83:$87,Юсь!$90:$97,Юсь!$141:$141</formula>
    <oldFormula>Юсь!$19:$24,Юсь!$31:$33,Юсь!$36:$36,Юсь!$43:$48,Юсь!$57:$57,Юсь!$59:$60,Юсь!$67:$68,Юсь!$78:$79,Юсь!$83:$87,Юсь!$90:$97,Юсь!$141:$141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Яро!$19:$24,Яро!$28:$28,Яро!$36:$36,Яро!$43:$43,Яро!$54:$54,Яро!$56:$58,Яро!$64:$65,Яро!$75:$75,Яро!$80:$84,Яро!$87:$90,Яро!$92:$94</formula>
    <oldFormula>Яро!$19:$24,Яро!$28:$28,Яро!$36:$36,Яро!$43:$43,Яро!$54:$54,Яро!$56:$58,Яро!$64:$65,Яро!$75:$75,Яро!$80:$84,Яро!$87:$90,Яро!$92:$94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7112.xml><?xml version="1.0" encoding="utf-8"?>
<revisions xmlns="http://schemas.openxmlformats.org/spreadsheetml/2006/main" xmlns:r="http://schemas.openxmlformats.org/officeDocument/2006/relationships">
  <rcc rId="27959" sId="1" numFmtId="4">
    <oc r="C33">
      <v>156102.73892</v>
    </oc>
    <nc r="C33">
      <v>159141.42022999999</v>
    </nc>
  </rcc>
  <rcc rId="27960" sId="1" numFmtId="4">
    <oc r="D33">
      <v>13563.928970000001</v>
    </oc>
    <nc r="D33">
      <v>18399.426909999998</v>
    </nc>
  </rcc>
  <rcc rId="27961" sId="1" numFmtId="4">
    <oc r="C34">
      <v>145716.54428</v>
    </oc>
    <nc r="C34">
      <v>146601.86293</v>
    </nc>
  </rcc>
  <rcc rId="27962" sId="1" numFmtId="4">
    <oc r="D34">
      <v>4359.6006900000002</v>
    </oc>
    <nc r="D34">
      <v>7415.1994100000002</v>
    </nc>
  </rcc>
  <rcc rId="27963" sId="1" numFmtId="4">
    <oc r="D37">
      <v>12032.32324</v>
    </oc>
    <nc r="D37">
      <v>24270.460340000001</v>
    </nc>
  </rcc>
  <rcc rId="27964" sId="1" numFmtId="4">
    <oc r="C38">
      <v>47042.641430000003</v>
    </oc>
    <nc r="C38">
      <v>47196.413249999998</v>
    </nc>
  </rcc>
  <rcc rId="27965" sId="1" numFmtId="4">
    <oc r="D38">
      <v>23801.260689999999</v>
    </oc>
    <nc r="D38">
      <v>32350.37745</v>
    </nc>
  </rcc>
  <rcc rId="27966" sId="1" numFmtId="4">
    <oc r="C39">
      <v>6987.9120000000003</v>
    </oc>
    <nc r="C39">
      <v>6997.9120000000003</v>
    </nc>
  </rcc>
  <rcc rId="27967" sId="1" numFmtId="4">
    <oc r="D39">
      <v>2391.306</v>
    </oc>
    <nc r="D39">
      <v>3197.2429999999999</v>
    </nc>
  </rcc>
  <rcc rId="27968" sId="1" numFmtId="4">
    <oc r="D24">
      <v>155522.88683</v>
    </oc>
    <nc r="D24">
      <v>217059.69284</v>
    </nc>
  </rcc>
  <rcc rId="27969" sId="1" numFmtId="4">
    <oc r="D27">
      <v>-12.16386</v>
    </oc>
    <nc r="D27">
      <v>-1841.36194</v>
    </nc>
  </rcc>
  <rfmt sheetId="1" sqref="I24">
    <dxf>
      <numFmt numFmtId="2" formatCode="0.00"/>
    </dxf>
  </rfmt>
  <rfmt sheetId="1" sqref="I24">
    <dxf>
      <numFmt numFmtId="183" formatCode="0.000"/>
    </dxf>
  </rfmt>
  <rfmt sheetId="1" sqref="I24">
    <dxf>
      <numFmt numFmtId="174" formatCode="0.0000"/>
    </dxf>
  </rfmt>
  <rfmt sheetId="1" sqref="I24">
    <dxf>
      <numFmt numFmtId="168" formatCode="0.00000"/>
    </dxf>
  </rfmt>
  <rfmt sheetId="1" sqref="I24">
    <dxf>
      <numFmt numFmtId="174" formatCode="0.0000"/>
    </dxf>
  </rfmt>
  <rfmt sheetId="1" sqref="I24">
    <dxf>
      <numFmt numFmtId="183" formatCode="0.000"/>
    </dxf>
  </rfmt>
  <rfmt sheetId="1" sqref="I24">
    <dxf>
      <numFmt numFmtId="2" formatCode="0.00"/>
    </dxf>
  </rfmt>
  <rfmt sheetId="1" sqref="I24">
    <dxf>
      <numFmt numFmtId="166" formatCode="0.0"/>
    </dxf>
  </rfmt>
  <rcc rId="27970" sId="1" numFmtId="4">
    <oc r="I24">
      <f>Справка!BZ31</f>
    </oc>
    <nc r="I24">
      <f>SUM(Справка!BZ31)</f>
    </nc>
  </rcc>
  <rcc rId="27971" sId="1" numFmtId="4">
    <oc r="J24">
      <v>16330.472</v>
    </oc>
    <nc r="J24">
      <v>23136.34906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26487" sId="5">
    <oc r="A1" t="inlineStr">
      <is>
        <t xml:space="preserve">                     Анализ исполнения бюджета Большесундырского сельского поселения на 01.04.2022 г.</t>
      </is>
    </oc>
    <nc r="A1" t="inlineStr">
      <is>
        <t xml:space="preserve">                     Анализ исполнения бюджета Большесундырского сельского поселения на 01.05.2022 г.</t>
      </is>
    </nc>
  </rcc>
  <rcc rId="26488" sId="6">
    <oc r="A1" t="inlineStr">
      <is>
        <t xml:space="preserve">                     Анализ исполнения бюджета Ильинского сельского поселения на 01.04.2022 г.</t>
      </is>
    </oc>
    <nc r="A1" t="inlineStr">
      <is>
        <t xml:space="preserve">                     Анализ исполнения бюджета Ильинского сельского поселения на 01.05.2022 г.</t>
      </is>
    </nc>
  </rcc>
  <rcc rId="26489" sId="6" numFmtId="4">
    <oc r="D6">
      <v>6.6431800000000001</v>
    </oc>
    <nc r="D6">
      <v>6.5781700000000001</v>
    </nc>
  </rcc>
  <rcc rId="26490" sId="6" numFmtId="4">
    <oc r="D8">
      <v>98.721789999999999</v>
    </oc>
    <nc r="D8">
      <v>125.97229</v>
    </nc>
  </rcc>
  <rcc rId="26491" sId="6" numFmtId="4">
    <oc r="D9">
      <v>0.63258000000000003</v>
    </oc>
    <nc r="D9">
      <v>0.86529</v>
    </nc>
  </rcc>
  <rcc rId="26492" sId="6" numFmtId="4">
    <oc r="D10">
      <v>119.45173</v>
    </oc>
    <nc r="D10">
      <v>149.49347</v>
    </nc>
  </rcc>
  <rcc rId="26493" sId="6" numFmtId="4">
    <oc r="D11">
      <v>-13.24479</v>
    </oc>
    <nc r="D11">
      <v>-18.23771</v>
    </nc>
  </rcc>
  <rcc rId="26494" sId="6" numFmtId="4">
    <oc r="D15">
      <v>13.92037</v>
    </oc>
    <nc r="D15">
      <v>15.20308</v>
    </nc>
  </rcc>
  <rcc rId="26495" sId="6" numFmtId="4">
    <oc r="D16">
      <v>42.159350000000003</v>
    </oc>
    <nc r="D16">
      <v>64.331699999999998</v>
    </nc>
  </rcc>
  <rcc rId="26496" sId="6" numFmtId="4">
    <oc r="D28">
      <v>60.768999999999998</v>
    </oc>
    <nc r="D28">
      <v>48.613</v>
    </nc>
  </rcc>
  <rcc rId="26497" sId="6" numFmtId="4">
    <oc r="D29">
      <v>0</v>
    </oc>
    <nc r="D29">
      <v>18.155999999999999</v>
    </nc>
  </rcc>
  <rcc rId="26498" sId="6" numFmtId="4">
    <oc r="D44">
      <v>673.25099999999998</v>
    </oc>
    <nc r="D44">
      <v>897.66800000000001</v>
    </nc>
  </rcc>
  <rcc rId="26499" sId="6" numFmtId="4">
    <oc r="D46">
      <v>181.45099999999999</v>
    </oc>
    <nc r="D46">
      <v>227.07900000000001</v>
    </nc>
  </rcc>
  <rcc rId="26500" sId="6" numFmtId="4">
    <oc r="D48">
      <v>27.219000000000001</v>
    </oc>
    <nc r="D48">
      <v>35.090000000000003</v>
    </nc>
  </rcc>
  <rcc rId="26501" sId="6" numFmtId="4">
    <nc r="D49">
      <v>68.58</v>
    </nc>
  </rcc>
  <rcc rId="26502" sId="6" numFmtId="4">
    <oc r="D31">
      <v>0</v>
    </oc>
    <nc r="D31">
      <v>13.87581</v>
    </nc>
  </rcc>
  <rcc rId="26503" sId="6" numFmtId="4">
    <oc r="D61">
      <v>255.43607</v>
    </oc>
    <nc r="D61">
      <v>355.11820999999998</v>
    </nc>
  </rcc>
  <rcc rId="26504" sId="6" numFmtId="4">
    <oc r="D68">
      <v>21.815999999999999</v>
    </oc>
    <nc r="D68">
      <v>23.815999999999999</v>
    </nc>
  </rcc>
  <rcc rId="26505" sId="6" numFmtId="4">
    <oc r="D74">
      <v>0</v>
    </oc>
    <nc r="D74">
      <v>2</v>
    </nc>
  </rcc>
  <rcc rId="26506" sId="6" numFmtId="4">
    <oc r="D78">
      <v>206.68199999999999</v>
    </oc>
    <nc r="D78">
      <v>252.31</v>
    </nc>
  </rcc>
  <rcc rId="26507" sId="6" numFmtId="4">
    <oc r="D84">
      <v>144.15796</v>
    </oc>
    <nc r="D84">
      <v>184.30995999999999</v>
    </nc>
  </rcc>
  <rcc rId="26508" sId="6" numFmtId="4">
    <oc r="D85">
      <v>90.928100000000001</v>
    </oc>
    <nc r="D85">
      <v>200.81458000000001</v>
    </nc>
  </rcc>
  <rcc rId="26509" sId="6" numFmtId="4">
    <oc r="D87">
      <v>449.18610999999999</v>
    </oc>
    <nc r="D87">
      <v>697.87257999999997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район!$19:$19,район!$39:$39,район!$71:$71,район!$122:$123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26405" sId="5" numFmtId="4">
    <oc r="D6">
      <v>117.49565</v>
    </oc>
    <nc r="D6">
      <v>251.62358</v>
    </nc>
  </rcc>
  <rcc rId="26406" sId="5" numFmtId="4">
    <oc r="D8">
      <v>104.48656</v>
    </oc>
    <nc r="D8">
      <v>133.32830999999999</v>
    </nc>
  </rcc>
  <rcc rId="26407" sId="5" numFmtId="4">
    <oc r="D9">
      <v>0.66952</v>
    </oc>
    <nc r="D9">
      <v>0.91581999999999997</v>
    </nc>
  </rcc>
  <rcc rId="26408" sId="5" numFmtId="4">
    <oc r="D10">
      <v>126.42701</v>
    </oc>
    <nc r="D10">
      <v>158.22300999999999</v>
    </nc>
  </rcc>
  <rcc rId="26409" sId="5" numFmtId="4">
    <oc r="D11">
      <v>-14.01821</v>
    </oc>
    <nc r="D11">
      <v>-19.302659999999999</v>
    </nc>
  </rcc>
  <rcc rId="26410" sId="5" numFmtId="4">
    <oc r="D13">
      <v>49.607089999999999</v>
    </oc>
    <nc r="D13">
      <v>42.506959999999999</v>
    </nc>
  </rcc>
  <rcc rId="26411" sId="5" numFmtId="4">
    <oc r="D15">
      <v>1.8615600000000001</v>
    </oc>
    <nc r="D15">
      <v>4.6750800000000003</v>
    </nc>
  </rcc>
  <rcc rId="26412" sId="5" numFmtId="4">
    <oc r="D16">
      <v>347.80435999999997</v>
    </oc>
    <nc r="D16">
      <v>471.18256000000002</v>
    </nc>
  </rcc>
  <rcc rId="26413" sId="5" numFmtId="4">
    <oc r="D18">
      <v>2.82</v>
    </oc>
    <nc r="D18">
      <v>3.02</v>
    </nc>
  </rcc>
  <rcc rId="26414" sId="5" numFmtId="4">
    <oc r="D31">
      <v>6.9029999999999996</v>
    </oc>
    <nc r="D31">
      <v>23.300129999999999</v>
    </nc>
  </rcc>
  <rcc rId="26415" sId="5" numFmtId="4">
    <oc r="D43">
      <v>1401.0509999999999</v>
    </oc>
    <nc r="D43">
      <v>1868.068</v>
    </nc>
  </rcc>
  <rcc rId="26416" sId="5" numFmtId="4">
    <oc r="D47">
      <v>54.435000000000002</v>
    </oc>
    <nc r="D47">
      <v>74.111000000000004</v>
    </nc>
  </rcc>
  <rcc rId="26417" sId="5" numFmtId="4">
    <oc r="D60">
      <v>314.04109</v>
    </oc>
    <nc r="D60">
      <v>436.25044000000003</v>
    </nc>
  </rcc>
  <rcc rId="26418" sId="5" numFmtId="4">
    <oc r="C65">
      <v>7.3120000000000003</v>
    </oc>
    <nc r="C65">
      <v>12.311999999999999</v>
    </nc>
  </rcc>
  <rcc rId="26419" sId="5" numFmtId="4">
    <oc r="D67">
      <v>33.179630000000003</v>
    </oc>
    <nc r="D67">
      <v>51.84395</v>
    </nc>
  </rcc>
  <rcc rId="26420" sId="5" numFmtId="4">
    <oc r="D72">
      <v>0</v>
    </oc>
    <nc r="D72">
      <v>2.1</v>
    </nc>
  </rcc>
  <rcc rId="26421" sId="5" numFmtId="4">
    <oc r="D77">
      <v>0</v>
    </oc>
    <nc r="D77">
      <v>39.856000000000002</v>
    </nc>
  </rcc>
  <rcc rId="26422" sId="5" numFmtId="4">
    <oc r="C81">
      <v>2925.8124899999998</v>
    </oc>
    <nc r="C81">
      <v>3413.6649400000001</v>
    </nc>
  </rcc>
  <rcc rId="26423" sId="5" numFmtId="4">
    <oc r="D81">
      <v>256.10784999999998</v>
    </oc>
    <nc r="D81">
      <v>329.80259999999998</v>
    </nc>
  </rcc>
  <rcc rId="26424" sId="5" numFmtId="4">
    <oc r="C82">
      <v>19656.33108</v>
    </oc>
    <nc r="C82">
      <v>19881.110280000001</v>
    </nc>
  </rcc>
  <rcc rId="26425" sId="5" numFmtId="4">
    <oc r="D82">
      <v>708.55475999999999</v>
    </oc>
    <nc r="D82">
      <v>793.23046999999997</v>
    </nc>
  </rcc>
  <rcc rId="26426" sId="5" numFmtId="4">
    <oc r="D85">
      <v>822.71247000000005</v>
    </oc>
    <nc r="D85">
      <v>1147.15066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cc rId="26684" sId="9" numFmtId="34">
    <oc r="D59">
      <v>377.56304999999998</v>
    </oc>
    <nc r="D59">
      <v>556.73236999999995</v>
    </nc>
  </rcc>
  <rcc rId="26685" sId="9" numFmtId="34">
    <oc r="D76">
      <v>250</v>
    </oc>
    <nc r="D76">
      <v>274.54599999999999</v>
    </nc>
  </rcc>
  <rcc rId="26686" sId="9" numFmtId="34">
    <oc r="D77">
      <v>0</v>
    </oc>
    <nc r="D77">
      <v>297</v>
    </nc>
  </rcc>
  <rcc rId="26687" sId="9" numFmtId="34">
    <oc r="D80">
      <v>101.94199999999999</v>
    </oc>
    <nc r="D80">
      <v>127.21</v>
    </nc>
  </rcc>
  <rcc rId="26688" sId="9" numFmtId="34">
    <oc r="D81">
      <v>103.80087</v>
    </oc>
    <nc r="D81">
      <v>177.67653999999999</v>
    </nc>
  </rcc>
  <rcc rId="26689" sId="9" numFmtId="34">
    <oc r="D84">
      <v>102.075</v>
    </oc>
    <nc r="D84">
      <v>204.15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C539BE6_C8E0_453F_AB5E_9E58094195EA_.wvu.PrintArea" hidden="1" oldHidden="1">
    <formula>Консол!$A$1:$K$51</formula>
  </rdn>
  <rdn rId="0" localSheetId="1" customView="1" name="Z_5C539BE6_C8E0_453F_AB5E_9E58094195EA_.wvu.Rows" hidden="1" oldHidden="1">
    <formula>Консол!$44:$46</formula>
  </rdn>
  <rdn rId="0" localSheetId="2" customView="1" name="Z_5C539BE6_C8E0_453F_AB5E_9E58094195EA_.wvu.PrintArea" hidden="1" oldHidden="1">
    <formula>Справка!$A$1:$EY$31</formula>
  </rdn>
  <rdn rId="0" localSheetId="2" customView="1" name="Z_5C539BE6_C8E0_453F_AB5E_9E58094195EA_.wvu.Cols" hidden="1" oldHidden="1">
    <formula>Справка!$AV:$AX,Справка!$BB:$BD,Справка!$BH:$BJ,Справка!$BL:$BM,Справка!$BT:$BY,Справка!$CX:$DF</formula>
  </rdn>
  <rdn rId="0" localSheetId="3" customView="1" name="Z_5C539BE6_C8E0_453F_AB5E_9E58094195EA_.wvu.PrintArea" hidden="1" oldHidden="1">
    <formula>район!$A$1:$F$136</formula>
  </rdn>
  <rdn rId="0" localSheetId="3" customView="1" name="Z_5C539BE6_C8E0_453F_AB5E_9E58094195EA_.wvu.Rows" hidden="1" oldHidden="1">
    <formula>район!$19:$19,район!$26:$27,район!$36:$36,район!$39:$39,район!$51:$52,район!$71:$71,район!$122:$123</formula>
  </rdn>
  <rdn rId="0" localSheetId="4" customView="1" name="Z_5C539BE6_C8E0_453F_AB5E_9E58094195EA_.wvu.PrintArea" hidden="1" oldHidden="1">
    <formula>Але!$A$1:$F$97</formula>
  </rdn>
  <rdn rId="0" localSheetId="4" customView="1" name="Z_5C539BE6_C8E0_453F_AB5E_9E58094195EA_.wvu.Rows" hidden="1" oldHidden="1">
    <formula>Але!$19:$24,Але!$28:$28,Але!$36:$36,Але!$40:$40,Але!$55:$56,Але!$63:$64,Але!$69:$70,Але!$74:$74,Але!$79:$82,Але!$86:$93,Але!$142:$142</formula>
  </rdn>
  <rdn rId="0" localSheetId="5" customView="1" name="Z_5C539BE6_C8E0_453F_AB5E_9E58094195EA_.wvu.PrintArea" hidden="1" oldHidden="1">
    <formula>Сун!$A$1:$F$105</formula>
  </rdn>
  <rdn rId="0" localSheetId="5" customView="1" name="Z_5C539BE6_C8E0_453F_AB5E_9E58094195EA_.wvu.Rows" hidden="1" oldHidden="1">
    <formula>Сун!$19:$24,Сун!$44:$44,Сун!$46:$46,Сун!$50:$52,Сун!$59:$59,Сун!$61:$62,Сун!$69:$70,Сун!$76:$76,Сун!$80:$80,Сун!$83:$83,Сун!$86:$86,Сун!$88:$90,Сун!$94:$101,Сун!$143:$143</formula>
  </rdn>
  <rdn rId="0" localSheetId="6" customView="1" name="Z_5C539BE6_C8E0_453F_AB5E_9E58094195EA_.wvu.PrintArea" hidden="1" oldHidden="1">
    <formula>Иль!$A$1:$F$106</formula>
  </rdn>
  <rdn rId="0" localSheetId="6" customView="1" name="Z_5C539BE6_C8E0_453F_AB5E_9E58094195EA_.wvu.Rows" hidden="1" oldHidden="1">
    <formula>Иль!$19:$23,Иль!$35:$35,Иль!$41:$41,Иль!$45:$45,Иль!$47:$47,Иль!$51:$52,Иль!$60:$60,Иль!$62:$64,Иль!$70:$71,Иль!$80:$81,Иль!$83:$83,Иль!$88:$92,Иль!$95:$102,Иль!$145:$145</formula>
  </rdn>
  <rdn rId="0" localSheetId="7" customView="1" name="Z_5C539BE6_C8E0_453F_AB5E_9E58094195EA_.wvu.Rows" hidden="1" oldHidden="1">
    <formula>Кад!$19:$24,Кад!$31:$35,Кад!$38:$38,Кад!$42:$42,Кад!$44:$44,Кад!$48:$48,Кад!$56:$56,Кад!$58:$60,Кад!$66:$67,Кад!$77:$77,Кад!$82:$86,Кад!$89:$96,Кад!$142:$142</formula>
  </rdn>
  <rdn rId="0" localSheetId="8" customView="1" name="Z_5C539BE6_C8E0_453F_AB5E_9E58094195EA_.wvu.PrintArea" hidden="1" oldHidden="1">
    <formula>Мор!$A$1:$F$101</formula>
  </rdn>
  <rdn rId="0" localSheetId="8" customView="1" name="Z_5C539BE6_C8E0_453F_AB5E_9E58094195EA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5C539BE6_C8E0_453F_AB5E_9E58094195EA_.wvu.Rows" hidden="1" oldHidden="1">
    <formula>Мос!$19:$24,Мос!$42:$42,Мос!$44:$44,Мос!$48:$48,Мос!$50:$50,Мос!$58:$58,Мос!$60:$61,Мос!$68:$69,Мос!$82:$82,Мос!$85:$92,Мос!$95:$102,Мос!$143:$143</formula>
  </rdn>
  <rdn rId="0" localSheetId="10" customView="1" name="Z_5C539BE6_C8E0_453F_AB5E_9E58094195EA_.wvu.Rows" hidden="1" oldHidden="1">
    <formula>Ори!$19:$24,Ори!$31:$35,Ори!$44:$44,Ори!$48:$50,Ори!$57:$57,Ори!$59:$60,Ори!$67:$68,Ори!$78:$78,Ори!$81:$81,Ори!$84:$88,Ори!$91:$98,Ори!$142:$142</formula>
  </rdn>
  <rdn rId="0" localSheetId="11" customView="1" name="Z_5C539BE6_C8E0_453F_AB5E_9E58094195EA_.wvu.Rows" hidden="1" oldHidden="1">
    <formula>Сят!$19:$24,Сят!$38:$38,Сят!$45:$47,Сят!$57:$57,Сят!$59:$60,Сят!$67:$68,Сят!$78:$78,Сят!$83:$87,Сят!$90:$97,Сят!$143:$143</formula>
  </rdn>
  <rdn rId="0" localSheetId="12" customView="1" name="Z_5C539BE6_C8E0_453F_AB5E_9E58094195EA_.wvu.PrintArea" hidden="1" oldHidden="1">
    <formula>Тор!$A$1:$F$101</formula>
  </rdn>
  <rdn rId="0" localSheetId="12" customView="1" name="Z_5C539BE6_C8E0_453F_AB5E_9E58094195EA_.wvu.Rows" hidden="1" oldHidden="1">
    <formula>Тор!$19:$24,Тор!$32:$34,Тор!$39:$39,Тор!$43:$43,Тор!$47:$47,Тор!$57:$57,Тор!$59:$60,Тор!$67:$68,Тор!$75:$75,Тор!$79:$79,Тор!$86:$95,Тор!$142:$142</formula>
  </rdn>
  <rdn rId="0" localSheetId="13" customView="1" name="Z_5C539BE6_C8E0_453F_AB5E_9E58094195EA_.wvu.Rows" hidden="1" oldHidden="1">
    <formula>Хор!$20:$22,Хор!$26:$31,Хор!$38:$38,Хор!$44:$46,Хор!$53:$53,Хор!$55:$56,Хор!$63:$64,Хор!$74:$74,Хор!$79:$83,Хор!$86:$93,Хор!$140:$140</formula>
  </rdn>
  <rdn rId="0" localSheetId="14" customView="1" name="Z_5C539BE6_C8E0_453F_AB5E_9E58094195EA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5C539BE6_C8E0_453F_AB5E_9E58094195EA_.wvu.Rows" hidden="1" oldHidden="1">
    <formula>Шать!$19:$25,Шать!$35:$36,Шать!$38:$38,Шать!$47:$49,Шать!$57:$57,Шать!$59:$60,Шать!$67:$68,Шать!$78:$78,Шать!$84:$86,Шать!$90:$97,Шать!$142:$142</formula>
  </rdn>
  <rdn rId="0" localSheetId="16" customView="1" name="Z_5C539BE6_C8E0_453F_AB5E_9E58094195EA_.wvu.PrintArea" hidden="1" oldHidden="1">
    <formula>Юнг!$A$1:$F$100</formula>
  </rdn>
  <rdn rId="0" localSheetId="16" customView="1" name="Z_5C539BE6_C8E0_453F_AB5E_9E58094195EA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5C539BE6_C8E0_453F_AB5E_9E58094195EA_.wvu.Rows" hidden="1" oldHidden="1">
    <formula>Юсь!$19:$24,Юсь!$36:$36,Юсь!$43:$48,Юсь!$57:$57,Юсь!$59:$60,Юсь!$67:$68,Юсь!$83:$87,Юсь!$90:$97,Юсь!$141:$141</formula>
  </rdn>
  <rdn rId="0" localSheetId="18" customView="1" name="Z_5C539BE6_C8E0_453F_AB5E_9E58094195EA_.wvu.PrintArea" hidden="1" oldHidden="1">
    <formula>Яра!$A$1:$F$102</formula>
  </rdn>
  <rdn rId="0" localSheetId="18" customView="1" name="Z_5C539BE6_C8E0_453F_AB5E_9E58094195EA_.wvu.Rows" hidden="1" oldHidden="1">
    <formula>Яра!$19:$24,Яра!$28:$29,Яра!$33:$34,Яра!$36:$36,Яра!$38:$38,Яра!$58:$58,Яра!$60:$61,Яра!$68:$69,Яра!$79:$79,Яра!$84:$88,Яра!$91:$98,Яра!$143:$143</formula>
  </rdn>
  <rdn rId="0" localSheetId="19" customView="1" name="Z_5C539BE6_C8E0_453F_AB5E_9E58094195EA_.wvu.Rows" hidden="1" oldHidden="1">
    <formula>Яро!$19:$24,Яро!$28:$28,Яро!$40:$40,Яро!$43:$43,Яро!$46:$47,Яро!$54:$54,Яро!$56:$57,Яро!$64:$65,Яро!$75:$75,Яро!$82:$84,Яро!$87:$90,Яро!$92:$94</formula>
  </rdn>
  <rdn rId="0" localSheetId="20" customView="1" name="Z_5C539BE6_C8E0_453F_AB5E_9E58094195EA_.wvu.Rows" hidden="1" oldHidden="1">
    <formula>Лист1!$82:$84</formula>
  </rdn>
  <rcv guid="{5C539BE6-C8E0-453F-AB5E-9E58094195EA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AEE04295-0953-4614-8D49-79FC1ED43E7C}" name="хорной" id="-489698919" dateTime="2023-01-23T11:52:55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1.bin"/><Relationship Id="rId2" Type="http://schemas.openxmlformats.org/officeDocument/2006/relationships/printerSettings" Target="../printerSettings/printerSettings240.bin"/><Relationship Id="rId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42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6.bin"/><Relationship Id="rId2" Type="http://schemas.openxmlformats.org/officeDocument/2006/relationships/printerSettings" Target="../printerSettings/printerSettings245.bin"/><Relationship Id="rId1" Type="http://schemas.openxmlformats.org/officeDocument/2006/relationships/printerSettings" Target="../printerSettings/printerSettings244.bin"/><Relationship Id="rId4" Type="http://schemas.openxmlformats.org/officeDocument/2006/relationships/printerSettings" Target="../printerSettings/printerSettings24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0.bin"/><Relationship Id="rId2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248.bin"/><Relationship Id="rId4" Type="http://schemas.openxmlformats.org/officeDocument/2006/relationships/printerSettings" Target="../printerSettings/printerSettings25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5"/>
  <sheetViews>
    <sheetView view="pageBreakPreview" zoomScale="80" zoomScaleNormal="100" zoomScaleSheetLayoutView="80" workbookViewId="0">
      <selection activeCell="I4" sqref="I4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3.5703125" style="74" customWidth="1"/>
    <col min="9" max="9" width="21.140625" style="74" customWidth="1"/>
    <col min="10" max="10" width="18" style="74" customWidth="1"/>
    <col min="11" max="11" width="13" style="74" customWidth="1"/>
    <col min="12" max="12" width="23.5703125" style="74" customWidth="1"/>
    <col min="13" max="13" width="12" style="74" customWidth="1"/>
    <col min="14" max="16384" width="9.140625" style="74"/>
  </cols>
  <sheetData>
    <row r="1" spans="1:15" ht="26.25" customHeight="1">
      <c r="A1" s="489" t="s">
        <v>434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121"/>
      <c r="M1" s="121"/>
      <c r="N1" s="121"/>
      <c r="O1" s="121"/>
    </row>
    <row r="2" spans="1:15" ht="33.75" customHeight="1">
      <c r="A2" s="487" t="s">
        <v>177</v>
      </c>
      <c r="B2" s="488" t="s">
        <v>178</v>
      </c>
      <c r="C2" s="484" t="s">
        <v>179</v>
      </c>
      <c r="D2" s="485"/>
      <c r="E2" s="485"/>
      <c r="F2" s="484" t="s">
        <v>180</v>
      </c>
      <c r="G2" s="485"/>
      <c r="H2" s="485"/>
      <c r="I2" s="484" t="s">
        <v>181</v>
      </c>
      <c r="J2" s="485"/>
      <c r="K2" s="490"/>
    </row>
    <row r="3" spans="1:15" ht="53.25" customHeight="1">
      <c r="A3" s="487"/>
      <c r="B3" s="488"/>
      <c r="C3" s="77" t="s">
        <v>409</v>
      </c>
      <c r="D3" s="77" t="s">
        <v>417</v>
      </c>
      <c r="E3" s="135" t="s">
        <v>317</v>
      </c>
      <c r="F3" s="77" t="s">
        <v>409</v>
      </c>
      <c r="G3" s="77" t="s">
        <v>417</v>
      </c>
      <c r="H3" s="135" t="s">
        <v>317</v>
      </c>
      <c r="I3" s="77" t="s">
        <v>409</v>
      </c>
      <c r="J3" s="77" t="s">
        <v>417</v>
      </c>
      <c r="K3" s="77" t="s">
        <v>317</v>
      </c>
    </row>
    <row r="4" spans="1:15" s="79" customFormat="1" ht="30.75" customHeight="1">
      <c r="A4" s="78" t="s">
        <v>4</v>
      </c>
      <c r="B4" s="75"/>
      <c r="C4" s="194">
        <f>SUM(C5:C13)</f>
        <v>203601.29600000003</v>
      </c>
      <c r="D4" s="194">
        <f>SUM(D5:D13)</f>
        <v>98171.479139999996</v>
      </c>
      <c r="E4" s="194">
        <f>D4/C4*100</f>
        <v>48.217511906211044</v>
      </c>
      <c r="F4" s="194">
        <f>SUM(F5:F13)</f>
        <v>164323.60000000003</v>
      </c>
      <c r="G4" s="194">
        <f>SUM(G5:G13)</f>
        <v>85002.385769999993</v>
      </c>
      <c r="H4" s="194">
        <f>G4/F4*100</f>
        <v>51.728653565282144</v>
      </c>
      <c r="I4" s="194">
        <f>I5+I7+I6+I8+I10+I11+I12+I13</f>
        <v>39277.695999999996</v>
      </c>
      <c r="J4" s="194">
        <f>J5+J6+J7+J8+J10+J11+J12+J13</f>
        <v>13169.093370000002</v>
      </c>
      <c r="K4" s="194">
        <f>J4/I4*100</f>
        <v>33.528171738994068</v>
      </c>
    </row>
    <row r="5" spans="1:15" ht="27" customHeight="1">
      <c r="A5" s="80" t="s">
        <v>182</v>
      </c>
      <c r="B5" s="76">
        <v>10102</v>
      </c>
      <c r="C5" s="195">
        <f t="shared" ref="C5:C13" si="0">F5+I5</f>
        <v>141678.20000000001</v>
      </c>
      <c r="D5" s="195">
        <f t="shared" ref="D5:D13" si="1">G5+J5</f>
        <v>65732.987410000002</v>
      </c>
      <c r="E5" s="196">
        <f t="shared" ref="E5:E12" si="2">D5/C5*100</f>
        <v>46.395978640327165</v>
      </c>
      <c r="F5" s="195">
        <f>район!C5</f>
        <v>135138.20000000001</v>
      </c>
      <c r="G5" s="195">
        <f>район!D5</f>
        <v>62701.621030000002</v>
      </c>
      <c r="H5" s="196">
        <f t="shared" ref="H5:H42" si="3">G5/F5*100</f>
        <v>46.398147252220319</v>
      </c>
      <c r="I5" s="195">
        <f>Справка!L31</f>
        <v>6540</v>
      </c>
      <c r="J5" s="195">
        <f>Справка!M31</f>
        <v>3031.3663799999999</v>
      </c>
      <c r="K5" s="196">
        <f t="shared" ref="K5:K12" si="4">J5/I5*100</f>
        <v>46.351167889908254</v>
      </c>
    </row>
    <row r="6" spans="1:15" ht="41.25" customHeight="1">
      <c r="A6" s="80" t="s">
        <v>270</v>
      </c>
      <c r="B6" s="76">
        <v>10300</v>
      </c>
      <c r="C6" s="195">
        <f t="shared" si="0"/>
        <v>16269.2</v>
      </c>
      <c r="D6" s="195">
        <f t="shared" si="1"/>
        <v>9027.0454000000009</v>
      </c>
      <c r="E6" s="196">
        <f t="shared" si="2"/>
        <v>55.485490374449888</v>
      </c>
      <c r="F6" s="195">
        <f>район!C7</f>
        <v>5934.2</v>
      </c>
      <c r="G6" s="195">
        <f>район!D7</f>
        <v>3292.5872300000001</v>
      </c>
      <c r="H6" s="196">
        <f t="shared" si="3"/>
        <v>55.484938660645078</v>
      </c>
      <c r="I6" s="195">
        <f>Справка!O31+Справка!U31+Справка!R31</f>
        <v>10335</v>
      </c>
      <c r="J6" s="195">
        <f>Справка!P31+Справка!V31+Справка!S31+Справка!Y31</f>
        <v>5734.4581700000008</v>
      </c>
      <c r="K6" s="196">
        <f t="shared" si="4"/>
        <v>55.485807160135472</v>
      </c>
    </row>
    <row r="7" spans="1:15" ht="19.5" customHeight="1">
      <c r="A7" s="80" t="s">
        <v>183</v>
      </c>
      <c r="B7" s="76">
        <v>10500</v>
      </c>
      <c r="C7" s="195">
        <f t="shared" si="0"/>
        <v>16965</v>
      </c>
      <c r="D7" s="195">
        <f t="shared" si="1"/>
        <v>11824.915270000003</v>
      </c>
      <c r="E7" s="196">
        <f t="shared" si="2"/>
        <v>69.70182888299442</v>
      </c>
      <c r="F7" s="195">
        <f>район!C12</f>
        <v>16500</v>
      </c>
      <c r="G7" s="195">
        <f>район!D12</f>
        <v>11323.675530000002</v>
      </c>
      <c r="H7" s="196">
        <f t="shared" si="3"/>
        <v>68.628336545454559</v>
      </c>
      <c r="I7" s="195">
        <f>Справка!AA31</f>
        <v>465</v>
      </c>
      <c r="J7" s="195">
        <f>Справка!AB31</f>
        <v>501.23974000000004</v>
      </c>
      <c r="K7" s="196">
        <f t="shared" si="4"/>
        <v>107.79349247311829</v>
      </c>
    </row>
    <row r="8" spans="1:15" ht="19.5" customHeight="1">
      <c r="A8" s="80" t="s">
        <v>184</v>
      </c>
      <c r="B8" s="76">
        <v>10601</v>
      </c>
      <c r="C8" s="195">
        <f t="shared" si="0"/>
        <v>6780</v>
      </c>
      <c r="D8" s="195">
        <f t="shared" si="1"/>
        <v>883.62324000000001</v>
      </c>
      <c r="E8" s="196">
        <f t="shared" si="2"/>
        <v>13.032791150442478</v>
      </c>
      <c r="F8" s="195"/>
      <c r="G8" s="195"/>
      <c r="H8" s="196"/>
      <c r="I8" s="195">
        <f>Справка!AD31</f>
        <v>6780</v>
      </c>
      <c r="J8" s="195">
        <f>Справка!AE31</f>
        <v>883.62324000000001</v>
      </c>
      <c r="K8" s="196">
        <f t="shared" si="4"/>
        <v>13.032791150442478</v>
      </c>
    </row>
    <row r="9" spans="1:15" ht="19.5" customHeight="1">
      <c r="A9" s="80" t="s">
        <v>271</v>
      </c>
      <c r="B9" s="76">
        <v>10604</v>
      </c>
      <c r="C9" s="195">
        <f t="shared" si="0"/>
        <v>2731.2</v>
      </c>
      <c r="D9" s="195">
        <f t="shared" si="1"/>
        <v>403.28258</v>
      </c>
      <c r="E9" s="196">
        <f t="shared" si="2"/>
        <v>14.765765231400119</v>
      </c>
      <c r="F9" s="195">
        <f>район!C17</f>
        <v>2731.2</v>
      </c>
      <c r="G9" s="195">
        <f>район!D20</f>
        <v>403.28258</v>
      </c>
      <c r="H9" s="196">
        <f t="shared" si="3"/>
        <v>14.765765231400119</v>
      </c>
      <c r="I9" s="195"/>
      <c r="J9" s="195"/>
      <c r="K9" s="196"/>
    </row>
    <row r="10" spans="1:15" ht="19.5" customHeight="1">
      <c r="A10" s="80" t="s">
        <v>185</v>
      </c>
      <c r="B10" s="76">
        <v>10606</v>
      </c>
      <c r="C10" s="195">
        <f t="shared" si="0"/>
        <v>15060.696</v>
      </c>
      <c r="D10" s="195">
        <f t="shared" si="1"/>
        <v>2983.66219</v>
      </c>
      <c r="E10" s="196">
        <f t="shared" si="2"/>
        <v>19.810918366588105</v>
      </c>
      <c r="F10" s="195">
        <v>0</v>
      </c>
      <c r="G10" s="195"/>
      <c r="H10" s="196">
        <v>0</v>
      </c>
      <c r="I10" s="195">
        <f>Справка!AG31</f>
        <v>15060.696</v>
      </c>
      <c r="J10" s="195">
        <f>Справка!AH31</f>
        <v>2983.66219</v>
      </c>
      <c r="K10" s="196">
        <f t="shared" si="4"/>
        <v>19.810918366588105</v>
      </c>
    </row>
    <row r="11" spans="1:15" ht="33.75" customHeight="1">
      <c r="A11" s="80" t="s">
        <v>186</v>
      </c>
      <c r="B11" s="76">
        <v>10701</v>
      </c>
      <c r="C11" s="195">
        <f t="shared" si="0"/>
        <v>1320</v>
      </c>
      <c r="D11" s="195">
        <f t="shared" si="1"/>
        <v>6117.4704099999999</v>
      </c>
      <c r="E11" s="196">
        <f t="shared" si="2"/>
        <v>463.44472803030305</v>
      </c>
      <c r="F11" s="195">
        <f>район!C22</f>
        <v>1320</v>
      </c>
      <c r="G11" s="195">
        <f>район!D22</f>
        <v>6117.4704099999999</v>
      </c>
      <c r="H11" s="196">
        <f t="shared" si="3"/>
        <v>463.44472803030305</v>
      </c>
      <c r="I11" s="195"/>
      <c r="J11" s="195"/>
      <c r="K11" s="196">
        <v>0</v>
      </c>
    </row>
    <row r="12" spans="1:15" ht="19.5" customHeight="1">
      <c r="A12" s="80" t="s">
        <v>187</v>
      </c>
      <c r="B12" s="76">
        <v>10800</v>
      </c>
      <c r="C12" s="195">
        <f t="shared" si="0"/>
        <v>2797</v>
      </c>
      <c r="D12" s="195">
        <f t="shared" si="1"/>
        <v>1198.4889900000001</v>
      </c>
      <c r="E12" s="196">
        <f t="shared" si="2"/>
        <v>42.849087951376475</v>
      </c>
      <c r="F12" s="195">
        <f>район!C24</f>
        <v>2700</v>
      </c>
      <c r="G12" s="195">
        <f>район!D24</f>
        <v>1163.74899</v>
      </c>
      <c r="H12" s="196">
        <f t="shared" si="3"/>
        <v>43.10181444444445</v>
      </c>
      <c r="I12" s="195">
        <f>Справка!AJ31</f>
        <v>97</v>
      </c>
      <c r="J12" s="195">
        <f>Справка!AK31</f>
        <v>34.74</v>
      </c>
      <c r="K12" s="196">
        <f t="shared" si="4"/>
        <v>35.814432989690722</v>
      </c>
    </row>
    <row r="13" spans="1:15" ht="19.5" customHeight="1">
      <c r="A13" s="80" t="s">
        <v>188</v>
      </c>
      <c r="B13" s="76">
        <v>10900</v>
      </c>
      <c r="C13" s="195">
        <f t="shared" si="0"/>
        <v>0</v>
      </c>
      <c r="D13" s="195">
        <f t="shared" si="1"/>
        <v>3.65E-3</v>
      </c>
      <c r="E13" s="196"/>
      <c r="F13" s="195">
        <f>район!C28</f>
        <v>0</v>
      </c>
      <c r="G13" s="195">
        <f>район!D28</f>
        <v>0</v>
      </c>
      <c r="H13" s="196"/>
      <c r="I13" s="195">
        <f>Справка!AM31</f>
        <v>0</v>
      </c>
      <c r="J13" s="195">
        <f>Справка!AN31</f>
        <v>3.65E-3</v>
      </c>
      <c r="K13" s="196"/>
    </row>
    <row r="14" spans="1:15" s="79" customFormat="1" ht="20.25" customHeight="1">
      <c r="A14" s="78" t="s">
        <v>12</v>
      </c>
      <c r="B14" s="75"/>
      <c r="C14" s="194">
        <f>SUM(C15:C21)</f>
        <v>20617.210640000001</v>
      </c>
      <c r="D14" s="194">
        <f>SUM(D15:D21)</f>
        <v>12548.369849999999</v>
      </c>
      <c r="E14" s="194">
        <f t="shared" ref="E14:E40" si="5">D14/C14*100</f>
        <v>60.863567187185694</v>
      </c>
      <c r="F14" s="194">
        <f>F15+F16+F17+F18+F20+F21+F19</f>
        <v>15690</v>
      </c>
      <c r="G14" s="194">
        <f>G15+G16+G17+G18+G20+G21+G19</f>
        <v>8789.6144199999999</v>
      </c>
      <c r="H14" s="194">
        <f t="shared" si="3"/>
        <v>56.02048706182282</v>
      </c>
      <c r="I14" s="197">
        <f>I15+I16+I17+I18+I20+I21+I27</f>
        <v>4927.2106400000002</v>
      </c>
      <c r="J14" s="197">
        <f>J15+J16+J17+J18+J20+J21</f>
        <v>3758.7554299999997</v>
      </c>
      <c r="K14" s="194">
        <f>J14/I14*100</f>
        <v>76.285665554578358</v>
      </c>
    </row>
    <row r="15" spans="1:15" ht="52.5" customHeight="1">
      <c r="A15" s="80" t="s">
        <v>189</v>
      </c>
      <c r="B15" s="76">
        <v>11100</v>
      </c>
      <c r="C15" s="195">
        <f t="shared" ref="C15:D21" si="6">F15+I15</f>
        <v>11662.01064</v>
      </c>
      <c r="D15" s="195">
        <f t="shared" si="6"/>
        <v>6085.0264699999989</v>
      </c>
      <c r="E15" s="195">
        <f t="shared" si="5"/>
        <v>52.178193433718214</v>
      </c>
      <c r="F15" s="195">
        <f>район!C34</f>
        <v>9140</v>
      </c>
      <c r="G15" s="195">
        <f>район!D34</f>
        <v>4658.9653899999994</v>
      </c>
      <c r="H15" s="195">
        <f t="shared" si="3"/>
        <v>50.973363129102836</v>
      </c>
      <c r="I15" s="195">
        <f>Справка!AS31+Справка!AV31+Справка!AP31</f>
        <v>2522.0106400000004</v>
      </c>
      <c r="J15" s="195">
        <f>Справка!AT31+Справка!AW31+Справка!AQ31</f>
        <v>1426.0610799999999</v>
      </c>
      <c r="K15" s="196">
        <f>J15/I15*100</f>
        <v>56.544609978330605</v>
      </c>
    </row>
    <row r="16" spans="1:15" ht="33" customHeight="1">
      <c r="A16" s="80" t="s">
        <v>190</v>
      </c>
      <c r="B16" s="76">
        <v>11200</v>
      </c>
      <c r="C16" s="195">
        <f t="shared" si="6"/>
        <v>1400</v>
      </c>
      <c r="D16" s="195">
        <f t="shared" si="6"/>
        <v>708.75891000000001</v>
      </c>
      <c r="E16" s="195">
        <f t="shared" si="5"/>
        <v>50.625636428571433</v>
      </c>
      <c r="F16" s="195">
        <f>район!C43</f>
        <v>1400</v>
      </c>
      <c r="G16" s="195">
        <f>район!D43</f>
        <v>708.75891000000001</v>
      </c>
      <c r="H16" s="195">
        <f t="shared" si="3"/>
        <v>50.625636428571433</v>
      </c>
      <c r="I16" s="195">
        <v>0</v>
      </c>
      <c r="J16" s="195">
        <v>0</v>
      </c>
      <c r="K16" s="196">
        <v>0</v>
      </c>
    </row>
    <row r="17" spans="1:13" ht="33" customHeight="1">
      <c r="A17" s="80" t="s">
        <v>191</v>
      </c>
      <c r="B17" s="76">
        <v>11300</v>
      </c>
      <c r="C17" s="195">
        <f t="shared" si="6"/>
        <v>560</v>
      </c>
      <c r="D17" s="195">
        <f t="shared" si="6"/>
        <v>513.60428000000002</v>
      </c>
      <c r="E17" s="195">
        <f>D17/C17*100</f>
        <v>91.715049999999991</v>
      </c>
      <c r="F17" s="195">
        <f>район!C45</f>
        <v>50</v>
      </c>
      <c r="G17" s="195">
        <f>район!D45</f>
        <v>102.41741</v>
      </c>
      <c r="H17" s="195">
        <f t="shared" si="3"/>
        <v>204.83482000000001</v>
      </c>
      <c r="I17" s="195">
        <f>Справка!BB31</f>
        <v>510</v>
      </c>
      <c r="J17" s="195">
        <f>Справка!BC31</f>
        <v>411.18687</v>
      </c>
      <c r="K17" s="196"/>
    </row>
    <row r="18" spans="1:13" ht="33" customHeight="1">
      <c r="A18" s="80" t="s">
        <v>192</v>
      </c>
      <c r="B18" s="76">
        <v>11400</v>
      </c>
      <c r="C18" s="195">
        <f t="shared" si="6"/>
        <v>5395.2</v>
      </c>
      <c r="D18" s="195">
        <f t="shared" si="6"/>
        <v>4379.0973899999999</v>
      </c>
      <c r="E18" s="195">
        <f t="shared" si="5"/>
        <v>81.166544150355861</v>
      </c>
      <c r="F18" s="195">
        <f>район!C48</f>
        <v>3500</v>
      </c>
      <c r="G18" s="195">
        <f>район!D48</f>
        <v>2458.4559899999999</v>
      </c>
      <c r="H18" s="195">
        <f t="shared" si="3"/>
        <v>70.241599714285712</v>
      </c>
      <c r="I18" s="195">
        <f>Справка!BH31</f>
        <v>1895.1999999999998</v>
      </c>
      <c r="J18" s="195">
        <f>Справка!BI31</f>
        <v>1920.6414</v>
      </c>
      <c r="K18" s="196"/>
    </row>
    <row r="19" spans="1:13" ht="23.25" customHeight="1">
      <c r="A19" s="80" t="s">
        <v>240</v>
      </c>
      <c r="B19" s="76">
        <v>11500</v>
      </c>
      <c r="C19" s="195">
        <f t="shared" si="6"/>
        <v>0</v>
      </c>
      <c r="D19" s="195">
        <f t="shared" si="6"/>
        <v>0</v>
      </c>
      <c r="E19" s="195"/>
      <c r="F19" s="195">
        <f>район!C51</f>
        <v>0</v>
      </c>
      <c r="G19" s="195">
        <f>район!D51</f>
        <v>0</v>
      </c>
      <c r="H19" s="195"/>
      <c r="I19" s="195"/>
      <c r="J19" s="195"/>
      <c r="K19" s="196"/>
    </row>
    <row r="20" spans="1:13" ht="22.5" customHeight="1">
      <c r="A20" s="80" t="s">
        <v>193</v>
      </c>
      <c r="B20" s="76">
        <v>11600</v>
      </c>
      <c r="C20" s="195">
        <f t="shared" si="6"/>
        <v>1600</v>
      </c>
      <c r="D20" s="195">
        <f t="shared" si="6"/>
        <v>861.01671999999996</v>
      </c>
      <c r="E20" s="195">
        <f t="shared" si="5"/>
        <v>53.813544999999998</v>
      </c>
      <c r="F20" s="195">
        <f>район!C53</f>
        <v>1600</v>
      </c>
      <c r="G20" s="195">
        <f>район!D53</f>
        <v>861.01671999999996</v>
      </c>
      <c r="H20" s="195">
        <f t="shared" si="3"/>
        <v>53.813544999999998</v>
      </c>
      <c r="I20" s="195">
        <f>Справка!BQ31</f>
        <v>0</v>
      </c>
      <c r="J20" s="195">
        <f>Справка!BR31</f>
        <v>0</v>
      </c>
      <c r="K20" s="196">
        <v>0</v>
      </c>
    </row>
    <row r="21" spans="1:13" ht="49.5" customHeight="1">
      <c r="A21" s="80" t="s">
        <v>194</v>
      </c>
      <c r="B21" s="76">
        <v>11700</v>
      </c>
      <c r="C21" s="195">
        <f t="shared" si="6"/>
        <v>0</v>
      </c>
      <c r="D21" s="195">
        <f t="shared" si="6"/>
        <v>0.86607999999999996</v>
      </c>
      <c r="E21" s="195"/>
      <c r="F21" s="195">
        <f>район!C58</f>
        <v>0</v>
      </c>
      <c r="G21" s="195">
        <f>район!D58</f>
        <v>0</v>
      </c>
      <c r="H21" s="195"/>
      <c r="I21" s="195">
        <f>Справка!BT31</f>
        <v>0</v>
      </c>
      <c r="J21" s="195">
        <f>Справка!BU31</f>
        <v>0.86607999999999996</v>
      </c>
      <c r="K21" s="196">
        <v>0</v>
      </c>
    </row>
    <row r="22" spans="1:13" ht="0.75" hidden="1" customHeight="1">
      <c r="A22" s="78" t="s">
        <v>195</v>
      </c>
      <c r="B22" s="75">
        <v>30000</v>
      </c>
      <c r="C22" s="466">
        <f>F22+I22</f>
        <v>0</v>
      </c>
      <c r="D22" s="194">
        <f t="shared" ref="D22" si="7">G22+J22</f>
        <v>0</v>
      </c>
      <c r="E22" s="194"/>
      <c r="F22" s="194">
        <v>0</v>
      </c>
      <c r="G22" s="194">
        <v>0</v>
      </c>
      <c r="H22" s="194"/>
      <c r="I22" s="194">
        <v>0</v>
      </c>
      <c r="J22" s="194">
        <v>0</v>
      </c>
      <c r="K22" s="194"/>
    </row>
    <row r="23" spans="1:13" ht="29.25" customHeight="1">
      <c r="A23" s="78" t="s">
        <v>16</v>
      </c>
      <c r="B23" s="75">
        <v>10000</v>
      </c>
      <c r="C23" s="197">
        <f>SUM(C4,C14,C22,)</f>
        <v>224218.50664000004</v>
      </c>
      <c r="D23" s="197">
        <f>SUM(D4,D14,)</f>
        <v>110719.84899</v>
      </c>
      <c r="E23" s="194">
        <f t="shared" si="5"/>
        <v>49.380334678514828</v>
      </c>
      <c r="F23" s="197">
        <f>SUM(F4,F14,)</f>
        <v>180013.60000000003</v>
      </c>
      <c r="G23" s="197">
        <f>SUM(G4,G14,G22)</f>
        <v>93792.000189999992</v>
      </c>
      <c r="H23" s="194">
        <f t="shared" si="3"/>
        <v>52.102730121501914</v>
      </c>
      <c r="I23" s="197">
        <f>I4+I14</f>
        <v>44204.906639999994</v>
      </c>
      <c r="J23" s="197">
        <f>J4+J14</f>
        <v>16927.848800000003</v>
      </c>
      <c r="K23" s="194">
        <f>J23/I23*100</f>
        <v>38.294049431794043</v>
      </c>
    </row>
    <row r="24" spans="1:13" ht="32.25" customHeight="1">
      <c r="A24" s="78" t="s">
        <v>196</v>
      </c>
      <c r="B24" s="75">
        <v>20200</v>
      </c>
      <c r="C24" s="198">
        <v>741126.25416999997</v>
      </c>
      <c r="D24" s="198">
        <v>350960.58315000002</v>
      </c>
      <c r="E24" s="197">
        <f t="shared" si="5"/>
        <v>47.35503312361358</v>
      </c>
      <c r="F24" s="197">
        <f>район!C62</f>
        <v>767573.49031000002</v>
      </c>
      <c r="G24" s="197">
        <f>район!D62</f>
        <v>355527.55957999994</v>
      </c>
      <c r="H24" s="194">
        <f t="shared" si="3"/>
        <v>46.318373949628324</v>
      </c>
      <c r="I24" s="197">
        <f>SUM(Справка!CC31)</f>
        <v>193699.28830000001</v>
      </c>
      <c r="J24" s="198">
        <v>40409.5219</v>
      </c>
      <c r="K24" s="194">
        <f t="shared" ref="K24:K39" si="8">J24/I24*100</f>
        <v>20.861987803183887</v>
      </c>
    </row>
    <row r="25" spans="1:13" ht="33" customHeight="1">
      <c r="A25" s="78" t="s">
        <v>289</v>
      </c>
      <c r="B25" s="75">
        <v>20700</v>
      </c>
      <c r="C25" s="199">
        <f>F25+I25</f>
        <v>7570.3172900000009</v>
      </c>
      <c r="D25" s="199">
        <f>SUM(J25+G25)</f>
        <v>2206.79927</v>
      </c>
      <c r="E25" s="197"/>
      <c r="F25" s="197"/>
      <c r="G25" s="197"/>
      <c r="H25" s="194"/>
      <c r="I25" s="197">
        <f>Справка!CU31</f>
        <v>7570.3172900000009</v>
      </c>
      <c r="J25" s="197">
        <f>Справка!CV31</f>
        <v>2206.79927</v>
      </c>
      <c r="K25" s="194"/>
    </row>
    <row r="26" spans="1:13" ht="50.25" customHeight="1">
      <c r="A26" s="78" t="s">
        <v>412</v>
      </c>
      <c r="B26" s="470">
        <v>21800</v>
      </c>
      <c r="C26" s="199">
        <v>0</v>
      </c>
      <c r="D26" s="199">
        <v>1848.9377500000001</v>
      </c>
      <c r="E26" s="197"/>
      <c r="F26" s="197"/>
      <c r="G26" s="197"/>
      <c r="H26" s="194"/>
      <c r="I26" s="197"/>
      <c r="J26" s="197"/>
      <c r="K26" s="194"/>
    </row>
    <row r="27" spans="1:13" ht="33" customHeight="1">
      <c r="A27" s="78" t="s">
        <v>251</v>
      </c>
      <c r="B27" s="76">
        <v>21900</v>
      </c>
      <c r="C27" s="199">
        <f>F27+I27</f>
        <v>-12.16386</v>
      </c>
      <c r="D27" s="199">
        <v>-10214.563319999999</v>
      </c>
      <c r="E27" s="197"/>
      <c r="F27" s="196">
        <f>район!C70</f>
        <v>-12.16386</v>
      </c>
      <c r="G27" s="196">
        <f>район!D70</f>
        <v>-10214.563319999999</v>
      </c>
      <c r="H27" s="194"/>
      <c r="I27" s="196">
        <v>0</v>
      </c>
      <c r="J27" s="196">
        <f>SUM(Справка!CY18)</f>
        <v>0</v>
      </c>
      <c r="K27" s="196">
        <v>0</v>
      </c>
      <c r="L27" s="82"/>
    </row>
    <row r="28" spans="1:13" ht="29.25" customHeight="1">
      <c r="A28" s="75" t="s">
        <v>197</v>
      </c>
      <c r="B28" s="75"/>
      <c r="C28" s="201">
        <f>C24+C23+C27+C25</f>
        <v>972902.91424000007</v>
      </c>
      <c r="D28" s="201">
        <f>D24+D23+D27+D25+D26</f>
        <v>455521.60584000003</v>
      </c>
      <c r="E28" s="201">
        <f t="shared" si="5"/>
        <v>46.820869705775173</v>
      </c>
      <c r="F28" s="201">
        <f>F24+F23</f>
        <v>947587.09031000012</v>
      </c>
      <c r="G28" s="201">
        <f>G24+G23</f>
        <v>449319.55976999993</v>
      </c>
      <c r="H28" s="201">
        <f t="shared" si="3"/>
        <v>47.417231024433484</v>
      </c>
      <c r="I28" s="201">
        <f>I24+I23</f>
        <v>237904.19494000002</v>
      </c>
      <c r="J28" s="201">
        <f>J24+J23+J25+J27</f>
        <v>59544.169970000003</v>
      </c>
      <c r="K28" s="200">
        <f t="shared" si="8"/>
        <v>25.028633893999718</v>
      </c>
      <c r="L28" s="94"/>
      <c r="M28" s="82"/>
    </row>
    <row r="29" spans="1:13" ht="29.25" customHeight="1">
      <c r="A29" s="75" t="s">
        <v>198</v>
      </c>
      <c r="B29" s="75"/>
      <c r="C29" s="201">
        <f>C30+C31+C32+C33+C34+C35+C36+C37+C38+C42+C39+C40+C41</f>
        <v>1027545.7105500001</v>
      </c>
      <c r="D29" s="201">
        <f>SUM(D30:D42)</f>
        <v>455945.54836000002</v>
      </c>
      <c r="E29" s="201">
        <f t="shared" si="5"/>
        <v>44.372288617306609</v>
      </c>
      <c r="F29" s="201">
        <f>SUM(F30+F31+F32+F33+F34+F35+F36+F37+F38+F39+F40+F41+F42)</f>
        <v>991675.89826999989</v>
      </c>
      <c r="G29" s="201">
        <f>SUM(G30:G42)</f>
        <v>450223.13591999991</v>
      </c>
      <c r="H29" s="201">
        <f t="shared" si="3"/>
        <v>45.400229722777766</v>
      </c>
      <c r="I29" s="201">
        <f>I30+I31+I32+I33+I34+I35+I36+I37+I38+I39+I40+I41+I42</f>
        <v>248458.18328999993</v>
      </c>
      <c r="J29" s="201">
        <f>J30+J31+J32+J33+J34+J35+J36+J37+J38+J39+J40+J41+J42</f>
        <v>59064.536339999999</v>
      </c>
      <c r="K29" s="200">
        <f t="shared" si="8"/>
        <v>23.772425427042577</v>
      </c>
      <c r="L29" s="94"/>
    </row>
    <row r="30" spans="1:13" ht="30.75" customHeight="1">
      <c r="A30" s="80" t="s">
        <v>199</v>
      </c>
      <c r="B30" s="81" t="s">
        <v>27</v>
      </c>
      <c r="C30" s="260">
        <f>F30+I30</f>
        <v>73026.758350000004</v>
      </c>
      <c r="D30" s="260">
        <f>G30+J30</f>
        <v>33007.053690000001</v>
      </c>
      <c r="E30" s="203">
        <f t="shared" si="5"/>
        <v>45.198574379825253</v>
      </c>
      <c r="F30" s="195">
        <f>район!C77</f>
        <v>46333.940220000004</v>
      </c>
      <c r="G30" s="203">
        <f>район!D77</f>
        <v>21499.433420000001</v>
      </c>
      <c r="H30" s="204">
        <f t="shared" si="3"/>
        <v>46.401047089709394</v>
      </c>
      <c r="I30" s="204">
        <f>Справка!DM31</f>
        <v>26692.81813</v>
      </c>
      <c r="J30" s="204">
        <f>Справка!DN31</f>
        <v>11507.620269999999</v>
      </c>
      <c r="K30" s="204">
        <f t="shared" si="8"/>
        <v>43.111297630528604</v>
      </c>
    </row>
    <row r="31" spans="1:13" ht="30.75" customHeight="1">
      <c r="A31" s="80" t="s">
        <v>200</v>
      </c>
      <c r="B31" s="81" t="s">
        <v>43</v>
      </c>
      <c r="C31" s="199">
        <f>I31</f>
        <v>2404.8000000000002</v>
      </c>
      <c r="D31" s="199">
        <f>J31</f>
        <v>843.00282000000004</v>
      </c>
      <c r="E31" s="203">
        <f t="shared" si="5"/>
        <v>35.05500748502994</v>
      </c>
      <c r="F31" s="195">
        <f>район!C85</f>
        <v>2404.8000000000002</v>
      </c>
      <c r="G31" s="203">
        <f>район!D85</f>
        <v>1200.9000000000001</v>
      </c>
      <c r="H31" s="204">
        <f t="shared" si="3"/>
        <v>49.937624750499005</v>
      </c>
      <c r="I31" s="204">
        <f>Справка!EB31</f>
        <v>2404.8000000000002</v>
      </c>
      <c r="J31" s="204">
        <f>Справка!EC31</f>
        <v>843.00282000000004</v>
      </c>
      <c r="K31" s="204">
        <f t="shared" si="8"/>
        <v>35.05500748502994</v>
      </c>
    </row>
    <row r="32" spans="1:13" ht="33" customHeight="1">
      <c r="A32" s="80" t="s">
        <v>201</v>
      </c>
      <c r="B32" s="81" t="s">
        <v>47</v>
      </c>
      <c r="C32" s="260">
        <f>F32+I32</f>
        <v>6245.8913400000001</v>
      </c>
      <c r="D32" s="260">
        <f>G32+J32</f>
        <v>2852.0135799999998</v>
      </c>
      <c r="E32" s="203">
        <f t="shared" si="5"/>
        <v>45.662234975736858</v>
      </c>
      <c r="F32" s="195">
        <f>район!C87</f>
        <v>5230.16</v>
      </c>
      <c r="G32" s="203">
        <f>район!D87</f>
        <v>2423.9608699999999</v>
      </c>
      <c r="H32" s="204">
        <f t="shared" si="3"/>
        <v>46.345826322712881</v>
      </c>
      <c r="I32" s="204">
        <f>Справка!EE31</f>
        <v>1015.7313399999999</v>
      </c>
      <c r="J32" s="204">
        <f>Справка!EF31</f>
        <v>428.05270999999999</v>
      </c>
      <c r="K32" s="204">
        <f t="shared" si="8"/>
        <v>42.142315900186759</v>
      </c>
    </row>
    <row r="33" spans="1:12" ht="30" customHeight="1">
      <c r="A33" s="80" t="s">
        <v>202</v>
      </c>
      <c r="B33" s="81" t="s">
        <v>55</v>
      </c>
      <c r="C33" s="202">
        <v>158249.52217000001</v>
      </c>
      <c r="D33" s="202">
        <v>44418.9594</v>
      </c>
      <c r="E33" s="203">
        <f t="shared" si="5"/>
        <v>28.068937454536393</v>
      </c>
      <c r="F33" s="195">
        <f>район!C93</f>
        <v>136182.14781000002</v>
      </c>
      <c r="G33" s="203">
        <f>район!D93</f>
        <v>39190.706869999995</v>
      </c>
      <c r="H33" s="204">
        <f t="shared" si="3"/>
        <v>28.778153010685713</v>
      </c>
      <c r="I33" s="204">
        <f>Справка!EH31</f>
        <v>66687.74837999999</v>
      </c>
      <c r="J33" s="204">
        <f>Справка!EI31</f>
        <v>14822.644110000001</v>
      </c>
      <c r="K33" s="204">
        <f t="shared" si="8"/>
        <v>22.226937436150401</v>
      </c>
    </row>
    <row r="34" spans="1:12" ht="30" customHeight="1">
      <c r="A34" s="80" t="s">
        <v>203</v>
      </c>
      <c r="B34" s="81" t="s">
        <v>65</v>
      </c>
      <c r="C34" s="202">
        <v>147749.06382000001</v>
      </c>
      <c r="D34" s="202">
        <v>20228.998609999999</v>
      </c>
      <c r="E34" s="203">
        <f t="shared" si="5"/>
        <v>13.691456370000839</v>
      </c>
      <c r="F34" s="195">
        <f>район!C99</f>
        <v>108149.30068999999</v>
      </c>
      <c r="G34" s="203">
        <f>район!D99</f>
        <v>6647.7475899999999</v>
      </c>
      <c r="H34" s="204">
        <f t="shared" si="3"/>
        <v>6.1468243877555491</v>
      </c>
      <c r="I34" s="204">
        <f>Справка!EK31</f>
        <v>111784.50511999997</v>
      </c>
      <c r="J34" s="204">
        <f>Справка!EL31</f>
        <v>16379.521280000001</v>
      </c>
      <c r="K34" s="204">
        <f t="shared" si="8"/>
        <v>14.6527653921415</v>
      </c>
    </row>
    <row r="35" spans="1:12" ht="30" customHeight="1">
      <c r="A35" s="80" t="s">
        <v>204</v>
      </c>
      <c r="B35" s="81" t="s">
        <v>73</v>
      </c>
      <c r="C35" s="199">
        <f>F35</f>
        <v>50</v>
      </c>
      <c r="D35" s="199">
        <f>G35</f>
        <v>50</v>
      </c>
      <c r="E35" s="203">
        <f t="shared" si="5"/>
        <v>100</v>
      </c>
      <c r="F35" s="195">
        <f>район!C103</f>
        <v>50</v>
      </c>
      <c r="G35" s="203">
        <f>район!D103</f>
        <v>50</v>
      </c>
      <c r="H35" s="204">
        <f t="shared" si="3"/>
        <v>100</v>
      </c>
      <c r="I35" s="203"/>
      <c r="J35" s="203"/>
      <c r="K35" s="204">
        <v>0</v>
      </c>
    </row>
    <row r="36" spans="1:12" ht="30" customHeight="1">
      <c r="A36" s="80" t="s">
        <v>205</v>
      </c>
      <c r="B36" s="81" t="s">
        <v>77</v>
      </c>
      <c r="C36" s="199">
        <f>F36</f>
        <v>520377.0637</v>
      </c>
      <c r="D36" s="199">
        <f>G36</f>
        <v>279977.16924999998</v>
      </c>
      <c r="E36" s="203">
        <f t="shared" si="5"/>
        <v>53.802749732914478</v>
      </c>
      <c r="F36" s="195">
        <f>район!C105</f>
        <v>520377.0637</v>
      </c>
      <c r="G36" s="203">
        <f>район!D105</f>
        <v>279977.16924999998</v>
      </c>
      <c r="H36" s="204">
        <f t="shared" si="3"/>
        <v>53.802749732914478</v>
      </c>
      <c r="I36" s="203"/>
      <c r="J36" s="203"/>
      <c r="K36" s="204">
        <v>0</v>
      </c>
    </row>
    <row r="37" spans="1:12" ht="30" customHeight="1">
      <c r="A37" s="80" t="s">
        <v>206</v>
      </c>
      <c r="B37" s="81" t="s">
        <v>83</v>
      </c>
      <c r="C37" s="202">
        <v>65124.947319999999</v>
      </c>
      <c r="D37" s="202">
        <v>30916.516919999998</v>
      </c>
      <c r="E37" s="203">
        <f t="shared" si="5"/>
        <v>47.472617164798038</v>
      </c>
      <c r="F37" s="195">
        <f>район!C111</f>
        <v>58179.476999999999</v>
      </c>
      <c r="G37" s="203">
        <f>район!D111</f>
        <v>28219.697769999999</v>
      </c>
      <c r="H37" s="204">
        <f t="shared" si="3"/>
        <v>48.504557320101036</v>
      </c>
      <c r="I37" s="204">
        <f>Справка!EN31</f>
        <v>39595.970319999993</v>
      </c>
      <c r="J37" s="204">
        <f>Справка!EO31</f>
        <v>14929.42115</v>
      </c>
      <c r="K37" s="204">
        <f t="shared" si="8"/>
        <v>37.70439524362186</v>
      </c>
      <c r="L37" s="82"/>
    </row>
    <row r="38" spans="1:12" ht="30" customHeight="1">
      <c r="A38" s="80" t="s">
        <v>207</v>
      </c>
      <c r="B38" s="81" t="s">
        <v>208</v>
      </c>
      <c r="C38" s="202">
        <v>47283.14185</v>
      </c>
      <c r="D38" s="202">
        <v>39801.347090000003</v>
      </c>
      <c r="E38" s="203">
        <f t="shared" si="5"/>
        <v>84.176612493867097</v>
      </c>
      <c r="F38" s="195">
        <f>район!C114</f>
        <v>47283.14185</v>
      </c>
      <c r="G38" s="203">
        <f>район!D114</f>
        <v>39801.347090000003</v>
      </c>
      <c r="H38" s="204">
        <f t="shared" si="3"/>
        <v>84.176612493867097</v>
      </c>
      <c r="I38" s="204">
        <f>Справка!EQ31</f>
        <v>0</v>
      </c>
      <c r="J38" s="204">
        <f>Справка!ER31</f>
        <v>0</v>
      </c>
      <c r="K38" s="204"/>
    </row>
    <row r="39" spans="1:12" ht="30" customHeight="1">
      <c r="A39" s="80" t="s">
        <v>209</v>
      </c>
      <c r="B39" s="81" t="s">
        <v>92</v>
      </c>
      <c r="C39" s="202">
        <v>6989.5219999999999</v>
      </c>
      <c r="D39" s="202">
        <v>3850.4870000000001</v>
      </c>
      <c r="E39" s="203">
        <f t="shared" si="5"/>
        <v>55.089418131883697</v>
      </c>
      <c r="F39" s="195">
        <f>район!C119</f>
        <v>6712.9120000000003</v>
      </c>
      <c r="G39" s="203">
        <f>район!D119</f>
        <v>3696.2129999999997</v>
      </c>
      <c r="H39" s="204">
        <f t="shared" si="3"/>
        <v>55.061246147722478</v>
      </c>
      <c r="I39" s="204">
        <f>Справка!ET31</f>
        <v>276.61</v>
      </c>
      <c r="J39" s="204">
        <f>Справка!EU31</f>
        <v>154.27400000000003</v>
      </c>
      <c r="K39" s="204">
        <f t="shared" si="8"/>
        <v>55.773110155092013</v>
      </c>
    </row>
    <row r="40" spans="1:12" ht="30" customHeight="1">
      <c r="A40" s="80" t="s">
        <v>210</v>
      </c>
      <c r="B40" s="81" t="s">
        <v>104</v>
      </c>
      <c r="C40" s="195">
        <f>F40</f>
        <v>45</v>
      </c>
      <c r="D40" s="205">
        <f>G40</f>
        <v>0</v>
      </c>
      <c r="E40" s="203">
        <f t="shared" si="5"/>
        <v>0</v>
      </c>
      <c r="F40" s="195">
        <f>район!C125</f>
        <v>45</v>
      </c>
      <c r="G40" s="203">
        <f>район!D125</f>
        <v>0</v>
      </c>
      <c r="H40" s="204">
        <f t="shared" si="3"/>
        <v>0</v>
      </c>
      <c r="I40" s="204"/>
      <c r="J40" s="204"/>
      <c r="K40" s="204">
        <v>0</v>
      </c>
    </row>
    <row r="41" spans="1:12" ht="34.5" customHeight="1">
      <c r="A41" s="80" t="s">
        <v>211</v>
      </c>
      <c r="B41" s="81" t="s">
        <v>108</v>
      </c>
      <c r="C41" s="195">
        <f>F41</f>
        <v>0</v>
      </c>
      <c r="D41" s="205">
        <f>G41</f>
        <v>0</v>
      </c>
      <c r="E41" s="203"/>
      <c r="F41" s="195">
        <f>район!C127</f>
        <v>0</v>
      </c>
      <c r="G41" s="203">
        <f>район!D127</f>
        <v>0</v>
      </c>
      <c r="H41" s="204">
        <v>0</v>
      </c>
      <c r="I41" s="204"/>
      <c r="J41" s="206"/>
      <c r="K41" s="204">
        <v>0</v>
      </c>
    </row>
    <row r="42" spans="1:12" ht="30" customHeight="1">
      <c r="A42" s="80" t="s">
        <v>212</v>
      </c>
      <c r="B42" s="81" t="s">
        <v>213</v>
      </c>
      <c r="C42" s="195">
        <v>0</v>
      </c>
      <c r="D42" s="205"/>
      <c r="E42" s="203">
        <v>0</v>
      </c>
      <c r="F42" s="195">
        <f>район!C129</f>
        <v>60727.955000000002</v>
      </c>
      <c r="G42" s="203">
        <f>район!D129</f>
        <v>27515.960060000001</v>
      </c>
      <c r="H42" s="204">
        <f t="shared" si="3"/>
        <v>45.310203612158517</v>
      </c>
      <c r="I42" s="204">
        <f>Справка!EW31</f>
        <v>0</v>
      </c>
      <c r="J42" s="206">
        <f>Справка!EX31</f>
        <v>0</v>
      </c>
      <c r="K42" s="204">
        <v>0</v>
      </c>
    </row>
    <row r="43" spans="1:12">
      <c r="A43" s="137"/>
      <c r="B43" s="138"/>
      <c r="C43" s="136"/>
      <c r="D43" s="136"/>
      <c r="E43" s="136"/>
      <c r="F43" s="136"/>
      <c r="G43" s="136"/>
      <c r="H43" s="136"/>
      <c r="I43" s="136"/>
      <c r="J43" s="136"/>
      <c r="K43" s="136"/>
    </row>
    <row r="44" spans="1:12" hidden="1">
      <c r="A44" s="137"/>
      <c r="B44" s="138"/>
      <c r="C44" s="136">
        <f>C28-C29</f>
        <v>-54642.796310000005</v>
      </c>
      <c r="D44" s="136">
        <f>D28-D29</f>
        <v>-423.94251999998232</v>
      </c>
      <c r="E44" s="136"/>
      <c r="F44" s="136">
        <f>F28-F29</f>
        <v>-44088.807959999773</v>
      </c>
      <c r="G44" s="136">
        <f>G28-G29</f>
        <v>-903.57614999997895</v>
      </c>
      <c r="H44" s="136"/>
      <c r="I44" s="136">
        <f>I28-I29</f>
        <v>-10553.988349999912</v>
      </c>
      <c r="J44" s="136">
        <f>J28-J29</f>
        <v>479.6336300000039</v>
      </c>
      <c r="K44" s="136"/>
    </row>
    <row r="45" spans="1:12" hidden="1">
      <c r="A45" s="137"/>
      <c r="B45" s="138"/>
      <c r="C45" s="136">
        <f>C44-F45</f>
        <v>-3.2014213502407074E-10</v>
      </c>
      <c r="D45" s="136">
        <f>D44-G45</f>
        <v>-7.2759576141834259E-12</v>
      </c>
      <c r="E45" s="136"/>
      <c r="F45" s="136">
        <f>F44+I44</f>
        <v>-54642.796309999685</v>
      </c>
      <c r="G45" s="136">
        <f>G44+J44</f>
        <v>-423.94251999997505</v>
      </c>
      <c r="H45" s="136"/>
      <c r="I45" s="136"/>
      <c r="J45" s="136"/>
      <c r="K45" s="136"/>
    </row>
    <row r="46" spans="1:12" ht="20.25" hidden="1" customHeight="1">
      <c r="A46" s="137"/>
      <c r="B46" s="138"/>
      <c r="C46" s="139"/>
      <c r="D46" s="139"/>
      <c r="E46" s="140"/>
      <c r="F46" s="140">
        <f>C29+F45-C23-C27</f>
        <v>748696.57146000036</v>
      </c>
      <c r="G46" s="140">
        <f>D29+G45-D23-D27</f>
        <v>355016.32017000002</v>
      </c>
      <c r="H46" s="134"/>
      <c r="I46" s="134"/>
      <c r="J46" s="134"/>
      <c r="K46" s="136"/>
    </row>
    <row r="47" spans="1:12">
      <c r="A47" s="137"/>
      <c r="B47" s="138"/>
      <c r="C47" s="209"/>
      <c r="D47" s="136"/>
      <c r="E47" s="136"/>
      <c r="F47" s="136"/>
      <c r="G47" s="136"/>
      <c r="H47" s="136"/>
      <c r="I47" s="136"/>
      <c r="J47" s="136"/>
      <c r="K47" s="136"/>
    </row>
    <row r="48" spans="1:12">
      <c r="A48" s="137"/>
      <c r="B48" s="138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>
      <c r="A49" s="137"/>
      <c r="B49" s="138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>
      <c r="A50" s="137" t="s">
        <v>117</v>
      </c>
      <c r="B50" s="138"/>
      <c r="C50" s="139"/>
      <c r="D50" s="139"/>
      <c r="E50" s="140"/>
      <c r="F50" s="140"/>
      <c r="G50" s="140"/>
      <c r="H50" s="134"/>
      <c r="I50" s="134"/>
      <c r="J50" s="134"/>
      <c r="K50" s="134"/>
    </row>
    <row r="51" spans="1:11">
      <c r="A51" s="137" t="s">
        <v>214</v>
      </c>
      <c r="B51" s="138"/>
      <c r="C51" s="141" t="s">
        <v>255</v>
      </c>
      <c r="D51" s="486"/>
      <c r="E51" s="486"/>
      <c r="F51" s="142"/>
      <c r="G51" s="140"/>
      <c r="H51" s="134"/>
      <c r="I51" s="134"/>
      <c r="J51" s="134"/>
      <c r="K51" s="134"/>
    </row>
    <row r="52" spans="1:11">
      <c r="C52" s="85"/>
      <c r="D52" s="85"/>
      <c r="F52" s="82"/>
      <c r="G52" s="82"/>
    </row>
    <row r="53" spans="1:11">
      <c r="C53" s="89"/>
      <c r="D53" s="89"/>
      <c r="F53" s="82"/>
      <c r="G53" s="82"/>
      <c r="I53" s="82"/>
      <c r="J53" s="82"/>
    </row>
    <row r="54" spans="1:11">
      <c r="C54" s="97"/>
      <c r="D54" s="82"/>
      <c r="F54" s="82"/>
      <c r="G54" s="82"/>
    </row>
    <row r="55" spans="1:11">
      <c r="C55" s="97"/>
      <c r="D55" s="82"/>
    </row>
  </sheetData>
  <customSheetViews>
    <customSheetView guid="{019FA35F-4E8F-4CFD-BA4C-B9ACCE278E4E}" scale="80" showPageBreaks="1" printArea="1" hiddenRows="1" view="pageBreakPreview">
      <selection activeCell="I4" sqref="I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1"/>
    </customSheetView>
    <customSheetView guid="{61528DAC-5C4C-48F4-ADE2-8A724B05A086}" scale="80" showPageBreaks="1" printArea="1" hiddenRows="1" view="pageBreakPreview">
      <selection activeCell="G11" sqref="G11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2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4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6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5C539BE6-C8E0-453F-AB5E-9E58094195EA}" scale="80" showPageBreaks="1" printArea="1" hiddenRows="1" view="pageBreakPreview">
      <selection activeCell="E11" sqref="E11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9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10"/>
    </customSheetView>
    <customSheetView guid="{B30CE22D-C12F-4E12-8BB9-3AAE0A6991CC}" scale="80" showPageBreaks="1" printArea="1" hiddenRows="1" view="pageBreakPreview">
      <selection activeCell="I4" sqref="I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11"/>
    </customSheetView>
  </customSheetViews>
  <mergeCells count="7">
    <mergeCell ref="C2:E2"/>
    <mergeCell ref="D51:E51"/>
    <mergeCell ref="A2:A3"/>
    <mergeCell ref="B2:B3"/>
    <mergeCell ref="A1:K1"/>
    <mergeCell ref="I2:K2"/>
    <mergeCell ref="F2:H2"/>
  </mergeCells>
  <phoneticPr fontId="14" type="noConversion"/>
  <pageMargins left="0.70866141732283472" right="0.70866141732283472" top="0.34" bottom="0.74803149606299213" header="0.31496062992125984" footer="0.31496062992125984"/>
  <pageSetup paperSize="9" scale="61" orientation="landscape" r:id="rId12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topLeftCell="A28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9" t="s">
        <v>423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6.75" customHeight="1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699.45245</v>
      </c>
      <c r="E4" s="5">
        <f>SUM(D4/C4*100)</f>
        <v>30.386930776515982</v>
      </c>
      <c r="F4" s="5">
        <f>SUM(D4-C4)</f>
        <v>-1602.3675499999997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134.6807</v>
      </c>
      <c r="E5" s="5">
        <f t="shared" ref="E5:E51" si="0">SUM(D5/C5*100)</f>
        <v>49.333589743589748</v>
      </c>
      <c r="F5" s="5">
        <f t="shared" ref="F5:F51" si="1">SUM(D5-C5)</f>
        <v>-138.3193</v>
      </c>
    </row>
    <row r="6" spans="1:6">
      <c r="A6" s="7">
        <v>1010200001</v>
      </c>
      <c r="B6" s="8" t="s">
        <v>225</v>
      </c>
      <c r="C6" s="9">
        <v>273</v>
      </c>
      <c r="D6" s="10">
        <v>134.6807</v>
      </c>
      <c r="E6" s="9">
        <f t="shared" ref="E6:E11" si="2">SUM(D6/C6*100)</f>
        <v>49.333589743589748</v>
      </c>
      <c r="F6" s="9">
        <f t="shared" si="1"/>
        <v>-138.3193</v>
      </c>
    </row>
    <row r="7" spans="1:6" ht="31.5">
      <c r="A7" s="3">
        <v>1030000000</v>
      </c>
      <c r="B7" s="13" t="s">
        <v>267</v>
      </c>
      <c r="C7" s="5">
        <f>C8+C10+C9</f>
        <v>550.81999999999994</v>
      </c>
      <c r="D7" s="5">
        <f>D8+D9+D10+D11</f>
        <v>305.62770999999998</v>
      </c>
      <c r="E7" s="9">
        <f t="shared" si="2"/>
        <v>55.485950038124976</v>
      </c>
      <c r="F7" s="9">
        <f t="shared" si="1"/>
        <v>-245.19228999999996</v>
      </c>
    </row>
    <row r="8" spans="1:6">
      <c r="A8" s="7">
        <v>1030223001</v>
      </c>
      <c r="B8" s="8" t="s">
        <v>269</v>
      </c>
      <c r="C8" s="9">
        <v>205.45599999999999</v>
      </c>
      <c r="D8" s="10">
        <v>150.43656999999999</v>
      </c>
      <c r="E8" s="9">
        <f t="shared" si="2"/>
        <v>73.220821003037145</v>
      </c>
      <c r="F8" s="9">
        <f t="shared" si="1"/>
        <v>-55.01943</v>
      </c>
    </row>
    <row r="9" spans="1:6">
      <c r="A9" s="7">
        <v>1030224001</v>
      </c>
      <c r="B9" s="8" t="s">
        <v>275</v>
      </c>
      <c r="C9" s="9">
        <v>2.2029999999999998</v>
      </c>
      <c r="D9" s="10">
        <v>0.88561000000000001</v>
      </c>
      <c r="E9" s="9">
        <f t="shared" si="2"/>
        <v>40.200181570585571</v>
      </c>
      <c r="F9" s="9">
        <f t="shared" si="1"/>
        <v>-1.3173899999999998</v>
      </c>
    </row>
    <row r="10" spans="1:6">
      <c r="A10" s="7">
        <v>1030225001</v>
      </c>
      <c r="B10" s="8" t="s">
        <v>268</v>
      </c>
      <c r="C10" s="9">
        <v>343.161</v>
      </c>
      <c r="D10" s="10">
        <v>173.29310000000001</v>
      </c>
      <c r="E10" s="9">
        <f t="shared" si="2"/>
        <v>50.499066036058885</v>
      </c>
      <c r="F10" s="9">
        <f t="shared" si="1"/>
        <v>-169.86789999999999</v>
      </c>
    </row>
    <row r="11" spans="1:6">
      <c r="A11" s="7">
        <v>1030265001</v>
      </c>
      <c r="B11" s="8" t="s">
        <v>277</v>
      </c>
      <c r="C11" s="9">
        <v>0</v>
      </c>
      <c r="D11" s="10">
        <v>-18.987570000000002</v>
      </c>
      <c r="E11" s="9" t="e">
        <f t="shared" si="2"/>
        <v>#DIV/0!</v>
      </c>
      <c r="F11" s="9">
        <f t="shared" si="1"/>
        <v>-18.987570000000002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1460</v>
      </c>
      <c r="D14" s="5">
        <f>D15+D16</f>
        <v>253.45317999999997</v>
      </c>
      <c r="E14" s="5">
        <f t="shared" si="0"/>
        <v>17.359806849315067</v>
      </c>
      <c r="F14" s="5">
        <f t="shared" si="1"/>
        <v>-1206.54682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84.622450000000001</v>
      </c>
      <c r="E15" s="9">
        <f t="shared" si="0"/>
        <v>23.506236111111111</v>
      </c>
      <c r="F15" s="9">
        <f>SUM(D15-C15)</f>
        <v>-275.37754999999999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168.83072999999999</v>
      </c>
      <c r="E16" s="9">
        <f t="shared" si="0"/>
        <v>15.34824818181818</v>
      </c>
      <c r="F16" s="9">
        <f t="shared" si="1"/>
        <v>-931.16926999999998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1.99</v>
      </c>
      <c r="E17" s="5">
        <f t="shared" si="0"/>
        <v>24.875</v>
      </c>
      <c r="F17" s="5">
        <f t="shared" si="1"/>
        <v>-6.01</v>
      </c>
    </row>
    <row r="18" spans="1:6" ht="18" customHeight="1">
      <c r="A18" s="7">
        <v>1080400001</v>
      </c>
      <c r="B18" s="8" t="s">
        <v>224</v>
      </c>
      <c r="C18" s="9">
        <v>8</v>
      </c>
      <c r="D18" s="9">
        <v>1.99</v>
      </c>
      <c r="E18" s="9">
        <f t="shared" si="0"/>
        <v>24.875</v>
      </c>
      <c r="F18" s="9">
        <f t="shared" si="1"/>
        <v>-6.01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140</v>
      </c>
      <c r="D25" s="5">
        <f>D26+D29+D31+D36+D34</f>
        <v>33.226010000000002</v>
      </c>
      <c r="E25" s="5">
        <f t="shared" si="0"/>
        <v>23.732864285714285</v>
      </c>
      <c r="F25" s="5">
        <f t="shared" si="1"/>
        <v>-106.77399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130</v>
      </c>
      <c r="D26" s="5">
        <f>D27+D28</f>
        <v>27.510629999999999</v>
      </c>
      <c r="E26" s="5">
        <f t="shared" si="0"/>
        <v>21.162023076923077</v>
      </c>
      <c r="F26" s="5">
        <f t="shared" si="1"/>
        <v>-102.48937000000001</v>
      </c>
    </row>
    <row r="27" spans="1:6" ht="15.75" customHeight="1">
      <c r="A27" s="16">
        <v>1110502510</v>
      </c>
      <c r="B27" s="17" t="s">
        <v>222</v>
      </c>
      <c r="C27" s="12">
        <v>100</v>
      </c>
      <c r="D27" s="12">
        <v>0.51063000000000003</v>
      </c>
      <c r="E27" s="9">
        <f t="shared" si="0"/>
        <v>0.51063000000000003</v>
      </c>
      <c r="F27" s="9">
        <f t="shared" si="1"/>
        <v>-99.489369999999994</v>
      </c>
    </row>
    <row r="28" spans="1:6" ht="17.25" customHeight="1">
      <c r="A28" s="7">
        <v>1110503510</v>
      </c>
      <c r="B28" s="11" t="s">
        <v>221</v>
      </c>
      <c r="C28" s="12">
        <v>30</v>
      </c>
      <c r="D28" s="10">
        <v>27</v>
      </c>
      <c r="E28" s="9">
        <f t="shared" si="0"/>
        <v>90</v>
      </c>
      <c r="F28" s="9">
        <f t="shared" si="1"/>
        <v>-3</v>
      </c>
    </row>
    <row r="29" spans="1:6" s="15" customFormat="1" ht="15" customHeight="1">
      <c r="A29" s="68">
        <v>1130000000</v>
      </c>
      <c r="B29" s="69" t="s">
        <v>128</v>
      </c>
      <c r="C29" s="5">
        <f>C30</f>
        <v>10</v>
      </c>
      <c r="D29" s="5">
        <f>D30</f>
        <v>5.7153799999999997</v>
      </c>
      <c r="E29" s="5">
        <f t="shared" si="0"/>
        <v>57.153799999999997</v>
      </c>
      <c r="F29" s="5">
        <f t="shared" si="1"/>
        <v>-4.2846200000000003</v>
      </c>
    </row>
    <row r="30" spans="1:6" ht="15.75" customHeight="1">
      <c r="A30" s="7">
        <v>1130206005</v>
      </c>
      <c r="B30" s="8" t="s">
        <v>220</v>
      </c>
      <c r="C30" s="9">
        <v>10</v>
      </c>
      <c r="D30" s="10">
        <v>5.7153799999999997</v>
      </c>
      <c r="E30" s="9">
        <f t="shared" si="0"/>
        <v>57.153799999999997</v>
      </c>
      <c r="F30" s="9">
        <f t="shared" si="1"/>
        <v>-4.2846200000000003</v>
      </c>
    </row>
    <row r="31" spans="1:6" ht="15.7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130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324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325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.75" customHeight="1">
      <c r="A37" s="7">
        <v>1170105005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8.7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16</v>
      </c>
      <c r="C39" s="255">
        <f>SUM(C4,C25)</f>
        <v>2441.8199999999997</v>
      </c>
      <c r="D39" s="255">
        <f>SUM(D4,D25)</f>
        <v>732.67845999999997</v>
      </c>
      <c r="E39" s="5">
        <f t="shared" si="0"/>
        <v>30.005424642275024</v>
      </c>
      <c r="F39" s="5">
        <f t="shared" si="1"/>
        <v>-1709.1415399999996</v>
      </c>
    </row>
    <row r="40" spans="1:7" s="6" customFormat="1">
      <c r="A40" s="3">
        <v>2000000000</v>
      </c>
      <c r="B40" s="4" t="s">
        <v>17</v>
      </c>
      <c r="C40" s="5">
        <f>C41+C43+C45+C46+C48+C49+C47+C42+C44</f>
        <v>11272.766950000001</v>
      </c>
      <c r="D40" s="250">
        <f>D41+D43+D45+D46+D48+D49+D42+D47</f>
        <v>3138.7861499999999</v>
      </c>
      <c r="E40" s="5">
        <f t="shared" si="0"/>
        <v>27.843972681436473</v>
      </c>
      <c r="F40" s="5">
        <f t="shared" si="1"/>
        <v>-8133.9808000000012</v>
      </c>
      <c r="G40" s="19"/>
    </row>
    <row r="41" spans="1:7">
      <c r="A41" s="16">
        <v>2021000000</v>
      </c>
      <c r="B41" s="17" t="s">
        <v>18</v>
      </c>
      <c r="C41" s="98">
        <v>3478.3</v>
      </c>
      <c r="D41" s="20">
        <v>1739.1479999999999</v>
      </c>
      <c r="E41" s="9">
        <f t="shared" si="0"/>
        <v>49.99994250064686</v>
      </c>
      <c r="F41" s="9">
        <f t="shared" si="1"/>
        <v>-1739.1520000000003</v>
      </c>
    </row>
    <row r="42" spans="1:7" ht="17.25" customHeight="1">
      <c r="A42" s="16">
        <v>2021500200</v>
      </c>
      <c r="B42" s="17" t="s">
        <v>228</v>
      </c>
      <c r="C42" s="12"/>
      <c r="D42" s="20">
        <v>0</v>
      </c>
      <c r="E42" s="9" t="e">
        <f>SUM(D42/C42*100)</f>
        <v>#DIV/0!</v>
      </c>
      <c r="F42" s="9">
        <f>SUM(D42-C42)</f>
        <v>0</v>
      </c>
    </row>
    <row r="43" spans="1:7" ht="19.5" customHeight="1">
      <c r="A43" s="16">
        <v>2022000000</v>
      </c>
      <c r="B43" s="17" t="s">
        <v>19</v>
      </c>
      <c r="C43" s="12">
        <v>5374.4871000000003</v>
      </c>
      <c r="D43" s="10">
        <v>1222.3409899999999</v>
      </c>
      <c r="E43" s="9">
        <f t="shared" si="0"/>
        <v>22.743397970012801</v>
      </c>
      <c r="F43" s="9">
        <f t="shared" si="1"/>
        <v>-4152.1461100000006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20</v>
      </c>
      <c r="C45" s="12">
        <v>235.76400000000001</v>
      </c>
      <c r="D45" s="180">
        <v>113.46299999999999</v>
      </c>
      <c r="E45" s="9">
        <f t="shared" si="0"/>
        <v>48.125668040922278</v>
      </c>
      <c r="F45" s="9">
        <f t="shared" si="1"/>
        <v>-122.30100000000002</v>
      </c>
    </row>
    <row r="46" spans="1:7" ht="19.5" customHeight="1">
      <c r="A46" s="16">
        <v>2020400000</v>
      </c>
      <c r="B46" s="17" t="s">
        <v>21</v>
      </c>
      <c r="C46" s="12">
        <v>1457.5530000000001</v>
      </c>
      <c r="D46" s="181"/>
      <c r="E46" s="9">
        <f t="shared" si="0"/>
        <v>0</v>
      </c>
      <c r="F46" s="9">
        <f t="shared" si="1"/>
        <v>-1457.5530000000001</v>
      </c>
    </row>
    <row r="47" spans="1:7" ht="20.25" customHeight="1">
      <c r="A47" s="7">
        <v>2070500010</v>
      </c>
      <c r="B47" s="18" t="s">
        <v>284</v>
      </c>
      <c r="C47" s="12">
        <v>726.66285000000005</v>
      </c>
      <c r="D47" s="181">
        <v>63.834159999999997</v>
      </c>
      <c r="E47" s="9">
        <f t="shared" si="0"/>
        <v>8.7845635702994844</v>
      </c>
      <c r="F47" s="9">
        <f t="shared" si="1"/>
        <v>-662.82869000000005</v>
      </c>
    </row>
    <row r="48" spans="1:7" ht="19.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24</v>
      </c>
      <c r="C50" s="120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25</v>
      </c>
      <c r="C51" s="243">
        <f>C39+C40</f>
        <v>13714.586950000001</v>
      </c>
      <c r="D51" s="244">
        <f>D39+D40</f>
        <v>3871.46461</v>
      </c>
      <c r="E51" s="5">
        <f t="shared" si="0"/>
        <v>28.228809399177713</v>
      </c>
      <c r="F51" s="5">
        <f t="shared" si="1"/>
        <v>-9843.1223400000017</v>
      </c>
      <c r="G51" s="193"/>
    </row>
    <row r="52" spans="1:7" s="6" customFormat="1">
      <c r="A52" s="3"/>
      <c r="B52" s="21" t="s">
        <v>307</v>
      </c>
      <c r="C52" s="92">
        <f>C51-C99</f>
        <v>-188.18125999999938</v>
      </c>
      <c r="D52" s="92">
        <f>D51-D99</f>
        <v>225.49108999999999</v>
      </c>
      <c r="E52" s="22"/>
      <c r="F52" s="22"/>
    </row>
    <row r="53" spans="1:7" ht="23.25" customHeight="1">
      <c r="A53" s="23"/>
      <c r="B53" s="24"/>
      <c r="C53" s="173"/>
      <c r="D53" s="173"/>
      <c r="E53" s="130"/>
      <c r="F53" s="91"/>
    </row>
    <row r="54" spans="1:7" ht="65.25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7" ht="19.5" customHeight="1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>
      <c r="A56" s="30" t="s">
        <v>27</v>
      </c>
      <c r="B56" s="31" t="s">
        <v>28</v>
      </c>
      <c r="C56" s="32">
        <f>C57+C58+C59+C60+C61+C63+C62</f>
        <v>1689.1020000000001</v>
      </c>
      <c r="D56" s="33">
        <f>D57+D58+D59+D60+D61+D63+D62</f>
        <v>672.43257000000006</v>
      </c>
      <c r="E56" s="34">
        <f>SUM(D56/C56*100)</f>
        <v>39.810062980210787</v>
      </c>
      <c r="F56" s="34">
        <f>SUM(D56-C56)</f>
        <v>-1016.66943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8" customHeight="1">
      <c r="A58" s="35" t="s">
        <v>31</v>
      </c>
      <c r="B58" s="39" t="s">
        <v>32</v>
      </c>
      <c r="C58" s="37">
        <v>1669.2</v>
      </c>
      <c r="D58" s="37">
        <v>662.53057000000001</v>
      </c>
      <c r="E58" s="38">
        <f t="shared" ref="E58:E99" si="3">SUM(D58/C58*100)</f>
        <v>39.691503115264801</v>
      </c>
      <c r="F58" s="38">
        <f t="shared" ref="F58:F99" si="4">SUM(D58-C58)</f>
        <v>-1006.66943</v>
      </c>
    </row>
    <row r="59" spans="1:7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" customHeight="1">
      <c r="A63" s="35" t="s">
        <v>41</v>
      </c>
      <c r="B63" s="39" t="s">
        <v>42</v>
      </c>
      <c r="C63" s="37">
        <v>9.9019999999999992</v>
      </c>
      <c r="D63" s="37">
        <v>9.9019999999999992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235.76400000000001</v>
      </c>
      <c r="D64" s="32">
        <f>D65</f>
        <v>84.387320000000003</v>
      </c>
      <c r="E64" s="34">
        <f t="shared" si="3"/>
        <v>35.793132115166017</v>
      </c>
      <c r="F64" s="34">
        <f t="shared" si="4"/>
        <v>-151.37668000000002</v>
      </c>
    </row>
    <row r="65" spans="1:7">
      <c r="A65" s="43" t="s">
        <v>45</v>
      </c>
      <c r="B65" s="44" t="s">
        <v>46</v>
      </c>
      <c r="C65" s="37">
        <v>235.76400000000001</v>
      </c>
      <c r="D65" s="37">
        <v>84.387320000000003</v>
      </c>
      <c r="E65" s="38">
        <f t="shared" si="3"/>
        <v>35.793132115166017</v>
      </c>
      <c r="F65" s="38">
        <f t="shared" si="4"/>
        <v>-151.37668000000002</v>
      </c>
    </row>
    <row r="66" spans="1:7" s="6" customFormat="1" ht="18.75" customHeight="1">
      <c r="A66" s="30" t="s">
        <v>47</v>
      </c>
      <c r="B66" s="31" t="s">
        <v>48</v>
      </c>
      <c r="C66" s="32">
        <f>C70+C69+C68+C67+C71</f>
        <v>18.5</v>
      </c>
      <c r="D66" s="32">
        <f>SUM(D69+D70+D71)</f>
        <v>8.5613399999999995</v>
      </c>
      <c r="E66" s="34">
        <f t="shared" si="3"/>
        <v>46.277513513513512</v>
      </c>
      <c r="F66" s="34">
        <f t="shared" si="4"/>
        <v>-9.9386600000000005</v>
      </c>
    </row>
    <row r="67" spans="1:7" hidden="1">
      <c r="A67" s="35" t="s">
        <v>49</v>
      </c>
      <c r="B67" s="39" t="s">
        <v>50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53</v>
      </c>
      <c r="B69" s="47" t="s">
        <v>54</v>
      </c>
      <c r="C69" s="37">
        <v>3</v>
      </c>
      <c r="D69" s="37">
        <v>2.83134</v>
      </c>
      <c r="E69" s="38">
        <f t="shared" si="3"/>
        <v>94.378</v>
      </c>
      <c r="F69" s="38">
        <f t="shared" si="4"/>
        <v>-0.16866000000000003</v>
      </c>
    </row>
    <row r="70" spans="1:7" ht="15.75" customHeight="1">
      <c r="A70" s="46" t="s">
        <v>215</v>
      </c>
      <c r="B70" s="47" t="s">
        <v>216</v>
      </c>
      <c r="C70" s="37">
        <v>13.5</v>
      </c>
      <c r="D70" s="37">
        <v>3.73</v>
      </c>
      <c r="E70" s="38">
        <f>SUM(D70/C70*100)</f>
        <v>27.629629629629633</v>
      </c>
      <c r="F70" s="38">
        <f>SUM(D70-C70)</f>
        <v>-9.77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2</v>
      </c>
      <c r="E71" s="38"/>
      <c r="F71" s="38"/>
    </row>
    <row r="72" spans="1:7" s="6" customFormat="1">
      <c r="A72" s="30" t="s">
        <v>55</v>
      </c>
      <c r="B72" s="31" t="s">
        <v>56</v>
      </c>
      <c r="C72" s="48">
        <f>SUM(C73:C76)</f>
        <v>7895.5642099999995</v>
      </c>
      <c r="D72" s="48">
        <f>SUM(D73:D76)</f>
        <v>941.09631999999999</v>
      </c>
      <c r="E72" s="34">
        <f t="shared" si="3"/>
        <v>11.919304244376477</v>
      </c>
      <c r="F72" s="34">
        <f t="shared" si="4"/>
        <v>-6954.4678899999999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7695.5642099999995</v>
      </c>
      <c r="D75" s="37">
        <v>932.59631999999999</v>
      </c>
      <c r="E75" s="38">
        <f t="shared" si="3"/>
        <v>12.118621774192174</v>
      </c>
      <c r="F75" s="38">
        <f t="shared" si="4"/>
        <v>-6762.9678899999999</v>
      </c>
    </row>
    <row r="76" spans="1:7">
      <c r="A76" s="35" t="s">
        <v>63</v>
      </c>
      <c r="B76" s="39" t="s">
        <v>64</v>
      </c>
      <c r="C76" s="49">
        <v>200</v>
      </c>
      <c r="D76" s="37">
        <v>8.5</v>
      </c>
      <c r="E76" s="38">
        <f t="shared" si="3"/>
        <v>4.25</v>
      </c>
      <c r="F76" s="38">
        <f t="shared" si="4"/>
        <v>-191.5</v>
      </c>
    </row>
    <row r="77" spans="1:7" s="6" customFormat="1" ht="18" customHeight="1">
      <c r="A77" s="30" t="s">
        <v>65</v>
      </c>
      <c r="B77" s="31" t="s">
        <v>66</v>
      </c>
      <c r="C77" s="32">
        <f>SUM(C78:C81)</f>
        <v>2235.7380000000003</v>
      </c>
      <c r="D77" s="32">
        <f>SUM(D78:D81)</f>
        <v>1001.27657</v>
      </c>
      <c r="E77" s="34">
        <f t="shared" si="3"/>
        <v>44.785058446025424</v>
      </c>
      <c r="F77" s="34">
        <f t="shared" si="4"/>
        <v>-1234.4614300000003</v>
      </c>
    </row>
    <row r="78" spans="1:7" hidden="1">
      <c r="A78" s="35" t="s">
        <v>67</v>
      </c>
      <c r="B78" s="51" t="s">
        <v>68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69</v>
      </c>
      <c r="B79" s="51" t="s">
        <v>70</v>
      </c>
      <c r="C79" s="37">
        <v>1195.1880000000001</v>
      </c>
      <c r="D79" s="37">
        <v>803.90365999999995</v>
      </c>
      <c r="E79" s="38">
        <f t="shared" si="3"/>
        <v>67.261691047768196</v>
      </c>
      <c r="F79" s="38">
        <f t="shared" si="4"/>
        <v>-391.28434000000016</v>
      </c>
    </row>
    <row r="80" spans="1:7" ht="16.5" customHeight="1">
      <c r="A80" s="35" t="s">
        <v>71</v>
      </c>
      <c r="B80" s="39" t="s">
        <v>72</v>
      </c>
      <c r="C80" s="37">
        <v>1040.55</v>
      </c>
      <c r="D80" s="37">
        <v>197.37290999999999</v>
      </c>
      <c r="E80" s="38">
        <f t="shared" si="3"/>
        <v>18.968133198789104</v>
      </c>
      <c r="F80" s="38">
        <f t="shared" si="4"/>
        <v>-843.17708999999991</v>
      </c>
    </row>
    <row r="81" spans="1:6" ht="31.5" hidden="1">
      <c r="A81" s="35" t="s">
        <v>252</v>
      </c>
      <c r="B81" s="39" t="s">
        <v>264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83</v>
      </c>
      <c r="B82" s="31" t="s">
        <v>84</v>
      </c>
      <c r="C82" s="32">
        <f>C83</f>
        <v>1784.1</v>
      </c>
      <c r="D82" s="32">
        <f>SUM(D83)</f>
        <v>894.21939999999995</v>
      </c>
      <c r="E82" s="34">
        <f t="shared" si="3"/>
        <v>50.121596323076055</v>
      </c>
      <c r="F82" s="34">
        <f t="shared" si="4"/>
        <v>-889.88059999999996</v>
      </c>
    </row>
    <row r="83" spans="1:6" ht="16.5" customHeight="1">
      <c r="A83" s="35" t="s">
        <v>85</v>
      </c>
      <c r="B83" s="39" t="s">
        <v>230</v>
      </c>
      <c r="C83" s="37">
        <v>1784.1</v>
      </c>
      <c r="D83" s="37">
        <v>894.21939999999995</v>
      </c>
      <c r="E83" s="38">
        <f t="shared" si="3"/>
        <v>50.121596323076055</v>
      </c>
      <c r="F83" s="38">
        <f t="shared" si="4"/>
        <v>-889.88059999999996</v>
      </c>
    </row>
    <row r="84" spans="1:6" s="6" customFormat="1" ht="18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87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88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89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92</v>
      </c>
      <c r="B89" s="31" t="s">
        <v>93</v>
      </c>
      <c r="C89" s="32">
        <f>C90+C91+C92+C93+C94</f>
        <v>44</v>
      </c>
      <c r="D89" s="32">
        <f>D90+D91+D92+D93+D94</f>
        <v>44</v>
      </c>
      <c r="E89" s="38">
        <f t="shared" si="3"/>
        <v>100</v>
      </c>
      <c r="F89" s="22">
        <f>F90+F91+F92+F93+F94</f>
        <v>0</v>
      </c>
    </row>
    <row r="90" spans="1:6" ht="19.5" customHeight="1">
      <c r="A90" s="35" t="s">
        <v>94</v>
      </c>
      <c r="B90" s="39" t="s">
        <v>95</v>
      </c>
      <c r="C90" s="37">
        <v>44</v>
      </c>
      <c r="D90" s="37">
        <v>44</v>
      </c>
      <c r="E90" s="38">
        <f t="shared" si="3"/>
        <v>100</v>
      </c>
      <c r="F90" s="38">
        <f>SUM(D90-C90)</f>
        <v>0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116</v>
      </c>
      <c r="C99" s="246">
        <f>C56+C64+C66+C72+C77+C82+C84+C89+C95</f>
        <v>13902.76821</v>
      </c>
      <c r="D99" s="246">
        <f>D56+D64+D66+D72+D77+D82+D84+D89+D95</f>
        <v>3645.97352</v>
      </c>
      <c r="E99" s="34">
        <f t="shared" si="3"/>
        <v>26.224802607134883</v>
      </c>
      <c r="F99" s="34">
        <f t="shared" si="4"/>
        <v>-10256.794690000001</v>
      </c>
    </row>
    <row r="100" spans="1:6" ht="20.25" customHeight="1">
      <c r="C100" s="228"/>
      <c r="D100" s="229"/>
    </row>
    <row r="101" spans="1:6" s="65" customFormat="1" ht="13.5" customHeight="1">
      <c r="A101" s="63" t="s">
        <v>117</v>
      </c>
      <c r="B101" s="63"/>
      <c r="C101" s="64"/>
      <c r="D101" s="64"/>
    </row>
    <row r="102" spans="1:6" s="65" customFormat="1" ht="12.75">
      <c r="A102" s="66" t="s">
        <v>118</v>
      </c>
      <c r="B102" s="66"/>
      <c r="C102" s="132" t="s">
        <v>119</v>
      </c>
      <c r="D102" s="132"/>
    </row>
    <row r="103" spans="1:6" ht="5.25" customHeight="1"/>
    <row r="142" hidden="1"/>
  </sheetData>
  <customSheetViews>
    <customSheetView guid="{019FA35F-4E8F-4CFD-BA4C-B9ACCE278E4E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61528DAC-5C4C-48F4-ADE2-8A724B05A086}" scale="70" showPageBreaks="1" hiddenRows="1" view="pageBreakPreview" topLeftCell="A36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4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5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7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8"/>
    </customSheetView>
    <customSheetView guid="{5C539BE6-C8E0-453F-AB5E-9E58094195EA}" scale="70" showPageBreaks="1" hiddenRows="1" view="pageBreakPreview" topLeftCell="A28">
      <selection activeCell="D83" sqref="D83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10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28" zoomScale="70" zoomScaleNormal="100" zoomScaleSheetLayoutView="70" workbookViewId="0">
      <selection activeCell="D98" sqref="D98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9" t="s">
        <v>424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1838.27</v>
      </c>
      <c r="D4" s="5">
        <f>D5+D12+D14+D17+D7+D20</f>
        <v>546.20276999999999</v>
      </c>
      <c r="E4" s="5">
        <f>SUM(D4/C4*100)</f>
        <v>29.712869709019895</v>
      </c>
      <c r="F4" s="5">
        <f>SUM(D4-C4)</f>
        <v>-1292.0672300000001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73.46114</v>
      </c>
      <c r="E5" s="5">
        <f t="shared" ref="E5:E51" si="0">SUM(D5/C5*100)</f>
        <v>45.346382716049384</v>
      </c>
      <c r="F5" s="5">
        <f t="shared" ref="F5:F48" si="1">SUM(D5-C5)</f>
        <v>-88.53886</v>
      </c>
    </row>
    <row r="6" spans="1:6">
      <c r="A6" s="7">
        <v>1010200001</v>
      </c>
      <c r="B6" s="8" t="s">
        <v>225</v>
      </c>
      <c r="C6" s="9">
        <v>162</v>
      </c>
      <c r="D6" s="10">
        <v>73.46114</v>
      </c>
      <c r="E6" s="9">
        <f t="shared" ref="E6:E11" si="2">SUM(D6/C6*100)</f>
        <v>45.346382716049384</v>
      </c>
      <c r="F6" s="9">
        <f t="shared" si="1"/>
        <v>-88.53886</v>
      </c>
    </row>
    <row r="7" spans="1:6" ht="31.5">
      <c r="A7" s="3">
        <v>1030000000</v>
      </c>
      <c r="B7" s="13" t="s">
        <v>267</v>
      </c>
      <c r="C7" s="5">
        <f>C8+C10+C9</f>
        <v>684.27</v>
      </c>
      <c r="D7" s="5">
        <f>D8+D10+D9+D11</f>
        <v>379.67155000000002</v>
      </c>
      <c r="E7" s="9">
        <f t="shared" si="2"/>
        <v>55.485634325631707</v>
      </c>
      <c r="F7" s="9">
        <f t="shared" si="1"/>
        <v>-304.59844999999996</v>
      </c>
    </row>
    <row r="8" spans="1:6">
      <c r="A8" s="7">
        <v>1030223001</v>
      </c>
      <c r="B8" s="8" t="s">
        <v>269</v>
      </c>
      <c r="C8" s="9">
        <v>255.233</v>
      </c>
      <c r="D8" s="10">
        <v>186.88255000000001</v>
      </c>
      <c r="E8" s="9">
        <f t="shared" si="2"/>
        <v>73.220371190245785</v>
      </c>
      <c r="F8" s="9">
        <f t="shared" si="1"/>
        <v>-68.350449999999995</v>
      </c>
    </row>
    <row r="9" spans="1:6">
      <c r="A9" s="7">
        <v>1030224001</v>
      </c>
      <c r="B9" s="8" t="s">
        <v>275</v>
      </c>
      <c r="C9" s="9">
        <v>2.7370000000000001</v>
      </c>
      <c r="D9" s="10">
        <v>1.10016</v>
      </c>
      <c r="E9" s="9">
        <f t="shared" si="2"/>
        <v>40.195834855681397</v>
      </c>
      <c r="F9" s="9">
        <f t="shared" si="1"/>
        <v>-1.6368400000000001</v>
      </c>
    </row>
    <row r="10" spans="1:6">
      <c r="A10" s="7">
        <v>1030225001</v>
      </c>
      <c r="B10" s="8" t="s">
        <v>268</v>
      </c>
      <c r="C10" s="9">
        <v>426.3</v>
      </c>
      <c r="D10" s="10">
        <v>215.27646999999999</v>
      </c>
      <c r="E10" s="9">
        <f t="shared" si="2"/>
        <v>50.498820079756037</v>
      </c>
      <c r="F10" s="9">
        <f t="shared" si="1"/>
        <v>-211.02353000000002</v>
      </c>
    </row>
    <row r="11" spans="1:6">
      <c r="A11" s="7">
        <v>1030226001</v>
      </c>
      <c r="B11" s="8" t="s">
        <v>277</v>
      </c>
      <c r="C11" s="9">
        <v>0</v>
      </c>
      <c r="D11" s="10">
        <v>-23.587630000000001</v>
      </c>
      <c r="E11" s="9" t="e">
        <f t="shared" si="2"/>
        <v>#DIV/0!</v>
      </c>
      <c r="F11" s="9">
        <f t="shared" si="1"/>
        <v>-23.587630000000001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958</v>
      </c>
      <c r="D14" s="5">
        <f>D15+D16</f>
        <v>87.671379999999999</v>
      </c>
      <c r="E14" s="5">
        <f t="shared" si="0"/>
        <v>9.1515010438413356</v>
      </c>
      <c r="F14" s="5">
        <f t="shared" si="1"/>
        <v>-870.32862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12.900090000000001</v>
      </c>
      <c r="E15" s="9">
        <f t="shared" si="0"/>
        <v>6.5151969696969694</v>
      </c>
      <c r="F15" s="9">
        <f>SUM(D15-C15)</f>
        <v>-185.09990999999999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74.771289999999993</v>
      </c>
      <c r="E16" s="9">
        <f t="shared" si="0"/>
        <v>9.838327631578947</v>
      </c>
      <c r="F16" s="9">
        <f t="shared" si="1"/>
        <v>-685.22870999999998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3.35</v>
      </c>
      <c r="E17" s="5">
        <f t="shared" si="0"/>
        <v>83.75</v>
      </c>
      <c r="F17" s="5">
        <f t="shared" si="1"/>
        <v>-0.64999999999999991</v>
      </c>
    </row>
    <row r="18" spans="1:6" ht="18" customHeight="1">
      <c r="A18" s="7">
        <v>1080400001</v>
      </c>
      <c r="B18" s="8" t="s">
        <v>224</v>
      </c>
      <c r="C18" s="9">
        <v>4</v>
      </c>
      <c r="D18" s="10">
        <v>3.35</v>
      </c>
      <c r="E18" s="9">
        <f t="shared" si="0"/>
        <v>83.75</v>
      </c>
      <c r="F18" s="9">
        <f t="shared" si="1"/>
        <v>-0.64999999999999991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125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237.27064000000001</v>
      </c>
      <c r="D25" s="5">
        <f>D26+D29+D31+D36+D34</f>
        <v>152.28831000000002</v>
      </c>
      <c r="E25" s="5">
        <f t="shared" si="0"/>
        <v>64.183377260667413</v>
      </c>
      <c r="F25" s="5">
        <f t="shared" si="1"/>
        <v>-84.98232999999999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213.87064000000001</v>
      </c>
      <c r="D26" s="245">
        <f>D27+D28</f>
        <v>100.00688000000001</v>
      </c>
      <c r="E26" s="5">
        <f t="shared" si="0"/>
        <v>46.760452954178284</v>
      </c>
      <c r="F26" s="5">
        <f t="shared" si="1"/>
        <v>-113.86376</v>
      </c>
    </row>
    <row r="27" spans="1:6">
      <c r="A27" s="16">
        <v>1110502510</v>
      </c>
      <c r="B27" s="17" t="s">
        <v>222</v>
      </c>
      <c r="C27" s="12">
        <v>207.87064000000001</v>
      </c>
      <c r="D27" s="10">
        <v>96.62</v>
      </c>
      <c r="E27" s="9">
        <f t="shared" si="0"/>
        <v>46.480830578094142</v>
      </c>
      <c r="F27" s="9">
        <f t="shared" si="1"/>
        <v>-111.25064</v>
      </c>
    </row>
    <row r="28" spans="1:6" ht="18" customHeight="1">
      <c r="A28" s="7">
        <v>1110503510</v>
      </c>
      <c r="B28" s="11" t="s">
        <v>221</v>
      </c>
      <c r="C28" s="12">
        <v>6</v>
      </c>
      <c r="D28" s="10">
        <v>3.3868800000000001</v>
      </c>
      <c r="E28" s="9">
        <f t="shared" si="0"/>
        <v>56.448</v>
      </c>
      <c r="F28" s="9">
        <f t="shared" si="1"/>
        <v>-2.6131199999999999</v>
      </c>
    </row>
    <row r="29" spans="1:6" s="15" customFormat="1" ht="29.25">
      <c r="A29" s="68">
        <v>1130000000</v>
      </c>
      <c r="B29" s="69" t="s">
        <v>128</v>
      </c>
      <c r="C29" s="5">
        <f>C30</f>
        <v>10</v>
      </c>
      <c r="D29" s="5">
        <f>D30</f>
        <v>3.0170300000000001</v>
      </c>
      <c r="E29" s="5">
        <f t="shared" si="0"/>
        <v>30.170300000000001</v>
      </c>
      <c r="F29" s="5">
        <f t="shared" si="1"/>
        <v>-6.9829699999999999</v>
      </c>
    </row>
    <row r="30" spans="1:6" ht="17.25" customHeight="1">
      <c r="A30" s="7">
        <v>1130206005</v>
      </c>
      <c r="B30" s="8" t="s">
        <v>220</v>
      </c>
      <c r="C30" s="9">
        <v>10</v>
      </c>
      <c r="D30" s="10">
        <v>3.0170300000000001</v>
      </c>
      <c r="E30" s="9">
        <f t="shared" si="0"/>
        <v>30.170300000000001</v>
      </c>
      <c r="F30" s="9">
        <f t="shared" si="1"/>
        <v>-6.9829699999999999</v>
      </c>
    </row>
    <row r="31" spans="1:6" ht="23.25" hidden="1" customHeight="1">
      <c r="A31" s="70">
        <v>1140000000</v>
      </c>
      <c r="B31" s="71" t="s">
        <v>129</v>
      </c>
      <c r="C31" s="5">
        <f>C32+C33</f>
        <v>13.4</v>
      </c>
      <c r="D31" s="5">
        <f>D32+D33</f>
        <v>49.264400000000002</v>
      </c>
      <c r="E31" s="5">
        <f t="shared" si="0"/>
        <v>367.64477611940299</v>
      </c>
      <c r="F31" s="5">
        <f t="shared" si="1"/>
        <v>35.864400000000003</v>
      </c>
    </row>
    <row r="32" spans="1:6" ht="22.5" hidden="1" customHeight="1">
      <c r="A32" s="16">
        <v>1140200000</v>
      </c>
      <c r="B32" s="18" t="s">
        <v>218</v>
      </c>
      <c r="C32" s="9">
        <v>13.4</v>
      </c>
      <c r="D32" s="10">
        <v>49.264400000000002</v>
      </c>
      <c r="E32" s="9">
        <f t="shared" si="0"/>
        <v>367.64477611940299</v>
      </c>
      <c r="F32" s="9">
        <f t="shared" si="1"/>
        <v>35.864400000000003</v>
      </c>
    </row>
    <row r="33" spans="1:7" ht="21.75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2075.5406400000002</v>
      </c>
      <c r="D39" s="125">
        <f>SUM(D4,D25)</f>
        <v>698.49108000000001</v>
      </c>
      <c r="E39" s="5">
        <f t="shared" si="0"/>
        <v>33.653452336158537</v>
      </c>
      <c r="F39" s="5">
        <f t="shared" si="1"/>
        <v>-1377.0495600000002</v>
      </c>
    </row>
    <row r="40" spans="1:7" s="6" customFormat="1">
      <c r="A40" s="3">
        <v>2000000000</v>
      </c>
      <c r="B40" s="4" t="s">
        <v>17</v>
      </c>
      <c r="C40" s="227">
        <f>C41+C42+C43+C44+C48+C49</f>
        <v>16896.230919999998</v>
      </c>
      <c r="D40" s="227">
        <f>D41+D42+D43+D44+D48+D49+D50</f>
        <v>2878.5274800000002</v>
      </c>
      <c r="E40" s="5">
        <f t="shared" si="0"/>
        <v>17.036506506268797</v>
      </c>
      <c r="F40" s="5">
        <f t="shared" si="1"/>
        <v>-14017.703439999997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2424.6</v>
      </c>
      <c r="E41" s="9">
        <f t="shared" si="0"/>
        <v>50</v>
      </c>
      <c r="F41" s="9">
        <f t="shared" si="1"/>
        <v>-2424.6</v>
      </c>
    </row>
    <row r="42" spans="1:7" ht="17.2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202.65899999999999</v>
      </c>
      <c r="E43" s="9">
        <f t="shared" si="0"/>
        <v>1.8875462885150476</v>
      </c>
      <c r="F43" s="9">
        <f t="shared" si="1"/>
        <v>-10533.978360000001</v>
      </c>
    </row>
    <row r="44" spans="1:7" ht="18" customHeight="1">
      <c r="A44" s="16">
        <v>2023000000</v>
      </c>
      <c r="B44" s="17" t="s">
        <v>20</v>
      </c>
      <c r="C44" s="12">
        <v>235.76499999999999</v>
      </c>
      <c r="D44" s="180">
        <v>113.46299999999999</v>
      </c>
      <c r="E44" s="9">
        <f t="shared" si="0"/>
        <v>48.125463915339431</v>
      </c>
      <c r="F44" s="9">
        <f t="shared" si="1"/>
        <v>-122.30199999999999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636.84900000000005</v>
      </c>
      <c r="D48" s="10"/>
      <c r="E48" s="9">
        <f t="shared" si="0"/>
        <v>0</v>
      </c>
      <c r="F48" s="9">
        <f t="shared" si="1"/>
        <v>-636.84900000000005</v>
      </c>
    </row>
    <row r="49" spans="1:7" s="6" customFormat="1" ht="18.75" customHeight="1">
      <c r="A49" s="7">
        <v>2070500010</v>
      </c>
      <c r="B49" s="8" t="s">
        <v>335</v>
      </c>
      <c r="C49" s="12">
        <v>437.77956</v>
      </c>
      <c r="D49" s="10">
        <v>137.80547999999999</v>
      </c>
      <c r="E49" s="9">
        <f>SUM(D49/C49*100)</f>
        <v>31.478280986896689</v>
      </c>
      <c r="F49" s="9">
        <f>SUM(D49-C49)</f>
        <v>-299.97408000000001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3">
        <f>C39+C40</f>
        <v>18971.771559999997</v>
      </c>
      <c r="D51" s="243">
        <f>SUM(D39,D40,)</f>
        <v>3577.0185600000004</v>
      </c>
      <c r="E51" s="5">
        <f t="shared" si="0"/>
        <v>18.854425632774173</v>
      </c>
      <c r="F51" s="5">
        <f>SUM(D51-C51)</f>
        <v>-15394.752999999997</v>
      </c>
      <c r="G51" s="193"/>
    </row>
    <row r="52" spans="1:7" s="6" customFormat="1">
      <c r="A52" s="3"/>
      <c r="B52" s="21" t="s">
        <v>307</v>
      </c>
      <c r="C52" s="243">
        <f>C51-C98</f>
        <v>-659.32936000000336</v>
      </c>
      <c r="D52" s="243">
        <f>D51-D98</f>
        <v>-97.753699999999299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1610.204</v>
      </c>
      <c r="D56" s="176">
        <f>D57+D58+D59+D60+D61+D63+D62</f>
        <v>730.65105000000005</v>
      </c>
      <c r="E56" s="34">
        <f>SUM(D56/C56*100)</f>
        <v>45.376303251016651</v>
      </c>
      <c r="F56" s="34">
        <f>SUM(D56-C56)</f>
        <v>-879.5529499999999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1589.7</v>
      </c>
      <c r="D58" s="37">
        <v>720.14705000000004</v>
      </c>
      <c r="E58" s="38">
        <f t="shared" ref="E58:E98" si="3">SUM(D58/C58*100)</f>
        <v>45.300814619110525</v>
      </c>
      <c r="F58" s="38">
        <f t="shared" ref="F58:F98" si="4">SUM(D58-C58)</f>
        <v>-869.55295000000001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10.504</v>
      </c>
      <c r="D63" s="37">
        <v>10.504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235.76499999999999</v>
      </c>
      <c r="D64" s="32">
        <f>D65</f>
        <v>95.923929999999999</v>
      </c>
      <c r="E64" s="34">
        <f>SUM(D64/C64*100)</f>
        <v>40.686246898394593</v>
      </c>
      <c r="F64" s="34">
        <f t="shared" si="4"/>
        <v>-139.84107</v>
      </c>
    </row>
    <row r="65" spans="1:7">
      <c r="A65" s="43" t="s">
        <v>45</v>
      </c>
      <c r="B65" s="44" t="s">
        <v>46</v>
      </c>
      <c r="C65" s="37">
        <v>235.76499999999999</v>
      </c>
      <c r="D65" s="37">
        <v>95.923929999999999</v>
      </c>
      <c r="E65" s="261">
        <f>SUM(D65/C65*100)</f>
        <v>40.686246898394593</v>
      </c>
      <c r="F65" s="38">
        <f t="shared" si="4"/>
        <v>-139.84107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8.6713400000000007</v>
      </c>
      <c r="E66" s="34">
        <f t="shared" si="3"/>
        <v>69.370720000000006</v>
      </c>
      <c r="F66" s="34">
        <f t="shared" si="4"/>
        <v>-3.8286599999999993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215</v>
      </c>
      <c r="B70" s="47" t="s">
        <v>216</v>
      </c>
      <c r="C70" s="37">
        <v>7.5</v>
      </c>
      <c r="D70" s="37">
        <v>3.84</v>
      </c>
      <c r="E70" s="34">
        <f t="shared" si="3"/>
        <v>51.2</v>
      </c>
      <c r="F70" s="34">
        <f t="shared" si="4"/>
        <v>-3.66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6532.0859200000004</v>
      </c>
      <c r="D72" s="48">
        <f>SUM(D73:D76)</f>
        <v>682.62551000000008</v>
      </c>
      <c r="E72" s="34">
        <f t="shared" si="3"/>
        <v>10.450344933613488</v>
      </c>
      <c r="F72" s="34">
        <f t="shared" si="4"/>
        <v>-5849.4604100000006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5732.0859200000004</v>
      </c>
      <c r="D75" s="37">
        <v>319.62551000000002</v>
      </c>
      <c r="E75" s="38">
        <f t="shared" si="3"/>
        <v>5.5760767451999396</v>
      </c>
      <c r="F75" s="38">
        <f t="shared" si="4"/>
        <v>-5412.4604100000006</v>
      </c>
    </row>
    <row r="76" spans="1:7">
      <c r="A76" s="35" t="s">
        <v>63</v>
      </c>
      <c r="B76" s="39" t="s">
        <v>64</v>
      </c>
      <c r="C76" s="49">
        <v>800</v>
      </c>
      <c r="D76" s="37">
        <v>363</v>
      </c>
      <c r="E76" s="38">
        <f t="shared" si="3"/>
        <v>45.375</v>
      </c>
      <c r="F76" s="38">
        <f t="shared" si="4"/>
        <v>-437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1035.9459999999999</v>
      </c>
      <c r="D77" s="32">
        <f>SUM(D78:D80)</f>
        <v>566.76057000000003</v>
      </c>
      <c r="E77" s="34">
        <f t="shared" si="3"/>
        <v>54.709470377799619</v>
      </c>
      <c r="F77" s="34">
        <f t="shared" si="4"/>
        <v>-469.18542999999988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hidden="1" customHeight="1">
      <c r="A79" s="35" t="s">
        <v>69</v>
      </c>
      <c r="B79" s="51" t="s">
        <v>70</v>
      </c>
      <c r="C79" s="37">
        <v>85</v>
      </c>
      <c r="D79" s="37">
        <v>62.710560000000001</v>
      </c>
      <c r="E79" s="34">
        <f t="shared" si="3"/>
        <v>73.777129411764705</v>
      </c>
      <c r="F79" s="34">
        <f t="shared" si="4"/>
        <v>-22.289439999999999</v>
      </c>
    </row>
    <row r="80" spans="1:7">
      <c r="A80" s="35" t="s">
        <v>71</v>
      </c>
      <c r="B80" s="39" t="s">
        <v>72</v>
      </c>
      <c r="C80" s="37">
        <v>950.94600000000003</v>
      </c>
      <c r="D80" s="37">
        <v>504.05000999999999</v>
      </c>
      <c r="E80" s="38">
        <f t="shared" si="3"/>
        <v>53.005113855045394</v>
      </c>
      <c r="F80" s="38">
        <f t="shared" si="4"/>
        <v>-446.89599000000004</v>
      </c>
    </row>
    <row r="81" spans="1:6" s="6" customFormat="1">
      <c r="A81" s="30" t="s">
        <v>83</v>
      </c>
      <c r="B81" s="31" t="s">
        <v>84</v>
      </c>
      <c r="C81" s="32">
        <f>C82</f>
        <v>10189.6</v>
      </c>
      <c r="D81" s="32">
        <f>D82</f>
        <v>1577.63986</v>
      </c>
      <c r="E81" s="34">
        <f>SUM(D81/C81*100)</f>
        <v>15.482843880034544</v>
      </c>
      <c r="F81" s="34">
        <f t="shared" si="4"/>
        <v>-8611.960140000001</v>
      </c>
    </row>
    <row r="82" spans="1:6" ht="15.75" customHeight="1">
      <c r="A82" s="35" t="s">
        <v>85</v>
      </c>
      <c r="B82" s="39" t="s">
        <v>230</v>
      </c>
      <c r="C82" s="37">
        <v>10189.6</v>
      </c>
      <c r="D82" s="37">
        <v>1577.63986</v>
      </c>
      <c r="E82" s="38">
        <f>SUM(D82/C82*100)</f>
        <v>15.482843880034544</v>
      </c>
      <c r="F82" s="38">
        <f t="shared" si="4"/>
        <v>-8611.960140000001</v>
      </c>
    </row>
    <row r="83" spans="1:6" s="6" customFormat="1" ht="1.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92</v>
      </c>
      <c r="B88" s="31" t="s">
        <v>93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94</v>
      </c>
      <c r="B89" s="39" t="s">
        <v>95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116</v>
      </c>
      <c r="C98" s="246">
        <f>C56+C64+C66+C72+C77+C81+C83+C88+C94</f>
        <v>19631.100920000001</v>
      </c>
      <c r="D98" s="246">
        <f>D56+D64+D66+D72+D77+D81+D83+D88+D94</f>
        <v>3674.7722599999997</v>
      </c>
      <c r="E98" s="34">
        <f t="shared" si="3"/>
        <v>18.71913488181487</v>
      </c>
      <c r="F98" s="34">
        <f t="shared" si="4"/>
        <v>-15956.328660000001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117</v>
      </c>
      <c r="B100" s="63"/>
      <c r="C100" s="178"/>
      <c r="D100" s="178"/>
    </row>
    <row r="101" spans="1:7" s="65" customFormat="1" ht="20.25" customHeight="1">
      <c r="A101" s="66" t="s">
        <v>118</v>
      </c>
      <c r="B101" s="66"/>
      <c r="C101" s="65" t="s">
        <v>119</v>
      </c>
    </row>
    <row r="102" spans="1:7" ht="13.5" customHeight="1">
      <c r="C102" s="118"/>
    </row>
    <row r="103" spans="1:7" ht="5.25" customHeight="1"/>
    <row r="143" hidden="1"/>
  </sheetData>
  <customSheetViews>
    <customSheetView guid="{019FA35F-4E8F-4CFD-BA4C-B9ACCE278E4E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61528DAC-5C4C-48F4-ADE2-8A724B05A086}" scale="70" showPageBreaks="1" hiddenRows="1" view="pageBreakPreview" topLeftCell="A34">
      <selection activeCell="B62" sqref="B62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4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5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7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8"/>
    </customSheetView>
    <customSheetView guid="{5C539BE6-C8E0-453F-AB5E-9E58094195EA}" scale="70" showPageBreaks="1" hiddenRows="1" view="pageBreakPreview" topLeftCell="A37">
      <selection activeCell="C89" sqref="C89"/>
      <pageMargins left="0.70866141732283472" right="0.70866141732283472" top="0.74803149606299213" bottom="0.74803149606299213" header="0.31496062992125984" footer="0.31496062992125984"/>
      <pageSetup paperSize="9" scale="56" orientation="portrait" r:id="rId9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10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zoomScale="70" zoomScaleNormal="100" zoomScaleSheetLayoutView="70" workbookViewId="0">
      <selection activeCell="C98" sqref="C98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9" t="s">
        <v>425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1816.1</v>
      </c>
      <c r="D4" s="5">
        <f>D5+D12+D14+D17+D20+D7</f>
        <v>627.44756000000007</v>
      </c>
      <c r="E4" s="5">
        <f>SUM(D4/C4*100)</f>
        <v>34.549174604922648</v>
      </c>
      <c r="F4" s="5">
        <f>SUM(D4-C4)</f>
        <v>-1188.6524399999998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63.834220000000002</v>
      </c>
      <c r="E5" s="5">
        <f t="shared" ref="E5:E51" si="0">SUM(D5/C5*100)</f>
        <v>40.14730817610063</v>
      </c>
      <c r="F5" s="5">
        <f t="shared" ref="F5:F51" si="1">SUM(D5-C5)</f>
        <v>-95.165779999999998</v>
      </c>
    </row>
    <row r="6" spans="1:6">
      <c r="A6" s="7">
        <v>1010200001</v>
      </c>
      <c r="B6" s="8" t="s">
        <v>225</v>
      </c>
      <c r="C6" s="9">
        <v>159</v>
      </c>
      <c r="D6" s="10">
        <v>63.834220000000002</v>
      </c>
      <c r="E6" s="9">
        <f t="shared" ref="E6:E11" si="2">SUM(D6/C6*100)</f>
        <v>40.14730817610063</v>
      </c>
      <c r="F6" s="9">
        <f t="shared" si="1"/>
        <v>-95.165779999999998</v>
      </c>
    </row>
    <row r="7" spans="1:6" ht="31.5">
      <c r="A7" s="3">
        <v>1030000000</v>
      </c>
      <c r="B7" s="13" t="s">
        <v>267</v>
      </c>
      <c r="C7" s="5">
        <f>C8+C10+C9</f>
        <v>917.1</v>
      </c>
      <c r="D7" s="5">
        <f>D8+D10+D9+D11</f>
        <v>508.85443000000004</v>
      </c>
      <c r="E7" s="5">
        <f t="shared" si="2"/>
        <v>55.485163013848002</v>
      </c>
      <c r="F7" s="5">
        <f t="shared" si="1"/>
        <v>-408.24556999999999</v>
      </c>
    </row>
    <row r="8" spans="1:6">
      <c r="A8" s="7">
        <v>1030223001</v>
      </c>
      <c r="B8" s="8" t="s">
        <v>269</v>
      </c>
      <c r="C8" s="9">
        <v>342.07900000000001</v>
      </c>
      <c r="D8" s="10">
        <v>250.46915000000001</v>
      </c>
      <c r="E8" s="9">
        <f t="shared" si="2"/>
        <v>73.219680249299145</v>
      </c>
      <c r="F8" s="9">
        <f t="shared" si="1"/>
        <v>-91.609849999999994</v>
      </c>
    </row>
    <row r="9" spans="1:6">
      <c r="A9" s="7">
        <v>1030224001</v>
      </c>
      <c r="B9" s="8" t="s">
        <v>275</v>
      </c>
      <c r="C9" s="9">
        <v>3.6680000000000001</v>
      </c>
      <c r="D9" s="10">
        <v>1.4744999999999999</v>
      </c>
      <c r="E9" s="9">
        <f>SUM(D9/C9*100)</f>
        <v>40.19901853871319</v>
      </c>
      <c r="F9" s="9">
        <f t="shared" si="1"/>
        <v>-2.1935000000000002</v>
      </c>
    </row>
    <row r="10" spans="1:6">
      <c r="A10" s="7">
        <v>1030225001</v>
      </c>
      <c r="B10" s="8" t="s">
        <v>268</v>
      </c>
      <c r="C10" s="9">
        <v>571.35299999999995</v>
      </c>
      <c r="D10" s="10">
        <v>288.52409</v>
      </c>
      <c r="E10" s="9">
        <f t="shared" si="2"/>
        <v>50.49839416262801</v>
      </c>
      <c r="F10" s="9">
        <f t="shared" si="1"/>
        <v>-282.82890999999995</v>
      </c>
    </row>
    <row r="11" spans="1:6">
      <c r="A11" s="7">
        <v>1030226001</v>
      </c>
      <c r="B11" s="8" t="s">
        <v>277</v>
      </c>
      <c r="C11" s="9">
        <v>0</v>
      </c>
      <c r="D11" s="10">
        <v>-31.613309999999998</v>
      </c>
      <c r="E11" s="9" t="e">
        <f t="shared" si="2"/>
        <v>#DIV/0!</v>
      </c>
      <c r="F11" s="9">
        <f t="shared" si="1"/>
        <v>-31.613309999999998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702</v>
      </c>
      <c r="D14" s="5">
        <f>D15+D16</f>
        <v>44.576909999999998</v>
      </c>
      <c r="E14" s="5">
        <f t="shared" si="0"/>
        <v>6.3499871794871794</v>
      </c>
      <c r="F14" s="5">
        <f t="shared" si="1"/>
        <v>-657.42309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2.6064600000000002</v>
      </c>
      <c r="E15" s="9">
        <f t="shared" si="0"/>
        <v>1.055246963562753</v>
      </c>
      <c r="F15" s="9">
        <f>SUM(D15-C15)</f>
        <v>-244.39354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41.97045</v>
      </c>
      <c r="E16" s="9">
        <f t="shared" si="0"/>
        <v>9.224274725274725</v>
      </c>
      <c r="F16" s="9">
        <f t="shared" si="1"/>
        <v>-413.02954999999997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4.2</v>
      </c>
      <c r="E17" s="5">
        <f t="shared" si="0"/>
        <v>52.5</v>
      </c>
      <c r="F17" s="5">
        <f t="shared" si="1"/>
        <v>-3.8</v>
      </c>
    </row>
    <row r="18" spans="1:6" ht="17.25" customHeight="1">
      <c r="A18" s="7">
        <v>1080400001</v>
      </c>
      <c r="B18" s="8" t="s">
        <v>224</v>
      </c>
      <c r="C18" s="9">
        <v>8</v>
      </c>
      <c r="D18" s="10">
        <v>4.2</v>
      </c>
      <c r="E18" s="9">
        <f t="shared" si="0"/>
        <v>52.5</v>
      </c>
      <c r="F18" s="9">
        <f t="shared" si="1"/>
        <v>-3.8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480</v>
      </c>
      <c r="D25" s="5">
        <f>D26+D29+D32+D37+D35</f>
        <v>413.03226000000001</v>
      </c>
      <c r="E25" s="5">
        <f t="shared" si="0"/>
        <v>86.048387500000004</v>
      </c>
      <c r="F25" s="5">
        <f t="shared" si="1"/>
        <v>-66.967739999999992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384.88066000000003</v>
      </c>
      <c r="E26" s="5">
        <f t="shared" si="0"/>
        <v>109.96590285714288</v>
      </c>
      <c r="F26" s="5">
        <f t="shared" si="1"/>
        <v>34.880660000000034</v>
      </c>
    </row>
    <row r="27" spans="1:6">
      <c r="A27" s="16">
        <v>1110502510</v>
      </c>
      <c r="B27" s="17" t="s">
        <v>222</v>
      </c>
      <c r="C27" s="12">
        <v>320</v>
      </c>
      <c r="D27" s="10">
        <v>352.46289000000002</v>
      </c>
      <c r="E27" s="9">
        <f t="shared" si="0"/>
        <v>110.14465312500002</v>
      </c>
      <c r="F27" s="9">
        <f t="shared" si="1"/>
        <v>32.462890000000016</v>
      </c>
    </row>
    <row r="28" spans="1:6" ht="18" customHeight="1">
      <c r="A28" s="7">
        <v>1110503505</v>
      </c>
      <c r="B28" s="11" t="s">
        <v>221</v>
      </c>
      <c r="C28" s="12">
        <v>30</v>
      </c>
      <c r="D28" s="10">
        <v>32.417769999999997</v>
      </c>
      <c r="E28" s="9">
        <f t="shared" si="0"/>
        <v>108.05923333333331</v>
      </c>
      <c r="F28" s="9">
        <f t="shared" si="1"/>
        <v>2.4177699999999973</v>
      </c>
    </row>
    <row r="29" spans="1:6" s="15" customFormat="1" ht="18" customHeight="1">
      <c r="A29" s="68">
        <v>1130000000</v>
      </c>
      <c r="B29" s="69" t="s">
        <v>128</v>
      </c>
      <c r="C29" s="5">
        <f>C30+C31</f>
        <v>130</v>
      </c>
      <c r="D29" s="5">
        <f>D30+D31</f>
        <v>28.151599999999998</v>
      </c>
      <c r="E29" s="5">
        <f t="shared" si="0"/>
        <v>21.655076923076923</v>
      </c>
      <c r="F29" s="5">
        <f t="shared" si="1"/>
        <v>-101.8484</v>
      </c>
    </row>
    <row r="30" spans="1:6" ht="15.75" customHeight="1">
      <c r="A30" s="7">
        <v>1130206510</v>
      </c>
      <c r="B30" s="8" t="s">
        <v>322</v>
      </c>
      <c r="C30" s="9">
        <v>130</v>
      </c>
      <c r="D30" s="207">
        <v>28.151599999999998</v>
      </c>
      <c r="E30" s="9">
        <f t="shared" si="0"/>
        <v>21.655076923076923</v>
      </c>
      <c r="F30" s="9">
        <f t="shared" si="1"/>
        <v>-101.8484</v>
      </c>
    </row>
    <row r="31" spans="1:6" ht="17.25" customHeight="1">
      <c r="A31" s="7">
        <v>1130299510</v>
      </c>
      <c r="B31" s="8" t="s">
        <v>337</v>
      </c>
      <c r="C31" s="9">
        <v>0</v>
      </c>
      <c r="D31" s="207"/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130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hidden="1" customHeight="1">
      <c r="A35" s="3">
        <v>1160000000</v>
      </c>
      <c r="B35" s="13" t="s">
        <v>241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17.25" hidden="1" customHeight="1">
      <c r="A36" s="7">
        <v>1163305010</v>
      </c>
      <c r="B36" s="8" t="s">
        <v>256</v>
      </c>
      <c r="C36" s="9"/>
      <c r="D36" s="10"/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2296.1</v>
      </c>
      <c r="D40" s="125">
        <f>D4+D25</f>
        <v>1040.47982</v>
      </c>
      <c r="E40" s="5">
        <f t="shared" si="0"/>
        <v>45.315091677191759</v>
      </c>
      <c r="F40" s="5">
        <f t="shared" si="1"/>
        <v>-1255.6201799999999</v>
      </c>
    </row>
    <row r="41" spans="1:7" s="6" customFormat="1">
      <c r="A41" s="3">
        <v>2000000000</v>
      </c>
      <c r="B41" s="4" t="s">
        <v>17</v>
      </c>
      <c r="C41" s="227">
        <f>C42+C43+C44+C45+C46+C48</f>
        <v>8866.2136399999981</v>
      </c>
      <c r="D41" s="227">
        <f>D42+D43+D44+D45+D46+D48+D49</f>
        <v>2493.6305500000003</v>
      </c>
      <c r="E41" s="5">
        <f t="shared" si="0"/>
        <v>28.125089821318593</v>
      </c>
      <c r="F41" s="5">
        <f t="shared" si="1"/>
        <v>-6372.5830899999983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1169.3520000000001</v>
      </c>
      <c r="E42" s="9">
        <f t="shared" si="0"/>
        <v>50.000085517595252</v>
      </c>
      <c r="F42" s="9">
        <f t="shared" si="1"/>
        <v>-1169.3479999999997</v>
      </c>
    </row>
    <row r="43" spans="1:7" ht="15.75" customHeight="1">
      <c r="A43" s="16">
        <v>2021500200</v>
      </c>
      <c r="B43" s="17" t="s">
        <v>228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4944.6908299999996</v>
      </c>
      <c r="D44" s="10">
        <v>823.17960000000005</v>
      </c>
      <c r="E44" s="9">
        <f t="shared" si="0"/>
        <v>16.647746609468001</v>
      </c>
      <c r="F44" s="9">
        <f t="shared" si="1"/>
        <v>-4121.5112299999992</v>
      </c>
    </row>
    <row r="45" spans="1:7" ht="18" customHeight="1">
      <c r="A45" s="16">
        <v>2023000000</v>
      </c>
      <c r="B45" s="17" t="s">
        <v>20</v>
      </c>
      <c r="C45" s="12">
        <v>94.305999999999997</v>
      </c>
      <c r="D45" s="180">
        <v>50.832000000000001</v>
      </c>
      <c r="E45" s="9">
        <f t="shared" si="0"/>
        <v>53.901130362861323</v>
      </c>
      <c r="F45" s="9">
        <f t="shared" si="1"/>
        <v>-43.473999999999997</v>
      </c>
    </row>
    <row r="46" spans="1:7" ht="19.5" customHeight="1">
      <c r="A46" s="16">
        <v>2020400000</v>
      </c>
      <c r="B46" s="17" t="s">
        <v>21</v>
      </c>
      <c r="C46" s="12">
        <v>974.61500000000001</v>
      </c>
      <c r="D46" s="181">
        <v>270.44195000000002</v>
      </c>
      <c r="E46" s="9">
        <f t="shared" si="0"/>
        <v>27.748593034172469</v>
      </c>
      <c r="F46" s="9">
        <f t="shared" si="1"/>
        <v>-704.17304999999999</v>
      </c>
    </row>
    <row r="47" spans="1:7" ht="32.25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.75" customHeight="1">
      <c r="A48" s="16">
        <v>2070500010</v>
      </c>
      <c r="B48" s="8" t="s">
        <v>335</v>
      </c>
      <c r="C48" s="12">
        <v>513.90180999999995</v>
      </c>
      <c r="D48" s="181">
        <v>179.82499999999999</v>
      </c>
      <c r="E48" s="9">
        <f t="shared" si="0"/>
        <v>34.992093139348931</v>
      </c>
      <c r="F48" s="9">
        <f t="shared" si="1"/>
        <v>-334.07680999999997</v>
      </c>
    </row>
    <row r="49" spans="1:8" ht="21.75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3">
        <f>C40+C41</f>
        <v>11162.313639999998</v>
      </c>
      <c r="D51" s="243">
        <f>D40+D41</f>
        <v>3534.1103700000003</v>
      </c>
      <c r="E51" s="92">
        <f t="shared" si="0"/>
        <v>31.661091812861841</v>
      </c>
      <c r="F51" s="92">
        <f t="shared" si="1"/>
        <v>-7628.2032699999982</v>
      </c>
      <c r="G51" s="193">
        <f>7662.29943-C51</f>
        <v>-3500.0142099999985</v>
      </c>
      <c r="H51" s="193">
        <f>1130.4405-D51</f>
        <v>-2403.6698700000006</v>
      </c>
    </row>
    <row r="52" spans="1:8" s="6" customFormat="1">
      <c r="A52" s="3"/>
      <c r="B52" s="21" t="s">
        <v>307</v>
      </c>
      <c r="C52" s="92">
        <f>C51-C98</f>
        <v>-530.02748000000247</v>
      </c>
      <c r="D52" s="92">
        <f>D51-D98</f>
        <v>569.8088700000003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1249.856</v>
      </c>
      <c r="D56" s="33">
        <f>D57+D58+D59+D60+D61+D63+D62</f>
        <v>544.79530999999997</v>
      </c>
      <c r="E56" s="34">
        <f>SUM(D56/C56*100)</f>
        <v>43.588646212043628</v>
      </c>
      <c r="F56" s="34">
        <f>SUM(D56-C56)</f>
        <v>-705.06069000000002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1235.9000000000001</v>
      </c>
      <c r="D58" s="37">
        <v>540.83930999999995</v>
      </c>
      <c r="E58" s="38">
        <f t="shared" ref="E58:E98" si="3">SUM(D58/C58*100)</f>
        <v>43.76076624322355</v>
      </c>
      <c r="F58" s="38">
        <f t="shared" ref="F58:F98" si="4">SUM(D58-C58)</f>
        <v>-695.06069000000014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94.305999999999997</v>
      </c>
      <c r="D64" s="32">
        <f>D65</f>
        <v>43.359340000000003</v>
      </c>
      <c r="E64" s="34">
        <f t="shared" si="3"/>
        <v>45.977286704981665</v>
      </c>
      <c r="F64" s="34">
        <f t="shared" si="4"/>
        <v>-50.946659999999994</v>
      </c>
    </row>
    <row r="65" spans="1:7">
      <c r="A65" s="43" t="s">
        <v>45</v>
      </c>
      <c r="B65" s="44" t="s">
        <v>46</v>
      </c>
      <c r="C65" s="37">
        <v>94.305999999999997</v>
      </c>
      <c r="D65" s="37">
        <v>43.359340000000003</v>
      </c>
      <c r="E65" s="38">
        <f t="shared" si="3"/>
        <v>45.977286704981665</v>
      </c>
      <c r="F65" s="38">
        <f t="shared" si="4"/>
        <v>-50.946659999999994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20</v>
      </c>
      <c r="D66" s="254">
        <f>D69+D70</f>
        <v>2.83134</v>
      </c>
      <c r="E66" s="34">
        <f t="shared" si="3"/>
        <v>14.156700000000001</v>
      </c>
      <c r="F66" s="34">
        <f t="shared" si="4"/>
        <v>-17.168659999999999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215</v>
      </c>
      <c r="B70" s="47" t="s">
        <v>216</v>
      </c>
      <c r="C70" s="37">
        <v>15</v>
      </c>
      <c r="D70" s="37">
        <v>0</v>
      </c>
      <c r="E70" s="34">
        <f t="shared" si="3"/>
        <v>0</v>
      </c>
      <c r="F70" s="34">
        <f t="shared" si="4"/>
        <v>-15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5342.6914800000004</v>
      </c>
      <c r="D72" s="48">
        <f>SUM(D73:D77)</f>
        <v>1018.015</v>
      </c>
      <c r="E72" s="34">
        <f t="shared" si="3"/>
        <v>19.054347491538103</v>
      </c>
      <c r="F72" s="34">
        <f t="shared" si="4"/>
        <v>-4324.6764800000001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4892.6914800000004</v>
      </c>
      <c r="D76" s="37">
        <v>611.01499999999999</v>
      </c>
      <c r="E76" s="38">
        <f t="shared" si="3"/>
        <v>12.48832064105542</v>
      </c>
      <c r="F76" s="38">
        <f t="shared" si="4"/>
        <v>-4281.6764800000001</v>
      </c>
    </row>
    <row r="77" spans="1:7">
      <c r="A77" s="35" t="s">
        <v>63</v>
      </c>
      <c r="B77" s="39" t="s">
        <v>64</v>
      </c>
      <c r="C77" s="49">
        <v>450</v>
      </c>
      <c r="D77" s="37">
        <v>407</v>
      </c>
      <c r="E77" s="38">
        <f t="shared" si="3"/>
        <v>90.444444444444443</v>
      </c>
      <c r="F77" s="38">
        <f t="shared" si="4"/>
        <v>-43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3807.0876400000002</v>
      </c>
      <c r="D78" s="32">
        <f>SUM(D79:D81)</f>
        <v>870.05050999999992</v>
      </c>
      <c r="E78" s="34">
        <f t="shared" si="3"/>
        <v>22.853440537029503</v>
      </c>
      <c r="F78" s="34">
        <f t="shared" si="4"/>
        <v>-2937.0371300000002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hidden="1" customHeight="1">
      <c r="A80" s="35" t="s">
        <v>69</v>
      </c>
      <c r="B80" s="51" t="s">
        <v>70</v>
      </c>
      <c r="C80" s="37">
        <v>2743.1332400000001</v>
      </c>
      <c r="D80" s="37">
        <v>103.68053999999999</v>
      </c>
      <c r="E80" s="38">
        <f t="shared" si="3"/>
        <v>3.7796392274405157</v>
      </c>
      <c r="F80" s="38">
        <f t="shared" si="4"/>
        <v>-2639.4527000000003</v>
      </c>
    </row>
    <row r="81" spans="1:6">
      <c r="A81" s="35" t="s">
        <v>71</v>
      </c>
      <c r="B81" s="39" t="s">
        <v>72</v>
      </c>
      <c r="C81" s="37">
        <v>1063.9544000000001</v>
      </c>
      <c r="D81" s="37">
        <v>766.36996999999997</v>
      </c>
      <c r="E81" s="38">
        <f t="shared" si="3"/>
        <v>72.030339834113192</v>
      </c>
      <c r="F81" s="38">
        <f t="shared" si="4"/>
        <v>-297.58443000000011</v>
      </c>
    </row>
    <row r="82" spans="1:6" s="6" customFormat="1" ht="32.25" customHeight="1">
      <c r="A82" s="30" t="s">
        <v>83</v>
      </c>
      <c r="B82" s="31" t="s">
        <v>84</v>
      </c>
      <c r="C82" s="32">
        <f>C83</f>
        <v>1176.4000000000001</v>
      </c>
      <c r="D82" s="32">
        <f>D83</f>
        <v>485.25</v>
      </c>
      <c r="E82" s="34">
        <f t="shared" si="3"/>
        <v>41.248724923495402</v>
      </c>
      <c r="F82" s="34">
        <f t="shared" si="4"/>
        <v>-691.15000000000009</v>
      </c>
    </row>
    <row r="83" spans="1:6" ht="14.25" customHeight="1">
      <c r="A83" s="35" t="s">
        <v>85</v>
      </c>
      <c r="B83" s="39" t="s">
        <v>230</v>
      </c>
      <c r="C83" s="37">
        <v>1176.4000000000001</v>
      </c>
      <c r="D83" s="37">
        <v>485.25</v>
      </c>
      <c r="E83" s="38">
        <f t="shared" si="3"/>
        <v>41.248724923495402</v>
      </c>
      <c r="F83" s="38">
        <f t="shared" si="4"/>
        <v>-691.15000000000009</v>
      </c>
    </row>
    <row r="84" spans="1:6" s="6" customFormat="1" ht="18.75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.5" customHeight="1">
      <c r="A85" s="53">
        <v>1001</v>
      </c>
      <c r="B85" s="54" t="s">
        <v>87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6.5" hidden="1" customHeight="1">
      <c r="A89" s="35" t="s">
        <v>94</v>
      </c>
      <c r="B89" s="39" t="s">
        <v>95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18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4.2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8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22.5" hidden="1" customHeight="1">
      <c r="A94" s="52">
        <v>1400</v>
      </c>
      <c r="B94" s="56" t="s">
        <v>112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92</v>
      </c>
      <c r="B96" s="31" t="s">
        <v>93</v>
      </c>
      <c r="C96" s="48">
        <f>C97</f>
        <v>2</v>
      </c>
      <c r="D96" s="32">
        <f>D97</f>
        <v>0</v>
      </c>
      <c r="E96" s="34">
        <f t="shared" si="3"/>
        <v>0</v>
      </c>
      <c r="F96" s="34">
        <f t="shared" si="4"/>
        <v>-2</v>
      </c>
    </row>
    <row r="97" spans="1:8" ht="18" customHeight="1">
      <c r="A97" s="35" t="s">
        <v>94</v>
      </c>
      <c r="B97" s="39" t="s">
        <v>95</v>
      </c>
      <c r="C97" s="49">
        <v>2</v>
      </c>
      <c r="D97" s="37">
        <v>0</v>
      </c>
      <c r="E97" s="38">
        <f t="shared" si="3"/>
        <v>0</v>
      </c>
      <c r="F97" s="38">
        <f t="shared" si="4"/>
        <v>-2</v>
      </c>
    </row>
    <row r="98" spans="1:8" s="6" customFormat="1">
      <c r="A98" s="52"/>
      <c r="B98" s="57" t="s">
        <v>116</v>
      </c>
      <c r="C98" s="246">
        <f>C56+C64+C66+C72+C78+C82+C96+C84</f>
        <v>11692.341120000001</v>
      </c>
      <c r="D98" s="246">
        <f>D56+D64+D66+D72+D78+D82+D96+D84</f>
        <v>2964.3015</v>
      </c>
      <c r="E98" s="34">
        <f t="shared" si="3"/>
        <v>25.352506136940349</v>
      </c>
      <c r="F98" s="34">
        <f t="shared" si="4"/>
        <v>-8728.0396200000014</v>
      </c>
      <c r="G98" s="193">
        <f>8096.52307-C98</f>
        <v>-3595.8180500000008</v>
      </c>
      <c r="H98" s="193">
        <f>899.25122-D98</f>
        <v>-2065.0502799999999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117</v>
      </c>
      <c r="B100" s="63"/>
      <c r="C100" s="114"/>
      <c r="D100" s="64" t="s">
        <v>261</v>
      </c>
    </row>
    <row r="101" spans="1:8" s="65" customFormat="1" ht="13.5" customHeight="1">
      <c r="A101" s="66" t="s">
        <v>118</v>
      </c>
      <c r="B101" s="66"/>
      <c r="C101" s="65" t="s">
        <v>119</v>
      </c>
    </row>
    <row r="103" spans="1:8" ht="5.25" customHeight="1"/>
    <row r="142" hidden="1"/>
  </sheetData>
  <customSheetViews>
    <customSheetView guid="{019FA35F-4E8F-4CFD-BA4C-B9ACCE278E4E}" scale="70" showPageBreaks="1" printArea="1" hiddenRows="1" view="pageBreakPreview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61528DAC-5C4C-48F4-ADE2-8A724B05A086}" scale="70" showPageBreaks="1" printArea="1" hiddenRows="1" view="pageBreakPreview" topLeftCell="A31">
      <selection activeCell="D83" sqref="D83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7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8"/>
    </customSheetView>
    <customSheetView guid="{5C539BE6-C8E0-453F-AB5E-9E58094195EA}" scale="70" showPageBreaks="1" printArea="1" hiddenRows="1" view="pageBreakPreview" topLeftCell="A31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10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0"/>
  <sheetViews>
    <sheetView tabSelected="1" view="pageBreakPreview" zoomScale="70" zoomScaleNormal="100" zoomScaleSheetLayoutView="70" workbookViewId="0">
      <selection sqref="A1:F1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9" t="s">
        <v>435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319.82079999999996</v>
      </c>
      <c r="E4" s="5">
        <f>SUM(D4/C4*100)</f>
        <v>28.061102190869764</v>
      </c>
      <c r="F4" s="5">
        <f>SUM(D4-C4)</f>
        <v>-819.90920000000006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43.474829999999997</v>
      </c>
      <c r="E5" s="5">
        <f t="shared" ref="E5:E47" si="0">SUM(D5/C5*100)</f>
        <v>39.166513513513515</v>
      </c>
      <c r="F5" s="5">
        <f t="shared" ref="F5:F47" si="1">SUM(D5-C5)</f>
        <v>-67.525170000000003</v>
      </c>
    </row>
    <row r="6" spans="1:6">
      <c r="A6" s="7">
        <v>1010200001</v>
      </c>
      <c r="B6" s="8" t="s">
        <v>225</v>
      </c>
      <c r="C6" s="9">
        <v>111</v>
      </c>
      <c r="D6" s="10">
        <v>43.474829999999997</v>
      </c>
      <c r="E6" s="9">
        <f t="shared" ref="E6:E11" si="2">SUM(D6/C6*100)</f>
        <v>39.166513513513515</v>
      </c>
      <c r="F6" s="9">
        <f t="shared" si="1"/>
        <v>-67.525170000000003</v>
      </c>
    </row>
    <row r="7" spans="1:6" ht="31.5">
      <c r="A7" s="3">
        <v>1030000000</v>
      </c>
      <c r="B7" s="13" t="s">
        <v>267</v>
      </c>
      <c r="C7" s="5">
        <f>C8+C10+C9</f>
        <v>428.72999999999996</v>
      </c>
      <c r="D7" s="5">
        <f>D8+D10+D9+D11</f>
        <v>237.88549</v>
      </c>
      <c r="E7" s="5">
        <f t="shared" si="2"/>
        <v>55.486084482074972</v>
      </c>
      <c r="F7" s="5">
        <f t="shared" si="1"/>
        <v>-190.84450999999996</v>
      </c>
    </row>
    <row r="8" spans="1:6">
      <c r="A8" s="7">
        <v>1030223001</v>
      </c>
      <c r="B8" s="8" t="s">
        <v>269</v>
      </c>
      <c r="C8" s="9">
        <v>159.916</v>
      </c>
      <c r="D8" s="10">
        <v>117.09238999999999</v>
      </c>
      <c r="E8" s="9">
        <f t="shared" si="2"/>
        <v>73.221184872057833</v>
      </c>
      <c r="F8" s="9">
        <f t="shared" si="1"/>
        <v>-42.823610000000002</v>
      </c>
    </row>
    <row r="9" spans="1:6">
      <c r="A9" s="7">
        <v>1030224001</v>
      </c>
      <c r="B9" s="8" t="s">
        <v>275</v>
      </c>
      <c r="C9" s="9">
        <v>1.7150000000000001</v>
      </c>
      <c r="D9" s="10">
        <v>0.68930999999999998</v>
      </c>
      <c r="E9" s="9">
        <f t="shared" si="2"/>
        <v>40.193002915451892</v>
      </c>
      <c r="F9" s="9">
        <f t="shared" si="1"/>
        <v>-1.02569</v>
      </c>
    </row>
    <row r="10" spans="1:6">
      <c r="A10" s="7">
        <v>1030225001</v>
      </c>
      <c r="B10" s="8" t="s">
        <v>268</v>
      </c>
      <c r="C10" s="9">
        <v>267.09899999999999</v>
      </c>
      <c r="D10" s="10">
        <v>134.88275999999999</v>
      </c>
      <c r="E10" s="9">
        <f t="shared" si="2"/>
        <v>50.499163231610744</v>
      </c>
      <c r="F10" s="9">
        <f t="shared" si="1"/>
        <v>-132.21624</v>
      </c>
    </row>
    <row r="11" spans="1:6">
      <c r="A11" s="7">
        <v>1030226001</v>
      </c>
      <c r="B11" s="8" t="s">
        <v>277</v>
      </c>
      <c r="C11" s="9">
        <v>0</v>
      </c>
      <c r="D11" s="10">
        <v>-14.778969999999999</v>
      </c>
      <c r="E11" s="9" t="e">
        <f t="shared" si="2"/>
        <v>#DIV/0!</v>
      </c>
      <c r="F11" s="9">
        <f t="shared" si="1"/>
        <v>-14.778969999999999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1.0592999999999999</v>
      </c>
      <c r="E12" s="5">
        <f t="shared" si="0"/>
        <v>10.593</v>
      </c>
      <c r="F12" s="5">
        <f t="shared" si="1"/>
        <v>-8.9406999999999996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1.0592999999999999</v>
      </c>
      <c r="E13" s="9">
        <f t="shared" si="0"/>
        <v>10.593</v>
      </c>
      <c r="F13" s="9">
        <f t="shared" si="1"/>
        <v>-8.9406999999999996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585</v>
      </c>
      <c r="D14" s="5">
        <f>D15+D16</f>
        <v>35.801180000000002</v>
      </c>
      <c r="E14" s="5">
        <f t="shared" si="0"/>
        <v>6.1198598290598296</v>
      </c>
      <c r="F14" s="5">
        <f t="shared" si="1"/>
        <v>-549.19881999999996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2.03389</v>
      </c>
      <c r="E15" s="9">
        <f t="shared" si="0"/>
        <v>0.75051291512915119</v>
      </c>
      <c r="F15" s="9">
        <f>SUM(D15-C15)</f>
        <v>-268.96611000000001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33.767290000000003</v>
      </c>
      <c r="E16" s="9">
        <f t="shared" si="0"/>
        <v>10.753914012738855</v>
      </c>
      <c r="F16" s="9">
        <f t="shared" si="1"/>
        <v>-280.23271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1.6</v>
      </c>
      <c r="E17" s="5">
        <f t="shared" si="0"/>
        <v>32</v>
      </c>
      <c r="F17" s="5">
        <f t="shared" si="1"/>
        <v>-3.4</v>
      </c>
    </row>
    <row r="18" spans="1:6" ht="18" customHeight="1">
      <c r="A18" s="7">
        <v>1080400001</v>
      </c>
      <c r="B18" s="8" t="s">
        <v>224</v>
      </c>
      <c r="C18" s="9">
        <v>5</v>
      </c>
      <c r="D18" s="10">
        <v>1.6</v>
      </c>
      <c r="E18" s="9">
        <f t="shared" si="0"/>
        <v>32</v>
      </c>
      <c r="F18" s="9">
        <f t="shared" si="1"/>
        <v>-3.4</v>
      </c>
    </row>
    <row r="19" spans="1:6" ht="1.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123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C24+C27+C29+C32</f>
        <v>30</v>
      </c>
      <c r="D23" s="5">
        <f>D25+D27+D32</f>
        <v>16.721819999999997</v>
      </c>
      <c r="E23" s="5">
        <f t="shared" si="0"/>
        <v>55.739399999999996</v>
      </c>
      <c r="F23" s="5">
        <f t="shared" si="1"/>
        <v>-13.278180000000003</v>
      </c>
    </row>
    <row r="24" spans="1:6" s="6" customFormat="1" ht="30" customHeight="1">
      <c r="A24" s="68">
        <v>1110000000</v>
      </c>
      <c r="B24" s="69" t="s">
        <v>126</v>
      </c>
      <c r="C24" s="5">
        <f>C25+C26</f>
        <v>30</v>
      </c>
      <c r="D24" s="5">
        <f>D25</f>
        <v>16.383299999999998</v>
      </c>
      <c r="E24" s="5">
        <f t="shared" si="0"/>
        <v>54.610999999999997</v>
      </c>
      <c r="F24" s="5">
        <f t="shared" si="1"/>
        <v>-13.616700000000002</v>
      </c>
    </row>
    <row r="25" spans="1:6" ht="17.25" customHeight="1">
      <c r="A25" s="16">
        <v>1110502510</v>
      </c>
      <c r="B25" s="17" t="s">
        <v>222</v>
      </c>
      <c r="C25" s="12">
        <v>30</v>
      </c>
      <c r="D25" s="10">
        <v>16.383299999999998</v>
      </c>
      <c r="E25" s="9">
        <f t="shared" si="0"/>
        <v>54.610999999999997</v>
      </c>
      <c r="F25" s="9">
        <f t="shared" si="1"/>
        <v>-13.616700000000002</v>
      </c>
    </row>
    <row r="26" spans="1:6" ht="0.75" hidden="1" customHeight="1">
      <c r="A26" s="7">
        <v>1110503505</v>
      </c>
      <c r="B26" s="11" t="s">
        <v>221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29.25" hidden="1">
      <c r="A27" s="68">
        <v>1130000000</v>
      </c>
      <c r="B27" s="69" t="s">
        <v>128</v>
      </c>
      <c r="C27" s="5">
        <f>C28</f>
        <v>0</v>
      </c>
      <c r="D27" s="5">
        <f>D28</f>
        <v>0</v>
      </c>
      <c r="E27" s="5" t="e">
        <f t="shared" si="0"/>
        <v>#DIV/0!</v>
      </c>
      <c r="F27" s="5">
        <f t="shared" si="1"/>
        <v>0</v>
      </c>
    </row>
    <row r="28" spans="1:6" hidden="1">
      <c r="A28" s="7">
        <v>1130305005</v>
      </c>
      <c r="B28" s="8" t="s">
        <v>14</v>
      </c>
      <c r="C28" s="9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6.5" hidden="1" customHeight="1">
      <c r="A29" s="70">
        <v>1140000000</v>
      </c>
      <c r="B29" s="71" t="s">
        <v>129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5.75" hidden="1" customHeight="1">
      <c r="A30" s="16">
        <v>1140200000</v>
      </c>
      <c r="B30" s="18" t="s">
        <v>130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8" hidden="1" customHeight="1">
      <c r="A31" s="7">
        <v>1140600000</v>
      </c>
      <c r="B31" s="8" t="s">
        <v>219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hidden="1" customHeight="1">
      <c r="A32" s="3">
        <v>1170000000</v>
      </c>
      <c r="B32" s="13" t="s">
        <v>132</v>
      </c>
      <c r="C32" s="5">
        <f>C33+C34</f>
        <v>0</v>
      </c>
      <c r="D32" s="5">
        <f>D33+D34</f>
        <v>0.33851999999999999</v>
      </c>
      <c r="E32" s="5" t="e">
        <f t="shared" si="0"/>
        <v>#DIV/0!</v>
      </c>
      <c r="F32" s="5">
        <f t="shared" si="1"/>
        <v>0.33851999999999999</v>
      </c>
    </row>
    <row r="33" spans="1:8" ht="19.5" hidden="1" customHeight="1">
      <c r="A33" s="7">
        <v>1170105005</v>
      </c>
      <c r="B33" s="8" t="s">
        <v>15</v>
      </c>
      <c r="C33" s="9">
        <v>0</v>
      </c>
      <c r="D33" s="9">
        <v>0.33851999999999999</v>
      </c>
      <c r="E33" s="9" t="e">
        <f t="shared" si="0"/>
        <v>#DIV/0!</v>
      </c>
      <c r="F33" s="9">
        <f t="shared" si="1"/>
        <v>0.33851999999999999</v>
      </c>
    </row>
    <row r="34" spans="1:8" ht="19.5" hidden="1" customHeight="1">
      <c r="A34" s="7">
        <v>1170505005</v>
      </c>
      <c r="B34" s="11" t="s">
        <v>217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8" s="6" customFormat="1" ht="18.75" customHeight="1">
      <c r="A35" s="3">
        <v>1000000000</v>
      </c>
      <c r="B35" s="4" t="s">
        <v>16</v>
      </c>
      <c r="C35" s="125">
        <f>SUM(C4,C23)</f>
        <v>1169.73</v>
      </c>
      <c r="D35" s="125">
        <f>D4+D23</f>
        <v>336.54261999999994</v>
      </c>
      <c r="E35" s="5">
        <f t="shared" si="0"/>
        <v>28.770965949407124</v>
      </c>
      <c r="F35" s="5">
        <f t="shared" si="1"/>
        <v>-833.18738000000008</v>
      </c>
    </row>
    <row r="36" spans="1:8" s="6" customFormat="1">
      <c r="A36" s="3">
        <v>2000000000</v>
      </c>
      <c r="B36" s="4" t="s">
        <v>17</v>
      </c>
      <c r="C36" s="5">
        <f>C37+C39+C40+C41+C42+C43</f>
        <v>10840.68312</v>
      </c>
      <c r="D36" s="5">
        <f>D37+D39+D40+D41+D43+D42</f>
        <v>1265.056</v>
      </c>
      <c r="E36" s="5">
        <f t="shared" si="0"/>
        <v>11.669522907335015</v>
      </c>
      <c r="F36" s="5">
        <f t="shared" si="1"/>
        <v>-9575.6271199999992</v>
      </c>
      <c r="G36" s="19"/>
    </row>
    <row r="37" spans="1:8" ht="14.25" customHeight="1">
      <c r="A37" s="16">
        <v>2021000000</v>
      </c>
      <c r="B37" s="17" t="s">
        <v>18</v>
      </c>
      <c r="C37" s="98">
        <v>2095.3000000000002</v>
      </c>
      <c r="D37" s="98">
        <v>1047.6479999999999</v>
      </c>
      <c r="E37" s="9">
        <f t="shared" si="0"/>
        <v>49.999904548274706</v>
      </c>
      <c r="F37" s="9">
        <f t="shared" si="1"/>
        <v>-1047.6520000000003</v>
      </c>
    </row>
    <row r="38" spans="1:8" ht="15.75" hidden="1" customHeight="1">
      <c r="A38" s="16">
        <v>2020100310</v>
      </c>
      <c r="B38" s="17" t="s">
        <v>228</v>
      </c>
      <c r="C38" s="98"/>
      <c r="D38" s="20">
        <v>0</v>
      </c>
      <c r="E38" s="9" t="e">
        <f t="shared" si="0"/>
        <v>#DIV/0!</v>
      </c>
      <c r="F38" s="9">
        <f t="shared" si="1"/>
        <v>0</v>
      </c>
    </row>
    <row r="39" spans="1:8" ht="15.75" customHeight="1">
      <c r="A39" s="16">
        <v>2021500200</v>
      </c>
      <c r="B39" s="17" t="s">
        <v>228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>
      <c r="A40" s="16">
        <v>2022000000</v>
      </c>
      <c r="B40" s="17" t="s">
        <v>19</v>
      </c>
      <c r="C40" s="98">
        <v>5392.4809599999999</v>
      </c>
      <c r="D40" s="10">
        <v>166.57599999999999</v>
      </c>
      <c r="E40" s="9">
        <f t="shared" si="0"/>
        <v>3.0890419685413226</v>
      </c>
      <c r="F40" s="9">
        <f t="shared" si="1"/>
        <v>-5225.9049599999998</v>
      </c>
    </row>
    <row r="41" spans="1:8" ht="17.25" customHeight="1">
      <c r="A41" s="16">
        <v>2023000000</v>
      </c>
      <c r="B41" s="17" t="s">
        <v>20</v>
      </c>
      <c r="C41" s="12">
        <v>94.305000000000007</v>
      </c>
      <c r="D41" s="180">
        <v>50.832000000000001</v>
      </c>
      <c r="E41" s="9">
        <f t="shared" si="0"/>
        <v>53.901701924606328</v>
      </c>
      <c r="F41" s="9">
        <f t="shared" si="1"/>
        <v>-43.473000000000006</v>
      </c>
    </row>
    <row r="42" spans="1:8" ht="13.5" customHeight="1">
      <c r="A42" s="16">
        <v>2024000000</v>
      </c>
      <c r="B42" s="17" t="s">
        <v>21</v>
      </c>
      <c r="C42" s="12">
        <v>2492.6019999999999</v>
      </c>
      <c r="D42" s="181"/>
      <c r="E42" s="9">
        <f t="shared" si="0"/>
        <v>0</v>
      </c>
      <c r="F42" s="9">
        <f t="shared" si="1"/>
        <v>-2492.6019999999999</v>
      </c>
    </row>
    <row r="43" spans="1:8" ht="14.25" customHeight="1">
      <c r="A43" s="16">
        <v>2070500010</v>
      </c>
      <c r="B43" s="8" t="s">
        <v>335</v>
      </c>
      <c r="C43" s="12">
        <v>765.99516000000006</v>
      </c>
      <c r="D43" s="181">
        <v>0</v>
      </c>
      <c r="E43" s="9">
        <f t="shared" si="0"/>
        <v>0</v>
      </c>
      <c r="F43" s="9">
        <f t="shared" si="1"/>
        <v>-765.99516000000006</v>
      </c>
    </row>
    <row r="44" spans="1:8" ht="14.25" hidden="1" customHeight="1">
      <c r="A44" s="7">
        <v>2190500005</v>
      </c>
      <c r="B44" s="11" t="s">
        <v>23</v>
      </c>
      <c r="C44" s="14"/>
      <c r="D44" s="14"/>
      <c r="E44" s="5"/>
      <c r="F44" s="5">
        <f>SUM(D44-C44)</f>
        <v>0</v>
      </c>
    </row>
    <row r="45" spans="1:8" s="6" customFormat="1" ht="16.5" hidden="1" customHeight="1">
      <c r="A45" s="3">
        <v>3000000000</v>
      </c>
      <c r="B45" s="13" t="s">
        <v>24</v>
      </c>
      <c r="C45" s="184">
        <v>0</v>
      </c>
      <c r="D45" s="14">
        <v>0</v>
      </c>
      <c r="E45" s="5" t="e">
        <f t="shared" si="0"/>
        <v>#DIV/0!</v>
      </c>
      <c r="F45" s="5">
        <f t="shared" si="1"/>
        <v>0</v>
      </c>
    </row>
    <row r="46" spans="1:8" s="6" customFormat="1" ht="21" hidden="1" customHeight="1">
      <c r="A46" s="3">
        <v>2190500010</v>
      </c>
      <c r="B46" s="13" t="s">
        <v>312</v>
      </c>
      <c r="C46" s="184">
        <v>0</v>
      </c>
      <c r="D46" s="14">
        <v>0</v>
      </c>
      <c r="E46" s="5"/>
      <c r="F46" s="5"/>
    </row>
    <row r="47" spans="1:8" s="6" customFormat="1" ht="16.5" customHeight="1">
      <c r="A47" s="3"/>
      <c r="B47" s="4" t="s">
        <v>25</v>
      </c>
      <c r="C47" s="247">
        <f>C35+C36</f>
        <v>12010.413119999999</v>
      </c>
      <c r="D47" s="247">
        <f>D35+D36</f>
        <v>1601.59862</v>
      </c>
      <c r="E47" s="5">
        <f t="shared" si="0"/>
        <v>13.335083514596041</v>
      </c>
      <c r="F47" s="5">
        <f t="shared" si="1"/>
        <v>-10408.814499999999</v>
      </c>
      <c r="G47" s="193"/>
      <c r="H47" s="242"/>
    </row>
    <row r="48" spans="1:8" s="6" customFormat="1" ht="15.75" customHeight="1">
      <c r="A48" s="3"/>
      <c r="B48" s="21" t="s">
        <v>307</v>
      </c>
      <c r="C48" s="187">
        <f>C47-C94</f>
        <v>-31.442159999998694</v>
      </c>
      <c r="D48" s="187">
        <f>D47-D94</f>
        <v>232.03942000000006</v>
      </c>
      <c r="E48" s="22"/>
      <c r="F48" s="22"/>
    </row>
    <row r="49" spans="1:6">
      <c r="A49" s="23"/>
      <c r="B49" s="24"/>
      <c r="C49" s="113"/>
      <c r="D49" s="25"/>
      <c r="E49" s="26"/>
      <c r="F49" s="27"/>
    </row>
    <row r="50" spans="1:6" ht="32.25" customHeight="1">
      <c r="A50" s="28" t="s">
        <v>0</v>
      </c>
      <c r="B50" s="28" t="s">
        <v>26</v>
      </c>
      <c r="C50" s="72" t="s">
        <v>410</v>
      </c>
      <c r="D50" s="471" t="s">
        <v>417</v>
      </c>
      <c r="E50" s="72" t="s">
        <v>2</v>
      </c>
      <c r="F50" s="73" t="s">
        <v>3</v>
      </c>
    </row>
    <row r="51" spans="1:6">
      <c r="A51" s="29">
        <v>1</v>
      </c>
      <c r="B51" s="28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16.5" customHeight="1">
      <c r="A52" s="30" t="s">
        <v>27</v>
      </c>
      <c r="B52" s="31" t="s">
        <v>28</v>
      </c>
      <c r="C52" s="32">
        <f>C53+C54+C55+C56+C57+C59+C58</f>
        <v>1209.5520000000001</v>
      </c>
      <c r="D52" s="33">
        <f>D54+D59</f>
        <v>630.42040000000009</v>
      </c>
      <c r="E52" s="34">
        <f>SUM(D52/C52*100)</f>
        <v>52.120156884532456</v>
      </c>
      <c r="F52" s="34">
        <f>SUM(D52-C52)</f>
        <v>-579.13160000000005</v>
      </c>
    </row>
    <row r="53" spans="1:6" s="6" customFormat="1" ht="17.25" hidden="1" customHeight="1">
      <c r="A53" s="35" t="s">
        <v>29</v>
      </c>
      <c r="B53" s="36" t="s">
        <v>30</v>
      </c>
      <c r="C53" s="37"/>
      <c r="D53" s="37"/>
      <c r="E53" s="38"/>
      <c r="F53" s="38"/>
    </row>
    <row r="54" spans="1:6" ht="20.25" customHeight="1">
      <c r="A54" s="35" t="s">
        <v>31</v>
      </c>
      <c r="B54" s="39" t="s">
        <v>32</v>
      </c>
      <c r="C54" s="37">
        <v>1196.4000000000001</v>
      </c>
      <c r="D54" s="37">
        <v>627.26840000000004</v>
      </c>
      <c r="E54" s="38">
        <f>SUM(D54/C54*100)</f>
        <v>52.429655633567371</v>
      </c>
      <c r="F54" s="38">
        <f t="shared" ref="F54:F94" si="3">SUM(D54-C54)</f>
        <v>-569.13160000000005</v>
      </c>
    </row>
    <row r="55" spans="1:6" ht="0.75" hidden="1" customHeight="1">
      <c r="A55" s="35" t="s">
        <v>33</v>
      </c>
      <c r="B55" s="39" t="s">
        <v>34</v>
      </c>
      <c r="C55" s="37"/>
      <c r="D55" s="37"/>
      <c r="E55" s="38"/>
      <c r="F55" s="38">
        <f t="shared" si="3"/>
        <v>0</v>
      </c>
    </row>
    <row r="56" spans="1:6" ht="17.25" hidden="1" customHeight="1">
      <c r="A56" s="35" t="s">
        <v>35</v>
      </c>
      <c r="B56" s="39" t="s">
        <v>36</v>
      </c>
      <c r="C56" s="37"/>
      <c r="D56" s="37"/>
      <c r="E56" s="38" t="e">
        <f t="shared" ref="E56:E94" si="4">SUM(D56/C56*100)</f>
        <v>#DIV/0!</v>
      </c>
      <c r="F56" s="38">
        <f t="shared" si="3"/>
        <v>0</v>
      </c>
    </row>
    <row r="57" spans="1:6" ht="17.25" hidden="1" customHeight="1">
      <c r="A57" s="35" t="s">
        <v>37</v>
      </c>
      <c r="B57" s="39" t="s">
        <v>38</v>
      </c>
      <c r="C57" s="37"/>
      <c r="D57" s="37">
        <v>0</v>
      </c>
      <c r="E57" s="38" t="e">
        <f t="shared" si="4"/>
        <v>#DIV/0!</v>
      </c>
      <c r="F57" s="38">
        <f t="shared" si="3"/>
        <v>0</v>
      </c>
    </row>
    <row r="58" spans="1:6" ht="15.75" customHeight="1">
      <c r="A58" s="35" t="s">
        <v>39</v>
      </c>
      <c r="B58" s="39" t="s">
        <v>40</v>
      </c>
      <c r="C58" s="40">
        <v>10</v>
      </c>
      <c r="D58" s="40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37">
        <v>3.1520000000000001</v>
      </c>
      <c r="D59" s="37">
        <v>3.1520000000000001</v>
      </c>
      <c r="E59" s="38">
        <f t="shared" si="4"/>
        <v>100</v>
      </c>
      <c r="F59" s="38">
        <f t="shared" si="3"/>
        <v>0</v>
      </c>
    </row>
    <row r="60" spans="1:6" s="6" customFormat="1" ht="17.850000000000001" customHeight="1">
      <c r="A60" s="41" t="s">
        <v>43</v>
      </c>
      <c r="B60" s="42" t="s">
        <v>44</v>
      </c>
      <c r="C60" s="32">
        <f>C61</f>
        <v>94.305000000000007</v>
      </c>
      <c r="D60" s="32">
        <f>D61</f>
        <v>33.099260000000001</v>
      </c>
      <c r="E60" s="34">
        <f t="shared" si="4"/>
        <v>35.098096601452731</v>
      </c>
      <c r="F60" s="34">
        <f t="shared" si="3"/>
        <v>-61.205740000000006</v>
      </c>
    </row>
    <row r="61" spans="1:6" ht="17.850000000000001" customHeight="1">
      <c r="A61" s="43" t="s">
        <v>45</v>
      </c>
      <c r="B61" s="44" t="s">
        <v>46</v>
      </c>
      <c r="C61" s="37">
        <v>94.305000000000007</v>
      </c>
      <c r="D61" s="37">
        <v>33.099260000000001</v>
      </c>
      <c r="E61" s="38">
        <f t="shared" si="4"/>
        <v>35.098096601452731</v>
      </c>
      <c r="F61" s="38">
        <f t="shared" si="3"/>
        <v>-61.205740000000006</v>
      </c>
    </row>
    <row r="62" spans="1:6" s="6" customFormat="1" ht="17.25" customHeight="1">
      <c r="A62" s="30" t="s">
        <v>47</v>
      </c>
      <c r="B62" s="31" t="s">
        <v>48</v>
      </c>
      <c r="C62" s="32">
        <f>C65+C66+C67</f>
        <v>8</v>
      </c>
      <c r="D62" s="32">
        <f>SUM(D65+D66+D67)</f>
        <v>4.83134</v>
      </c>
      <c r="E62" s="34">
        <f t="shared" si="4"/>
        <v>60.391750000000002</v>
      </c>
      <c r="F62" s="34">
        <f t="shared" si="3"/>
        <v>-3.16866</v>
      </c>
    </row>
    <row r="63" spans="1:6" ht="17.25" hidden="1" customHeight="1">
      <c r="A63" s="35" t="s">
        <v>49</v>
      </c>
      <c r="B63" s="39" t="s">
        <v>50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t="17.25" hidden="1" customHeight="1">
      <c r="A64" s="45" t="s">
        <v>51</v>
      </c>
      <c r="B64" s="39" t="s">
        <v>52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8" customHeight="1">
      <c r="A65" s="46" t="s">
        <v>53</v>
      </c>
      <c r="B65" s="47" t="s">
        <v>54</v>
      </c>
      <c r="C65" s="37">
        <v>3</v>
      </c>
      <c r="D65" s="37">
        <v>2.83134</v>
      </c>
      <c r="E65" s="34">
        <f t="shared" si="4"/>
        <v>94.378</v>
      </c>
      <c r="F65" s="34">
        <f t="shared" si="3"/>
        <v>-0.16866000000000003</v>
      </c>
    </row>
    <row r="66" spans="1:7" ht="18" customHeight="1">
      <c r="A66" s="46" t="s">
        <v>215</v>
      </c>
      <c r="B66" s="47" t="s">
        <v>216</v>
      </c>
      <c r="C66" s="37">
        <v>3</v>
      </c>
      <c r="D66" s="37">
        <v>0</v>
      </c>
      <c r="E66" s="38">
        <f t="shared" si="4"/>
        <v>0</v>
      </c>
      <c r="F66" s="38">
        <f t="shared" si="3"/>
        <v>-3</v>
      </c>
    </row>
    <row r="67" spans="1:7" ht="18" customHeight="1">
      <c r="A67" s="46" t="s">
        <v>340</v>
      </c>
      <c r="B67" s="47" t="s">
        <v>343</v>
      </c>
      <c r="C67" s="37">
        <v>2</v>
      </c>
      <c r="D67" s="37">
        <v>2</v>
      </c>
      <c r="E67" s="38"/>
      <c r="F67" s="38"/>
    </row>
    <row r="68" spans="1:7" s="6" customFormat="1" ht="15.75" customHeight="1">
      <c r="A68" s="30" t="s">
        <v>55</v>
      </c>
      <c r="B68" s="31" t="s">
        <v>56</v>
      </c>
      <c r="C68" s="48">
        <f>SUM(C69:C72)</f>
        <v>1284.1821600000001</v>
      </c>
      <c r="D68" s="48">
        <f>D69+D70+D71+D72</f>
        <v>212.58360999999999</v>
      </c>
      <c r="E68" s="34">
        <f t="shared" si="4"/>
        <v>16.554007415894954</v>
      </c>
      <c r="F68" s="34">
        <f t="shared" si="3"/>
        <v>-1071.5985500000002</v>
      </c>
    </row>
    <row r="69" spans="1:7" ht="16.5" customHeight="1">
      <c r="A69" s="35" t="s">
        <v>57</v>
      </c>
      <c r="B69" s="39" t="s">
        <v>58</v>
      </c>
      <c r="C69" s="49">
        <v>0</v>
      </c>
      <c r="D69" s="37">
        <v>0</v>
      </c>
      <c r="E69" s="38" t="e">
        <f t="shared" si="4"/>
        <v>#DIV/0!</v>
      </c>
      <c r="F69" s="38">
        <f t="shared" si="3"/>
        <v>0</v>
      </c>
    </row>
    <row r="70" spans="1:7" s="6" customFormat="1" ht="19.5" customHeight="1">
      <c r="A70" s="35" t="s">
        <v>59</v>
      </c>
      <c r="B70" s="39" t="s">
        <v>60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7.25" customHeight="1">
      <c r="A71" s="35" t="s">
        <v>61</v>
      </c>
      <c r="B71" s="39" t="s">
        <v>62</v>
      </c>
      <c r="C71" s="49">
        <v>1256.6821600000001</v>
      </c>
      <c r="D71" s="37">
        <v>185.08360999999999</v>
      </c>
      <c r="E71" s="38">
        <f t="shared" si="4"/>
        <v>14.727957147095969</v>
      </c>
      <c r="F71" s="38">
        <f t="shared" si="3"/>
        <v>-1071.5985500000002</v>
      </c>
    </row>
    <row r="72" spans="1:7" ht="15.75" customHeight="1">
      <c r="A72" s="35" t="s">
        <v>63</v>
      </c>
      <c r="B72" s="39" t="s">
        <v>64</v>
      </c>
      <c r="C72" s="49">
        <v>27.5</v>
      </c>
      <c r="D72" s="37">
        <v>27.5</v>
      </c>
      <c r="E72" s="38">
        <f t="shared" si="4"/>
        <v>100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32">
        <f>SUM(C74:C76)</f>
        <v>8575.0161199999984</v>
      </c>
      <c r="D73" s="32">
        <f>D76</f>
        <v>108.33967</v>
      </c>
      <c r="E73" s="34">
        <f t="shared" si="4"/>
        <v>1.2634340097310512</v>
      </c>
      <c r="F73" s="34">
        <f t="shared" si="3"/>
        <v>-8466.676449999999</v>
      </c>
    </row>
    <row r="74" spans="1:7" ht="15.75" hidden="1" customHeight="1">
      <c r="A74" s="35" t="s">
        <v>67</v>
      </c>
      <c r="B74" s="51" t="s">
        <v>68</v>
      </c>
      <c r="C74" s="37">
        <v>0</v>
      </c>
      <c r="D74" s="37">
        <v>0</v>
      </c>
      <c r="E74" s="38" t="e">
        <f t="shared" si="4"/>
        <v>#DIV/0!</v>
      </c>
      <c r="F74" s="38">
        <f t="shared" si="3"/>
        <v>0</v>
      </c>
    </row>
    <row r="75" spans="1:7" ht="15.75" hidden="1" customHeight="1">
      <c r="A75" s="35" t="s">
        <v>69</v>
      </c>
      <c r="B75" s="51" t="s">
        <v>70</v>
      </c>
      <c r="C75" s="37">
        <v>8379.4661199999991</v>
      </c>
      <c r="D75" s="37"/>
      <c r="E75" s="38">
        <f t="shared" si="4"/>
        <v>0</v>
      </c>
      <c r="F75" s="38">
        <f t="shared" si="3"/>
        <v>-8379.4661199999991</v>
      </c>
    </row>
    <row r="76" spans="1:7" ht="17.850000000000001" customHeight="1">
      <c r="A76" s="35" t="s">
        <v>71</v>
      </c>
      <c r="B76" s="39" t="s">
        <v>72</v>
      </c>
      <c r="C76" s="37">
        <v>195.55</v>
      </c>
      <c r="D76" s="37">
        <v>108.33967</v>
      </c>
      <c r="E76" s="38">
        <f t="shared" si="4"/>
        <v>55.402541549475835</v>
      </c>
      <c r="F76" s="38">
        <f t="shared" si="3"/>
        <v>-87.210330000000013</v>
      </c>
    </row>
    <row r="77" spans="1:7" s="6" customFormat="1" ht="17.850000000000001" customHeight="1">
      <c r="A77" s="30" t="s">
        <v>83</v>
      </c>
      <c r="B77" s="31" t="s">
        <v>84</v>
      </c>
      <c r="C77" s="32">
        <f>C78</f>
        <v>865.8</v>
      </c>
      <c r="D77" s="32">
        <f>D78</f>
        <v>380.28492</v>
      </c>
      <c r="E77" s="34">
        <f t="shared" si="4"/>
        <v>43.922952182952187</v>
      </c>
      <c r="F77" s="34">
        <f t="shared" si="3"/>
        <v>-485.51507999999995</v>
      </c>
    </row>
    <row r="78" spans="1:7" ht="15" customHeight="1">
      <c r="A78" s="35" t="s">
        <v>85</v>
      </c>
      <c r="B78" s="39" t="s">
        <v>230</v>
      </c>
      <c r="C78" s="37">
        <v>865.8</v>
      </c>
      <c r="D78" s="37">
        <v>380.28492</v>
      </c>
      <c r="E78" s="38">
        <f t="shared" si="4"/>
        <v>43.922952182952187</v>
      </c>
      <c r="F78" s="38">
        <f t="shared" si="3"/>
        <v>-485.51507999999995</v>
      </c>
    </row>
    <row r="79" spans="1:7" s="6" customFormat="1" ht="0.75" hidden="1" customHeight="1">
      <c r="A79" s="52">
        <v>1000</v>
      </c>
      <c r="B79" s="31" t="s">
        <v>86</v>
      </c>
      <c r="C79" s="32">
        <f>SUM(C80:C83)</f>
        <v>0</v>
      </c>
      <c r="D79" s="32">
        <f>SUM(D80:D83)</f>
        <v>0</v>
      </c>
      <c r="E79" s="34" t="e">
        <f t="shared" si="4"/>
        <v>#DIV/0!</v>
      </c>
      <c r="F79" s="34">
        <f t="shared" si="3"/>
        <v>0</v>
      </c>
    </row>
    <row r="80" spans="1:7" ht="0.75" hidden="1" customHeight="1">
      <c r="A80" s="53">
        <v>1001</v>
      </c>
      <c r="B80" s="54" t="s">
        <v>87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8" ht="17.25" hidden="1" customHeight="1">
      <c r="A81" s="53">
        <v>1003</v>
      </c>
      <c r="B81" s="54" t="s">
        <v>88</v>
      </c>
      <c r="C81" s="37">
        <v>0</v>
      </c>
      <c r="D81" s="37">
        <v>0</v>
      </c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1004</v>
      </c>
      <c r="B82" s="54" t="s">
        <v>89</v>
      </c>
      <c r="C82" s="37"/>
      <c r="D82" s="55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35" t="s">
        <v>90</v>
      </c>
      <c r="B83" s="39" t="s">
        <v>91</v>
      </c>
      <c r="C83" s="37">
        <v>0</v>
      </c>
      <c r="D83" s="37">
        <v>0</v>
      </c>
      <c r="E83" s="38"/>
      <c r="F83" s="38">
        <f t="shared" si="3"/>
        <v>0</v>
      </c>
    </row>
    <row r="84" spans="1:8" ht="17.850000000000001" customHeight="1">
      <c r="A84" s="30" t="s">
        <v>92</v>
      </c>
      <c r="B84" s="31" t="s">
        <v>93</v>
      </c>
      <c r="C84" s="32">
        <f>C85+C86+C87+C88+C89</f>
        <v>5</v>
      </c>
      <c r="D84" s="32">
        <f>D85+D86+D87+D88+D89</f>
        <v>0</v>
      </c>
      <c r="E84" s="38">
        <f t="shared" si="4"/>
        <v>0</v>
      </c>
      <c r="F84" s="22">
        <f>F85+F86+F87+F88+F89</f>
        <v>-5</v>
      </c>
    </row>
    <row r="85" spans="1:8" ht="17.25" customHeight="1">
      <c r="A85" s="35" t="s">
        <v>94</v>
      </c>
      <c r="B85" s="39" t="s">
        <v>95</v>
      </c>
      <c r="C85" s="37">
        <v>5</v>
      </c>
      <c r="D85" s="37">
        <v>0</v>
      </c>
      <c r="E85" s="38">
        <f t="shared" si="4"/>
        <v>0</v>
      </c>
      <c r="F85" s="38">
        <f>SUM(D85-C85)</f>
        <v>-5</v>
      </c>
    </row>
    <row r="86" spans="1:8" ht="15.75" hidden="1" customHeight="1">
      <c r="A86" s="35" t="s">
        <v>96</v>
      </c>
      <c r="B86" s="39" t="s">
        <v>97</v>
      </c>
      <c r="C86" s="37"/>
      <c r="D86" s="37"/>
      <c r="E86" s="38" t="e">
        <f t="shared" si="4"/>
        <v>#DIV/0!</v>
      </c>
      <c r="F86" s="38">
        <f>SUM(D86-C86)</f>
        <v>0</v>
      </c>
    </row>
    <row r="87" spans="1:8" ht="15.75" hidden="1" customHeight="1">
      <c r="A87" s="35" t="s">
        <v>98</v>
      </c>
      <c r="B87" s="39" t="s">
        <v>99</v>
      </c>
      <c r="C87" s="37"/>
      <c r="D87" s="37"/>
      <c r="E87" s="38" t="e">
        <f t="shared" si="4"/>
        <v>#DIV/0!</v>
      </c>
      <c r="F87" s="38"/>
    </row>
    <row r="88" spans="1:8" ht="15.75" hidden="1" customHeight="1">
      <c r="A88" s="35" t="s">
        <v>100</v>
      </c>
      <c r="B88" s="39" t="s">
        <v>101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102</v>
      </c>
      <c r="B89" s="39" t="s">
        <v>103</v>
      </c>
      <c r="C89" s="37"/>
      <c r="D89" s="37"/>
      <c r="E89" s="38" t="e">
        <f t="shared" si="4"/>
        <v>#DIV/0!</v>
      </c>
      <c r="F89" s="38"/>
    </row>
    <row r="90" spans="1:8" s="6" customFormat="1" ht="15.75" hidden="1" customHeight="1">
      <c r="A90" s="52">
        <v>1400</v>
      </c>
      <c r="B90" s="56" t="s">
        <v>112</v>
      </c>
      <c r="C90" s="48">
        <f>C91+C92+C93</f>
        <v>0</v>
      </c>
      <c r="D90" s="48">
        <f>SUM(D91:D93)</f>
        <v>0</v>
      </c>
      <c r="E90" s="34" t="e">
        <f t="shared" si="4"/>
        <v>#DIV/0!</v>
      </c>
      <c r="F90" s="34">
        <f t="shared" si="3"/>
        <v>0</v>
      </c>
    </row>
    <row r="91" spans="1:8" ht="15.75" hidden="1" customHeight="1">
      <c r="A91" s="53">
        <v>1401</v>
      </c>
      <c r="B91" s="54" t="s">
        <v>113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8" ht="18" hidden="1" customHeight="1">
      <c r="A92" s="53">
        <v>1402</v>
      </c>
      <c r="B92" s="54" t="s">
        <v>114</v>
      </c>
      <c r="C92" s="170"/>
      <c r="D92" s="171"/>
      <c r="E92" s="38" t="e">
        <f t="shared" si="4"/>
        <v>#DIV/0!</v>
      </c>
      <c r="F92" s="38">
        <f t="shared" si="3"/>
        <v>0</v>
      </c>
    </row>
    <row r="93" spans="1:8" ht="15.75" hidden="1" customHeight="1">
      <c r="A93" s="53">
        <v>1403</v>
      </c>
      <c r="B93" s="54" t="s">
        <v>115</v>
      </c>
      <c r="C93" s="49">
        <v>0</v>
      </c>
      <c r="D93" s="37">
        <v>0</v>
      </c>
      <c r="E93" s="38" t="e">
        <f t="shared" si="4"/>
        <v>#DIV/0!</v>
      </c>
      <c r="F93" s="38">
        <f t="shared" si="3"/>
        <v>0</v>
      </c>
    </row>
    <row r="94" spans="1:8" s="6" customFormat="1" ht="16.5" customHeight="1">
      <c r="A94" s="52"/>
      <c r="B94" s="57" t="s">
        <v>116</v>
      </c>
      <c r="C94" s="269">
        <f>C52+C60+C62+C68+C73+C77+C79+C84+C90</f>
        <v>12041.855279999998</v>
      </c>
      <c r="D94" s="249">
        <f>D52+D60+D62+D68+D73+D77+D84</f>
        <v>1369.5591999999999</v>
      </c>
      <c r="E94" s="34">
        <f t="shared" si="4"/>
        <v>11.373323862101756</v>
      </c>
      <c r="F94" s="34">
        <f t="shared" si="3"/>
        <v>-10672.296079999998</v>
      </c>
      <c r="G94" s="242"/>
      <c r="H94" s="242"/>
    </row>
    <row r="95" spans="1:8" ht="20.25" customHeight="1">
      <c r="C95" s="124"/>
      <c r="D95" s="100"/>
    </row>
    <row r="96" spans="1:8" s="65" customFormat="1" ht="13.5" customHeight="1">
      <c r="A96" s="63" t="s">
        <v>117</v>
      </c>
      <c r="B96" s="63"/>
      <c r="C96" s="114"/>
      <c r="D96" s="64"/>
    </row>
    <row r="97" spans="1:4" s="65" customFormat="1" ht="12.75">
      <c r="A97" s="66" t="s">
        <v>118</v>
      </c>
      <c r="B97" s="66"/>
      <c r="C97" s="132" t="s">
        <v>119</v>
      </c>
      <c r="D97" s="132"/>
    </row>
    <row r="98" spans="1:4" ht="5.25" customHeight="1">
      <c r="C98" s="118"/>
    </row>
    <row r="140" hidden="1"/>
  </sheetData>
  <customSheetViews>
    <customSheetView guid="{019FA35F-4E8F-4CFD-BA4C-B9ACCE278E4E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61528DAC-5C4C-48F4-ADE2-8A724B05A086}" scale="70" showPageBreaks="1" hiddenRows="1" view="pageBreakPreview" topLeftCell="A19">
      <selection activeCell="D84" sqref="D84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4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7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8"/>
    </customSheetView>
    <customSheetView guid="{5C539BE6-C8E0-453F-AB5E-9E58094195EA}" scale="70" showPageBreaks="1" hiddenRows="1" view="pageBreakPreview" topLeftCell="A19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10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28" zoomScale="70" zoomScaleNormal="100" zoomScaleSheetLayoutView="70" workbookViewId="0">
      <selection activeCell="D81" sqref="D8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9" t="s">
        <v>426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1002.556</v>
      </c>
      <c r="D4" s="5">
        <f>D5+D12+D14+D17+D20+D7</f>
        <v>450.85559000000001</v>
      </c>
      <c r="E4" s="5">
        <f>SUM(D4/C4*100)</f>
        <v>44.970614110333983</v>
      </c>
      <c r="F4" s="5">
        <f>SUM(D4-C4)</f>
        <v>-551.70041000000003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35.364719999999998</v>
      </c>
      <c r="E5" s="5">
        <f t="shared" ref="E5:E51" si="0">SUM(D5/C5*100)</f>
        <v>38.026580645161289</v>
      </c>
      <c r="F5" s="5">
        <f t="shared" ref="F5:F51" si="1">SUM(D5-C5)</f>
        <v>-57.635280000000002</v>
      </c>
    </row>
    <row r="6" spans="1:6">
      <c r="A6" s="7">
        <v>1010200001</v>
      </c>
      <c r="B6" s="8" t="s">
        <v>225</v>
      </c>
      <c r="C6" s="9">
        <v>93</v>
      </c>
      <c r="D6" s="10">
        <v>35.364719999999998</v>
      </c>
      <c r="E6" s="9">
        <f t="shared" ref="E6:E11" si="2">SUM(D6/C6*100)</f>
        <v>38.026580645161289</v>
      </c>
      <c r="F6" s="9">
        <f t="shared" si="1"/>
        <v>-57.635280000000002</v>
      </c>
    </row>
    <row r="7" spans="1:6" ht="31.5">
      <c r="A7" s="3">
        <v>1030000000</v>
      </c>
      <c r="B7" s="13" t="s">
        <v>267</v>
      </c>
      <c r="C7" s="5">
        <f>C8+C10+C9</f>
        <v>408.86</v>
      </c>
      <c r="D7" s="5">
        <f>D8+D10+D9+D11</f>
        <v>226.85769999999999</v>
      </c>
      <c r="E7" s="9">
        <f t="shared" si="2"/>
        <v>55.485422883138483</v>
      </c>
      <c r="F7" s="9">
        <f t="shared" si="1"/>
        <v>-182.00230000000002</v>
      </c>
    </row>
    <row r="8" spans="1:6">
      <c r="A8" s="7">
        <v>1030223001</v>
      </c>
      <c r="B8" s="8" t="s">
        <v>269</v>
      </c>
      <c r="C8" s="9">
        <v>152.505</v>
      </c>
      <c r="D8" s="10">
        <v>111.66427</v>
      </c>
      <c r="E8" s="9">
        <f t="shared" si="2"/>
        <v>73.220071473066469</v>
      </c>
      <c r="F8" s="9">
        <f t="shared" si="1"/>
        <v>-40.840729999999994</v>
      </c>
    </row>
    <row r="9" spans="1:6">
      <c r="A9" s="7">
        <v>1030224001</v>
      </c>
      <c r="B9" s="8" t="s">
        <v>275</v>
      </c>
      <c r="C9" s="9">
        <v>1.635</v>
      </c>
      <c r="D9" s="10">
        <v>0.65736000000000006</v>
      </c>
      <c r="E9" s="9">
        <f t="shared" si="2"/>
        <v>40.205504587155964</v>
      </c>
      <c r="F9" s="9">
        <f t="shared" si="1"/>
        <v>-0.97763999999999995</v>
      </c>
    </row>
    <row r="10" spans="1:6">
      <c r="A10" s="7">
        <v>1030225001</v>
      </c>
      <c r="B10" s="8" t="s">
        <v>268</v>
      </c>
      <c r="C10" s="9">
        <v>254.72</v>
      </c>
      <c r="D10" s="10">
        <v>128.62993</v>
      </c>
      <c r="E10" s="9">
        <f t="shared" si="2"/>
        <v>50.498559202261305</v>
      </c>
      <c r="F10" s="9">
        <f t="shared" si="1"/>
        <v>-126.09007</v>
      </c>
    </row>
    <row r="11" spans="1:6">
      <c r="A11" s="7">
        <v>1030226001</v>
      </c>
      <c r="B11" s="8" t="s">
        <v>277</v>
      </c>
      <c r="C11" s="9">
        <v>0</v>
      </c>
      <c r="D11" s="10">
        <v>-14.093859999999999</v>
      </c>
      <c r="E11" s="9" t="e">
        <f t="shared" si="2"/>
        <v>#DIV/0!</v>
      </c>
      <c r="F11" s="9">
        <f t="shared" si="1"/>
        <v>-14.093859999999999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226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455.69600000000003</v>
      </c>
      <c r="D14" s="5">
        <f>D15+D16</f>
        <v>43.736539999999998</v>
      </c>
      <c r="E14" s="9">
        <f t="shared" si="0"/>
        <v>9.5977449878866601</v>
      </c>
      <c r="F14" s="9">
        <f t="shared" si="1"/>
        <v>-411.95946000000004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8.1038899999999998</v>
      </c>
      <c r="E15" s="9">
        <f>SUM(D15/C15*100)</f>
        <v>8.4415520833333328</v>
      </c>
      <c r="F15" s="9">
        <f>SUM(D15-C14)</f>
        <v>-447.59211000000005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35.632649999999998</v>
      </c>
      <c r="E16" s="9">
        <f t="shared" si="0"/>
        <v>9.90632367332414</v>
      </c>
      <c r="F16" s="9">
        <f t="shared" si="1"/>
        <v>-324.06335000000001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1.4</v>
      </c>
      <c r="E17" s="5">
        <f t="shared" si="0"/>
        <v>27.999999999999996</v>
      </c>
      <c r="F17" s="5">
        <f t="shared" si="1"/>
        <v>-3.6</v>
      </c>
    </row>
    <row r="18" spans="1:6" ht="18.75" customHeight="1">
      <c r="A18" s="7">
        <v>1080400001</v>
      </c>
      <c r="B18" s="8" t="s">
        <v>224</v>
      </c>
      <c r="C18" s="9">
        <v>5</v>
      </c>
      <c r="D18" s="10">
        <v>1.4</v>
      </c>
      <c r="E18" s="9">
        <f t="shared" si="0"/>
        <v>27.999999999999996</v>
      </c>
      <c r="F18" s="9">
        <f t="shared" si="1"/>
        <v>-3.6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hidden="1" customHeight="1">
      <c r="A20" s="68">
        <v>1090000000</v>
      </c>
      <c r="B20" s="69" t="s">
        <v>227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229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136.13999999999999</v>
      </c>
      <c r="D25" s="5">
        <f>D26+D29+D31+D37-D34</f>
        <v>136.29852000000002</v>
      </c>
      <c r="E25" s="5">
        <f t="shared" si="0"/>
        <v>100.11643895989425</v>
      </c>
      <c r="F25" s="5">
        <f t="shared" si="1"/>
        <v>0.15852000000003841</v>
      </c>
    </row>
    <row r="26" spans="1:6" s="6" customFormat="1" ht="15.75" customHeight="1">
      <c r="A26" s="68">
        <v>1110000000</v>
      </c>
      <c r="B26" s="69" t="s">
        <v>126</v>
      </c>
      <c r="C26" s="5">
        <f>C27+C28</f>
        <v>86.14</v>
      </c>
      <c r="D26" s="5">
        <f>D27+D28</f>
        <v>43.681800000000003</v>
      </c>
      <c r="E26" s="5">
        <f t="shared" si="0"/>
        <v>50.710239145576978</v>
      </c>
      <c r="F26" s="5">
        <f t="shared" si="1"/>
        <v>-42.458199999999998</v>
      </c>
    </row>
    <row r="27" spans="1:6" ht="15.75" customHeight="1">
      <c r="A27" s="16">
        <v>1110502510</v>
      </c>
      <c r="B27" s="17" t="s">
        <v>222</v>
      </c>
      <c r="C27" s="12">
        <v>86.14</v>
      </c>
      <c r="D27" s="10">
        <v>43.681800000000003</v>
      </c>
      <c r="E27" s="9">
        <f t="shared" si="0"/>
        <v>50.710239145576978</v>
      </c>
      <c r="F27" s="9">
        <f t="shared" si="1"/>
        <v>-42.458199999999998</v>
      </c>
    </row>
    <row r="28" spans="1:6" ht="17.25" customHeight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128</v>
      </c>
      <c r="C29" s="5">
        <f>C30</f>
        <v>50</v>
      </c>
      <c r="D29" s="5">
        <f>D30</f>
        <v>13.91216</v>
      </c>
      <c r="E29" s="5">
        <f t="shared" si="0"/>
        <v>27.824320000000004</v>
      </c>
      <c r="F29" s="5">
        <f t="shared" si="1"/>
        <v>-36.08784</v>
      </c>
    </row>
    <row r="30" spans="1:6" ht="17.25" customHeight="1">
      <c r="A30" s="7">
        <v>1130206005</v>
      </c>
      <c r="B30" s="8" t="s">
        <v>220</v>
      </c>
      <c r="C30" s="9">
        <v>50</v>
      </c>
      <c r="D30" s="10">
        <v>13.91216</v>
      </c>
      <c r="E30" s="9">
        <f t="shared" si="0"/>
        <v>27.824320000000004</v>
      </c>
      <c r="F30" s="9">
        <f t="shared" si="1"/>
        <v>-36.08784</v>
      </c>
    </row>
    <row r="31" spans="1:6" ht="27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4.75" hidden="1" customHeight="1">
      <c r="A32" s="16">
        <v>1140200000</v>
      </c>
      <c r="B32" s="18" t="s">
        <v>218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21.75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3">
        <v>1160000000</v>
      </c>
      <c r="B34" s="13" t="s">
        <v>241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0.22756000000000001</v>
      </c>
    </row>
    <row r="35" spans="1:7" ht="20.25" hidden="1" customHeight="1">
      <c r="A35" s="7">
        <v>1163305010</v>
      </c>
      <c r="B35" s="8" t="s">
        <v>256</v>
      </c>
      <c r="C35" s="9">
        <v>0</v>
      </c>
      <c r="D35" s="10">
        <v>0</v>
      </c>
      <c r="E35" s="10" t="e">
        <f>E37</f>
        <v>#DIV/0!</v>
      </c>
      <c r="F35" s="10">
        <f>F37</f>
        <v>0.22756000000000001</v>
      </c>
    </row>
    <row r="36" spans="1:7" ht="20.25" hidden="1" customHeight="1">
      <c r="A36" s="7">
        <v>1169005010</v>
      </c>
      <c r="B36" s="8" t="s">
        <v>326</v>
      </c>
      <c r="C36" s="9">
        <v>0</v>
      </c>
      <c r="D36" s="10">
        <v>0</v>
      </c>
      <c r="E36" s="10" t="e">
        <f>E38</f>
        <v>#DIV/0!</v>
      </c>
      <c r="F36" s="10">
        <f>F38</f>
        <v>0.22756000000000001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0.22756000000000001</v>
      </c>
      <c r="E37" s="9" t="e">
        <f t="shared" si="0"/>
        <v>#DIV/0!</v>
      </c>
      <c r="F37" s="5">
        <f t="shared" si="1"/>
        <v>0.22756000000000001</v>
      </c>
    </row>
    <row r="38" spans="1:7">
      <c r="A38" s="7">
        <v>1170105005</v>
      </c>
      <c r="B38" s="8" t="s">
        <v>15</v>
      </c>
      <c r="C38" s="9">
        <v>0</v>
      </c>
      <c r="D38" s="9">
        <v>0.22756000000000001</v>
      </c>
      <c r="E38" s="9" t="e">
        <f t="shared" si="0"/>
        <v>#DIV/0!</v>
      </c>
      <c r="F38" s="9">
        <f t="shared" si="1"/>
        <v>0.22756000000000001</v>
      </c>
    </row>
    <row r="39" spans="1:7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1138.6959999999999</v>
      </c>
      <c r="D40" s="125">
        <f>D4+D25</f>
        <v>587.15411000000006</v>
      </c>
      <c r="E40" s="5">
        <f t="shared" si="0"/>
        <v>51.563728159227765</v>
      </c>
      <c r="F40" s="5">
        <f t="shared" si="1"/>
        <v>-551.54188999999985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7458.8153600000005</v>
      </c>
      <c r="D41" s="250">
        <f>D42+D44+D45+D46+D47+D48+D43+D50</f>
        <v>2250.65452</v>
      </c>
      <c r="E41" s="5">
        <f t="shared" si="0"/>
        <v>30.174423301450375</v>
      </c>
      <c r="F41" s="5">
        <f t="shared" si="1"/>
        <v>-5208.1608400000005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1697.748</v>
      </c>
      <c r="E42" s="9">
        <f t="shared" si="0"/>
        <v>49.999941098512743</v>
      </c>
      <c r="F42" s="9">
        <f t="shared" si="1"/>
        <v>-1697.752</v>
      </c>
    </row>
    <row r="43" spans="1:7" ht="17.25" customHeight="1">
      <c r="A43" s="16">
        <v>2021500200</v>
      </c>
      <c r="B43" s="17" t="s">
        <v>228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3397.261</v>
      </c>
      <c r="D44" s="10">
        <v>222.74</v>
      </c>
      <c r="E44" s="9">
        <f>SUM(D44/C44*100)</f>
        <v>6.5564582762407717</v>
      </c>
      <c r="F44" s="9">
        <f t="shared" si="1"/>
        <v>-3174.5209999999997</v>
      </c>
    </row>
    <row r="45" spans="1:7" ht="17.25" customHeight="1">
      <c r="A45" s="16">
        <v>2023000000</v>
      </c>
      <c r="B45" s="17" t="s">
        <v>20</v>
      </c>
      <c r="C45" s="12">
        <v>94.305999999999997</v>
      </c>
      <c r="D45" s="180">
        <v>50.832000000000001</v>
      </c>
      <c r="E45" s="9">
        <f t="shared" si="0"/>
        <v>53.901130362861323</v>
      </c>
      <c r="F45" s="9">
        <f t="shared" si="1"/>
        <v>-43.473999999999997</v>
      </c>
    </row>
    <row r="46" spans="1:7" ht="21.75" customHeight="1">
      <c r="A46" s="16">
        <v>2024000000</v>
      </c>
      <c r="B46" s="17" t="s">
        <v>21</v>
      </c>
      <c r="C46" s="12">
        <v>408.63</v>
      </c>
      <c r="D46" s="181">
        <v>200</v>
      </c>
      <c r="E46" s="9">
        <f t="shared" si="0"/>
        <v>48.944032498837579</v>
      </c>
      <c r="F46" s="9">
        <f t="shared" si="1"/>
        <v>-208.63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335</v>
      </c>
      <c r="C50" s="12">
        <v>163.11836</v>
      </c>
      <c r="D50" s="10">
        <v>79.334519999999998</v>
      </c>
      <c r="E50" s="9">
        <f t="shared" si="0"/>
        <v>48.63616824004361</v>
      </c>
      <c r="F50" s="9">
        <f t="shared" si="1"/>
        <v>-83.783839999999998</v>
      </c>
    </row>
    <row r="51" spans="1:8" s="6" customFormat="1" ht="19.5" customHeight="1">
      <c r="A51" s="3"/>
      <c r="B51" s="4" t="s">
        <v>25</v>
      </c>
      <c r="C51" s="243">
        <f>C40+C41</f>
        <v>8597.5113600000004</v>
      </c>
      <c r="D51" s="244">
        <f>D40+D41</f>
        <v>2837.80863</v>
      </c>
      <c r="E51" s="92">
        <f t="shared" si="0"/>
        <v>33.007326320066646</v>
      </c>
      <c r="F51" s="92">
        <f t="shared" si="1"/>
        <v>-5759.7027300000009</v>
      </c>
      <c r="G51" s="193"/>
      <c r="H51" s="193"/>
    </row>
    <row r="52" spans="1:8" s="6" customFormat="1">
      <c r="A52" s="3"/>
      <c r="B52" s="21" t="s">
        <v>307</v>
      </c>
      <c r="C52" s="92">
        <f>C51-C98</f>
        <v>-328.1888199999994</v>
      </c>
      <c r="D52" s="92">
        <f>D51-D98</f>
        <v>625.12460999999985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1544.6280000000002</v>
      </c>
      <c r="D56" s="33">
        <f>D57+D58+D59+D60+D61+D63+D62</f>
        <v>646.25833</v>
      </c>
      <c r="E56" s="34">
        <f>SUM(D56/C56*100)</f>
        <v>41.839092001439823</v>
      </c>
      <c r="F56" s="34">
        <f>SUM(D56-C56)</f>
        <v>-898.36967000000016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1525.7</v>
      </c>
      <c r="D58" s="37">
        <v>645.25833</v>
      </c>
      <c r="E58" s="38">
        <f t="shared" ref="E58:E98" si="3">SUM(D58/C58*100)</f>
        <v>42.292608638657661</v>
      </c>
      <c r="F58" s="38">
        <f t="shared" ref="F58:F98" si="4">SUM(D58-C58)</f>
        <v>-880.44167000000004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hidden="1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1</v>
      </c>
      <c r="E63" s="38">
        <f t="shared" si="3"/>
        <v>11.200716845878135</v>
      </c>
      <c r="F63" s="38">
        <f t="shared" si="4"/>
        <v>-7.9280000000000008</v>
      </c>
    </row>
    <row r="64" spans="1:8" s="6" customFormat="1">
      <c r="A64" s="41" t="s">
        <v>43</v>
      </c>
      <c r="B64" s="42" t="s">
        <v>44</v>
      </c>
      <c r="C64" s="32">
        <f>C65</f>
        <v>94.305999999999997</v>
      </c>
      <c r="D64" s="32">
        <f>D65</f>
        <v>42.53651</v>
      </c>
      <c r="E64" s="34">
        <f t="shared" si="3"/>
        <v>45.104775942145778</v>
      </c>
      <c r="F64" s="34">
        <f t="shared" si="4"/>
        <v>-51.769489999999998</v>
      </c>
    </row>
    <row r="65" spans="1:7">
      <c r="A65" s="43" t="s">
        <v>45</v>
      </c>
      <c r="B65" s="44" t="s">
        <v>46</v>
      </c>
      <c r="C65" s="37">
        <v>94.305999999999997</v>
      </c>
      <c r="D65" s="37">
        <v>42.53651</v>
      </c>
      <c r="E65" s="38">
        <f t="shared" si="3"/>
        <v>45.104775942145778</v>
      </c>
      <c r="F65" s="38">
        <f t="shared" si="4"/>
        <v>-51.769489999999998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28.5</v>
      </c>
      <c r="D66" s="32">
        <f>SUM(D69+D70+D71)</f>
        <v>3.5313400000000001</v>
      </c>
      <c r="E66" s="34">
        <f t="shared" si="3"/>
        <v>12.390666666666666</v>
      </c>
      <c r="F66" s="34">
        <f t="shared" si="4"/>
        <v>-24.96866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8.5</v>
      </c>
      <c r="D69" s="37">
        <v>2.83134</v>
      </c>
      <c r="E69" s="38">
        <f t="shared" si="3"/>
        <v>33.30988235294118</v>
      </c>
      <c r="F69" s="38">
        <f t="shared" si="4"/>
        <v>-5.66866</v>
      </c>
    </row>
    <row r="70" spans="1:7" ht="15.75" customHeight="1">
      <c r="A70" s="46" t="s">
        <v>215</v>
      </c>
      <c r="B70" s="47" t="s">
        <v>216</v>
      </c>
      <c r="C70" s="37">
        <v>18</v>
      </c>
      <c r="D70" s="37">
        <v>0.7</v>
      </c>
      <c r="E70" s="38">
        <f t="shared" si="3"/>
        <v>3.8888888888888888</v>
      </c>
      <c r="F70" s="38">
        <f t="shared" si="4"/>
        <v>-17.3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1392.1851799999999</v>
      </c>
      <c r="D72" s="48">
        <f>SUM(D73:D76)</f>
        <v>283.82233000000002</v>
      </c>
      <c r="E72" s="34">
        <f t="shared" si="3"/>
        <v>20.386823109264821</v>
      </c>
      <c r="F72" s="34">
        <f t="shared" si="4"/>
        <v>-1108.36285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1337.1851799999999</v>
      </c>
      <c r="D75" s="37">
        <v>258.82233000000002</v>
      </c>
      <c r="E75" s="38">
        <f t="shared" si="3"/>
        <v>19.355758190499841</v>
      </c>
      <c r="F75" s="38">
        <f t="shared" si="4"/>
        <v>-1078.36285</v>
      </c>
    </row>
    <row r="76" spans="1:7" ht="16.5" customHeight="1">
      <c r="A76" s="35" t="s">
        <v>63</v>
      </c>
      <c r="B76" s="39" t="s">
        <v>64</v>
      </c>
      <c r="C76" s="49">
        <v>55</v>
      </c>
      <c r="D76" s="37">
        <v>25</v>
      </c>
      <c r="E76" s="38">
        <f t="shared" si="3"/>
        <v>45.454545454545453</v>
      </c>
      <c r="F76" s="38">
        <f t="shared" si="4"/>
        <v>-30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4817.6810000000005</v>
      </c>
      <c r="D77" s="32">
        <f>SUM(D78:D80)</f>
        <v>711.90151000000003</v>
      </c>
      <c r="E77" s="34">
        <f t="shared" si="3"/>
        <v>14.776850314497784</v>
      </c>
      <c r="F77" s="34">
        <f t="shared" si="4"/>
        <v>-4105.7794900000008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69</v>
      </c>
      <c r="B79" s="51" t="s">
        <v>70</v>
      </c>
      <c r="C79" s="37">
        <v>2995.672</v>
      </c>
      <c r="D79" s="37">
        <v>308.00855000000001</v>
      </c>
      <c r="E79" s="38">
        <f t="shared" si="3"/>
        <v>10.281784854950743</v>
      </c>
      <c r="F79" s="38">
        <f t="shared" si="4"/>
        <v>-2687.66345</v>
      </c>
    </row>
    <row r="80" spans="1:7">
      <c r="A80" s="35" t="s">
        <v>71</v>
      </c>
      <c r="B80" s="39" t="s">
        <v>72</v>
      </c>
      <c r="C80" s="37">
        <v>1822.009</v>
      </c>
      <c r="D80" s="37">
        <v>403.89296000000002</v>
      </c>
      <c r="E80" s="38">
        <f t="shared" si="3"/>
        <v>22.167451423126892</v>
      </c>
      <c r="F80" s="38">
        <f t="shared" si="4"/>
        <v>-1418.1160399999999</v>
      </c>
    </row>
    <row r="81" spans="1:7" s="6" customFormat="1">
      <c r="A81" s="30" t="s">
        <v>83</v>
      </c>
      <c r="B81" s="31" t="s">
        <v>84</v>
      </c>
      <c r="C81" s="32">
        <f>C82</f>
        <v>1038.4000000000001</v>
      </c>
      <c r="D81" s="32">
        <f>SUM(D82)</f>
        <v>519.20399999999995</v>
      </c>
      <c r="E81" s="34">
        <f t="shared" si="3"/>
        <v>50.000385208012318</v>
      </c>
      <c r="F81" s="34">
        <f t="shared" si="4"/>
        <v>-519.19600000000014</v>
      </c>
    </row>
    <row r="82" spans="1:7" ht="17.25" customHeight="1">
      <c r="A82" s="35" t="s">
        <v>85</v>
      </c>
      <c r="B82" s="39" t="s">
        <v>230</v>
      </c>
      <c r="C82" s="37">
        <v>1038.4000000000001</v>
      </c>
      <c r="D82" s="37">
        <v>519.20399999999995</v>
      </c>
      <c r="E82" s="38">
        <f t="shared" si="3"/>
        <v>50.000385208012318</v>
      </c>
      <c r="F82" s="38">
        <f t="shared" si="4"/>
        <v>-519.19600000000014</v>
      </c>
    </row>
    <row r="83" spans="1:7" s="6" customFormat="1" ht="21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92</v>
      </c>
      <c r="B88" s="31" t="s">
        <v>93</v>
      </c>
      <c r="C88" s="32">
        <f>C89+C90+C91+C92+C93</f>
        <v>10</v>
      </c>
      <c r="D88" s="32">
        <f>D89</f>
        <v>5.43</v>
      </c>
      <c r="E88" s="38">
        <f t="shared" si="3"/>
        <v>54.29999999999999</v>
      </c>
      <c r="F88" s="22">
        <f>F89+F90+F91+F92+F93</f>
        <v>-4.57</v>
      </c>
    </row>
    <row r="89" spans="1:7" ht="19.5" customHeight="1">
      <c r="A89" s="35" t="s">
        <v>94</v>
      </c>
      <c r="B89" s="39" t="s">
        <v>95</v>
      </c>
      <c r="C89" s="37">
        <v>10</v>
      </c>
      <c r="D89" s="37">
        <v>5.43</v>
      </c>
      <c r="E89" s="38">
        <f t="shared" si="3"/>
        <v>54.29999999999999</v>
      </c>
      <c r="F89" s="38">
        <f>SUM(D89-C89)</f>
        <v>-4.57</v>
      </c>
      <c r="G89" s="240"/>
    </row>
    <row r="90" spans="1:7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98</v>
      </c>
      <c r="B91" s="39" t="s">
        <v>99</v>
      </c>
      <c r="C91" s="37"/>
      <c r="D91" s="37" t="s">
        <v>323</v>
      </c>
      <c r="E91" s="38" t="e">
        <f t="shared" si="3"/>
        <v>#VALUE!</v>
      </c>
      <c r="F91" s="38"/>
    </row>
    <row r="92" spans="1:7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115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116</v>
      </c>
      <c r="C98" s="269">
        <f>C56+C64+C66+C72+C77+C81+C83+C88+C94</f>
        <v>8925.7001799999998</v>
      </c>
      <c r="D98" s="246">
        <f>D56+D64+D66+D72+D77+D81+D83+D88+D94</f>
        <v>2212.6840200000001</v>
      </c>
      <c r="E98" s="34">
        <f t="shared" si="3"/>
        <v>24.790032998845366</v>
      </c>
      <c r="F98" s="34">
        <f t="shared" si="4"/>
        <v>-6713.0161599999992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117</v>
      </c>
      <c r="B100" s="63"/>
      <c r="C100" s="178"/>
      <c r="D100" s="178"/>
      <c r="E100" s="241"/>
    </row>
    <row r="101" spans="1:8" s="65" customFormat="1" ht="20.25" customHeight="1">
      <c r="A101" s="66" t="s">
        <v>118</v>
      </c>
      <c r="B101" s="66"/>
      <c r="C101" s="65" t="s">
        <v>119</v>
      </c>
    </row>
    <row r="102" spans="1:8" ht="13.5" customHeight="1">
      <c r="C102" s="118"/>
    </row>
    <row r="104" spans="1:8" ht="5.25" customHeight="1"/>
    <row r="142" hidden="1"/>
  </sheetData>
  <customSheetViews>
    <customSheetView guid="{019FA35F-4E8F-4CFD-BA4C-B9ACCE278E4E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61528DAC-5C4C-48F4-ADE2-8A724B05A086}" scale="70" showPageBreaks="1" hiddenRows="1" view="pageBreakPreview" topLeftCell="A38">
      <selection activeCell="D82" sqref="D82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7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8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10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zoomScale="70" zoomScaleNormal="100" zoomScaleSheetLayoutView="70" workbookViewId="0">
      <selection activeCell="H98" sqref="H98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0" t="s">
        <v>427</v>
      </c>
      <c r="B1" s="530"/>
      <c r="C1" s="530"/>
      <c r="D1" s="530"/>
      <c r="E1" s="530"/>
      <c r="F1" s="530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324.04147</v>
      </c>
      <c r="E4" s="5">
        <f>SUM(D4/C4*100)</f>
        <v>36.400973938440799</v>
      </c>
      <c r="F4" s="5">
        <f>SUM(D4-C4)</f>
        <v>-566.15853000000004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23.43439</v>
      </c>
      <c r="E5" s="5">
        <f t="shared" ref="E5:E51" si="0">SUM(D5/C5*100)</f>
        <v>39.057316666666672</v>
      </c>
      <c r="F5" s="5">
        <f t="shared" ref="F5:F51" si="1">SUM(D5-C5)</f>
        <v>-36.56561</v>
      </c>
    </row>
    <row r="6" spans="1:6">
      <c r="A6" s="7">
        <v>1010200001</v>
      </c>
      <c r="B6" s="8" t="s">
        <v>225</v>
      </c>
      <c r="C6" s="9">
        <v>60</v>
      </c>
      <c r="D6" s="10">
        <v>23.43439</v>
      </c>
      <c r="E6" s="9">
        <f t="shared" ref="E6:E11" si="2">SUM(D6/C6*100)</f>
        <v>39.057316666666672</v>
      </c>
      <c r="F6" s="9">
        <f t="shared" si="1"/>
        <v>-36.56561</v>
      </c>
    </row>
    <row r="7" spans="1:6" ht="31.5">
      <c r="A7" s="3">
        <v>1030000000</v>
      </c>
      <c r="B7" s="13" t="s">
        <v>267</v>
      </c>
      <c r="C7" s="5">
        <f>C8+C10+C9</f>
        <v>420.20000000000005</v>
      </c>
      <c r="D7" s="5">
        <f>D8+D10+D9+D11</f>
        <v>233.15929</v>
      </c>
      <c r="E7" s="5">
        <f t="shared" si="2"/>
        <v>55.487693955259395</v>
      </c>
      <c r="F7" s="5">
        <f t="shared" si="1"/>
        <v>-187.04071000000005</v>
      </c>
    </row>
    <row r="8" spans="1:6">
      <c r="A8" s="7">
        <v>1030223001</v>
      </c>
      <c r="B8" s="8" t="s">
        <v>269</v>
      </c>
      <c r="C8" s="9">
        <v>156.73500000000001</v>
      </c>
      <c r="D8" s="10">
        <v>114.76605000000001</v>
      </c>
      <c r="E8" s="9">
        <f t="shared" si="2"/>
        <v>73.222987845726863</v>
      </c>
      <c r="F8" s="9">
        <f t="shared" si="1"/>
        <v>-41.968950000000007</v>
      </c>
    </row>
    <row r="9" spans="1:6">
      <c r="A9" s="7">
        <v>1030224001</v>
      </c>
      <c r="B9" s="8" t="s">
        <v>275</v>
      </c>
      <c r="C9" s="9">
        <v>1.68</v>
      </c>
      <c r="D9" s="10">
        <v>0.67561000000000004</v>
      </c>
      <c r="E9" s="9">
        <f t="shared" si="2"/>
        <v>40.214880952380952</v>
      </c>
      <c r="F9" s="9">
        <f t="shared" si="1"/>
        <v>-1.0043899999999999</v>
      </c>
    </row>
    <row r="10" spans="1:6">
      <c r="A10" s="7">
        <v>1030225001</v>
      </c>
      <c r="B10" s="8" t="s">
        <v>268</v>
      </c>
      <c r="C10" s="9">
        <v>261.78500000000003</v>
      </c>
      <c r="D10" s="10">
        <v>132.20296999999999</v>
      </c>
      <c r="E10" s="9">
        <f t="shared" si="2"/>
        <v>50.500590178963648</v>
      </c>
      <c r="F10" s="9">
        <f t="shared" si="1"/>
        <v>-129.58203000000003</v>
      </c>
    </row>
    <row r="11" spans="1:6">
      <c r="A11" s="7">
        <v>1030226001</v>
      </c>
      <c r="B11" s="8" t="s">
        <v>277</v>
      </c>
      <c r="C11" s="9">
        <v>0</v>
      </c>
      <c r="D11" s="10">
        <v>-14.485340000000001</v>
      </c>
      <c r="E11" s="9" t="e">
        <f t="shared" si="2"/>
        <v>#DIV/0!</v>
      </c>
      <c r="F11" s="9">
        <f t="shared" si="1"/>
        <v>-14.485340000000001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397</v>
      </c>
      <c r="D14" s="5">
        <f>D15+D16</f>
        <v>63.014989999999997</v>
      </c>
      <c r="E14" s="5">
        <f t="shared" si="0"/>
        <v>15.872793450881611</v>
      </c>
      <c r="F14" s="5">
        <f t="shared" si="1"/>
        <v>-333.98500999999999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33.346640000000001</v>
      </c>
      <c r="E15" s="9">
        <f t="shared" si="0"/>
        <v>37.051822222222228</v>
      </c>
      <c r="F15" s="9">
        <f>SUM(D15-C15)</f>
        <v>-56.653359999999999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29.66835</v>
      </c>
      <c r="E16" s="9">
        <f t="shared" si="0"/>
        <v>9.6639576547231272</v>
      </c>
      <c r="F16" s="9">
        <f t="shared" si="1"/>
        <v>-277.33165000000002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1</v>
      </c>
      <c r="E17" s="5">
        <f t="shared" si="0"/>
        <v>33.333333333333329</v>
      </c>
      <c r="F17" s="5">
        <f t="shared" si="1"/>
        <v>-2</v>
      </c>
    </row>
    <row r="18" spans="1:6" ht="16.5" customHeight="1">
      <c r="A18" s="7">
        <v>1080400001</v>
      </c>
      <c r="B18" s="8" t="s">
        <v>224</v>
      </c>
      <c r="C18" s="9">
        <v>3</v>
      </c>
      <c r="D18" s="10">
        <v>1</v>
      </c>
      <c r="E18" s="9">
        <f t="shared" si="0"/>
        <v>33.333333333333329</v>
      </c>
      <c r="F18" s="9">
        <f t="shared" si="1"/>
        <v>-2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1524.56</v>
      </c>
      <c r="D25" s="5">
        <f>D26+D29+D31+D37+D34</f>
        <v>1325.4471799999999</v>
      </c>
      <c r="E25" s="5">
        <f t="shared" si="0"/>
        <v>86.939653408196463</v>
      </c>
      <c r="F25" s="5">
        <f t="shared" si="1"/>
        <v>-199.11282000000006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200</v>
      </c>
      <c r="D26" s="5">
        <f>D27+D28</f>
        <v>19.519600000000001</v>
      </c>
      <c r="E26" s="5">
        <f t="shared" si="0"/>
        <v>9.7598000000000003</v>
      </c>
      <c r="F26" s="5">
        <f t="shared" si="1"/>
        <v>-180.4804</v>
      </c>
    </row>
    <row r="27" spans="1:6">
      <c r="A27" s="16">
        <v>1110502510</v>
      </c>
      <c r="B27" s="17" t="s">
        <v>222</v>
      </c>
      <c r="C27" s="12">
        <v>180</v>
      </c>
      <c r="D27" s="10">
        <v>6.5140000000000002</v>
      </c>
      <c r="E27" s="9">
        <f t="shared" si="0"/>
        <v>3.6188888888888888</v>
      </c>
      <c r="F27" s="9">
        <f t="shared" si="1"/>
        <v>-173.48599999999999</v>
      </c>
    </row>
    <row r="28" spans="1:6" ht="18.75" customHeight="1">
      <c r="A28" s="7">
        <v>1110503505</v>
      </c>
      <c r="B28" s="11" t="s">
        <v>221</v>
      </c>
      <c r="C28" s="12">
        <v>20</v>
      </c>
      <c r="D28" s="10">
        <v>13.005599999999999</v>
      </c>
      <c r="E28" s="9">
        <f t="shared" si="0"/>
        <v>65.027999999999992</v>
      </c>
      <c r="F28" s="9">
        <f t="shared" si="1"/>
        <v>-6.9944000000000006</v>
      </c>
    </row>
    <row r="29" spans="1:6" s="15" customFormat="1" ht="37.5" customHeight="1">
      <c r="A29" s="68">
        <v>1130000000</v>
      </c>
      <c r="B29" s="69" t="s">
        <v>128</v>
      </c>
      <c r="C29" s="5">
        <f>C30</f>
        <v>30</v>
      </c>
      <c r="D29" s="5">
        <f>D30</f>
        <v>11.36758</v>
      </c>
      <c r="E29" s="5">
        <f t="shared" si="0"/>
        <v>37.891933333333334</v>
      </c>
      <c r="F29" s="5">
        <f t="shared" si="1"/>
        <v>-18.63242</v>
      </c>
    </row>
    <row r="30" spans="1:6" ht="31.5" customHeight="1">
      <c r="A30" s="7">
        <v>1130206005</v>
      </c>
      <c r="B30" s="8" t="s">
        <v>413</v>
      </c>
      <c r="C30" s="9">
        <v>30</v>
      </c>
      <c r="D30" s="10">
        <v>11.36758</v>
      </c>
      <c r="E30" s="9">
        <f t="shared" si="0"/>
        <v>37.891933333333334</v>
      </c>
      <c r="F30" s="9">
        <f t="shared" si="1"/>
        <v>-18.63242</v>
      </c>
    </row>
    <row r="31" spans="1:6" ht="19.5" hidden="1" customHeight="1">
      <c r="A31" s="70">
        <v>1140000000</v>
      </c>
      <c r="B31" s="71" t="s">
        <v>129</v>
      </c>
      <c r="C31" s="5">
        <f>C32+C33</f>
        <v>1294.56</v>
      </c>
      <c r="D31" s="5">
        <f>D32+D33</f>
        <v>1294.56</v>
      </c>
      <c r="E31" s="5">
        <f t="shared" si="0"/>
        <v>100</v>
      </c>
      <c r="F31" s="5">
        <f t="shared" si="1"/>
        <v>0</v>
      </c>
    </row>
    <row r="32" spans="1:6" ht="19.5" hidden="1" customHeight="1">
      <c r="A32" s="16">
        <v>1140200000</v>
      </c>
      <c r="B32" s="18" t="s">
        <v>218</v>
      </c>
      <c r="C32" s="9">
        <v>944.6</v>
      </c>
      <c r="D32" s="10">
        <v>944.6</v>
      </c>
      <c r="E32" s="9">
        <f t="shared" si="0"/>
        <v>100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219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241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327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0.25" customHeight="1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0.75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16</v>
      </c>
      <c r="C40" s="125">
        <f>SUM(C4,C25)</f>
        <v>2414.7600000000002</v>
      </c>
      <c r="D40" s="125">
        <f>D4+D25</f>
        <v>1649.4886499999998</v>
      </c>
      <c r="E40" s="5">
        <f t="shared" si="0"/>
        <v>68.308595885305351</v>
      </c>
      <c r="F40" s="5">
        <f t="shared" si="1"/>
        <v>-765.27135000000044</v>
      </c>
    </row>
    <row r="41" spans="1:7" s="6" customFormat="1">
      <c r="A41" s="3">
        <v>2000000000</v>
      </c>
      <c r="B41" s="4" t="s">
        <v>17</v>
      </c>
      <c r="C41" s="5">
        <f>C42+C43+C44+C45+C46+C47+C50</f>
        <v>5521.1594999999998</v>
      </c>
      <c r="D41" s="5">
        <f>D42+D43+D44+D45+D46+D47+D50</f>
        <v>3343.6336899999997</v>
      </c>
      <c r="E41" s="5">
        <f t="shared" si="0"/>
        <v>60.560353128722319</v>
      </c>
      <c r="F41" s="5">
        <f t="shared" si="1"/>
        <v>-2177.5258100000001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948.9</v>
      </c>
      <c r="E42" s="9">
        <f t="shared" si="0"/>
        <v>50</v>
      </c>
      <c r="F42" s="9">
        <f t="shared" si="1"/>
        <v>-948.9</v>
      </c>
    </row>
    <row r="43" spans="1:7" ht="15.75" customHeight="1">
      <c r="A43" s="16">
        <v>2021500200</v>
      </c>
      <c r="B43" s="17" t="s">
        <v>228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2679.3413599999999</v>
      </c>
      <c r="D44" s="10">
        <v>1653.4197899999999</v>
      </c>
      <c r="E44" s="9">
        <f t="shared" si="0"/>
        <v>61.709934190692294</v>
      </c>
      <c r="F44" s="9">
        <f t="shared" si="1"/>
        <v>-1025.92157</v>
      </c>
    </row>
    <row r="45" spans="1:7" ht="15.75" customHeight="1">
      <c r="A45" s="16">
        <v>2023000000</v>
      </c>
      <c r="B45" s="17" t="s">
        <v>20</v>
      </c>
      <c r="C45" s="12">
        <v>101.45229999999999</v>
      </c>
      <c r="D45" s="180">
        <v>50.832000000000001</v>
      </c>
      <c r="E45" s="9">
        <f t="shared" si="0"/>
        <v>50.104334746476923</v>
      </c>
      <c r="F45" s="9">
        <f t="shared" si="1"/>
        <v>-50.620299999999993</v>
      </c>
    </row>
    <row r="46" spans="1:7" ht="15" customHeight="1">
      <c r="A46" s="16">
        <v>2024000000</v>
      </c>
      <c r="B46" s="17" t="s">
        <v>21</v>
      </c>
      <c r="C46" s="12">
        <v>353.97500000000002</v>
      </c>
      <c r="D46" s="181">
        <v>353.97500000000002</v>
      </c>
      <c r="E46" s="9">
        <f t="shared" si="0"/>
        <v>100</v>
      </c>
      <c r="F46" s="9">
        <f t="shared" si="1"/>
        <v>0</v>
      </c>
    </row>
    <row r="47" spans="1:7" ht="30.75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1.5" customHeight="1">
      <c r="A48" s="16">
        <v>2080500010</v>
      </c>
      <c r="B48" s="18" t="s">
        <v>245</v>
      </c>
      <c r="C48" s="12"/>
      <c r="D48" s="181"/>
      <c r="E48" s="9"/>
      <c r="F48" s="9"/>
    </row>
    <row r="49" spans="1:8" s="6" customFormat="1" ht="21.75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335</v>
      </c>
      <c r="C50" s="12">
        <v>488.59084000000001</v>
      </c>
      <c r="D50" s="10">
        <v>336.50689999999997</v>
      </c>
      <c r="E50" s="9">
        <f t="shared" si="0"/>
        <v>68.872944895978804</v>
      </c>
      <c r="F50" s="9">
        <f t="shared" si="1"/>
        <v>-152.08394000000004</v>
      </c>
    </row>
    <row r="51" spans="1:8" s="6" customFormat="1" ht="17.25" customHeight="1">
      <c r="A51" s="7"/>
      <c r="B51" s="4" t="s">
        <v>25</v>
      </c>
      <c r="C51" s="247">
        <f>C40+C41</f>
        <v>7935.9195</v>
      </c>
      <c r="D51" s="248">
        <f>D40+D41</f>
        <v>4993.1223399999999</v>
      </c>
      <c r="E51" s="92">
        <f t="shared" si="0"/>
        <v>62.918006413749538</v>
      </c>
      <c r="F51" s="92">
        <f t="shared" si="1"/>
        <v>-2942.7971600000001</v>
      </c>
      <c r="G51" s="93"/>
      <c r="H51" s="242"/>
    </row>
    <row r="52" spans="1:8" s="6" customFormat="1" ht="16.5" customHeight="1">
      <c r="A52" s="7"/>
      <c r="B52" s="21" t="s">
        <v>308</v>
      </c>
      <c r="C52" s="247">
        <f>C51-C98</f>
        <v>-327.20116000000053</v>
      </c>
      <c r="D52" s="247">
        <f>D51-D98</f>
        <v>233.01462999999967</v>
      </c>
      <c r="E52" s="188"/>
      <c r="F52" s="188"/>
    </row>
    <row r="53" spans="1:8">
      <c r="A53" s="3"/>
      <c r="B53" s="24"/>
      <c r="C53" s="211"/>
      <c r="D53" s="211"/>
      <c r="E53" s="26"/>
      <c r="F53" s="27"/>
    </row>
    <row r="54" spans="1:8" ht="32.25" customHeight="1">
      <c r="A54" s="23"/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457">
        <f>C57+C58+C59+C60+C61+C63+C62</f>
        <v>1412.076</v>
      </c>
      <c r="D56" s="33">
        <f>D57+D58+D59+D60+D61+D63+D62</f>
        <v>661.51270999999997</v>
      </c>
      <c r="E56" s="34">
        <f>SUM(D56/C56*100)</f>
        <v>46.846820567731477</v>
      </c>
      <c r="F56" s="34">
        <f>SUM(D56-C56)</f>
        <v>-750.56329000000005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1379.1</v>
      </c>
      <c r="D58" s="189">
        <v>638.53670999999997</v>
      </c>
      <c r="E58" s="38">
        <f t="shared" ref="E58:E98" si="3">SUM(D58/C58*100)</f>
        <v>46.300972373286925</v>
      </c>
      <c r="F58" s="38">
        <f t="shared" ref="F58:F98" si="4">SUM(D58-C58)</f>
        <v>-740.56328999999994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27.975999999999999</v>
      </c>
      <c r="D63" s="189">
        <v>22.975999999999999</v>
      </c>
      <c r="E63" s="38">
        <f t="shared" si="3"/>
        <v>82.127537889619674</v>
      </c>
      <c r="F63" s="38">
        <f t="shared" si="4"/>
        <v>-5</v>
      </c>
    </row>
    <row r="64" spans="1:8" s="6" customFormat="1">
      <c r="A64" s="30" t="s">
        <v>43</v>
      </c>
      <c r="B64" s="42" t="s">
        <v>44</v>
      </c>
      <c r="C64" s="33">
        <f>C65</f>
        <v>94.305999999999997</v>
      </c>
      <c r="D64" s="33">
        <f>D65</f>
        <v>41.912880000000001</v>
      </c>
      <c r="E64" s="34">
        <f t="shared" si="3"/>
        <v>44.443492460713003</v>
      </c>
      <c r="F64" s="34">
        <f t="shared" si="4"/>
        <v>-52.393119999999996</v>
      </c>
    </row>
    <row r="65" spans="1:9">
      <c r="A65" s="433" t="s">
        <v>45</v>
      </c>
      <c r="B65" s="44" t="s">
        <v>46</v>
      </c>
      <c r="C65" s="189">
        <v>94.305999999999997</v>
      </c>
      <c r="D65" s="189">
        <v>41.912880000000001</v>
      </c>
      <c r="E65" s="38">
        <f t="shared" si="3"/>
        <v>44.443492460713003</v>
      </c>
      <c r="F65" s="38">
        <f t="shared" si="4"/>
        <v>-52.393119999999996</v>
      </c>
    </row>
    <row r="66" spans="1:9" s="6" customFormat="1" ht="18" customHeight="1">
      <c r="A66" s="43" t="s">
        <v>47</v>
      </c>
      <c r="B66" s="31" t="s">
        <v>48</v>
      </c>
      <c r="C66" s="33">
        <f>C69+C70+C71</f>
        <v>18.5</v>
      </c>
      <c r="D66" s="33">
        <f>D69+D70+D71</f>
        <v>2.83134</v>
      </c>
      <c r="E66" s="34">
        <f t="shared" si="3"/>
        <v>15.30454054054054</v>
      </c>
      <c r="F66" s="34">
        <f t="shared" si="4"/>
        <v>-15.668659999999999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215</v>
      </c>
      <c r="B70" s="47" t="s">
        <v>216</v>
      </c>
      <c r="C70" s="189">
        <v>13.5</v>
      </c>
      <c r="D70" s="189">
        <v>0</v>
      </c>
      <c r="E70" s="34">
        <f t="shared" si="3"/>
        <v>0</v>
      </c>
      <c r="F70" s="34">
        <f t="shared" si="4"/>
        <v>-13.5</v>
      </c>
    </row>
    <row r="71" spans="1:9">
      <c r="A71" s="46" t="s">
        <v>340</v>
      </c>
      <c r="B71" s="47" t="s">
        <v>395</v>
      </c>
      <c r="C71" s="189">
        <v>2</v>
      </c>
      <c r="D71" s="189">
        <v>0</v>
      </c>
      <c r="E71" s="34">
        <f>SUM(D71/C71*100)</f>
        <v>0</v>
      </c>
      <c r="F71" s="34">
        <f>SUM(D71-C71)</f>
        <v>-2</v>
      </c>
    </row>
    <row r="72" spans="1:9" s="6" customFormat="1" ht="17.25" customHeight="1">
      <c r="A72" s="434" t="s">
        <v>55</v>
      </c>
      <c r="B72" s="31" t="s">
        <v>56</v>
      </c>
      <c r="C72" s="33">
        <f>SUM(C73:C76)</f>
        <v>2865.0158200000001</v>
      </c>
      <c r="D72" s="33">
        <f>SUM(D73:D76)</f>
        <v>1298.54565</v>
      </c>
      <c r="E72" s="34">
        <f t="shared" si="3"/>
        <v>45.324205225505523</v>
      </c>
      <c r="F72" s="34">
        <f t="shared" si="4"/>
        <v>-1566.4701700000001</v>
      </c>
      <c r="I72" s="106"/>
    </row>
    <row r="73" spans="1:9" ht="15.75" customHeight="1">
      <c r="A73" s="35" t="s">
        <v>57</v>
      </c>
      <c r="B73" s="39" t="s">
        <v>58</v>
      </c>
      <c r="C73" s="189">
        <v>7.1463000000000001</v>
      </c>
      <c r="D73" s="189">
        <v>0</v>
      </c>
      <c r="E73" s="38">
        <f t="shared" si="3"/>
        <v>0</v>
      </c>
      <c r="F73" s="38">
        <f t="shared" si="4"/>
        <v>-7.1463000000000001</v>
      </c>
    </row>
    <row r="74" spans="1:9" s="6" customFormat="1" ht="19.5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1268.34565</v>
      </c>
      <c r="E75" s="38">
        <f t="shared" si="3"/>
        <v>44.859564376997312</v>
      </c>
      <c r="F75" s="38">
        <f t="shared" si="4"/>
        <v>-1559.0238700000002</v>
      </c>
    </row>
    <row r="76" spans="1:9">
      <c r="A76" s="35" t="s">
        <v>63</v>
      </c>
      <c r="B76" s="39" t="s">
        <v>64</v>
      </c>
      <c r="C76" s="189">
        <v>30.5</v>
      </c>
      <c r="D76" s="189">
        <v>30.2</v>
      </c>
      <c r="E76" s="38">
        <f t="shared" si="3"/>
        <v>99.016393442622956</v>
      </c>
      <c r="F76" s="38">
        <f t="shared" si="4"/>
        <v>-0.30000000000000071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2998.1128399999998</v>
      </c>
      <c r="D77" s="33">
        <f>SUM(D78:D80)</f>
        <v>2307.2231299999999</v>
      </c>
      <c r="E77" s="34">
        <f t="shared" si="3"/>
        <v>76.955846998740725</v>
      </c>
      <c r="F77" s="34">
        <f t="shared" si="4"/>
        <v>-690.88970999999992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15" hidden="1" customHeight="1">
      <c r="A79" s="35" t="s">
        <v>69</v>
      </c>
      <c r="B79" s="51" t="s">
        <v>70</v>
      </c>
      <c r="C79" s="189">
        <v>950.67448999999999</v>
      </c>
      <c r="D79" s="189">
        <v>508.97300000000001</v>
      </c>
      <c r="E79" s="38">
        <f t="shared" si="3"/>
        <v>53.53809378013289</v>
      </c>
      <c r="F79" s="38">
        <f t="shared" si="4"/>
        <v>-441.70148999999998</v>
      </c>
    </row>
    <row r="80" spans="1:9">
      <c r="A80" s="35" t="s">
        <v>71</v>
      </c>
      <c r="B80" s="39" t="s">
        <v>72</v>
      </c>
      <c r="C80" s="189">
        <v>2047.4383499999999</v>
      </c>
      <c r="D80" s="189">
        <v>1798.2501299999999</v>
      </c>
      <c r="E80" s="38">
        <f t="shared" si="3"/>
        <v>87.82926870545333</v>
      </c>
      <c r="F80" s="38">
        <f t="shared" si="4"/>
        <v>-249.18822</v>
      </c>
    </row>
    <row r="81" spans="1:12" s="6" customFormat="1">
      <c r="A81" s="30" t="s">
        <v>83</v>
      </c>
      <c r="B81" s="31" t="s">
        <v>84</v>
      </c>
      <c r="C81" s="33">
        <f>C82</f>
        <v>846.5</v>
      </c>
      <c r="D81" s="33">
        <f>SUM(D82)</f>
        <v>423.25200000000001</v>
      </c>
      <c r="E81" s="34">
        <f t="shared" si="3"/>
        <v>50.000236266981688</v>
      </c>
      <c r="F81" s="34">
        <f t="shared" si="4"/>
        <v>-423.24799999999999</v>
      </c>
    </row>
    <row r="82" spans="1:12" ht="15.75" customHeight="1">
      <c r="A82" s="35" t="s">
        <v>85</v>
      </c>
      <c r="B82" s="39" t="s">
        <v>230</v>
      </c>
      <c r="C82" s="189">
        <v>846.5</v>
      </c>
      <c r="D82" s="189">
        <v>423.25200000000001</v>
      </c>
      <c r="E82" s="38">
        <f t="shared" si="3"/>
        <v>50.000236266981688</v>
      </c>
      <c r="F82" s="38">
        <f t="shared" si="4"/>
        <v>-423.24799999999999</v>
      </c>
      <c r="L82" s="105"/>
    </row>
    <row r="83" spans="1:12" s="6" customFormat="1">
      <c r="A83" s="35" t="s">
        <v>208</v>
      </c>
      <c r="B83" s="31" t="s">
        <v>86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87</v>
      </c>
      <c r="C84" s="189"/>
      <c r="D84" s="189"/>
      <c r="E84" s="237" t="e">
        <f>SUM(D84/C84*100)</f>
        <v>#DIV/0!</v>
      </c>
      <c r="F84" s="237">
        <f>SUM(D84-C84)</f>
        <v>0</v>
      </c>
    </row>
    <row r="85" spans="1:12" hidden="1">
      <c r="A85" s="53">
        <v>1001</v>
      </c>
      <c r="B85" s="54" t="s">
        <v>88</v>
      </c>
      <c r="C85" s="189"/>
      <c r="D85" s="189"/>
      <c r="E85" s="237" t="e">
        <f>SUM(D85/C85*100)</f>
        <v>#DIV/0!</v>
      </c>
      <c r="F85" s="237">
        <f>SUM(D85-C85)</f>
        <v>0</v>
      </c>
    </row>
    <row r="86" spans="1:12" hidden="1">
      <c r="A86" s="53">
        <v>1003</v>
      </c>
      <c r="B86" s="54" t="s">
        <v>89</v>
      </c>
      <c r="C86" s="189"/>
      <c r="D86" s="192"/>
      <c r="E86" s="237" t="e">
        <f>SUM(D86/C86*100)</f>
        <v>#DIV/0!</v>
      </c>
      <c r="F86" s="237">
        <f>SUM(D86-C86)</f>
        <v>0</v>
      </c>
    </row>
    <row r="87" spans="1:12" ht="15" customHeight="1">
      <c r="A87" s="53">
        <v>1004</v>
      </c>
      <c r="B87" s="39" t="s">
        <v>91</v>
      </c>
      <c r="C87" s="189">
        <v>0</v>
      </c>
      <c r="D87" s="189">
        <v>0</v>
      </c>
      <c r="E87" s="237" t="e">
        <f>SUM(D87/C87*100)</f>
        <v>#DIV/0!</v>
      </c>
      <c r="F87" s="237">
        <f>SUM(D87-C87)</f>
        <v>0</v>
      </c>
    </row>
    <row r="88" spans="1:12" ht="19.5" customHeight="1">
      <c r="A88" s="30" t="s">
        <v>92</v>
      </c>
      <c r="B88" s="31" t="s">
        <v>93</v>
      </c>
      <c r="C88" s="33">
        <f>C89+C90+C91+C92+C93</f>
        <v>28.61</v>
      </c>
      <c r="D88" s="33">
        <f>D89+D90+D91+D92+D93</f>
        <v>24.83</v>
      </c>
      <c r="E88" s="38">
        <f t="shared" si="3"/>
        <v>86.78783642083188</v>
      </c>
      <c r="F88" s="22">
        <f>F89+F90+F91+F92+F93</f>
        <v>-3.7800000000000011</v>
      </c>
    </row>
    <row r="89" spans="1:12" ht="15.75" customHeight="1">
      <c r="A89" s="35" t="s">
        <v>94</v>
      </c>
      <c r="B89" s="39" t="s">
        <v>95</v>
      </c>
      <c r="C89" s="189">
        <v>28.61</v>
      </c>
      <c r="D89" s="189">
        <v>24.83</v>
      </c>
      <c r="E89" s="38">
        <f t="shared" si="3"/>
        <v>86.78783642083188</v>
      </c>
      <c r="F89" s="38">
        <f>SUM(D89-C89)</f>
        <v>-3.7800000000000011</v>
      </c>
    </row>
    <row r="90" spans="1:12" ht="0.75" hidden="1" customHeight="1">
      <c r="A90" s="35" t="s">
        <v>94</v>
      </c>
      <c r="B90" s="39" t="s">
        <v>97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96</v>
      </c>
      <c r="B91" s="39" t="s">
        <v>99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98</v>
      </c>
      <c r="B92" s="39" t="s">
        <v>101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100</v>
      </c>
      <c r="B93" s="39" t="s">
        <v>103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102</v>
      </c>
      <c r="B94" s="56" t="s">
        <v>112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113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114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115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116</v>
      </c>
      <c r="C98" s="249">
        <f>C56+C64+C66+C72+C77+C81+C88+C83</f>
        <v>8263.1206600000005</v>
      </c>
      <c r="D98" s="249">
        <f>D56+D64+D66+D72+D77+D81+D88+D83</f>
        <v>4760.1077100000002</v>
      </c>
      <c r="E98" s="34">
        <f t="shared" si="3"/>
        <v>57.606658620424888</v>
      </c>
      <c r="F98" s="34">
        <f t="shared" si="4"/>
        <v>-3503.0129500000003</v>
      </c>
      <c r="G98" s="146"/>
      <c r="H98" s="263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117</v>
      </c>
      <c r="B101" s="66"/>
      <c r="C101" s="132" t="s">
        <v>119</v>
      </c>
      <c r="D101" s="132"/>
    </row>
    <row r="102" spans="1:8">
      <c r="A102" s="66" t="s">
        <v>118</v>
      </c>
      <c r="C102" s="118"/>
    </row>
    <row r="104" spans="1:8" ht="5.25" customHeight="1"/>
    <row r="142" hidden="1"/>
  </sheetData>
  <customSheetViews>
    <customSheetView guid="{019FA35F-4E8F-4CFD-BA4C-B9ACCE278E4E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61528DAC-5C4C-48F4-ADE2-8A724B05A086}" scale="70" showPageBreaks="1" hiddenRows="1" view="pageBreakPreview" topLeftCell="A29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6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7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8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10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43" zoomScale="70" zoomScaleNormal="100" zoomScaleSheetLayoutView="70" workbookViewId="0">
      <selection activeCell="D97" sqref="D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9" t="s">
        <v>428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43.5" customHeight="1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2252.75</v>
      </c>
      <c r="D4" s="5">
        <f>D5+D12+D14+D17+D7</f>
        <v>758.56273999999996</v>
      </c>
      <c r="E4" s="5">
        <f>SUM(D4/C4*100)</f>
        <v>33.67274397958051</v>
      </c>
      <c r="F4" s="5">
        <f>SUM(D4-C4)</f>
        <v>-1494.1872600000002</v>
      </c>
    </row>
    <row r="5" spans="1:6" s="6" customFormat="1">
      <c r="A5" s="68">
        <v>1010000000</v>
      </c>
      <c r="B5" s="67" t="s">
        <v>5</v>
      </c>
      <c r="C5" s="5">
        <f>C6</f>
        <v>126</v>
      </c>
      <c r="D5" s="5">
        <f>D6</f>
        <v>73.892489999999995</v>
      </c>
      <c r="E5" s="5">
        <f t="shared" ref="E5:E50" si="0">SUM(D5/C5*100)</f>
        <v>58.644833333333338</v>
      </c>
      <c r="F5" s="5">
        <f t="shared" ref="F5:F50" si="1">SUM(D5-C5)</f>
        <v>-52.107510000000005</v>
      </c>
    </row>
    <row r="6" spans="1:6">
      <c r="A6" s="7">
        <v>1010200001</v>
      </c>
      <c r="B6" s="8" t="s">
        <v>225</v>
      </c>
      <c r="C6" s="9">
        <v>126</v>
      </c>
      <c r="D6" s="10">
        <v>73.892489999999995</v>
      </c>
      <c r="E6" s="9">
        <f t="shared" ref="E6:E11" si="2">SUM(D6/C6*100)</f>
        <v>58.644833333333338</v>
      </c>
      <c r="F6" s="9">
        <f t="shared" si="1"/>
        <v>-52.107510000000005</v>
      </c>
    </row>
    <row r="7" spans="1:6" ht="31.5">
      <c r="A7" s="3">
        <v>1030000000</v>
      </c>
      <c r="B7" s="13" t="s">
        <v>267</v>
      </c>
      <c r="C7" s="5">
        <f>C8+C10+C9</f>
        <v>675.75</v>
      </c>
      <c r="D7" s="5">
        <f>D8+D10+D9+D11</f>
        <v>374.94536999999997</v>
      </c>
      <c r="E7" s="5">
        <f t="shared" si="2"/>
        <v>55.485811320754706</v>
      </c>
      <c r="F7" s="5">
        <f t="shared" si="1"/>
        <v>-300.80463000000003</v>
      </c>
    </row>
    <row r="8" spans="1:6">
      <c r="A8" s="7">
        <v>1030223001</v>
      </c>
      <c r="B8" s="8" t="s">
        <v>269</v>
      </c>
      <c r="C8" s="9">
        <v>252.05500000000001</v>
      </c>
      <c r="D8" s="10">
        <v>184.55623</v>
      </c>
      <c r="E8" s="9">
        <f t="shared" si="2"/>
        <v>73.220618515800112</v>
      </c>
      <c r="F8" s="9">
        <f t="shared" si="1"/>
        <v>-67.498770000000007</v>
      </c>
    </row>
    <row r="9" spans="1:6">
      <c r="A9" s="7">
        <v>1030224001</v>
      </c>
      <c r="B9" s="8" t="s">
        <v>275</v>
      </c>
      <c r="C9" s="9">
        <v>2.7029999999999998</v>
      </c>
      <c r="D9" s="10">
        <v>1.0864799999999999</v>
      </c>
      <c r="E9" s="9">
        <f t="shared" si="2"/>
        <v>40.195338512763598</v>
      </c>
      <c r="F9" s="9">
        <f t="shared" si="1"/>
        <v>-1.61652</v>
      </c>
    </row>
    <row r="10" spans="1:6">
      <c r="A10" s="7">
        <v>1030225001</v>
      </c>
      <c r="B10" s="8" t="s">
        <v>268</v>
      </c>
      <c r="C10" s="9">
        <v>420.99200000000002</v>
      </c>
      <c r="D10" s="10">
        <v>212.59669</v>
      </c>
      <c r="E10" s="9">
        <f t="shared" si="2"/>
        <v>50.498985728944966</v>
      </c>
      <c r="F10" s="9">
        <f t="shared" si="1"/>
        <v>-208.39531000000002</v>
      </c>
    </row>
    <row r="11" spans="1:6">
      <c r="A11" s="7">
        <v>1030226001</v>
      </c>
      <c r="B11" s="8" t="s">
        <v>277</v>
      </c>
      <c r="C11" s="9">
        <v>0</v>
      </c>
      <c r="D11" s="10">
        <v>-23.294029999999999</v>
      </c>
      <c r="E11" s="9" t="e">
        <f t="shared" si="2"/>
        <v>#DIV/0!</v>
      </c>
      <c r="F11" s="9">
        <f t="shared" si="1"/>
        <v>-23.294029999999999</v>
      </c>
    </row>
    <row r="12" spans="1:6" s="6" customFormat="1">
      <c r="A12" s="68">
        <v>1050000000</v>
      </c>
      <c r="B12" s="67" t="s">
        <v>6</v>
      </c>
      <c r="C12" s="5">
        <f>SUM(C13:C13)</f>
        <v>50</v>
      </c>
      <c r="D12" s="5">
        <f>SUM(D13:D13)</f>
        <v>36.882599999999996</v>
      </c>
      <c r="E12" s="5">
        <f t="shared" si="0"/>
        <v>73.765199999999993</v>
      </c>
      <c r="F12" s="5">
        <f t="shared" si="1"/>
        <v>-13.117400000000004</v>
      </c>
    </row>
    <row r="13" spans="1:6" ht="15.75" customHeight="1">
      <c r="A13" s="7">
        <v>1050300000</v>
      </c>
      <c r="B13" s="11" t="s">
        <v>226</v>
      </c>
      <c r="C13" s="12">
        <v>50</v>
      </c>
      <c r="D13" s="10">
        <v>36.882599999999996</v>
      </c>
      <c r="E13" s="9">
        <f t="shared" si="0"/>
        <v>73.765199999999993</v>
      </c>
      <c r="F13" s="9">
        <f t="shared" si="1"/>
        <v>-13.117400000000004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1393</v>
      </c>
      <c r="D14" s="5">
        <f>D15+D16</f>
        <v>270.64228000000003</v>
      </c>
      <c r="E14" s="5">
        <f t="shared" si="0"/>
        <v>19.428735104091892</v>
      </c>
      <c r="F14" s="5">
        <f t="shared" si="1"/>
        <v>-1122.35772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85.995130000000003</v>
      </c>
      <c r="E15" s="9">
        <f t="shared" si="0"/>
        <v>19.860307159353351</v>
      </c>
      <c r="F15" s="9">
        <f>SUM(D15-C15)</f>
        <v>-347.00486999999998</v>
      </c>
    </row>
    <row r="16" spans="1:6" ht="15.75" customHeight="1">
      <c r="A16" s="7">
        <v>1060600000</v>
      </c>
      <c r="B16" s="11" t="s">
        <v>7</v>
      </c>
      <c r="C16" s="9">
        <v>960</v>
      </c>
      <c r="D16" s="10">
        <v>184.64715000000001</v>
      </c>
      <c r="E16" s="9">
        <f t="shared" si="0"/>
        <v>19.234078125</v>
      </c>
      <c r="F16" s="9">
        <f t="shared" si="1"/>
        <v>-775.35284999999999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2.2000000000000002</v>
      </c>
      <c r="E17" s="5">
        <f t="shared" si="0"/>
        <v>27.500000000000004</v>
      </c>
      <c r="F17" s="5">
        <f t="shared" si="1"/>
        <v>-5.8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2.2000000000000002</v>
      </c>
      <c r="E18" s="9">
        <f t="shared" si="0"/>
        <v>27.500000000000004</v>
      </c>
      <c r="F18" s="9">
        <f t="shared" si="1"/>
        <v>-5.8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390</v>
      </c>
      <c r="D25" s="5">
        <f>D26+D29+D31+D34+D36</f>
        <v>352.37169999999998</v>
      </c>
      <c r="E25" s="5">
        <f t="shared" si="0"/>
        <v>90.351717948717948</v>
      </c>
      <c r="F25" s="5">
        <f t="shared" si="1"/>
        <v>-37.628300000000024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321.13730999999996</v>
      </c>
      <c r="E26" s="5">
        <f t="shared" si="0"/>
        <v>91.753517142857135</v>
      </c>
      <c r="F26" s="5">
        <f t="shared" si="1"/>
        <v>-28.862690000000043</v>
      </c>
    </row>
    <row r="27" spans="1:6">
      <c r="A27" s="16">
        <v>1110502510</v>
      </c>
      <c r="B27" s="17" t="s">
        <v>222</v>
      </c>
      <c r="C27" s="12">
        <v>320</v>
      </c>
      <c r="D27" s="10">
        <v>313.00880999999998</v>
      </c>
      <c r="E27" s="9">
        <f t="shared" si="0"/>
        <v>97.815253124999984</v>
      </c>
      <c r="F27" s="9">
        <f t="shared" si="1"/>
        <v>-6.9911900000000173</v>
      </c>
    </row>
    <row r="28" spans="1:6">
      <c r="A28" s="7">
        <v>1110503510</v>
      </c>
      <c r="B28" s="11" t="s">
        <v>221</v>
      </c>
      <c r="C28" s="12">
        <v>30</v>
      </c>
      <c r="D28" s="10">
        <v>8.1285000000000007</v>
      </c>
      <c r="E28" s="9">
        <f t="shared" si="0"/>
        <v>27.095000000000002</v>
      </c>
      <c r="F28" s="9">
        <f t="shared" si="1"/>
        <v>-21.871499999999997</v>
      </c>
    </row>
    <row r="29" spans="1:6" s="15" customFormat="1" ht="19.5" customHeight="1">
      <c r="A29" s="68">
        <v>1130000000</v>
      </c>
      <c r="B29" s="69" t="s">
        <v>128</v>
      </c>
      <c r="C29" s="5">
        <f>C30</f>
        <v>40</v>
      </c>
      <c r="D29" s="5">
        <f>D30</f>
        <v>30.93439</v>
      </c>
      <c r="E29" s="5">
        <f t="shared" si="0"/>
        <v>77.335975000000005</v>
      </c>
      <c r="F29" s="5">
        <f t="shared" si="1"/>
        <v>-9.0656099999999995</v>
      </c>
    </row>
    <row r="30" spans="1:6" ht="36" customHeight="1">
      <c r="A30" s="7">
        <v>1130206510</v>
      </c>
      <c r="B30" s="8" t="s">
        <v>413</v>
      </c>
      <c r="C30" s="9">
        <v>40</v>
      </c>
      <c r="D30" s="10">
        <v>30.93439</v>
      </c>
      <c r="E30" s="9">
        <f t="shared" si="0"/>
        <v>77.335975000000005</v>
      </c>
      <c r="F30" s="9">
        <f t="shared" si="1"/>
        <v>-9.0656099999999995</v>
      </c>
    </row>
    <row r="31" spans="1:6" ht="25.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9">
        <f>C35</f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1.5" customHeight="1">
      <c r="A35" s="7">
        <v>1163305010</v>
      </c>
      <c r="B35" s="8" t="s">
        <v>256</v>
      </c>
      <c r="C35" s="9"/>
      <c r="D35" s="10"/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0.3</v>
      </c>
      <c r="E36" s="9" t="e">
        <f t="shared" si="0"/>
        <v>#DIV/0!</v>
      </c>
      <c r="F36" s="5">
        <f t="shared" si="1"/>
        <v>0.3</v>
      </c>
    </row>
    <row r="37" spans="1:7" ht="18" customHeight="1">
      <c r="A37" s="7">
        <v>1170105005</v>
      </c>
      <c r="B37" s="8" t="s">
        <v>15</v>
      </c>
      <c r="C37" s="9">
        <f>C38</f>
        <v>0</v>
      </c>
      <c r="D37" s="9">
        <v>0.3</v>
      </c>
      <c r="E37" s="9" t="e">
        <f t="shared" si="0"/>
        <v>#DIV/0!</v>
      </c>
      <c r="F37" s="9">
        <f t="shared" si="1"/>
        <v>0.3</v>
      </c>
    </row>
    <row r="38" spans="1:7" ht="1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2642.75</v>
      </c>
      <c r="D39" s="125">
        <f>SUM(D4,D25)</f>
        <v>1110.93444</v>
      </c>
      <c r="E39" s="5">
        <f t="shared" si="0"/>
        <v>42.037061394380856</v>
      </c>
      <c r="F39" s="5">
        <f t="shared" si="1"/>
        <v>-1531.81556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11376.282999999999</v>
      </c>
      <c r="D40" s="5">
        <f>SUM(D41:D48)</f>
        <v>1571.3320000000001</v>
      </c>
      <c r="E40" s="5">
        <f t="shared" si="0"/>
        <v>13.812349780679684</v>
      </c>
      <c r="F40" s="5">
        <f t="shared" si="1"/>
        <v>-9804.9509999999991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6">
        <v>1208.7</v>
      </c>
      <c r="E41" s="9">
        <f t="shared" si="0"/>
        <v>50</v>
      </c>
      <c r="F41" s="9">
        <f t="shared" si="1"/>
        <v>-1208.7</v>
      </c>
    </row>
    <row r="42" spans="1:7" ht="1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6448.2049999999999</v>
      </c>
      <c r="D43" s="10">
        <v>311.8</v>
      </c>
      <c r="E43" s="9">
        <f t="shared" si="0"/>
        <v>4.8354542077989153</v>
      </c>
      <c r="F43" s="9">
        <f t="shared" si="1"/>
        <v>-6136.4049999999997</v>
      </c>
    </row>
    <row r="44" spans="1:7" ht="18.75" customHeight="1">
      <c r="A44" s="16">
        <v>2023000000</v>
      </c>
      <c r="B44" s="17" t="s">
        <v>20</v>
      </c>
      <c r="C44" s="12">
        <v>94.305999999999997</v>
      </c>
      <c r="D44" s="180">
        <v>50.832000000000001</v>
      </c>
      <c r="E44" s="9">
        <f t="shared" si="0"/>
        <v>53.901130362861323</v>
      </c>
      <c r="F44" s="9">
        <f t="shared" si="1"/>
        <v>-43.473999999999997</v>
      </c>
    </row>
    <row r="45" spans="1:7" ht="17.25" customHeight="1">
      <c r="A45" s="16">
        <v>2024000000</v>
      </c>
      <c r="B45" s="17" t="s">
        <v>21</v>
      </c>
      <c r="C45" s="12">
        <v>2416.3719999999998</v>
      </c>
      <c r="D45" s="181"/>
      <c r="E45" s="9">
        <f t="shared" si="0"/>
        <v>0</v>
      </c>
      <c r="F45" s="9">
        <f t="shared" si="1"/>
        <v>-2416.3719999999998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8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289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8">
        <v>2190000010</v>
      </c>
      <c r="B49" s="239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3">
        <f>C39+C40</f>
        <v>14019.032999999999</v>
      </c>
      <c r="D50" s="244">
        <f>D39+D40</f>
        <v>2682.2664400000003</v>
      </c>
      <c r="E50" s="5">
        <f t="shared" si="0"/>
        <v>19.133034639407729</v>
      </c>
      <c r="F50" s="5">
        <f t="shared" si="1"/>
        <v>-11336.76656</v>
      </c>
      <c r="G50" s="93"/>
      <c r="H50" s="262"/>
    </row>
    <row r="51" spans="1:8" s="6" customFormat="1">
      <c r="A51" s="3"/>
      <c r="B51" s="21" t="s">
        <v>307</v>
      </c>
      <c r="C51" s="92">
        <f>C50-C97</f>
        <v>-384.86571000000185</v>
      </c>
      <c r="D51" s="92">
        <f>D50-D97</f>
        <v>104.04500999999982</v>
      </c>
      <c r="E51" s="22"/>
      <c r="F51" s="22"/>
    </row>
    <row r="52" spans="1:8">
      <c r="A52" s="23"/>
      <c r="B52" s="24"/>
      <c r="C52" s="235"/>
      <c r="D52" s="235" t="s">
        <v>321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410</v>
      </c>
      <c r="D53" s="471" t="s">
        <v>417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1628.0219999999999</v>
      </c>
      <c r="D55" s="32">
        <f>D56+D57+D58+D59+D60+D62+D61</f>
        <v>726.06347000000005</v>
      </c>
      <c r="E55" s="34">
        <f>SUM(D55/C55*100)</f>
        <v>44.597890569046363</v>
      </c>
      <c r="F55" s="34">
        <f>SUM(D55-C55)</f>
        <v>-901.95852999999988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1558.7</v>
      </c>
      <c r="D57" s="37">
        <v>721.74147000000005</v>
      </c>
      <c r="E57" s="34">
        <f>SUM(D57/C57*100)</f>
        <v>46.304065567460064</v>
      </c>
      <c r="F57" s="38">
        <f t="shared" ref="F57:F97" si="3">SUM(D57-C57)</f>
        <v>-836.95853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hidden="1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10</v>
      </c>
      <c r="D61" s="40">
        <v>0</v>
      </c>
      <c r="E61" s="38">
        <f t="shared" si="4"/>
        <v>0</v>
      </c>
      <c r="F61" s="38">
        <f t="shared" si="3"/>
        <v>-10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4.3220000000000001</v>
      </c>
      <c r="E62" s="38">
        <f t="shared" si="4"/>
        <v>7.285661306092174</v>
      </c>
      <c r="F62" s="38">
        <f t="shared" si="3"/>
        <v>-55</v>
      </c>
    </row>
    <row r="63" spans="1:8" s="6" customFormat="1">
      <c r="A63" s="41" t="s">
        <v>43</v>
      </c>
      <c r="B63" s="42" t="s">
        <v>44</v>
      </c>
      <c r="C63" s="32">
        <f>C64</f>
        <v>94.305999999999997</v>
      </c>
      <c r="D63" s="32">
        <f>D64</f>
        <v>34.221879999999999</v>
      </c>
      <c r="E63" s="34">
        <f t="shared" si="4"/>
        <v>36.28812588806651</v>
      </c>
      <c r="F63" s="34">
        <f t="shared" si="3"/>
        <v>-60.084119999999999</v>
      </c>
    </row>
    <row r="64" spans="1:8">
      <c r="A64" s="43" t="s">
        <v>45</v>
      </c>
      <c r="B64" s="44" t="s">
        <v>46</v>
      </c>
      <c r="C64" s="37">
        <v>94.305999999999997</v>
      </c>
      <c r="D64" s="37">
        <v>34.221879999999999</v>
      </c>
      <c r="E64" s="38">
        <f t="shared" si="4"/>
        <v>36.28812588806651</v>
      </c>
      <c r="F64" s="38">
        <f t="shared" si="3"/>
        <v>-60.084119999999999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336</v>
      </c>
      <c r="D65" s="32">
        <f>SUM(D68+D69+D70)</f>
        <v>49.53134</v>
      </c>
      <c r="E65" s="34">
        <f t="shared" si="4"/>
        <v>14.741470238095239</v>
      </c>
      <c r="F65" s="34">
        <f t="shared" si="3"/>
        <v>-286.46866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38</v>
      </c>
      <c r="D68" s="37">
        <v>33.831339999999997</v>
      </c>
      <c r="E68" s="34">
        <f t="shared" si="4"/>
        <v>89.029842105263143</v>
      </c>
      <c r="F68" s="34">
        <f t="shared" si="3"/>
        <v>-4.1686600000000027</v>
      </c>
    </row>
    <row r="69" spans="1:7">
      <c r="A69" s="46" t="s">
        <v>215</v>
      </c>
      <c r="B69" s="47" t="s">
        <v>216</v>
      </c>
      <c r="C69" s="37">
        <v>296</v>
      </c>
      <c r="D69" s="37">
        <v>15.7</v>
      </c>
      <c r="E69" s="34">
        <f t="shared" si="4"/>
        <v>5.3040540540540544</v>
      </c>
      <c r="F69" s="34">
        <f t="shared" si="3"/>
        <v>-280.3</v>
      </c>
    </row>
    <row r="70" spans="1:7">
      <c r="A70" s="46" t="s">
        <v>340</v>
      </c>
      <c r="B70" s="47" t="s">
        <v>395</v>
      </c>
      <c r="C70" s="37">
        <v>2</v>
      </c>
      <c r="D70" s="37">
        <v>0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2219.8817100000001</v>
      </c>
      <c r="D71" s="48">
        <f>SUM(D72:D75)</f>
        <v>538.64417000000003</v>
      </c>
      <c r="E71" s="34">
        <f t="shared" si="4"/>
        <v>24.26454380760676</v>
      </c>
      <c r="F71" s="34">
        <f t="shared" si="3"/>
        <v>-1681.2375400000001</v>
      </c>
    </row>
    <row r="72" spans="1:7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453.94416999999999</v>
      </c>
      <c r="E74" s="38">
        <f t="shared" si="4"/>
        <v>21.413655670438324</v>
      </c>
      <c r="F74" s="38">
        <f t="shared" si="3"/>
        <v>-1665.9375400000001</v>
      </c>
    </row>
    <row r="75" spans="1:7">
      <c r="A75" s="35" t="s">
        <v>63</v>
      </c>
      <c r="B75" s="39" t="s">
        <v>64</v>
      </c>
      <c r="C75" s="49">
        <v>100</v>
      </c>
      <c r="D75" s="37">
        <v>84.7</v>
      </c>
      <c r="E75" s="38">
        <f t="shared" si="4"/>
        <v>84.7</v>
      </c>
      <c r="F75" s="38">
        <f t="shared" si="3"/>
        <v>-15.299999999999997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7042.2830000000004</v>
      </c>
      <c r="D76" s="32">
        <f>SUM(D77:D79)</f>
        <v>677.57257000000004</v>
      </c>
      <c r="E76" s="34">
        <f t="shared" si="4"/>
        <v>9.6214902184419451</v>
      </c>
      <c r="F76" s="34">
        <f t="shared" si="3"/>
        <v>-6364.7104300000001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.75" hidden="1" customHeight="1">
      <c r="A78" s="35" t="s">
        <v>69</v>
      </c>
      <c r="B78" s="51" t="s">
        <v>70</v>
      </c>
      <c r="C78" s="37">
        <v>6397.88</v>
      </c>
      <c r="D78" s="37">
        <v>418.02058</v>
      </c>
      <c r="E78" s="38">
        <f t="shared" si="4"/>
        <v>6.5337358625044546</v>
      </c>
      <c r="F78" s="38">
        <f t="shared" si="3"/>
        <v>-5979.8594199999998</v>
      </c>
    </row>
    <row r="79" spans="1:7">
      <c r="A79" s="35" t="s">
        <v>71</v>
      </c>
      <c r="B79" s="39" t="s">
        <v>72</v>
      </c>
      <c r="C79" s="37">
        <v>644.40300000000002</v>
      </c>
      <c r="D79" s="37">
        <v>259.55198999999999</v>
      </c>
      <c r="E79" s="38">
        <f t="shared" si="4"/>
        <v>40.277899078682125</v>
      </c>
      <c r="F79" s="38">
        <f t="shared" si="3"/>
        <v>-384.85101000000003</v>
      </c>
    </row>
    <row r="80" spans="1:7" s="6" customFormat="1">
      <c r="A80" s="30" t="s">
        <v>83</v>
      </c>
      <c r="B80" s="31" t="s">
        <v>84</v>
      </c>
      <c r="C80" s="32">
        <f>C81</f>
        <v>3063.4059999999999</v>
      </c>
      <c r="D80" s="32">
        <f>SUM(D81)</f>
        <v>540.654</v>
      </c>
      <c r="E80" s="34">
        <f t="shared" si="4"/>
        <v>17.648787003746811</v>
      </c>
      <c r="F80" s="34">
        <f t="shared" si="3"/>
        <v>-2522.752</v>
      </c>
    </row>
    <row r="81" spans="1:6" ht="15.75" customHeight="1">
      <c r="A81" s="35" t="s">
        <v>85</v>
      </c>
      <c r="B81" s="39" t="s">
        <v>230</v>
      </c>
      <c r="C81" s="37">
        <v>3063.4059999999999</v>
      </c>
      <c r="D81" s="37">
        <v>540.654</v>
      </c>
      <c r="E81" s="38">
        <f t="shared" si="4"/>
        <v>17.648787003746811</v>
      </c>
      <c r="F81" s="38">
        <f t="shared" si="3"/>
        <v>-2522.752</v>
      </c>
    </row>
    <row r="82" spans="1:6" s="6" customFormat="1" ht="0.7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87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89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90</v>
      </c>
      <c r="B86" s="39" t="s">
        <v>91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92</v>
      </c>
      <c r="B87" s="31" t="s">
        <v>93</v>
      </c>
      <c r="C87" s="32">
        <f>C88+C89+C90+C91+C92</f>
        <v>20</v>
      </c>
      <c r="D87" s="32">
        <f>D88+D89+D90+D91+D92</f>
        <v>11.534000000000001</v>
      </c>
      <c r="E87" s="38">
        <f t="shared" si="4"/>
        <v>57.67</v>
      </c>
      <c r="F87" s="22">
        <f>F88+F89+F90+F91+F92</f>
        <v>-8.4659999999999993</v>
      </c>
    </row>
    <row r="88" spans="1:6" ht="17.25" customHeight="1">
      <c r="A88" s="35" t="s">
        <v>94</v>
      </c>
      <c r="B88" s="39" t="s">
        <v>95</v>
      </c>
      <c r="C88" s="37">
        <v>20</v>
      </c>
      <c r="D88" s="37">
        <v>11.534000000000001</v>
      </c>
      <c r="E88" s="38">
        <f t="shared" si="4"/>
        <v>57.67</v>
      </c>
      <c r="F88" s="38">
        <f>SUM(D88-C88)</f>
        <v>-8.4659999999999993</v>
      </c>
    </row>
    <row r="89" spans="1:6" ht="15.75" hidden="1" customHeight="1">
      <c r="A89" s="35" t="s">
        <v>96</v>
      </c>
      <c r="B89" s="39" t="s">
        <v>97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113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114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115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116</v>
      </c>
      <c r="C97" s="246">
        <f>C55+C63+C71+C76+C80+C82+C87+C65+C93</f>
        <v>14403.898710000001</v>
      </c>
      <c r="D97" s="246">
        <f>D55+D63+D71+D76+D80+D82+D87+D65+D93</f>
        <v>2578.2214300000005</v>
      </c>
      <c r="E97" s="34">
        <f t="shared" si="4"/>
        <v>17.899469316665311</v>
      </c>
      <c r="F97" s="34">
        <f t="shared" si="3"/>
        <v>-11825.67728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117</v>
      </c>
      <c r="B99" s="63"/>
      <c r="C99" s="178"/>
      <c r="D99" s="178"/>
      <c r="E99" s="64"/>
    </row>
    <row r="100" spans="1:8" s="65" customFormat="1" ht="20.25" customHeight="1">
      <c r="A100" s="66" t="s">
        <v>118</v>
      </c>
      <c r="B100" s="66"/>
      <c r="C100" s="65" t="s">
        <v>119</v>
      </c>
    </row>
    <row r="101" spans="1:8" ht="13.5" customHeight="1">
      <c r="C101" s="118"/>
    </row>
    <row r="103" spans="1:8" ht="5.25" customHeight="1"/>
    <row r="142" hidden="1"/>
  </sheetData>
  <customSheetViews>
    <customSheetView guid="{019FA35F-4E8F-4CFD-BA4C-B9ACCE278E4E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61528DAC-5C4C-48F4-ADE2-8A724B05A086}" scale="70" showPageBreaks="1" printArea="1" hiddenRows="1" view="pageBreakPreview" topLeftCell="A40">
      <selection activeCell="D87" sqref="D87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5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7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8"/>
    </customSheetView>
    <customSheetView guid="{5C539BE6-C8E0-453F-AB5E-9E58094195EA}" scale="70" showPageBreaks="1" printArea="1" hiddenRows="1" view="pageBreakPreview" topLeftCell="A31">
      <selection activeCell="C79" sqref="C79"/>
      <pageMargins left="0.70866141732283472" right="0.70866141732283472" top="0.74803149606299213" bottom="0.74803149606299213" header="0.31496062992125984" footer="0.31496062992125984"/>
      <pageSetup paperSize="9" scale="55" orientation="portrait" r:id="rId9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10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1"/>
  <sheetViews>
    <sheetView view="pageBreakPreview" topLeftCell="A28" zoomScale="70" zoomScaleNormal="100" zoomScaleSheetLayoutView="70" workbookViewId="0">
      <selection activeCell="C99" sqref="C99:D99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9" t="s">
        <v>429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480.03582999999998</v>
      </c>
      <c r="E4" s="5">
        <f>SUM(D4/C4*100)</f>
        <v>37.675577060425539</v>
      </c>
      <c r="F4" s="5">
        <f>SUM(D4-C4)</f>
        <v>-794.09417000000008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95.457639999999998</v>
      </c>
      <c r="E5" s="5">
        <f t="shared" ref="E5:E51" si="0">SUM(D5/C5*100)</f>
        <v>55.823181286549705</v>
      </c>
      <c r="F5" s="5">
        <f t="shared" ref="F5:F51" si="1">SUM(D5-C5)</f>
        <v>-75.542360000000002</v>
      </c>
    </row>
    <row r="6" spans="1:6">
      <c r="A6" s="7">
        <v>1010200001</v>
      </c>
      <c r="B6" s="8" t="s">
        <v>225</v>
      </c>
      <c r="C6" s="9">
        <v>171</v>
      </c>
      <c r="D6" s="10">
        <v>95.457639999999998</v>
      </c>
      <c r="E6" s="9">
        <f t="shared" ref="E6:E11" si="2">SUM(D6/C6*100)</f>
        <v>55.823181286549705</v>
      </c>
      <c r="F6" s="9">
        <f t="shared" si="1"/>
        <v>-75.542360000000002</v>
      </c>
    </row>
    <row r="7" spans="1:6" ht="31.5">
      <c r="A7" s="3">
        <v>1030000000</v>
      </c>
      <c r="B7" s="13" t="s">
        <v>267</v>
      </c>
      <c r="C7" s="5">
        <f>C8+C10+C9</f>
        <v>616.13</v>
      </c>
      <c r="D7" s="227">
        <f>D8+D10+D9+D11</f>
        <v>341.86192999999997</v>
      </c>
      <c r="E7" s="5">
        <f t="shared" si="2"/>
        <v>55.485356986350276</v>
      </c>
      <c r="F7" s="5">
        <f t="shared" si="1"/>
        <v>-274.26807000000002</v>
      </c>
    </row>
    <row r="8" spans="1:6">
      <c r="A8" s="7">
        <v>1030223001</v>
      </c>
      <c r="B8" s="8" t="s">
        <v>269</v>
      </c>
      <c r="C8" s="9">
        <v>229.816</v>
      </c>
      <c r="D8" s="10">
        <v>168.27184</v>
      </c>
      <c r="E8" s="9">
        <f t="shared" si="2"/>
        <v>73.220245761826845</v>
      </c>
      <c r="F8" s="9">
        <f t="shared" si="1"/>
        <v>-61.544160000000005</v>
      </c>
    </row>
    <row r="9" spans="1:6">
      <c r="A9" s="7">
        <v>1030224001</v>
      </c>
      <c r="B9" s="8" t="s">
        <v>275</v>
      </c>
      <c r="C9" s="9">
        <v>2.4649999999999999</v>
      </c>
      <c r="D9" s="10">
        <v>0.99058999999999997</v>
      </c>
      <c r="E9" s="9">
        <f t="shared" si="2"/>
        <v>40.186206896551724</v>
      </c>
      <c r="F9" s="9">
        <f t="shared" si="1"/>
        <v>-1.4744099999999998</v>
      </c>
    </row>
    <row r="10" spans="1:6">
      <c r="A10" s="7">
        <v>1030225001</v>
      </c>
      <c r="B10" s="8" t="s">
        <v>268</v>
      </c>
      <c r="C10" s="9">
        <v>383.84899999999999</v>
      </c>
      <c r="D10" s="10">
        <v>193.83816999999999</v>
      </c>
      <c r="E10" s="9">
        <f t="shared" si="2"/>
        <v>50.498547605959629</v>
      </c>
      <c r="F10" s="9">
        <f t="shared" si="1"/>
        <v>-190.01083</v>
      </c>
    </row>
    <row r="11" spans="1:6">
      <c r="A11" s="7">
        <v>1030226001</v>
      </c>
      <c r="B11" s="8" t="s">
        <v>277</v>
      </c>
      <c r="C11" s="9">
        <v>0</v>
      </c>
      <c r="D11" s="10">
        <v>-21.238669999999999</v>
      </c>
      <c r="E11" s="9" t="e">
        <f t="shared" si="2"/>
        <v>#DIV/0!</v>
      </c>
      <c r="F11" s="9">
        <f t="shared" si="1"/>
        <v>-21.238669999999999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469</v>
      </c>
      <c r="D14" s="5">
        <f>D15+D16</f>
        <v>39.966259999999998</v>
      </c>
      <c r="E14" s="5">
        <f t="shared" si="0"/>
        <v>8.5215906183368872</v>
      </c>
      <c r="F14" s="5">
        <f t="shared" si="1"/>
        <v>-429.03374000000002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8.57578</v>
      </c>
      <c r="E15" s="9">
        <f t="shared" si="0"/>
        <v>6.9159516129032266</v>
      </c>
      <c r="F15" s="9">
        <f>SUM(D15-C15)</f>
        <v>-115.42422000000001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31.39048</v>
      </c>
      <c r="E16" s="9">
        <f t="shared" si="0"/>
        <v>9.0986898550724646</v>
      </c>
      <c r="F16" s="9">
        <f t="shared" si="1"/>
        <v>-313.60951999999997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2.75</v>
      </c>
      <c r="E17" s="5">
        <f t="shared" si="0"/>
        <v>34.375</v>
      </c>
      <c r="F17" s="5">
        <f t="shared" si="1"/>
        <v>-5.25</v>
      </c>
    </row>
    <row r="18" spans="1:6" ht="17.25" customHeight="1">
      <c r="A18" s="7">
        <v>1080400001</v>
      </c>
      <c r="B18" s="8" t="s">
        <v>258</v>
      </c>
      <c r="C18" s="9">
        <v>8</v>
      </c>
      <c r="D18" s="10">
        <v>2.75</v>
      </c>
      <c r="E18" s="9">
        <f t="shared" si="0"/>
        <v>34.375</v>
      </c>
      <c r="F18" s="9">
        <f t="shared" si="1"/>
        <v>-5.25</v>
      </c>
    </row>
    <row r="19" spans="1:6" ht="49.5" hidden="1" customHeight="1">
      <c r="A19" s="7">
        <v>1080714001</v>
      </c>
      <c r="B19" s="8" t="s">
        <v>223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140</v>
      </c>
      <c r="D25" s="5">
        <f>D26+D29+D31+D34</f>
        <v>166.81205</v>
      </c>
      <c r="E25" s="5">
        <f t="shared" si="0"/>
        <v>119.15146428571428</v>
      </c>
      <c r="F25" s="5">
        <f t="shared" si="1"/>
        <v>26.812049999999999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40</v>
      </c>
      <c r="D26" s="5">
        <f>D27+D28</f>
        <v>34.5</v>
      </c>
      <c r="E26" s="5">
        <f t="shared" si="0"/>
        <v>86.25</v>
      </c>
      <c r="F26" s="5">
        <f t="shared" si="1"/>
        <v>-5.5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221</v>
      </c>
      <c r="C28" s="12">
        <v>40</v>
      </c>
      <c r="D28" s="10">
        <v>34.5</v>
      </c>
      <c r="E28" s="9">
        <f t="shared" si="0"/>
        <v>86.25</v>
      </c>
      <c r="F28" s="9">
        <f t="shared" si="1"/>
        <v>-5.5</v>
      </c>
    </row>
    <row r="29" spans="1:6" s="15" customFormat="1" ht="27.75" customHeight="1">
      <c r="A29" s="68">
        <v>1130000000</v>
      </c>
      <c r="B29" s="69" t="s">
        <v>128</v>
      </c>
      <c r="C29" s="5">
        <f>C30</f>
        <v>100</v>
      </c>
      <c r="D29" s="5">
        <f>D30</f>
        <v>132.31205</v>
      </c>
      <c r="E29" s="5">
        <f t="shared" si="0"/>
        <v>132.31205</v>
      </c>
      <c r="F29" s="5">
        <f t="shared" si="1"/>
        <v>32.312049999999999</v>
      </c>
    </row>
    <row r="30" spans="1:6" ht="15.75" customHeight="1">
      <c r="A30" s="7">
        <v>1130206005</v>
      </c>
      <c r="B30" s="8" t="s">
        <v>14</v>
      </c>
      <c r="C30" s="9">
        <v>100</v>
      </c>
      <c r="D30" s="10">
        <v>132.31205</v>
      </c>
      <c r="E30" s="9">
        <f t="shared" si="0"/>
        <v>132.31205</v>
      </c>
      <c r="F30" s="9">
        <f t="shared" si="1"/>
        <v>32.312049999999999</v>
      </c>
    </row>
    <row r="31" spans="1:6" ht="14.2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4.25" hidden="1" customHeight="1">
      <c r="A32" s="16">
        <v>1140200000</v>
      </c>
      <c r="B32" s="18" t="s">
        <v>130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4.25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132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16</v>
      </c>
      <c r="C37" s="125">
        <f>SUM(C4,C25)</f>
        <v>1414.13</v>
      </c>
      <c r="D37" s="125">
        <f>D4+D25</f>
        <v>646.84788000000003</v>
      </c>
      <c r="E37" s="5">
        <f t="shared" si="0"/>
        <v>45.741755001308221</v>
      </c>
      <c r="F37" s="5">
        <f t="shared" si="1"/>
        <v>-767.28212000000008</v>
      </c>
    </row>
    <row r="38" spans="1:7" s="6" customFormat="1">
      <c r="A38" s="3">
        <v>2000000000</v>
      </c>
      <c r="B38" s="4" t="s">
        <v>17</v>
      </c>
      <c r="C38" s="245">
        <f>C39+C40+C41+C42+C49+C50</f>
        <v>12030.81365</v>
      </c>
      <c r="D38" s="5">
        <f>D39+D40+D41+D42+D49+D50</f>
        <v>3239.7630000000004</v>
      </c>
      <c r="E38" s="5">
        <f t="shared" si="0"/>
        <v>26.928876917647216</v>
      </c>
      <c r="F38" s="5">
        <f t="shared" si="1"/>
        <v>-8791.0506499999992</v>
      </c>
      <c r="G38" s="19"/>
    </row>
    <row r="39" spans="1:7" ht="16.5" customHeight="1">
      <c r="A39" s="16">
        <v>2021000000</v>
      </c>
      <c r="B39" s="17" t="s">
        <v>18</v>
      </c>
      <c r="C39" s="12">
        <v>4903.5</v>
      </c>
      <c r="D39" s="20">
        <v>2451.75</v>
      </c>
      <c r="E39" s="9">
        <v>0</v>
      </c>
      <c r="F39" s="9">
        <f t="shared" si="1"/>
        <v>-2451.75</v>
      </c>
    </row>
    <row r="40" spans="1:7" ht="17.25" customHeight="1">
      <c r="A40" s="16">
        <v>2021500200</v>
      </c>
      <c r="B40" s="17" t="s">
        <v>228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>
      <c r="A41" s="16">
        <v>2022000000</v>
      </c>
      <c r="B41" s="17" t="s">
        <v>19</v>
      </c>
      <c r="C41" s="12">
        <v>6399.0466500000002</v>
      </c>
      <c r="D41" s="10">
        <v>545.54999999999995</v>
      </c>
      <c r="E41" s="9">
        <f t="shared" si="0"/>
        <v>8.5254887147915994</v>
      </c>
      <c r="F41" s="9">
        <f t="shared" si="1"/>
        <v>-5853.49665</v>
      </c>
    </row>
    <row r="42" spans="1:7" ht="17.25" customHeight="1">
      <c r="A42" s="16">
        <v>2023000000</v>
      </c>
      <c r="B42" s="17" t="s">
        <v>20</v>
      </c>
      <c r="C42" s="12">
        <v>235.76499999999999</v>
      </c>
      <c r="D42" s="180">
        <v>113.46299999999999</v>
      </c>
      <c r="E42" s="9">
        <f t="shared" si="0"/>
        <v>48.125463915339431</v>
      </c>
      <c r="F42" s="9">
        <f t="shared" si="1"/>
        <v>-122.30199999999999</v>
      </c>
    </row>
    <row r="43" spans="1:7" ht="18" hidden="1" customHeight="1">
      <c r="A43" s="16">
        <v>2020400000</v>
      </c>
      <c r="B43" s="17" t="s">
        <v>21</v>
      </c>
      <c r="C43" s="12"/>
      <c r="D43" s="181"/>
      <c r="E43" s="9" t="e">
        <f t="shared" si="0"/>
        <v>#DIV/0!</v>
      </c>
      <c r="F43" s="9">
        <f t="shared" si="1"/>
        <v>0</v>
      </c>
    </row>
    <row r="44" spans="1:7" ht="14.25" hidden="1" customHeight="1">
      <c r="A44" s="16">
        <v>2020900000</v>
      </c>
      <c r="B44" s="18" t="s">
        <v>22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7" ht="16.5" hidden="1" customHeight="1">
      <c r="A45" s="122">
        <v>2180000000</v>
      </c>
      <c r="B45" s="123" t="s">
        <v>288</v>
      </c>
      <c r="C45" s="184">
        <f>C46</f>
        <v>0</v>
      </c>
      <c r="D45" s="236">
        <f>D46</f>
        <v>0</v>
      </c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2180501010</v>
      </c>
      <c r="B46" s="18" t="s">
        <v>287</v>
      </c>
      <c r="C46" s="12">
        <v>0</v>
      </c>
      <c r="D46" s="181">
        <v>0</v>
      </c>
      <c r="E46" s="9" t="e">
        <f t="shared" si="0"/>
        <v>#DIV/0!</v>
      </c>
      <c r="F46" s="9">
        <f t="shared" si="1"/>
        <v>0</v>
      </c>
    </row>
    <row r="47" spans="1:7" ht="19.5" hidden="1" customHeight="1">
      <c r="A47" s="7">
        <v>2190500005</v>
      </c>
      <c r="B47" s="11" t="s">
        <v>23</v>
      </c>
      <c r="C47" s="14"/>
      <c r="D47" s="14"/>
      <c r="E47" s="9" t="e">
        <f t="shared" si="0"/>
        <v>#DIV/0!</v>
      </c>
      <c r="F47" s="9">
        <f t="shared" si="1"/>
        <v>0</v>
      </c>
    </row>
    <row r="48" spans="1:7" s="6" customFormat="1" ht="35.25" hidden="1" customHeight="1">
      <c r="A48" s="3">
        <v>3000000000</v>
      </c>
      <c r="B48" s="13" t="s">
        <v>24</v>
      </c>
      <c r="C48" s="120">
        <v>0</v>
      </c>
      <c r="D48" s="14">
        <v>0</v>
      </c>
      <c r="E48" s="9" t="e">
        <f t="shared" si="0"/>
        <v>#DIV/0!</v>
      </c>
      <c r="F48" s="9">
        <f t="shared" si="1"/>
        <v>0</v>
      </c>
    </row>
    <row r="49" spans="1:8" s="6" customFormat="1" ht="19.5" customHeight="1">
      <c r="A49" s="7">
        <v>2020400000</v>
      </c>
      <c r="B49" s="8" t="s">
        <v>21</v>
      </c>
      <c r="C49" s="12">
        <v>88.9</v>
      </c>
      <c r="D49" s="10"/>
      <c r="E49" s="9">
        <f t="shared" si="0"/>
        <v>0</v>
      </c>
      <c r="F49" s="9">
        <f t="shared" si="1"/>
        <v>-88.9</v>
      </c>
    </row>
    <row r="50" spans="1:8" s="6" customFormat="1" ht="15" customHeight="1">
      <c r="A50" s="7">
        <v>2070500010</v>
      </c>
      <c r="B50" s="11" t="s">
        <v>289</v>
      </c>
      <c r="C50" s="12">
        <v>403.60199999999998</v>
      </c>
      <c r="D50" s="10">
        <v>129</v>
      </c>
      <c r="E50" s="9">
        <v>0</v>
      </c>
      <c r="F50" s="9">
        <f>SUM(D50-C50)</f>
        <v>-274.60199999999998</v>
      </c>
    </row>
    <row r="51" spans="1:8" s="6" customFormat="1" ht="18" customHeight="1">
      <c r="A51" s="3"/>
      <c r="B51" s="4" t="s">
        <v>25</v>
      </c>
      <c r="C51" s="243">
        <f>C37+C38</f>
        <v>13444.943650000001</v>
      </c>
      <c r="D51" s="243">
        <f>D37+D38</f>
        <v>3886.6108800000002</v>
      </c>
      <c r="E51" s="5">
        <f t="shared" si="0"/>
        <v>28.907602598988952</v>
      </c>
      <c r="F51" s="5">
        <f t="shared" si="1"/>
        <v>-9558.3327700000009</v>
      </c>
      <c r="G51" s="93"/>
      <c r="H51" s="193"/>
    </row>
    <row r="52" spans="1:8" s="6" customFormat="1">
      <c r="A52" s="3"/>
      <c r="B52" s="21" t="s">
        <v>307</v>
      </c>
      <c r="C52" s="92">
        <f>C51-C98</f>
        <v>-1002.14084</v>
      </c>
      <c r="D52" s="92">
        <f>D51-D98</f>
        <v>-177.79148999999961</v>
      </c>
      <c r="E52" s="22"/>
      <c r="F52" s="22"/>
    </row>
    <row r="53" spans="1:8">
      <c r="A53" s="23"/>
      <c r="B53" s="24"/>
      <c r="C53" s="113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5" customHeight="1">
      <c r="A56" s="30" t="s">
        <v>27</v>
      </c>
      <c r="B56" s="31" t="s">
        <v>28</v>
      </c>
      <c r="C56" s="32">
        <f>C57+C58+C59+C60+C61+C63+C62</f>
        <v>1590.0640000000001</v>
      </c>
      <c r="D56" s="33">
        <f>D57+D58+D59+D60+D61+D63+D62</f>
        <v>609.90216999999996</v>
      </c>
      <c r="E56" s="34">
        <f>SUM(D56/C56*100)</f>
        <v>38.357083111120048</v>
      </c>
      <c r="F56" s="34">
        <f>SUM(D56-C56)</f>
        <v>-980.16183000000012</v>
      </c>
    </row>
    <row r="57" spans="1:8" s="6" customFormat="1" ht="16.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8" ht="15" customHeight="1">
      <c r="A58" s="35" t="s">
        <v>31</v>
      </c>
      <c r="B58" s="39" t="s">
        <v>32</v>
      </c>
      <c r="C58" s="37">
        <v>1579.9</v>
      </c>
      <c r="D58" s="37">
        <v>604.73816999999997</v>
      </c>
      <c r="E58" s="38">
        <f t="shared" ref="E58:E98" si="3">SUM(D58/C58*100)</f>
        <v>38.276990315842767</v>
      </c>
      <c r="F58" s="38">
        <f t="shared" ref="F58:F98" si="4">SUM(D58-C58)</f>
        <v>-975.16183000000012</v>
      </c>
    </row>
    <row r="59" spans="1:8" ht="15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18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39</v>
      </c>
      <c r="B62" s="39" t="s">
        <v>40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41</v>
      </c>
      <c r="B63" s="39" t="s">
        <v>42</v>
      </c>
      <c r="C63" s="37">
        <v>5.1639999999999997</v>
      </c>
      <c r="D63" s="37">
        <v>5.1639999999999997</v>
      </c>
      <c r="E63" s="38">
        <f t="shared" si="3"/>
        <v>100</v>
      </c>
      <c r="F63" s="38">
        <f t="shared" si="4"/>
        <v>0</v>
      </c>
    </row>
    <row r="64" spans="1:8" s="6" customFormat="1" ht="15" customHeight="1">
      <c r="A64" s="41" t="s">
        <v>43</v>
      </c>
      <c r="B64" s="42" t="s">
        <v>44</v>
      </c>
      <c r="C64" s="32">
        <f>C65</f>
        <v>235.76499999999999</v>
      </c>
      <c r="D64" s="32">
        <f>D65</f>
        <v>94.43</v>
      </c>
      <c r="E64" s="34">
        <f t="shared" si="3"/>
        <v>40.052594744767042</v>
      </c>
      <c r="F64" s="34">
        <f t="shared" si="4"/>
        <v>-141.33499999999998</v>
      </c>
    </row>
    <row r="65" spans="1:7">
      <c r="A65" s="43" t="s">
        <v>45</v>
      </c>
      <c r="B65" s="44" t="s">
        <v>46</v>
      </c>
      <c r="C65" s="37">
        <v>235.76499999999999</v>
      </c>
      <c r="D65" s="37">
        <v>94.43</v>
      </c>
      <c r="E65" s="38">
        <f t="shared" si="3"/>
        <v>40.052594744767042</v>
      </c>
      <c r="F65" s="38">
        <f t="shared" si="4"/>
        <v>-141.33499999999998</v>
      </c>
    </row>
    <row r="66" spans="1:7" s="6" customFormat="1" ht="16.5" customHeight="1">
      <c r="A66" s="30" t="s">
        <v>47</v>
      </c>
      <c r="B66" s="31" t="s">
        <v>48</v>
      </c>
      <c r="C66" s="32">
        <f>C69+C70+C71</f>
        <v>315</v>
      </c>
      <c r="D66" s="32">
        <f>SUM(D69+D70+D71)</f>
        <v>300.20938999999998</v>
      </c>
      <c r="E66" s="34">
        <f t="shared" si="3"/>
        <v>95.304568253968242</v>
      </c>
      <c r="F66" s="34">
        <f t="shared" si="4"/>
        <v>-14.790610000000015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5.75" customHeight="1">
      <c r="A69" s="46" t="s">
        <v>53</v>
      </c>
      <c r="B69" s="47" t="s">
        <v>54</v>
      </c>
      <c r="C69" s="95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215</v>
      </c>
      <c r="B70" s="47" t="s">
        <v>216</v>
      </c>
      <c r="C70" s="37">
        <v>310</v>
      </c>
      <c r="D70" s="37">
        <v>297.37804999999997</v>
      </c>
      <c r="E70" s="34">
        <f t="shared" si="3"/>
        <v>95.928403225806449</v>
      </c>
      <c r="F70" s="34">
        <f t="shared" si="4"/>
        <v>-12.621950000000027</v>
      </c>
    </row>
    <row r="71" spans="1:7" ht="15.75" customHeight="1">
      <c r="A71" s="46" t="s">
        <v>340</v>
      </c>
      <c r="B71" s="47" t="s">
        <v>343</v>
      </c>
      <c r="C71" s="37">
        <v>2</v>
      </c>
      <c r="D71" s="37">
        <v>0</v>
      </c>
      <c r="E71" s="34"/>
      <c r="F71" s="34"/>
    </row>
    <row r="72" spans="1:7" s="6" customFormat="1" ht="14.25" customHeight="1">
      <c r="A72" s="30" t="s">
        <v>55</v>
      </c>
      <c r="B72" s="31" t="s">
        <v>56</v>
      </c>
      <c r="C72" s="48">
        <f>SUM(C73:C76)</f>
        <v>3033.2308400000002</v>
      </c>
      <c r="D72" s="48">
        <f>SUM(D73:D76)</f>
        <v>371</v>
      </c>
      <c r="E72" s="34">
        <f t="shared" si="3"/>
        <v>12.23118251032948</v>
      </c>
      <c r="F72" s="34">
        <f t="shared" si="4"/>
        <v>-2662.2308400000002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2983.2308400000002</v>
      </c>
      <c r="D75" s="37">
        <v>370</v>
      </c>
      <c r="E75" s="38">
        <f t="shared" si="3"/>
        <v>12.402660734091901</v>
      </c>
      <c r="F75" s="38">
        <f t="shared" si="4"/>
        <v>-2613.2308400000002</v>
      </c>
    </row>
    <row r="76" spans="1:7">
      <c r="A76" s="35" t="s">
        <v>63</v>
      </c>
      <c r="B76" s="39" t="s">
        <v>64</v>
      </c>
      <c r="C76" s="49">
        <v>50</v>
      </c>
      <c r="D76" s="37">
        <v>1</v>
      </c>
      <c r="E76" s="38">
        <f t="shared" si="3"/>
        <v>2</v>
      </c>
      <c r="F76" s="38">
        <f t="shared" si="4"/>
        <v>-49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7138.3246499999996</v>
      </c>
      <c r="D77" s="32">
        <f>SUM(D78:D80)</f>
        <v>1755.3006</v>
      </c>
      <c r="E77" s="34">
        <f t="shared" si="3"/>
        <v>24.589811840513587</v>
      </c>
      <c r="F77" s="34">
        <f t="shared" si="4"/>
        <v>-5383.02405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/>
      <c r="E78" s="38" t="e">
        <f t="shared" si="3"/>
        <v>#DIV/0!</v>
      </c>
      <c r="F78" s="38">
        <f t="shared" si="4"/>
        <v>0</v>
      </c>
    </row>
    <row r="79" spans="1:7" ht="14.25" hidden="1" customHeight="1">
      <c r="A79" s="35" t="s">
        <v>69</v>
      </c>
      <c r="B79" s="51" t="s">
        <v>70</v>
      </c>
      <c r="C79" s="37">
        <v>913.52099999999996</v>
      </c>
      <c r="D79" s="37">
        <v>727.69199000000003</v>
      </c>
      <c r="E79" s="38">
        <f t="shared" si="3"/>
        <v>79.657937803290793</v>
      </c>
      <c r="F79" s="38">
        <f t="shared" si="4"/>
        <v>-185.82900999999993</v>
      </c>
    </row>
    <row r="80" spans="1:7">
      <c r="A80" s="35" t="s">
        <v>71</v>
      </c>
      <c r="B80" s="39" t="s">
        <v>72</v>
      </c>
      <c r="C80" s="37">
        <v>6224.8036499999998</v>
      </c>
      <c r="D80" s="37">
        <v>1027.60861</v>
      </c>
      <c r="E80" s="38">
        <f t="shared" si="3"/>
        <v>16.50828954259465</v>
      </c>
      <c r="F80" s="38">
        <f t="shared" si="4"/>
        <v>-5197.1950399999996</v>
      </c>
    </row>
    <row r="81" spans="1:6" s="6" customFormat="1">
      <c r="A81" s="30" t="s">
        <v>83</v>
      </c>
      <c r="B81" s="31" t="s">
        <v>84</v>
      </c>
      <c r="C81" s="32">
        <f>C82</f>
        <v>2124.6999999999998</v>
      </c>
      <c r="D81" s="32">
        <f>SUM(D82)</f>
        <v>923.57020999999997</v>
      </c>
      <c r="E81" s="34">
        <f t="shared" si="3"/>
        <v>43.468264225537723</v>
      </c>
      <c r="F81" s="34">
        <f t="shared" si="4"/>
        <v>-1201.12979</v>
      </c>
    </row>
    <row r="82" spans="1:6" ht="15" customHeight="1">
      <c r="A82" s="35" t="s">
        <v>85</v>
      </c>
      <c r="B82" s="39" t="s">
        <v>230</v>
      </c>
      <c r="C82" s="37">
        <v>2124.6999999999998</v>
      </c>
      <c r="D82" s="37">
        <v>923.57020999999997</v>
      </c>
      <c r="E82" s="38">
        <f t="shared" si="3"/>
        <v>43.468264225537723</v>
      </c>
      <c r="F82" s="38">
        <f t="shared" si="4"/>
        <v>-1201.12979</v>
      </c>
    </row>
    <row r="83" spans="1:6" s="6" customFormat="1" ht="15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95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92</v>
      </c>
      <c r="B88" s="31" t="s">
        <v>93</v>
      </c>
      <c r="C88" s="32">
        <f>C89</f>
        <v>10</v>
      </c>
      <c r="D88" s="32">
        <f>D89+D90+D91+D92+D93</f>
        <v>9.99</v>
      </c>
      <c r="E88" s="38"/>
      <c r="F88" s="22">
        <f>F89+F90+F91+F92+F93</f>
        <v>-9.9999999999997868E-3</v>
      </c>
    </row>
    <row r="89" spans="1:6" ht="16.5" customHeight="1">
      <c r="A89" s="35" t="s">
        <v>94</v>
      </c>
      <c r="B89" s="39" t="s">
        <v>95</v>
      </c>
      <c r="C89" s="37">
        <v>10</v>
      </c>
      <c r="D89" s="37">
        <v>9.99</v>
      </c>
      <c r="E89" s="38"/>
      <c r="F89" s="38">
        <f>SUM(D89-C89)</f>
        <v>-9.9999999999997868E-3</v>
      </c>
    </row>
    <row r="90" spans="1:6" ht="1.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112</v>
      </c>
      <c r="C94" s="48">
        <f>C95+C96+C97</f>
        <v>0</v>
      </c>
      <c r="D94" s="17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116</v>
      </c>
      <c r="C98" s="246">
        <f>C56+C64+C66+C72+C77+C81+C88+C83</f>
        <v>14447.084490000001</v>
      </c>
      <c r="D98" s="246">
        <f>D56+D64+D66+D72+D77+D81+D88+D83</f>
        <v>4064.4023699999998</v>
      </c>
      <c r="E98" s="34">
        <f t="shared" si="3"/>
        <v>28.133028313174901</v>
      </c>
      <c r="F98" s="34">
        <f t="shared" si="4"/>
        <v>-10382.682120000001</v>
      </c>
    </row>
    <row r="99" spans="1:6">
      <c r="D99" s="175"/>
    </row>
    <row r="100" spans="1:6" s="65" customFormat="1" ht="18" customHeight="1">
      <c r="A100" s="63" t="s">
        <v>117</v>
      </c>
      <c r="B100" s="63"/>
      <c r="C100" s="129"/>
      <c r="D100" s="64"/>
      <c r="E100" s="64"/>
    </row>
    <row r="101" spans="1:6" s="65" customFormat="1" ht="12.75">
      <c r="A101" s="66" t="s">
        <v>118</v>
      </c>
      <c r="B101" s="66"/>
      <c r="C101" s="65" t="s">
        <v>119</v>
      </c>
    </row>
    <row r="102" spans="1:6">
      <c r="C102" s="118"/>
    </row>
    <row r="141" hidden="1"/>
  </sheetData>
  <customSheetViews>
    <customSheetView guid="{019FA35F-4E8F-4CFD-BA4C-B9ACCE278E4E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61528DAC-5C4C-48F4-ADE2-8A724B05A086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5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7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8"/>
    </customSheetView>
    <customSheetView guid="{5C539BE6-C8E0-453F-AB5E-9E58094195EA}" scale="70" showPageBreaks="1" hiddenRows="1" view="pageBreakPreview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10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40" zoomScale="70" zoomScaleNormal="100" zoomScaleSheetLayoutView="70" workbookViewId="0">
      <selection activeCell="C99" sqref="C99:D99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29" t="s">
        <v>430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54.75" customHeight="1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2606</v>
      </c>
      <c r="D4" s="5">
        <f>D5+D12+D14+D17+D7</f>
        <v>850.90762000000007</v>
      </c>
      <c r="E4" s="5">
        <f>SUM(D4/C4*100)</f>
        <v>32.651865694551041</v>
      </c>
      <c r="F4" s="5">
        <f>SUM(D4-C4)</f>
        <v>-1755.09238</v>
      </c>
    </row>
    <row r="5" spans="1:6" s="6" customFormat="1">
      <c r="A5" s="68">
        <v>1010000000</v>
      </c>
      <c r="B5" s="67" t="s">
        <v>5</v>
      </c>
      <c r="C5" s="5">
        <f>C6</f>
        <v>189</v>
      </c>
      <c r="D5" s="5">
        <f>D6</f>
        <v>116.9284</v>
      </c>
      <c r="E5" s="5">
        <f t="shared" ref="E5:E52" si="0">SUM(D5/C5*100)</f>
        <v>61.866878306878306</v>
      </c>
      <c r="F5" s="5">
        <f t="shared" ref="F5:F52" si="1">SUM(D5-C5)</f>
        <v>-72.071600000000004</v>
      </c>
    </row>
    <row r="6" spans="1:6">
      <c r="A6" s="7">
        <v>1010200001</v>
      </c>
      <c r="B6" s="8" t="s">
        <v>225</v>
      </c>
      <c r="C6" s="9">
        <v>189</v>
      </c>
      <c r="D6" s="10">
        <v>116.9284</v>
      </c>
      <c r="E6" s="9">
        <f t="shared" ref="E6:E11" si="2">SUM(D6/C6*100)</f>
        <v>61.866878306878306</v>
      </c>
      <c r="F6" s="9">
        <f t="shared" si="1"/>
        <v>-72.071600000000004</v>
      </c>
    </row>
    <row r="7" spans="1:6" ht="31.5">
      <c r="A7" s="3">
        <v>1030000000</v>
      </c>
      <c r="B7" s="13" t="s">
        <v>267</v>
      </c>
      <c r="C7" s="5">
        <f>C8+C10+C9</f>
        <v>954</v>
      </c>
      <c r="D7" s="5">
        <f>D8+D10+D9+D11</f>
        <v>529.33456000000012</v>
      </c>
      <c r="E7" s="5">
        <f t="shared" si="2"/>
        <v>55.485802935010497</v>
      </c>
      <c r="F7" s="5">
        <f t="shared" si="1"/>
        <v>-424.66543999999988</v>
      </c>
    </row>
    <row r="8" spans="1:6">
      <c r="A8" s="7">
        <v>1030223001</v>
      </c>
      <c r="B8" s="8" t="s">
        <v>269</v>
      </c>
      <c r="C8" s="9">
        <v>355.84199999999998</v>
      </c>
      <c r="D8" s="10">
        <v>260.54995000000002</v>
      </c>
      <c r="E8" s="9">
        <f t="shared" si="2"/>
        <v>73.220685023128254</v>
      </c>
      <c r="F8" s="9">
        <f t="shared" si="1"/>
        <v>-95.292049999999961</v>
      </c>
    </row>
    <row r="9" spans="1:6">
      <c r="A9" s="7">
        <v>1030224001</v>
      </c>
      <c r="B9" s="8" t="s">
        <v>275</v>
      </c>
      <c r="C9" s="9">
        <v>3.8159999999999998</v>
      </c>
      <c r="D9" s="10">
        <v>1.5338400000000001</v>
      </c>
      <c r="E9" s="9">
        <f t="shared" si="2"/>
        <v>40.194968553459127</v>
      </c>
      <c r="F9" s="9">
        <f t="shared" si="1"/>
        <v>-2.2821599999999997</v>
      </c>
    </row>
    <row r="10" spans="1:6">
      <c r="A10" s="7">
        <v>1030225001</v>
      </c>
      <c r="B10" s="8" t="s">
        <v>268</v>
      </c>
      <c r="C10" s="9">
        <v>594.34199999999998</v>
      </c>
      <c r="D10" s="10">
        <v>300.13650000000001</v>
      </c>
      <c r="E10" s="9">
        <f t="shared" si="2"/>
        <v>50.498955147036561</v>
      </c>
      <c r="F10" s="9">
        <f>SUM(D10-C10)</f>
        <v>-294.20549999999997</v>
      </c>
    </row>
    <row r="11" spans="1:6">
      <c r="A11" s="7">
        <v>1030226001</v>
      </c>
      <c r="B11" s="8" t="s">
        <v>277</v>
      </c>
      <c r="C11" s="9">
        <v>0</v>
      </c>
      <c r="D11" s="10">
        <v>-32.885730000000002</v>
      </c>
      <c r="E11" s="9" t="e">
        <f t="shared" si="2"/>
        <v>#DIV/0!</v>
      </c>
      <c r="F11" s="9">
        <f>SUM(D11-C11)</f>
        <v>-32.885730000000002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7.33026</v>
      </c>
      <c r="E12" s="5">
        <f t="shared" si="0"/>
        <v>36.651299999999999</v>
      </c>
      <c r="F12" s="5">
        <f t="shared" si="1"/>
        <v>-12.669740000000001</v>
      </c>
    </row>
    <row r="13" spans="1:6" ht="15.75" customHeight="1">
      <c r="A13" s="7">
        <v>1050300000</v>
      </c>
      <c r="B13" s="11" t="s">
        <v>226</v>
      </c>
      <c r="C13" s="12">
        <v>20</v>
      </c>
      <c r="D13" s="10">
        <v>7.33026</v>
      </c>
      <c r="E13" s="9">
        <f t="shared" si="0"/>
        <v>36.651299999999999</v>
      </c>
      <c r="F13" s="9">
        <f t="shared" si="1"/>
        <v>-12.669740000000001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1435</v>
      </c>
      <c r="D14" s="5">
        <f>D15+D16</f>
        <v>194.93439999999998</v>
      </c>
      <c r="E14" s="5">
        <f t="shared" si="0"/>
        <v>13.584278745644598</v>
      </c>
      <c r="F14" s="5">
        <f t="shared" si="1"/>
        <v>-1240.0655999999999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85.06653</v>
      </c>
      <c r="E15" s="9">
        <f t="shared" si="0"/>
        <v>22.095202597402597</v>
      </c>
      <c r="F15" s="9">
        <f>SUM(D15-C15)</f>
        <v>-299.93347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109.86787</v>
      </c>
      <c r="E16" s="9">
        <f t="shared" si="0"/>
        <v>10.463606666666667</v>
      </c>
      <c r="F16" s="9">
        <f t="shared" si="1"/>
        <v>-940.13212999999996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2.38</v>
      </c>
      <c r="E17" s="5">
        <f t="shared" si="0"/>
        <v>29.75</v>
      </c>
      <c r="F17" s="5">
        <f t="shared" si="1"/>
        <v>-5.62</v>
      </c>
    </row>
    <row r="18" spans="1:6" ht="18" customHeight="1">
      <c r="A18" s="7">
        <v>1080400001</v>
      </c>
      <c r="B18" s="8" t="s">
        <v>224</v>
      </c>
      <c r="C18" s="9">
        <v>8</v>
      </c>
      <c r="D18" s="10">
        <v>2.38</v>
      </c>
      <c r="E18" s="9">
        <f t="shared" si="0"/>
        <v>29.75</v>
      </c>
      <c r="F18" s="9">
        <f t="shared" si="1"/>
        <v>-5.62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195</v>
      </c>
      <c r="D25" s="5">
        <f>D30+D37+D26+D35</f>
        <v>41.0852</v>
      </c>
      <c r="E25" s="5">
        <f t="shared" si="0"/>
        <v>21.069333333333333</v>
      </c>
      <c r="F25" s="5">
        <f t="shared" si="1"/>
        <v>-153.91480000000001</v>
      </c>
    </row>
    <row r="26" spans="1:6" s="6" customFormat="1" ht="33.75" customHeight="1">
      <c r="A26" s="68">
        <v>1110000000</v>
      </c>
      <c r="B26" s="69" t="s">
        <v>126</v>
      </c>
      <c r="C26" s="5">
        <f>C27+C28</f>
        <v>20</v>
      </c>
      <c r="D26" s="5">
        <f>D27+D28</f>
        <v>16.701519999999999</v>
      </c>
      <c r="E26" s="5">
        <f t="shared" si="0"/>
        <v>83.507599999999996</v>
      </c>
      <c r="F26" s="5">
        <f t="shared" si="1"/>
        <v>-3.2984800000000014</v>
      </c>
    </row>
    <row r="27" spans="1:6" ht="15" customHeight="1">
      <c r="A27" s="16">
        <v>1110502510</v>
      </c>
      <c r="B27" s="17" t="s">
        <v>222</v>
      </c>
      <c r="C27" s="12">
        <v>20</v>
      </c>
      <c r="D27" s="10">
        <v>16.701519999999999</v>
      </c>
      <c r="E27" s="9">
        <f t="shared" si="0"/>
        <v>83.507599999999996</v>
      </c>
      <c r="F27" s="9">
        <f t="shared" si="1"/>
        <v>-3.2984800000000014</v>
      </c>
    </row>
    <row r="28" spans="1:6" ht="15.75" customHeight="1">
      <c r="A28" s="7">
        <v>1110503510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customHeight="1">
      <c r="A29" s="7">
        <v>1110532510</v>
      </c>
      <c r="B29" s="11" t="s">
        <v>342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128</v>
      </c>
      <c r="C30" s="5">
        <f>C31</f>
        <v>50</v>
      </c>
      <c r="D30" s="5">
        <f>D31</f>
        <v>24.383679999999998</v>
      </c>
      <c r="E30" s="5">
        <f t="shared" si="0"/>
        <v>48.767359999999996</v>
      </c>
      <c r="F30" s="5">
        <f t="shared" si="1"/>
        <v>-25.616320000000002</v>
      </c>
    </row>
    <row r="31" spans="1:6" ht="34.5" customHeight="1">
      <c r="A31" s="7">
        <v>1130206510</v>
      </c>
      <c r="B31" s="8" t="s">
        <v>413</v>
      </c>
      <c r="C31" s="9">
        <v>50</v>
      </c>
      <c r="D31" s="10">
        <v>24.383679999999998</v>
      </c>
      <c r="E31" s="9">
        <f t="shared" si="0"/>
        <v>48.767359999999996</v>
      </c>
      <c r="F31" s="9">
        <f t="shared" si="1"/>
        <v>-25.616320000000002</v>
      </c>
    </row>
    <row r="32" spans="1:6" ht="34.5" customHeight="1">
      <c r="A32" s="70">
        <v>1140000000</v>
      </c>
      <c r="B32" s="71" t="s">
        <v>129</v>
      </c>
      <c r="C32" s="5">
        <f>C33+C34</f>
        <v>125</v>
      </c>
      <c r="D32" s="5">
        <f>D33+D34</f>
        <v>0</v>
      </c>
      <c r="E32" s="5">
        <f t="shared" si="0"/>
        <v>0</v>
      </c>
      <c r="F32" s="5">
        <f t="shared" si="1"/>
        <v>-125</v>
      </c>
    </row>
    <row r="33" spans="1:7" ht="34.5" customHeight="1">
      <c r="A33" s="16">
        <v>1140200000</v>
      </c>
      <c r="B33" s="18" t="s">
        <v>218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7.25" customHeight="1">
      <c r="A34" s="7">
        <v>1140600000</v>
      </c>
      <c r="B34" s="8" t="s">
        <v>219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241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.5" customHeight="1">
      <c r="A36" s="7">
        <v>1163305010</v>
      </c>
      <c r="B36" s="8" t="s">
        <v>256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0.75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2801</v>
      </c>
      <c r="D40" s="125">
        <f>D4+D25</f>
        <v>891.99282000000005</v>
      </c>
      <c r="E40" s="5">
        <f t="shared" si="0"/>
        <v>31.845513031060335</v>
      </c>
      <c r="F40" s="5">
        <f t="shared" si="1"/>
        <v>-1909.0071800000001</v>
      </c>
    </row>
    <row r="41" spans="1:7" s="6" customFormat="1">
      <c r="A41" s="3">
        <v>2000000000</v>
      </c>
      <c r="B41" s="4" t="s">
        <v>17</v>
      </c>
      <c r="C41" s="5">
        <f>C42+C44+C45+C47+C48+C49+C43+C51+C46</f>
        <v>11950.52252</v>
      </c>
      <c r="D41" s="5">
        <f>D42+D44+D45+D47+D48+D49+D43+D51</f>
        <v>2311.7800000000002</v>
      </c>
      <c r="E41" s="5">
        <f t="shared" si="0"/>
        <v>19.344593478076639</v>
      </c>
      <c r="F41" s="5">
        <f t="shared" si="1"/>
        <v>-9638.7425199999998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6">
        <v>1715.952</v>
      </c>
      <c r="E42" s="9">
        <f t="shared" si="0"/>
        <v>50.000058276756306</v>
      </c>
      <c r="F42" s="9">
        <f t="shared" si="1"/>
        <v>-1715.9480000000001</v>
      </c>
    </row>
    <row r="43" spans="1:7" ht="1.5" customHeight="1">
      <c r="A43" s="16">
        <v>2021500200</v>
      </c>
      <c r="B43" s="17" t="s">
        <v>228</v>
      </c>
      <c r="C43" s="257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4212.85016</v>
      </c>
      <c r="D44" s="10">
        <v>399.178</v>
      </c>
      <c r="E44" s="9">
        <f t="shared" si="0"/>
        <v>9.4752479874574984</v>
      </c>
      <c r="F44" s="9">
        <f t="shared" si="1"/>
        <v>-3813.6721600000001</v>
      </c>
    </row>
    <row r="45" spans="1:7" ht="15.75" customHeight="1">
      <c r="A45" s="16">
        <v>2023000000</v>
      </c>
      <c r="B45" s="17" t="s">
        <v>20</v>
      </c>
      <c r="C45" s="12">
        <v>235.76499999999999</v>
      </c>
      <c r="D45" s="180">
        <v>113.46299999999999</v>
      </c>
      <c r="E45" s="9">
        <f t="shared" si="0"/>
        <v>48.125463915339431</v>
      </c>
      <c r="F45" s="9">
        <f t="shared" si="1"/>
        <v>-122.30199999999999</v>
      </c>
    </row>
    <row r="46" spans="1:7" ht="15.75" hidden="1" customHeight="1">
      <c r="A46" s="16">
        <v>2070503010</v>
      </c>
      <c r="B46" s="17" t="s">
        <v>257</v>
      </c>
      <c r="C46" s="12">
        <v>287.08235999999999</v>
      </c>
      <c r="D46" s="180">
        <v>0</v>
      </c>
      <c r="E46" s="9">
        <f t="shared" si="0"/>
        <v>0</v>
      </c>
      <c r="F46" s="9">
        <f t="shared" si="1"/>
        <v>-287.08235999999999</v>
      </c>
    </row>
    <row r="47" spans="1:7" ht="13.5" customHeight="1">
      <c r="A47" s="16">
        <v>2024000000</v>
      </c>
      <c r="B47" s="17" t="s">
        <v>21</v>
      </c>
      <c r="C47" s="12">
        <v>3782.9250000000002</v>
      </c>
      <c r="D47" s="181">
        <v>83.186999999999998</v>
      </c>
      <c r="E47" s="9">
        <f t="shared" si="0"/>
        <v>2.1990126687682148</v>
      </c>
      <c r="F47" s="9">
        <f t="shared" si="1"/>
        <v>-3699.7380000000003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hidden="1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289</v>
      </c>
      <c r="C51" s="212">
        <v>0</v>
      </c>
      <c r="D51" s="213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3">
        <f>SUM(C40,C41,C50)</f>
        <v>14751.52252</v>
      </c>
      <c r="D52" s="244">
        <f>D40+D41</f>
        <v>3203.7728200000001</v>
      </c>
      <c r="E52" s="5">
        <f t="shared" si="0"/>
        <v>21.718251900143525</v>
      </c>
      <c r="F52" s="5">
        <f t="shared" si="1"/>
        <v>-11547.7497</v>
      </c>
      <c r="G52" s="93"/>
      <c r="H52" s="193"/>
    </row>
    <row r="53" spans="1:8" s="6" customFormat="1">
      <c r="A53" s="3"/>
      <c r="B53" s="21" t="s">
        <v>307</v>
      </c>
      <c r="C53" s="268">
        <f>C52-C99</f>
        <v>-455.7468200000003</v>
      </c>
      <c r="D53" s="268">
        <f>D52-D99</f>
        <v>-461.31780000000026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410</v>
      </c>
      <c r="D55" s="471" t="s">
        <v>417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1731.4121299999999</v>
      </c>
      <c r="D57" s="33">
        <f>D58+D59+D60+D61+D62+D64+D63</f>
        <v>819.58232999999996</v>
      </c>
      <c r="E57" s="34">
        <f>SUM(D57/C57*100)</f>
        <v>47.336062616125943</v>
      </c>
      <c r="F57" s="34">
        <f>SUM(D57-C57)</f>
        <v>-911.82979999999998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1648.8</v>
      </c>
      <c r="D59" s="37">
        <v>751.97019999999998</v>
      </c>
      <c r="E59" s="38">
        <f t="shared" ref="E59:E99" si="3">SUM(D59/C59*100)</f>
        <v>45.607120329936926</v>
      </c>
      <c r="F59" s="38">
        <f t="shared" ref="F59:F99" si="4">SUM(D59-C59)</f>
        <v>-896.82979999999998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8" ht="15" customHeight="1">
      <c r="A64" s="35" t="s">
        <v>41</v>
      </c>
      <c r="B64" s="39" t="s">
        <v>42</v>
      </c>
      <c r="C64" s="37">
        <v>72.612129999999993</v>
      </c>
      <c r="D64" s="37">
        <v>67.612129999999993</v>
      </c>
      <c r="E64" s="38">
        <f t="shared" si="3"/>
        <v>93.114098154123838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235.76499999999999</v>
      </c>
      <c r="D65" s="32">
        <f>D66</f>
        <v>95.923900000000003</v>
      </c>
      <c r="E65" s="34">
        <f t="shared" si="3"/>
        <v>40.686234173859567</v>
      </c>
      <c r="F65" s="34">
        <f t="shared" si="4"/>
        <v>-139.84109999999998</v>
      </c>
    </row>
    <row r="66" spans="1:7">
      <c r="A66" s="43" t="s">
        <v>45</v>
      </c>
      <c r="B66" s="44" t="s">
        <v>46</v>
      </c>
      <c r="C66" s="37">
        <v>235.76499999999999</v>
      </c>
      <c r="D66" s="37">
        <v>95.923900000000003</v>
      </c>
      <c r="E66" s="38">
        <f t="shared" si="3"/>
        <v>40.686234173859567</v>
      </c>
      <c r="F66" s="38">
        <f t="shared" si="4"/>
        <v>-139.84109999999998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25</v>
      </c>
      <c r="D67" s="32">
        <f>D71+D70+D72</f>
        <v>14.597239999999999</v>
      </c>
      <c r="E67" s="34">
        <f t="shared" si="3"/>
        <v>58.388959999999997</v>
      </c>
      <c r="F67" s="34">
        <f t="shared" si="4"/>
        <v>-10.402760000000001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2.83134</v>
      </c>
      <c r="E70" s="34">
        <f t="shared" si="3"/>
        <v>94.378</v>
      </c>
      <c r="F70" s="34">
        <f t="shared" si="4"/>
        <v>-0.16866000000000003</v>
      </c>
    </row>
    <row r="71" spans="1:7" ht="15.75" customHeight="1">
      <c r="A71" s="46" t="s">
        <v>215</v>
      </c>
      <c r="B71" s="47" t="s">
        <v>216</v>
      </c>
      <c r="C71" s="37">
        <v>20</v>
      </c>
      <c r="D71" s="37">
        <v>9.7659000000000002</v>
      </c>
      <c r="E71" s="34">
        <f t="shared" si="3"/>
        <v>48.829500000000003</v>
      </c>
      <c r="F71" s="34">
        <f t="shared" si="4"/>
        <v>-10.2341</v>
      </c>
    </row>
    <row r="72" spans="1:7" ht="15.75" customHeight="1">
      <c r="A72" s="46" t="s">
        <v>340</v>
      </c>
      <c r="B72" s="47" t="s">
        <v>343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5630.90834</v>
      </c>
      <c r="D73" s="48">
        <f>SUM(D74:D77)</f>
        <v>891.81902000000002</v>
      </c>
      <c r="E73" s="34">
        <f t="shared" si="3"/>
        <v>15.83792465000416</v>
      </c>
      <c r="F73" s="34">
        <f t="shared" si="4"/>
        <v>-4739.08932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5467.90834</v>
      </c>
      <c r="D76" s="37">
        <v>883.81902000000002</v>
      </c>
      <c r="E76" s="38">
        <f t="shared" si="3"/>
        <v>16.163749738350589</v>
      </c>
      <c r="F76" s="38">
        <f t="shared" si="4"/>
        <v>-4584.08932</v>
      </c>
    </row>
    <row r="77" spans="1:7">
      <c r="A77" s="35" t="s">
        <v>63</v>
      </c>
      <c r="B77" s="39" t="s">
        <v>64</v>
      </c>
      <c r="C77" s="49">
        <v>163</v>
      </c>
      <c r="D77" s="37">
        <v>8</v>
      </c>
      <c r="E77" s="38">
        <f t="shared" si="3"/>
        <v>4.9079754601226995</v>
      </c>
      <c r="F77" s="38">
        <f t="shared" si="4"/>
        <v>-155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5348.3968700000005</v>
      </c>
      <c r="D78" s="32">
        <f>SUM(D79:D81)</f>
        <v>697.65588000000002</v>
      </c>
      <c r="E78" s="34">
        <f t="shared" si="3"/>
        <v>13.044205524710808</v>
      </c>
      <c r="F78" s="34">
        <f t="shared" si="4"/>
        <v>-4650.7409900000002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4.25" hidden="1" customHeight="1">
      <c r="A80" s="35" t="s">
        <v>69</v>
      </c>
      <c r="B80" s="51" t="s">
        <v>70</v>
      </c>
      <c r="C80" s="37">
        <v>3140</v>
      </c>
      <c r="D80" s="37">
        <v>241.68275</v>
      </c>
      <c r="E80" s="38">
        <f t="shared" si="3"/>
        <v>7.6969028662420378</v>
      </c>
      <c r="F80" s="38">
        <f t="shared" si="4"/>
        <v>-2898.3172500000001</v>
      </c>
    </row>
    <row r="81" spans="1:6">
      <c r="A81" s="35" t="s">
        <v>71</v>
      </c>
      <c r="B81" s="39" t="s">
        <v>72</v>
      </c>
      <c r="C81" s="37">
        <v>2208.39687</v>
      </c>
      <c r="D81" s="37">
        <v>455.97313000000003</v>
      </c>
      <c r="E81" s="38">
        <f>SUM(D81/C81*100)</f>
        <v>20.647245800524978</v>
      </c>
      <c r="F81" s="38">
        <f t="shared" si="4"/>
        <v>-1752.42374</v>
      </c>
    </row>
    <row r="82" spans="1:6" s="6" customFormat="1">
      <c r="A82" s="30" t="s">
        <v>83</v>
      </c>
      <c r="B82" s="31" t="s">
        <v>84</v>
      </c>
      <c r="C82" s="32">
        <f>C83</f>
        <v>2213.7869999999998</v>
      </c>
      <c r="D82" s="32">
        <f>SUM(D83)</f>
        <v>1123.65725</v>
      </c>
      <c r="E82" s="34">
        <f t="shared" si="3"/>
        <v>50.757243131340104</v>
      </c>
      <c r="F82" s="34">
        <f t="shared" si="4"/>
        <v>-1090.1297499999998</v>
      </c>
    </row>
    <row r="83" spans="1:6" ht="18.75" customHeight="1">
      <c r="A83" s="35" t="s">
        <v>85</v>
      </c>
      <c r="B83" s="39" t="s">
        <v>230</v>
      </c>
      <c r="C83" s="37">
        <v>2213.7869999999998</v>
      </c>
      <c r="D83" s="37">
        <v>1123.65725</v>
      </c>
      <c r="E83" s="38">
        <f t="shared" si="3"/>
        <v>50.757243131340104</v>
      </c>
      <c r="F83" s="38">
        <f t="shared" si="4"/>
        <v>-1090.1297499999998</v>
      </c>
    </row>
    <row r="84" spans="1:6" s="6" customFormat="1" ht="0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90</v>
      </c>
      <c r="B88" s="39" t="s">
        <v>91</v>
      </c>
      <c r="C88" s="37"/>
      <c r="D88" s="37"/>
      <c r="E88" s="38"/>
      <c r="F88" s="38">
        <f t="shared" si="4"/>
        <v>0</v>
      </c>
    </row>
    <row r="89" spans="1:6">
      <c r="A89" s="30" t="s">
        <v>92</v>
      </c>
      <c r="B89" s="31" t="s">
        <v>93</v>
      </c>
      <c r="C89" s="32">
        <f>C90+C91+C92+C93+C94</f>
        <v>22</v>
      </c>
      <c r="D89" s="32">
        <f>D90+D91+D92+D93+D94</f>
        <v>21.855</v>
      </c>
      <c r="E89" s="38">
        <f t="shared" si="3"/>
        <v>99.340909090909093</v>
      </c>
      <c r="F89" s="22">
        <f>F90+F91+F92+F93+F94</f>
        <v>-0.14499999999999957</v>
      </c>
    </row>
    <row r="90" spans="1:6" ht="17.25" customHeight="1">
      <c r="A90" s="35" t="s">
        <v>94</v>
      </c>
      <c r="B90" s="39" t="s">
        <v>95</v>
      </c>
      <c r="C90" s="37">
        <v>22</v>
      </c>
      <c r="D90" s="37">
        <v>21.855</v>
      </c>
      <c r="E90" s="38">
        <f t="shared" si="3"/>
        <v>99.340909090909093</v>
      </c>
      <c r="F90" s="38">
        <f>SUM(D90-C90)</f>
        <v>-0.14499999999999957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116</v>
      </c>
      <c r="C99" s="249">
        <f>C57+C65+C67+C73+C78+C82+C84+C89+C95</f>
        <v>15207.269340000001</v>
      </c>
      <c r="D99" s="249">
        <f>D57+D65+D67+D73+D78+D82+D84+D89+D95</f>
        <v>3665.0906200000004</v>
      </c>
      <c r="E99" s="34">
        <f t="shared" si="3"/>
        <v>24.100912123385857</v>
      </c>
      <c r="F99" s="34">
        <f t="shared" si="4"/>
        <v>-11542.17872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117</v>
      </c>
      <c r="B101" s="63"/>
      <c r="C101" s="132"/>
      <c r="D101" s="132"/>
    </row>
    <row r="102" spans="1:8" s="65" customFormat="1" ht="12.75">
      <c r="A102" s="66" t="s">
        <v>118</v>
      </c>
      <c r="B102" s="66"/>
      <c r="C102" s="117" t="s">
        <v>119</v>
      </c>
    </row>
    <row r="104" spans="1:8" ht="5.25" customHeight="1"/>
    <row r="143" hidden="1"/>
  </sheetData>
  <customSheetViews>
    <customSheetView guid="{019FA35F-4E8F-4CFD-BA4C-B9ACCE278E4E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1"/>
    </customSheetView>
    <customSheetView guid="{61528DAC-5C4C-48F4-ADE2-8A724B05A086}" scale="70" showPageBreaks="1" printArea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6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7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8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9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10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C6" sqref="C6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29" t="s">
        <v>431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47.25" customHeight="1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410.42991000000006</v>
      </c>
      <c r="E4" s="5">
        <f>SUM(D4/C4*100)</f>
        <v>26.89615263633862</v>
      </c>
      <c r="F4" s="5">
        <f>SUM(D4-C4)</f>
        <v>-1115.55009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38.462409999999998</v>
      </c>
      <c r="E5" s="5">
        <f t="shared" ref="E5:E49" si="0">SUM(D5/C5*100)</f>
        <v>32.052008333333333</v>
      </c>
      <c r="F5" s="5">
        <f t="shared" ref="F5:F49" si="1">SUM(D5-C5)</f>
        <v>-81.537589999999994</v>
      </c>
    </row>
    <row r="6" spans="1:6">
      <c r="A6" s="7">
        <v>1010200001</v>
      </c>
      <c r="B6" s="8" t="s">
        <v>225</v>
      </c>
      <c r="C6" s="9">
        <v>120</v>
      </c>
      <c r="D6" s="10">
        <v>38.462409999999998</v>
      </c>
      <c r="E6" s="9">
        <f t="shared" ref="E6:E11" si="2">SUM(D6/C6*100)</f>
        <v>32.052008333333333</v>
      </c>
      <c r="F6" s="9">
        <f t="shared" si="1"/>
        <v>-81.537589999999994</v>
      </c>
    </row>
    <row r="7" spans="1:6" ht="31.5">
      <c r="A7" s="3">
        <v>1030000000</v>
      </c>
      <c r="B7" s="13" t="s">
        <v>267</v>
      </c>
      <c r="C7" s="5">
        <f>C8+C10+C9</f>
        <v>547.98</v>
      </c>
      <c r="D7" s="5">
        <f>D8+D10+D9+D11</f>
        <v>304.05231000000003</v>
      </c>
      <c r="E7" s="5">
        <f t="shared" si="2"/>
        <v>55.486023212526014</v>
      </c>
      <c r="F7" s="5">
        <f t="shared" si="1"/>
        <v>-243.92768999999998</v>
      </c>
    </row>
    <row r="8" spans="1:6">
      <c r="A8" s="7">
        <v>1030223001</v>
      </c>
      <c r="B8" s="8" t="s">
        <v>269</v>
      </c>
      <c r="C8" s="9">
        <v>204.39599999999999</v>
      </c>
      <c r="D8" s="10">
        <v>149.66112000000001</v>
      </c>
      <c r="E8" s="9">
        <f t="shared" si="2"/>
        <v>73.221158926789187</v>
      </c>
      <c r="F8" s="9">
        <f t="shared" si="1"/>
        <v>-54.734879999999976</v>
      </c>
    </row>
    <row r="9" spans="1:6">
      <c r="A9" s="7">
        <v>1030224001</v>
      </c>
      <c r="B9" s="8" t="s">
        <v>275</v>
      </c>
      <c r="C9" s="9">
        <v>2.1920000000000002</v>
      </c>
      <c r="D9" s="10">
        <v>0.88105</v>
      </c>
      <c r="E9" s="9">
        <f t="shared" si="2"/>
        <v>40.193886861313864</v>
      </c>
      <c r="F9" s="9">
        <f t="shared" si="1"/>
        <v>-1.3109500000000001</v>
      </c>
    </row>
    <row r="10" spans="1:6">
      <c r="A10" s="7">
        <v>1030225001</v>
      </c>
      <c r="B10" s="8" t="s">
        <v>268</v>
      </c>
      <c r="C10" s="9">
        <v>341.392</v>
      </c>
      <c r="D10" s="10">
        <v>172.39984999999999</v>
      </c>
      <c r="E10" s="9">
        <f t="shared" si="2"/>
        <v>50.499089023761535</v>
      </c>
      <c r="F10" s="9">
        <f t="shared" si="1"/>
        <v>-168.99215000000001</v>
      </c>
    </row>
    <row r="11" spans="1:6">
      <c r="A11" s="7">
        <v>1030226001</v>
      </c>
      <c r="B11" s="8" t="s">
        <v>277</v>
      </c>
      <c r="C11" s="9">
        <v>0</v>
      </c>
      <c r="D11" s="10">
        <v>-18.889710000000001</v>
      </c>
      <c r="E11" s="9" t="e">
        <f t="shared" si="2"/>
        <v>#DIV/0!</v>
      </c>
      <c r="F11" s="9">
        <f t="shared" si="1"/>
        <v>-18.889710000000001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3">
        <v>1060000000</v>
      </c>
      <c r="B14" s="4" t="s">
        <v>133</v>
      </c>
      <c r="C14" s="5">
        <f>C15+C16</f>
        <v>843</v>
      </c>
      <c r="D14" s="5">
        <f>D15+D16</f>
        <v>66.915189999999996</v>
      </c>
      <c r="E14" s="5">
        <f t="shared" si="0"/>
        <v>7.9377449584816127</v>
      </c>
      <c r="F14" s="5">
        <f t="shared" si="1"/>
        <v>-776.08481000000006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1.80694</v>
      </c>
      <c r="E15" s="9">
        <f t="shared" si="0"/>
        <v>0.55942414860681122</v>
      </c>
      <c r="F15" s="9">
        <f>SUM(D15-C15)</f>
        <v>-321.19306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65.108249999999998</v>
      </c>
      <c r="E16" s="9">
        <f t="shared" si="0"/>
        <v>12.520817307692308</v>
      </c>
      <c r="F16" s="9">
        <f t="shared" si="1"/>
        <v>-454.89175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</v>
      </c>
      <c r="E17" s="5">
        <f t="shared" si="0"/>
        <v>20</v>
      </c>
      <c r="F17" s="5">
        <f t="shared" si="1"/>
        <v>-4</v>
      </c>
    </row>
    <row r="18" spans="1:6">
      <c r="A18" s="7">
        <v>1080400001</v>
      </c>
      <c r="B18" s="8" t="s">
        <v>224</v>
      </c>
      <c r="C18" s="9">
        <v>5</v>
      </c>
      <c r="D18" s="10">
        <v>1</v>
      </c>
      <c r="E18" s="9">
        <f t="shared" si="0"/>
        <v>20</v>
      </c>
      <c r="F18" s="9">
        <f t="shared" si="1"/>
        <v>-4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320</v>
      </c>
      <c r="D25" s="5">
        <f>D26+D29+D31+D34</f>
        <v>249.07481999999999</v>
      </c>
      <c r="E25" s="5">
        <f t="shared" si="0"/>
        <v>77.83588125</v>
      </c>
      <c r="F25" s="5">
        <f t="shared" si="1"/>
        <v>-70.925180000000012</v>
      </c>
    </row>
    <row r="26" spans="1:6" s="6" customFormat="1" ht="32.25" customHeight="1">
      <c r="A26" s="3">
        <v>1110000000</v>
      </c>
      <c r="B26" s="13" t="s">
        <v>126</v>
      </c>
      <c r="C26" s="5">
        <f>C27+C28</f>
        <v>320</v>
      </c>
      <c r="D26" s="5">
        <f>D27</f>
        <v>249.07481999999999</v>
      </c>
      <c r="E26" s="5">
        <f t="shared" si="0"/>
        <v>77.83588125</v>
      </c>
      <c r="F26" s="5">
        <f t="shared" si="1"/>
        <v>-70.925180000000012</v>
      </c>
    </row>
    <row r="27" spans="1:6" ht="15" customHeight="1">
      <c r="A27" s="16">
        <v>1110502510</v>
      </c>
      <c r="B27" s="17" t="s">
        <v>222</v>
      </c>
      <c r="C27" s="12">
        <v>320</v>
      </c>
      <c r="D27" s="10">
        <v>249.07481999999999</v>
      </c>
      <c r="E27" s="5">
        <f t="shared" si="0"/>
        <v>77.83588125</v>
      </c>
      <c r="F27" s="9">
        <f t="shared" si="1"/>
        <v>-70.925180000000012</v>
      </c>
    </row>
    <row r="28" spans="1:6" ht="19.5" hidden="1" customHeight="1">
      <c r="A28" s="7">
        <v>1110503505</v>
      </c>
      <c r="B28" s="11" t="s">
        <v>221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129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219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241</v>
      </c>
      <c r="C34" s="5">
        <f>C35+C37</f>
        <v>0</v>
      </c>
      <c r="D34" s="5">
        <v>0</v>
      </c>
      <c r="E34" s="5" t="e">
        <f t="shared" si="0"/>
        <v>#DIV/0!</v>
      </c>
      <c r="F34" s="5">
        <f t="shared" si="1"/>
        <v>0</v>
      </c>
    </row>
    <row r="35" spans="1:8" ht="18.75" customHeight="1">
      <c r="A35" s="7">
        <v>1163305010</v>
      </c>
      <c r="B35" s="8" t="s">
        <v>256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18.75" customHeight="1">
      <c r="A36" s="3">
        <v>1170000000</v>
      </c>
      <c r="B36" s="4" t="s">
        <v>217</v>
      </c>
      <c r="C36" s="5">
        <f>SUM(C37)</f>
        <v>0</v>
      </c>
      <c r="D36" s="5">
        <f>SUM(D37)</f>
        <v>0</v>
      </c>
      <c r="E36" s="9"/>
      <c r="F36" s="9"/>
    </row>
    <row r="37" spans="1:8" ht="27" hidden="1" customHeight="1">
      <c r="A37" s="3">
        <v>1170100000</v>
      </c>
      <c r="B37" s="11" t="s">
        <v>15</v>
      </c>
      <c r="C37" s="5">
        <v>0</v>
      </c>
      <c r="D37" s="10"/>
      <c r="E37" s="9" t="e">
        <f t="shared" si="0"/>
        <v>#DIV/0!</v>
      </c>
      <c r="F37" s="9">
        <f t="shared" si="1"/>
        <v>0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1845.98</v>
      </c>
      <c r="D38" s="125">
        <f>D4+D25</f>
        <v>659.50473000000011</v>
      </c>
      <c r="E38" s="5">
        <f t="shared" si="0"/>
        <v>35.726537123912507</v>
      </c>
      <c r="F38" s="5">
        <f t="shared" si="1"/>
        <v>-1186.4752699999999</v>
      </c>
    </row>
    <row r="39" spans="1:8" s="6" customFormat="1">
      <c r="A39" s="3">
        <v>2000000000</v>
      </c>
      <c r="B39" s="4" t="s">
        <v>17</v>
      </c>
      <c r="C39" s="5">
        <f>C40+C42+C43+C45+C46+C47+C41</f>
        <v>11141.773439999999</v>
      </c>
      <c r="D39" s="5">
        <f>D40+D42+D43+D45+D46+D47+D41</f>
        <v>1426.0701900000001</v>
      </c>
      <c r="E39" s="5">
        <f t="shared" si="0"/>
        <v>12.799310609568456</v>
      </c>
      <c r="F39" s="5">
        <f t="shared" si="1"/>
        <v>-9715.7032499999987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6">
        <v>1064.55</v>
      </c>
      <c r="E40" s="9">
        <f t="shared" si="0"/>
        <v>50</v>
      </c>
      <c r="F40" s="9">
        <f t="shared" si="1"/>
        <v>-1064.55</v>
      </c>
    </row>
    <row r="41" spans="1:8" ht="15.75" customHeight="1">
      <c r="A41" s="16">
        <v>2021500200</v>
      </c>
      <c r="B41" s="17" t="s">
        <v>228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5635.3174399999998</v>
      </c>
      <c r="D42" s="10">
        <v>270</v>
      </c>
      <c r="E42" s="9">
        <f t="shared" si="0"/>
        <v>4.7912119037610061</v>
      </c>
      <c r="F42" s="9">
        <f t="shared" si="1"/>
        <v>-5365.3174399999998</v>
      </c>
    </row>
    <row r="43" spans="1:8" ht="13.5" customHeight="1">
      <c r="A43" s="16">
        <v>2023000000</v>
      </c>
      <c r="B43" s="17" t="s">
        <v>20</v>
      </c>
      <c r="C43" s="12">
        <v>94.305999999999997</v>
      </c>
      <c r="D43" s="180">
        <v>50.832000000000001</v>
      </c>
      <c r="E43" s="9">
        <f t="shared" si="0"/>
        <v>53.901130362861323</v>
      </c>
      <c r="F43" s="9">
        <f t="shared" si="1"/>
        <v>-43.473999999999997</v>
      </c>
    </row>
    <row r="44" spans="1:8" hidden="1">
      <c r="A44" s="16">
        <v>2070503010</v>
      </c>
      <c r="B44" s="17" t="s">
        <v>257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2407.203</v>
      </c>
      <c r="D45" s="181">
        <v>40.688189999999999</v>
      </c>
      <c r="E45" s="9">
        <f t="shared" si="0"/>
        <v>1.6902683321680805</v>
      </c>
      <c r="F45" s="9">
        <f t="shared" si="1"/>
        <v>-2366.5148100000001</v>
      </c>
    </row>
    <row r="46" spans="1:8" ht="18" customHeight="1">
      <c r="A46" s="16">
        <v>2070500000</v>
      </c>
      <c r="B46" s="18" t="s">
        <v>284</v>
      </c>
      <c r="C46" s="12">
        <v>875.84699999999998</v>
      </c>
      <c r="D46" s="181">
        <v>0</v>
      </c>
      <c r="E46" s="9">
        <f>SUM(D46/C46*100)</f>
        <v>0</v>
      </c>
      <c r="F46" s="9">
        <f t="shared" si="1"/>
        <v>-875.84699999999998</v>
      </c>
      <c r="G46" s="240"/>
      <c r="H46" s="240"/>
    </row>
    <row r="47" spans="1:8" ht="15.75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435">
        <f>SUM(C38,C39,C48)</f>
        <v>12987.753439999999</v>
      </c>
      <c r="D49" s="436">
        <f>D38+D39</f>
        <v>2085.57492</v>
      </c>
      <c r="E49" s="5">
        <f t="shared" si="0"/>
        <v>16.058011338410505</v>
      </c>
      <c r="F49" s="5">
        <f t="shared" si="1"/>
        <v>-10902.178519999998</v>
      </c>
      <c r="G49" s="193"/>
      <c r="H49" s="193"/>
    </row>
    <row r="50" spans="1:8" s="6" customFormat="1">
      <c r="A50" s="3"/>
      <c r="B50" s="21" t="s">
        <v>307</v>
      </c>
      <c r="C50" s="243">
        <f>C49-C96</f>
        <v>-315.5913500000006</v>
      </c>
      <c r="D50" s="243">
        <f>D49-D96</f>
        <v>590.00529000000006</v>
      </c>
      <c r="E50" s="22"/>
      <c r="F50" s="22"/>
    </row>
    <row r="51" spans="1:8" ht="8.25" customHeight="1">
      <c r="A51" s="23"/>
      <c r="B51" s="24"/>
      <c r="C51" s="211"/>
      <c r="D51" s="211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410</v>
      </c>
      <c r="D52" s="471" t="s">
        <v>417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1492.9199999999998</v>
      </c>
      <c r="D54" s="32">
        <f>D55+D56+D57+D58+D59+D61+D60</f>
        <v>473.89605999999998</v>
      </c>
      <c r="E54" s="34">
        <f>SUM(D54/C54*100)</f>
        <v>31.742897141173003</v>
      </c>
      <c r="F54" s="34">
        <f>SUM(D54-C54)</f>
        <v>-1019.0239399999998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1474.3</v>
      </c>
      <c r="D56" s="37">
        <v>470.27605999999997</v>
      </c>
      <c r="E56" s="38">
        <f t="shared" ref="E56:E96" si="3">SUM(D56/C56*100)</f>
        <v>31.898260869565213</v>
      </c>
      <c r="F56" s="38">
        <f t="shared" ref="F56:F96" si="4">SUM(D56-C56)</f>
        <v>-1004.02394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hidden="1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10</v>
      </c>
      <c r="D60" s="40">
        <v>0</v>
      </c>
      <c r="E60" s="38">
        <f t="shared" si="3"/>
        <v>0</v>
      </c>
      <c r="F60" s="38">
        <f t="shared" si="4"/>
        <v>-10</v>
      </c>
    </row>
    <row r="61" spans="1:8" ht="15.75" customHeight="1">
      <c r="A61" s="35" t="s">
        <v>41</v>
      </c>
      <c r="B61" s="39" t="s">
        <v>42</v>
      </c>
      <c r="C61" s="37">
        <v>8.6199999999999992</v>
      </c>
      <c r="D61" s="37">
        <v>3.62</v>
      </c>
      <c r="E61" s="38">
        <f t="shared" si="3"/>
        <v>41.995359628770309</v>
      </c>
      <c r="F61" s="38">
        <f t="shared" si="4"/>
        <v>-4.9999999999999991</v>
      </c>
    </row>
    <row r="62" spans="1:8" s="6" customFormat="1">
      <c r="A62" s="41" t="s">
        <v>43</v>
      </c>
      <c r="B62" s="42" t="s">
        <v>44</v>
      </c>
      <c r="C62" s="32">
        <f>C63</f>
        <v>94.305999999999997</v>
      </c>
      <c r="D62" s="32">
        <f>D63</f>
        <v>11.9977</v>
      </c>
      <c r="E62" s="34">
        <f t="shared" si="3"/>
        <v>12.722096155069668</v>
      </c>
      <c r="F62" s="34">
        <f t="shared" si="4"/>
        <v>-82.308300000000003</v>
      </c>
    </row>
    <row r="63" spans="1:8">
      <c r="A63" s="43" t="s">
        <v>45</v>
      </c>
      <c r="B63" s="44" t="s">
        <v>46</v>
      </c>
      <c r="C63" s="37">
        <v>94.305999999999997</v>
      </c>
      <c r="D63" s="37">
        <v>11.9977</v>
      </c>
      <c r="E63" s="38">
        <f t="shared" si="3"/>
        <v>12.722096155069668</v>
      </c>
      <c r="F63" s="38">
        <f t="shared" si="4"/>
        <v>-82.308300000000003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16.831340000000001</v>
      </c>
      <c r="D64" s="32">
        <f>D68+D67+D69</f>
        <v>7.83134</v>
      </c>
      <c r="E64" s="34">
        <f t="shared" si="3"/>
        <v>46.52832157154451</v>
      </c>
      <c r="F64" s="34">
        <f t="shared" si="4"/>
        <v>-9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215</v>
      </c>
      <c r="B68" s="47" t="s">
        <v>216</v>
      </c>
      <c r="C68" s="37">
        <v>12</v>
      </c>
      <c r="D68" s="37">
        <v>3</v>
      </c>
      <c r="E68" s="34">
        <f t="shared" si="3"/>
        <v>25</v>
      </c>
      <c r="F68" s="34">
        <f t="shared" si="4"/>
        <v>-9</v>
      </c>
    </row>
    <row r="69" spans="1:7" ht="15.75" customHeight="1">
      <c r="A69" s="46" t="s">
        <v>340</v>
      </c>
      <c r="B69" s="47" t="s">
        <v>341</v>
      </c>
      <c r="C69" s="37">
        <v>2</v>
      </c>
      <c r="D69" s="37">
        <v>2</v>
      </c>
      <c r="E69" s="34"/>
      <c r="F69" s="34"/>
    </row>
    <row r="70" spans="1:7" s="6" customFormat="1">
      <c r="A70" s="30" t="s">
        <v>55</v>
      </c>
      <c r="B70" s="31" t="s">
        <v>56</v>
      </c>
      <c r="C70" s="48">
        <f>SUM(C71:C74)</f>
        <v>1609.6513499999999</v>
      </c>
      <c r="D70" s="48">
        <f>SUM(D71:D74)</f>
        <v>309</v>
      </c>
      <c r="E70" s="34">
        <f t="shared" si="3"/>
        <v>19.196703683689019</v>
      </c>
      <c r="F70" s="34">
        <f t="shared" si="4"/>
        <v>-1300.6513499999999</v>
      </c>
    </row>
    <row r="71" spans="1:7" ht="15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18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1543.8113499999999</v>
      </c>
      <c r="D73" s="37">
        <v>306.5</v>
      </c>
      <c r="E73" s="38">
        <f t="shared" si="3"/>
        <v>19.853462017881913</v>
      </c>
      <c r="F73" s="38">
        <f t="shared" si="4"/>
        <v>-1237.3113499999999</v>
      </c>
    </row>
    <row r="74" spans="1:7">
      <c r="A74" s="35" t="s">
        <v>63</v>
      </c>
      <c r="B74" s="39" t="s">
        <v>64</v>
      </c>
      <c r="C74" s="49">
        <v>65.84</v>
      </c>
      <c r="D74" s="37">
        <v>2.5</v>
      </c>
      <c r="E74" s="38">
        <f t="shared" si="3"/>
        <v>3.7970838396111781</v>
      </c>
      <c r="F74" s="38">
        <f t="shared" si="4"/>
        <v>-63.34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8849.6831000000002</v>
      </c>
      <c r="D75" s="32">
        <f>SUM(D77:D78)</f>
        <v>118.52834</v>
      </c>
      <c r="E75" s="34">
        <f t="shared" si="3"/>
        <v>1.3393512362041529</v>
      </c>
      <c r="F75" s="34">
        <f t="shared" si="4"/>
        <v>-8731.1547599999994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8558.4644399999997</v>
      </c>
      <c r="D77" s="37">
        <v>2</v>
      </c>
      <c r="E77" s="38">
        <f t="shared" si="3"/>
        <v>2.3368678038229951E-2</v>
      </c>
      <c r="F77" s="38">
        <f t="shared" si="4"/>
        <v>-8556.4644399999997</v>
      </c>
    </row>
    <row r="78" spans="1:7">
      <c r="A78" s="35" t="s">
        <v>71</v>
      </c>
      <c r="B78" s="39" t="s">
        <v>72</v>
      </c>
      <c r="C78" s="37">
        <v>291.21866</v>
      </c>
      <c r="D78" s="37">
        <v>116.52834</v>
      </c>
      <c r="E78" s="38">
        <f>SUM(D78/C78*100)</f>
        <v>40.01403618847776</v>
      </c>
      <c r="F78" s="38">
        <f t="shared" si="4"/>
        <v>-174.69031999999999</v>
      </c>
    </row>
    <row r="79" spans="1:7" s="6" customFormat="1">
      <c r="A79" s="30" t="s">
        <v>83</v>
      </c>
      <c r="B79" s="31" t="s">
        <v>84</v>
      </c>
      <c r="C79" s="32">
        <f>C80</f>
        <v>1224.953</v>
      </c>
      <c r="D79" s="32">
        <f>SUM(D80)</f>
        <v>571.76619000000005</v>
      </c>
      <c r="E79" s="34">
        <f t="shared" si="3"/>
        <v>46.676581877018961</v>
      </c>
      <c r="F79" s="34">
        <f t="shared" si="4"/>
        <v>-653.18680999999992</v>
      </c>
    </row>
    <row r="80" spans="1:7" ht="20.25" customHeight="1">
      <c r="A80" s="35" t="s">
        <v>85</v>
      </c>
      <c r="B80" s="39" t="s">
        <v>230</v>
      </c>
      <c r="C80" s="37">
        <v>1224.953</v>
      </c>
      <c r="D80" s="37">
        <v>571.76619000000005</v>
      </c>
      <c r="E80" s="38">
        <f t="shared" si="3"/>
        <v>46.676581877018961</v>
      </c>
      <c r="F80" s="38">
        <f t="shared" si="4"/>
        <v>-653.18680999999992</v>
      </c>
    </row>
    <row r="81" spans="1:6" s="6" customFormat="1" ht="0.75" hidden="1" customHeight="1">
      <c r="A81" s="52">
        <v>1000</v>
      </c>
      <c r="B81" s="31" t="s">
        <v>86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hidden="1" customHeight="1">
      <c r="A82" s="53">
        <v>1001</v>
      </c>
      <c r="B82" s="54" t="s">
        <v>87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88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89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90</v>
      </c>
      <c r="B85" s="39" t="s">
        <v>91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92</v>
      </c>
      <c r="B86" s="31" t="s">
        <v>93</v>
      </c>
      <c r="C86" s="32">
        <f>C87+C88+C89+C90+C91</f>
        <v>15</v>
      </c>
      <c r="D86" s="32">
        <f>D87+D88+D89+D90+D91</f>
        <v>2.5499999999999998</v>
      </c>
      <c r="E86" s="38">
        <f t="shared" si="3"/>
        <v>17</v>
      </c>
      <c r="F86" s="22">
        <f>F87+F88+F89+F90+F91</f>
        <v>-12.45</v>
      </c>
    </row>
    <row r="87" spans="1:6" ht="14.25" customHeight="1">
      <c r="A87" s="35" t="s">
        <v>94</v>
      </c>
      <c r="B87" s="39" t="s">
        <v>95</v>
      </c>
      <c r="C87" s="230">
        <v>15</v>
      </c>
      <c r="D87" s="230">
        <v>2.5499999999999998</v>
      </c>
      <c r="E87" s="38">
        <f t="shared" si="3"/>
        <v>17</v>
      </c>
      <c r="F87" s="38">
        <f>SUM(D87-C87)</f>
        <v>-12.45</v>
      </c>
    </row>
    <row r="88" spans="1:6" ht="15.75" hidden="1" customHeight="1">
      <c r="A88" s="35" t="s">
        <v>96</v>
      </c>
      <c r="B88" s="39" t="s">
        <v>97</v>
      </c>
      <c r="C88" s="230"/>
      <c r="D88" s="230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98</v>
      </c>
      <c r="B89" s="39" t="s">
        <v>99</v>
      </c>
      <c r="C89" s="230"/>
      <c r="D89" s="230"/>
      <c r="E89" s="38" t="e">
        <f t="shared" si="3"/>
        <v>#DIV/0!</v>
      </c>
      <c r="F89" s="38"/>
    </row>
    <row r="90" spans="1:6" ht="15.75" hidden="1" customHeight="1">
      <c r="A90" s="35" t="s">
        <v>100</v>
      </c>
      <c r="B90" s="39" t="s">
        <v>101</v>
      </c>
      <c r="C90" s="230"/>
      <c r="D90" s="230"/>
      <c r="E90" s="38" t="e">
        <f t="shared" si="3"/>
        <v>#DIV/0!</v>
      </c>
      <c r="F90" s="38"/>
    </row>
    <row r="91" spans="1:6" ht="15.75" hidden="1" customHeight="1">
      <c r="A91" s="35" t="s">
        <v>102</v>
      </c>
      <c r="B91" s="39" t="s">
        <v>103</v>
      </c>
      <c r="C91" s="230"/>
      <c r="D91" s="230"/>
      <c r="E91" s="38" t="e">
        <f t="shared" si="3"/>
        <v>#DIV/0!</v>
      </c>
      <c r="F91" s="38"/>
    </row>
    <row r="92" spans="1:6" s="6" customFormat="1" ht="16.5" customHeight="1">
      <c r="A92" s="52">
        <v>1400</v>
      </c>
      <c r="B92" s="56" t="s">
        <v>112</v>
      </c>
      <c r="C92" s="231">
        <f>C93+C94+C95</f>
        <v>0</v>
      </c>
      <c r="D92" s="231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113</v>
      </c>
      <c r="C93" s="232"/>
      <c r="D93" s="230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114</v>
      </c>
      <c r="C94" s="232"/>
      <c r="D94" s="230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115</v>
      </c>
      <c r="C95" s="233">
        <v>0</v>
      </c>
      <c r="D95" s="234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116</v>
      </c>
      <c r="C96" s="436">
        <f>C54+C62+C64+C70+C75+C79+C86</f>
        <v>13303.344789999999</v>
      </c>
      <c r="D96" s="436">
        <f>D54+D62+D64+D70+D75+D79+D86</f>
        <v>1495.56963</v>
      </c>
      <c r="E96" s="34">
        <f t="shared" si="3"/>
        <v>11.242057193948742</v>
      </c>
      <c r="F96" s="34">
        <f t="shared" si="4"/>
        <v>-11807.775159999999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117</v>
      </c>
      <c r="B98" s="109"/>
      <c r="C98" s="127"/>
      <c r="D98" s="110"/>
    </row>
    <row r="99" spans="1:4" s="111" customFormat="1" ht="13.5" customHeight="1">
      <c r="A99" s="112" t="s">
        <v>118</v>
      </c>
      <c r="B99" s="112"/>
      <c r="C99" s="116" t="s">
        <v>119</v>
      </c>
    </row>
    <row r="101" spans="1:4" ht="5.25" customHeight="1"/>
  </sheetData>
  <customSheetViews>
    <customSheetView guid="{019FA35F-4E8F-4CFD-BA4C-B9ACCE278E4E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61528DAC-5C4C-48F4-ADE2-8A724B05A086}" scale="70" showPageBreaks="1" hiddenRows="1" view="pageBreakPreview" topLeftCell="A29">
      <selection activeCell="C79" sqref="C79"/>
      <pageMargins left="0.70866141732283472" right="0.70866141732283472" top="0.74803149606299213" bottom="0.74803149606299213" header="0.31496062992125984" footer="0.31496062992125984"/>
      <pageSetup paperSize="9" scale="59" orientation="portrait" r:id="rId2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3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4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5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7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8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10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Q33"/>
  <sheetViews>
    <sheetView view="pageBreakPreview" topLeftCell="A4" zoomScale="75" zoomScaleNormal="100" zoomScaleSheetLayoutView="70" workbookViewId="0">
      <selection activeCell="I14" sqref="I14:I29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6.5703125" style="149" customWidth="1"/>
    <col min="5" max="5" width="11.42578125" style="148" customWidth="1"/>
    <col min="6" max="6" width="15.42578125" style="148" customWidth="1"/>
    <col min="7" max="7" width="17.140625" style="148" customWidth="1"/>
    <col min="8" max="11" width="11" style="148" customWidth="1"/>
    <col min="12" max="12" width="15.5703125" style="148" customWidth="1"/>
    <col min="13" max="13" width="15.140625" style="148" customWidth="1"/>
    <col min="14" max="14" width="11.140625" style="148" customWidth="1"/>
    <col min="15" max="15" width="15" style="148" customWidth="1"/>
    <col min="16" max="16" width="15.85546875" style="148" customWidth="1"/>
    <col min="17" max="17" width="13" style="148" bestFit="1" customWidth="1"/>
    <col min="18" max="18" width="14.140625" style="148" customWidth="1"/>
    <col min="19" max="19" width="15.7109375" style="148" customWidth="1"/>
    <col min="20" max="20" width="10.140625" style="148" customWidth="1"/>
    <col min="21" max="21" width="16.7109375" style="148" bestFit="1" customWidth="1"/>
    <col min="22" max="22" width="17.28515625" style="148" bestFit="1" customWidth="1"/>
    <col min="23" max="23" width="10" style="148" customWidth="1"/>
    <col min="24" max="24" width="13.5703125" style="148" customWidth="1"/>
    <col min="25" max="25" width="14.7109375" style="148" customWidth="1"/>
    <col min="26" max="26" width="12.28515625" style="148" customWidth="1"/>
    <col min="27" max="27" width="15.140625" style="148" customWidth="1"/>
    <col min="28" max="28" width="13.42578125" style="148" customWidth="1"/>
    <col min="29" max="29" width="12.5703125" style="148" customWidth="1"/>
    <col min="30" max="31" width="14.85546875" style="148" customWidth="1"/>
    <col min="32" max="32" width="10.7109375" style="148" customWidth="1"/>
    <col min="33" max="33" width="17" style="148" customWidth="1"/>
    <col min="34" max="34" width="15.7109375" style="148" customWidth="1"/>
    <col min="35" max="35" width="10" style="148" customWidth="1"/>
    <col min="36" max="36" width="13.85546875" style="148" customWidth="1"/>
    <col min="37" max="37" width="12.28515625" style="148" customWidth="1"/>
    <col min="38" max="38" width="11.85546875" style="148" customWidth="1"/>
    <col min="39" max="39" width="11" style="148" customWidth="1"/>
    <col min="40" max="40" width="14.5703125" style="148" customWidth="1"/>
    <col min="41" max="41" width="13.7109375" style="148" customWidth="1"/>
    <col min="42" max="42" width="15.42578125" style="148" customWidth="1"/>
    <col min="43" max="43" width="16" style="148" customWidth="1"/>
    <col min="44" max="44" width="16.28515625" style="148" customWidth="1"/>
    <col min="45" max="45" width="14.28515625" style="148" customWidth="1"/>
    <col min="46" max="46" width="15.42578125" style="148" customWidth="1"/>
    <col min="47" max="47" width="11" style="148" customWidth="1"/>
    <col min="48" max="48" width="14.42578125" style="148" customWidth="1"/>
    <col min="49" max="49" width="14.7109375" style="148" customWidth="1"/>
    <col min="50" max="50" width="12.42578125" style="148" customWidth="1"/>
    <col min="51" max="51" width="9.42578125" style="148" hidden="1" customWidth="1"/>
    <col min="52" max="52" width="9.7109375" style="148" hidden="1" customWidth="1"/>
    <col min="53" max="53" width="11.85546875" style="148" hidden="1" customWidth="1"/>
    <col min="54" max="54" width="13.85546875" style="148" customWidth="1"/>
    <col min="55" max="55" width="12.85546875" style="148" customWidth="1"/>
    <col min="56" max="56" width="11.7109375" style="148" customWidth="1"/>
    <col min="57" max="59" width="9.85546875" style="148" hidden="1" customWidth="1"/>
    <col min="60" max="60" width="17.42578125" style="148" customWidth="1"/>
    <col min="61" max="61" width="14" style="148" customWidth="1"/>
    <col min="62" max="62" width="16" style="148" customWidth="1"/>
    <col min="63" max="64" width="9.7109375" style="148" hidden="1" customWidth="1"/>
    <col min="65" max="65" width="17.7109375" style="148" hidden="1" customWidth="1"/>
    <col min="66" max="66" width="0.42578125" style="148" hidden="1" customWidth="1"/>
    <col min="67" max="67" width="20.5703125" style="148" hidden="1" customWidth="1"/>
    <col min="68" max="68" width="10.140625" style="148" hidden="1" customWidth="1"/>
    <col min="69" max="69" width="12.7109375" style="148" customWidth="1"/>
    <col min="70" max="70" width="11.5703125" style="148" customWidth="1"/>
    <col min="71" max="71" width="16.140625" style="148" customWidth="1"/>
    <col min="72" max="72" width="11.85546875" style="148" customWidth="1"/>
    <col min="73" max="73" width="10.5703125" style="148" customWidth="1"/>
    <col min="74" max="74" width="12.42578125" style="148" customWidth="1"/>
    <col min="75" max="76" width="9.7109375" style="148" hidden="1" customWidth="1"/>
    <col min="77" max="77" width="9.5703125" style="148" hidden="1" customWidth="1"/>
    <col min="78" max="78" width="9.42578125" style="148" hidden="1" customWidth="1"/>
    <col min="79" max="79" width="9.7109375" style="148" hidden="1" customWidth="1"/>
    <col min="80" max="80" width="10.140625" style="148" hidden="1" customWidth="1"/>
    <col min="81" max="81" width="20" style="148" customWidth="1"/>
    <col min="82" max="82" width="15.28515625" style="148" customWidth="1"/>
    <col min="83" max="83" width="10" style="148" customWidth="1"/>
    <col min="84" max="84" width="16.42578125" style="148" customWidth="1"/>
    <col min="85" max="85" width="15.7109375" style="148" customWidth="1"/>
    <col min="86" max="86" width="12.140625" style="148" customWidth="1"/>
    <col min="87" max="87" width="20.42578125" style="148" customWidth="1"/>
    <col min="88" max="88" width="21.42578125" style="148" customWidth="1"/>
    <col min="89" max="89" width="18.42578125" style="148" customWidth="1"/>
    <col min="90" max="90" width="18.5703125" style="148" customWidth="1"/>
    <col min="91" max="91" width="16.5703125" style="148" customWidth="1"/>
    <col min="92" max="92" width="10" style="148" customWidth="1"/>
    <col min="93" max="93" width="19.85546875" style="148" customWidth="1"/>
    <col min="94" max="94" width="18" style="148" customWidth="1"/>
    <col min="95" max="95" width="13.28515625" style="148" customWidth="1"/>
    <col min="96" max="96" width="19.85546875" style="148" customWidth="1"/>
    <col min="97" max="97" width="22.28515625" style="148" customWidth="1"/>
    <col min="98" max="98" width="14.85546875" style="148" customWidth="1"/>
    <col min="99" max="99" width="16.7109375" style="148" customWidth="1"/>
    <col min="100" max="100" width="16.85546875" style="148" customWidth="1"/>
    <col min="101" max="101" width="14.5703125" style="148" bestFit="1" customWidth="1"/>
    <col min="102" max="102" width="13.140625" style="148" bestFit="1" customWidth="1"/>
    <col min="103" max="103" width="14.42578125" style="148" customWidth="1"/>
    <col min="104" max="104" width="14.28515625" style="148" customWidth="1"/>
    <col min="105" max="106" width="9.85546875" style="148" hidden="1" customWidth="1"/>
    <col min="107" max="107" width="14.42578125" style="148" hidden="1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4" width="17.5703125" style="148" customWidth="1"/>
    <col min="115" max="115" width="20.28515625" style="148" customWidth="1"/>
    <col min="116" max="116" width="13.140625" style="148" bestFit="1" customWidth="1"/>
    <col min="117" max="117" width="18.140625" style="148" bestFit="1" customWidth="1"/>
    <col min="118" max="118" width="20.5703125" style="148" customWidth="1"/>
    <col min="119" max="119" width="13.28515625" style="148" customWidth="1"/>
    <col min="120" max="120" width="16.7109375" style="148" customWidth="1"/>
    <col min="121" max="121" width="16.85546875" style="148" customWidth="1"/>
    <col min="122" max="122" width="12.28515625" style="148" customWidth="1"/>
    <col min="123" max="123" width="15.28515625" style="148" customWidth="1"/>
    <col min="124" max="124" width="14.28515625" style="148" customWidth="1"/>
    <col min="125" max="125" width="13.85546875" style="148" customWidth="1"/>
    <col min="126" max="126" width="18.85546875" style="148" customWidth="1"/>
    <col min="127" max="127" width="13.7109375" style="148" customWidth="1"/>
    <col min="128" max="128" width="10.140625" style="148" customWidth="1"/>
    <col min="129" max="129" width="16" style="148" customWidth="1"/>
    <col min="130" max="130" width="14.28515625" style="148" customWidth="1"/>
    <col min="131" max="131" width="10.140625" style="148" customWidth="1"/>
    <col min="132" max="132" width="15.140625" style="148" customWidth="1"/>
    <col min="133" max="133" width="18.5703125" style="148" customWidth="1"/>
    <col min="134" max="134" width="10.140625" style="148" customWidth="1"/>
    <col min="135" max="135" width="15.28515625" style="148" customWidth="1"/>
    <col min="136" max="136" width="12.42578125" style="148" customWidth="1"/>
    <col min="137" max="137" width="10.140625" style="148" customWidth="1"/>
    <col min="138" max="138" width="16" style="148" customWidth="1"/>
    <col min="139" max="139" width="14.85546875" style="148" customWidth="1"/>
    <col min="140" max="140" width="10.5703125" style="148" customWidth="1"/>
    <col min="141" max="141" width="17.28515625" style="148" customWidth="1"/>
    <col min="142" max="142" width="15.85546875" style="148" customWidth="1"/>
    <col min="143" max="143" width="8.7109375" style="148" customWidth="1"/>
    <col min="144" max="144" width="14.5703125" style="148" customWidth="1"/>
    <col min="145" max="145" width="14.7109375" style="148" customWidth="1"/>
    <col min="146" max="147" width="10.140625" style="148" customWidth="1"/>
    <col min="148" max="148" width="8.140625" style="148" customWidth="1"/>
    <col min="149" max="149" width="11.42578125" style="148" customWidth="1"/>
    <col min="150" max="150" width="12" style="148" customWidth="1"/>
    <col min="151" max="151" width="12.5703125" style="148" customWidth="1"/>
    <col min="152" max="152" width="8.7109375" style="148" customWidth="1"/>
    <col min="153" max="153" width="9.85546875" style="148" customWidth="1"/>
    <col min="154" max="154" width="9" style="148" customWidth="1"/>
    <col min="155" max="155" width="11.28515625" style="148" customWidth="1"/>
    <col min="156" max="156" width="19" style="148" customWidth="1"/>
    <col min="157" max="157" width="15.28515625" style="148" customWidth="1"/>
    <col min="158" max="158" width="12.7109375" style="148" customWidth="1"/>
    <col min="159" max="159" width="14.85546875" style="148" customWidth="1"/>
    <col min="160" max="16384" width="9.140625" style="148"/>
  </cols>
  <sheetData>
    <row r="1" spans="1:162" ht="18" customHeight="1">
      <c r="AA1" s="509" t="s">
        <v>134</v>
      </c>
      <c r="AB1" s="509"/>
      <c r="AC1" s="509"/>
      <c r="AD1" s="151"/>
      <c r="AE1" s="151"/>
      <c r="AF1" s="151"/>
      <c r="AG1" s="504"/>
      <c r="AH1" s="504"/>
      <c r="AI1" s="504"/>
      <c r="AJ1" s="152"/>
      <c r="AK1" s="152"/>
      <c r="AL1" s="152"/>
      <c r="AM1" s="152"/>
      <c r="AN1" s="152"/>
      <c r="AO1" s="152"/>
    </row>
    <row r="2" spans="1:162" ht="19.5" customHeight="1">
      <c r="AA2" s="152" t="s">
        <v>135</v>
      </c>
      <c r="AB2" s="152"/>
      <c r="AC2" s="152"/>
      <c r="AD2" s="150"/>
      <c r="AE2" s="150"/>
      <c r="AF2" s="150"/>
      <c r="AG2" s="504"/>
      <c r="AH2" s="504"/>
      <c r="AI2" s="504"/>
      <c r="AJ2" s="152"/>
      <c r="AK2" s="152"/>
      <c r="AL2" s="152"/>
      <c r="AM2" s="152"/>
      <c r="AN2" s="152"/>
      <c r="AO2" s="152"/>
    </row>
    <row r="3" spans="1:162" ht="30.75" customHeight="1">
      <c r="A3" s="153"/>
      <c r="B3" s="350"/>
      <c r="C3" s="350"/>
      <c r="D3" s="351"/>
      <c r="E3" s="350"/>
      <c r="F3" s="350"/>
      <c r="G3" s="350"/>
      <c r="H3" s="350"/>
      <c r="I3" s="350"/>
      <c r="J3" s="350"/>
      <c r="K3" s="350"/>
      <c r="L3" s="350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514" t="s">
        <v>136</v>
      </c>
      <c r="AB3" s="514"/>
      <c r="AC3" s="514"/>
      <c r="AD3" s="153"/>
      <c r="AE3" s="153"/>
      <c r="AF3" s="153"/>
      <c r="AG3" s="508"/>
      <c r="AH3" s="508"/>
      <c r="AI3" s="508"/>
      <c r="AJ3" s="154"/>
      <c r="AK3" s="154"/>
      <c r="AL3" s="154"/>
      <c r="AM3" s="154"/>
      <c r="AN3" s="154"/>
      <c r="AO3" s="154"/>
      <c r="AP3" s="153"/>
      <c r="AQ3" s="153"/>
      <c r="AR3" s="153"/>
      <c r="AS3" s="153"/>
      <c r="AT3" s="153"/>
      <c r="AU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</row>
    <row r="4" spans="1:162" ht="24" customHeight="1">
      <c r="B4" s="512" t="s">
        <v>137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155"/>
      <c r="AE4" s="155"/>
      <c r="AF4" s="155"/>
      <c r="AG4" s="155"/>
      <c r="AH4" s="155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</row>
    <row r="5" spans="1:162" ht="20.25" customHeight="1">
      <c r="B5" s="510" t="s">
        <v>432</v>
      </c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156"/>
      <c r="AE5" s="156"/>
      <c r="AF5" s="156"/>
      <c r="AG5" s="156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</row>
    <row r="6" spans="1:162" ht="15" customHeight="1">
      <c r="A6" s="153"/>
      <c r="B6" s="353"/>
      <c r="C6" s="354"/>
      <c r="D6" s="355"/>
      <c r="E6" s="353"/>
      <c r="F6" s="353"/>
      <c r="G6" s="356"/>
      <c r="H6" s="356"/>
      <c r="I6" s="356"/>
      <c r="J6" s="356"/>
      <c r="K6" s="356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353"/>
      <c r="AC6" s="356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Z6" s="153"/>
      <c r="FA6" s="153"/>
      <c r="FB6" s="153"/>
    </row>
    <row r="7" spans="1:162" s="157" customFormat="1" ht="15" customHeight="1">
      <c r="A7" s="503" t="s">
        <v>138</v>
      </c>
      <c r="B7" s="503" t="s">
        <v>139</v>
      </c>
      <c r="C7" s="494" t="s">
        <v>140</v>
      </c>
      <c r="D7" s="495"/>
      <c r="E7" s="496"/>
      <c r="F7" s="277" t="s">
        <v>141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8"/>
      <c r="DD7" s="278"/>
      <c r="DE7" s="278"/>
      <c r="DF7" s="279"/>
      <c r="DG7" s="278"/>
      <c r="DH7" s="278"/>
      <c r="DI7" s="279"/>
      <c r="DJ7" s="494" t="s">
        <v>142</v>
      </c>
      <c r="DK7" s="495"/>
      <c r="DL7" s="496"/>
      <c r="DM7" s="494"/>
      <c r="DN7" s="495"/>
      <c r="DO7" s="495"/>
      <c r="DP7" s="495"/>
      <c r="DQ7" s="495"/>
      <c r="DR7" s="495"/>
      <c r="DS7" s="495"/>
      <c r="DT7" s="495"/>
      <c r="DU7" s="495"/>
      <c r="DV7" s="495"/>
      <c r="DW7" s="495"/>
      <c r="DX7" s="495"/>
      <c r="DY7" s="495"/>
      <c r="DZ7" s="495"/>
      <c r="EA7" s="495"/>
      <c r="EB7" s="495"/>
      <c r="EC7" s="495"/>
      <c r="ED7" s="495"/>
      <c r="EE7" s="495"/>
      <c r="EF7" s="495"/>
      <c r="EG7" s="495"/>
      <c r="EH7" s="495"/>
      <c r="EI7" s="495"/>
      <c r="EJ7" s="495"/>
      <c r="EK7" s="495"/>
      <c r="EL7" s="495"/>
      <c r="EM7" s="495"/>
      <c r="EN7" s="495"/>
      <c r="EO7" s="495"/>
      <c r="EP7" s="495"/>
      <c r="EQ7" s="495"/>
      <c r="ER7" s="495"/>
      <c r="ES7" s="495"/>
      <c r="ET7" s="495"/>
      <c r="EU7" s="495"/>
      <c r="EV7" s="495"/>
      <c r="EW7" s="495"/>
      <c r="EX7" s="495"/>
      <c r="EY7" s="496"/>
      <c r="EZ7" s="494" t="s">
        <v>143</v>
      </c>
      <c r="FA7" s="495"/>
      <c r="FB7" s="496"/>
    </row>
    <row r="8" spans="1:162" s="157" customFormat="1" ht="15" customHeight="1">
      <c r="A8" s="503"/>
      <c r="B8" s="503"/>
      <c r="C8" s="497"/>
      <c r="D8" s="498"/>
      <c r="E8" s="499"/>
      <c r="F8" s="497" t="s">
        <v>144</v>
      </c>
      <c r="G8" s="498"/>
      <c r="H8" s="499"/>
      <c r="I8" s="482"/>
      <c r="J8" s="482"/>
      <c r="K8" s="482"/>
      <c r="L8" s="505" t="s">
        <v>145</v>
      </c>
      <c r="M8" s="506"/>
      <c r="N8" s="506"/>
      <c r="O8" s="506"/>
      <c r="P8" s="506"/>
      <c r="Q8" s="506"/>
      <c r="R8" s="506"/>
      <c r="S8" s="506"/>
      <c r="T8" s="506"/>
      <c r="U8" s="506"/>
      <c r="V8" s="506"/>
      <c r="W8" s="506"/>
      <c r="X8" s="506"/>
      <c r="Y8" s="506"/>
      <c r="Z8" s="506"/>
      <c r="AA8" s="506"/>
      <c r="AB8" s="506"/>
      <c r="AC8" s="506"/>
      <c r="AD8" s="506"/>
      <c r="AE8" s="506"/>
      <c r="AF8" s="506"/>
      <c r="AG8" s="506"/>
      <c r="AH8" s="506"/>
      <c r="AI8" s="506"/>
      <c r="AJ8" s="506"/>
      <c r="AK8" s="506"/>
      <c r="AL8" s="506"/>
      <c r="AM8" s="506"/>
      <c r="AN8" s="506"/>
      <c r="AO8" s="506"/>
      <c r="AP8" s="506"/>
      <c r="AQ8" s="506"/>
      <c r="AR8" s="506"/>
      <c r="AS8" s="506"/>
      <c r="AT8" s="506"/>
      <c r="AU8" s="506"/>
      <c r="AV8" s="506"/>
      <c r="AW8" s="506"/>
      <c r="AX8" s="506"/>
      <c r="AY8" s="506"/>
      <c r="AZ8" s="506"/>
      <c r="BA8" s="507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1"/>
      <c r="BW8" s="282"/>
      <c r="BX8" s="282"/>
      <c r="BY8" s="282"/>
      <c r="BZ8" s="283"/>
      <c r="CA8" s="283"/>
      <c r="CB8" s="283"/>
      <c r="CC8" s="503" t="s">
        <v>146</v>
      </c>
      <c r="CD8" s="503"/>
      <c r="CE8" s="503"/>
      <c r="CF8" s="500" t="s">
        <v>145</v>
      </c>
      <c r="CG8" s="501"/>
      <c r="CH8" s="501"/>
      <c r="CI8" s="501"/>
      <c r="CJ8" s="501"/>
      <c r="CK8" s="501"/>
      <c r="CL8" s="501"/>
      <c r="CM8" s="501"/>
      <c r="CN8" s="501"/>
      <c r="CO8" s="501"/>
      <c r="CP8" s="501"/>
      <c r="CQ8" s="501"/>
      <c r="CR8" s="284"/>
      <c r="CS8" s="284"/>
      <c r="CT8" s="284"/>
      <c r="CU8" s="284"/>
      <c r="CV8" s="284"/>
      <c r="CW8" s="284"/>
      <c r="CX8" s="285"/>
      <c r="CY8" s="285"/>
      <c r="CZ8" s="286"/>
      <c r="DA8" s="497" t="s">
        <v>147</v>
      </c>
      <c r="DB8" s="498"/>
      <c r="DC8" s="499"/>
      <c r="DD8" s="491"/>
      <c r="DE8" s="492"/>
      <c r="DF8" s="493"/>
      <c r="DG8" s="491"/>
      <c r="DH8" s="492"/>
      <c r="DI8" s="493"/>
      <c r="DJ8" s="497"/>
      <c r="DK8" s="498"/>
      <c r="DL8" s="499"/>
      <c r="DM8" s="497" t="s">
        <v>145</v>
      </c>
      <c r="DN8" s="498"/>
      <c r="DO8" s="498"/>
      <c r="DP8" s="498"/>
      <c r="DQ8" s="498"/>
      <c r="DR8" s="498"/>
      <c r="DS8" s="498"/>
      <c r="DT8" s="498"/>
      <c r="DU8" s="498"/>
      <c r="DV8" s="498"/>
      <c r="DW8" s="498"/>
      <c r="DX8" s="498"/>
      <c r="DY8" s="498"/>
      <c r="DZ8" s="498"/>
      <c r="EA8" s="498"/>
      <c r="EB8" s="498"/>
      <c r="EC8" s="498"/>
      <c r="ED8" s="498"/>
      <c r="EE8" s="498"/>
      <c r="EF8" s="498"/>
      <c r="EG8" s="498"/>
      <c r="EH8" s="498"/>
      <c r="EI8" s="498"/>
      <c r="EJ8" s="498"/>
      <c r="EK8" s="498"/>
      <c r="EL8" s="498"/>
      <c r="EM8" s="498"/>
      <c r="EN8" s="498"/>
      <c r="EO8" s="498"/>
      <c r="EP8" s="498"/>
      <c r="EQ8" s="498"/>
      <c r="ER8" s="498"/>
      <c r="ES8" s="498"/>
      <c r="ET8" s="498"/>
      <c r="EU8" s="498"/>
      <c r="EV8" s="498"/>
      <c r="EW8" s="498"/>
      <c r="EX8" s="498"/>
      <c r="EY8" s="499"/>
      <c r="EZ8" s="497"/>
      <c r="FA8" s="498"/>
      <c r="FB8" s="499"/>
    </row>
    <row r="9" spans="1:162" s="157" customFormat="1" ht="15" customHeight="1">
      <c r="A9" s="503"/>
      <c r="B9" s="503"/>
      <c r="C9" s="497"/>
      <c r="D9" s="498"/>
      <c r="E9" s="499"/>
      <c r="F9" s="497"/>
      <c r="G9" s="498"/>
      <c r="H9" s="499"/>
      <c r="I9" s="482"/>
      <c r="J9" s="482"/>
      <c r="K9" s="482"/>
      <c r="L9" s="494" t="s">
        <v>148</v>
      </c>
      <c r="M9" s="495"/>
      <c r="N9" s="496"/>
      <c r="O9" s="494" t="s">
        <v>279</v>
      </c>
      <c r="P9" s="495"/>
      <c r="Q9" s="496"/>
      <c r="R9" s="494" t="s">
        <v>282</v>
      </c>
      <c r="S9" s="495"/>
      <c r="T9" s="496"/>
      <c r="U9" s="494" t="s">
        <v>280</v>
      </c>
      <c r="V9" s="495"/>
      <c r="W9" s="496"/>
      <c r="X9" s="494" t="s">
        <v>281</v>
      </c>
      <c r="Y9" s="495"/>
      <c r="Z9" s="496"/>
      <c r="AA9" s="494" t="s">
        <v>149</v>
      </c>
      <c r="AB9" s="495"/>
      <c r="AC9" s="496"/>
      <c r="AD9" s="494" t="s">
        <v>150</v>
      </c>
      <c r="AE9" s="495"/>
      <c r="AF9" s="496"/>
      <c r="AG9" s="494" t="s">
        <v>151</v>
      </c>
      <c r="AH9" s="495"/>
      <c r="AI9" s="496"/>
      <c r="AJ9" s="503" t="s">
        <v>152</v>
      </c>
      <c r="AK9" s="503"/>
      <c r="AL9" s="503"/>
      <c r="AM9" s="494" t="s">
        <v>244</v>
      </c>
      <c r="AN9" s="495"/>
      <c r="AO9" s="496"/>
      <c r="AP9" s="494" t="s">
        <v>153</v>
      </c>
      <c r="AQ9" s="495"/>
      <c r="AR9" s="496"/>
      <c r="AS9" s="494" t="s">
        <v>328</v>
      </c>
      <c r="AT9" s="495"/>
      <c r="AU9" s="496"/>
      <c r="AV9" s="494" t="s">
        <v>154</v>
      </c>
      <c r="AW9" s="495"/>
      <c r="AX9" s="496"/>
      <c r="AY9" s="494" t="s">
        <v>155</v>
      </c>
      <c r="AZ9" s="495"/>
      <c r="BA9" s="496"/>
      <c r="BB9" s="494" t="s">
        <v>246</v>
      </c>
      <c r="BC9" s="495"/>
      <c r="BD9" s="496"/>
      <c r="BE9" s="494" t="s">
        <v>338</v>
      </c>
      <c r="BF9" s="495"/>
      <c r="BG9" s="496"/>
      <c r="BH9" s="494" t="s">
        <v>401</v>
      </c>
      <c r="BI9" s="495"/>
      <c r="BJ9" s="496"/>
      <c r="BK9" s="494" t="s">
        <v>156</v>
      </c>
      <c r="BL9" s="495"/>
      <c r="BM9" s="496"/>
      <c r="BN9" s="494" t="s">
        <v>272</v>
      </c>
      <c r="BO9" s="495"/>
      <c r="BP9" s="496"/>
      <c r="BQ9" s="494" t="s">
        <v>242</v>
      </c>
      <c r="BR9" s="495"/>
      <c r="BS9" s="496"/>
      <c r="BT9" s="494" t="s">
        <v>157</v>
      </c>
      <c r="BU9" s="495"/>
      <c r="BV9" s="496"/>
      <c r="BW9" s="494" t="s">
        <v>158</v>
      </c>
      <c r="BX9" s="495"/>
      <c r="BY9" s="496"/>
      <c r="BZ9" s="497" t="s">
        <v>159</v>
      </c>
      <c r="CA9" s="498"/>
      <c r="CB9" s="498"/>
      <c r="CC9" s="503"/>
      <c r="CD9" s="503"/>
      <c r="CE9" s="503"/>
      <c r="CF9" s="494" t="s">
        <v>329</v>
      </c>
      <c r="CG9" s="495"/>
      <c r="CH9" s="496"/>
      <c r="CI9" s="494" t="s">
        <v>330</v>
      </c>
      <c r="CJ9" s="495"/>
      <c r="CK9" s="496"/>
      <c r="CL9" s="494" t="s">
        <v>160</v>
      </c>
      <c r="CM9" s="495"/>
      <c r="CN9" s="496"/>
      <c r="CO9" s="494" t="s">
        <v>161</v>
      </c>
      <c r="CP9" s="495"/>
      <c r="CQ9" s="496"/>
      <c r="CR9" s="494" t="s">
        <v>21</v>
      </c>
      <c r="CS9" s="495"/>
      <c r="CT9" s="496"/>
      <c r="CU9" s="494" t="s">
        <v>289</v>
      </c>
      <c r="CV9" s="495"/>
      <c r="CW9" s="496"/>
      <c r="CX9" s="494" t="s">
        <v>331</v>
      </c>
      <c r="CY9" s="495"/>
      <c r="CZ9" s="496"/>
      <c r="DA9" s="497"/>
      <c r="DB9" s="498"/>
      <c r="DC9" s="499"/>
      <c r="DD9" s="494" t="s">
        <v>257</v>
      </c>
      <c r="DE9" s="495"/>
      <c r="DF9" s="496"/>
      <c r="DG9" s="503" t="s">
        <v>162</v>
      </c>
      <c r="DH9" s="503"/>
      <c r="DI9" s="503"/>
      <c r="DJ9" s="497"/>
      <c r="DK9" s="498"/>
      <c r="DL9" s="499"/>
      <c r="DM9" s="523" t="s">
        <v>163</v>
      </c>
      <c r="DN9" s="524"/>
      <c r="DO9" s="525"/>
      <c r="DP9" s="517" t="s">
        <v>141</v>
      </c>
      <c r="DQ9" s="518"/>
      <c r="DR9" s="518"/>
      <c r="DS9" s="518"/>
      <c r="DT9" s="518"/>
      <c r="DU9" s="518"/>
      <c r="DV9" s="518"/>
      <c r="DW9" s="518"/>
      <c r="DX9" s="518"/>
      <c r="DY9" s="518"/>
      <c r="DZ9" s="518"/>
      <c r="EA9" s="519"/>
      <c r="EB9" s="523" t="s">
        <v>164</v>
      </c>
      <c r="EC9" s="524"/>
      <c r="ED9" s="525"/>
      <c r="EE9" s="523" t="s">
        <v>165</v>
      </c>
      <c r="EF9" s="524"/>
      <c r="EG9" s="525"/>
      <c r="EH9" s="523" t="s">
        <v>166</v>
      </c>
      <c r="EI9" s="524"/>
      <c r="EJ9" s="525"/>
      <c r="EK9" s="523" t="s">
        <v>167</v>
      </c>
      <c r="EL9" s="524"/>
      <c r="EM9" s="525"/>
      <c r="EN9" s="494" t="s">
        <v>283</v>
      </c>
      <c r="EO9" s="495"/>
      <c r="EP9" s="496"/>
      <c r="EQ9" s="494" t="s">
        <v>168</v>
      </c>
      <c r="ER9" s="495"/>
      <c r="ES9" s="496"/>
      <c r="ET9" s="494" t="s">
        <v>315</v>
      </c>
      <c r="EU9" s="495"/>
      <c r="EV9" s="496"/>
      <c r="EW9" s="503" t="s">
        <v>285</v>
      </c>
      <c r="EX9" s="503"/>
      <c r="EY9" s="503"/>
      <c r="EZ9" s="497"/>
      <c r="FA9" s="498"/>
      <c r="FB9" s="499"/>
    </row>
    <row r="10" spans="1:162" s="157" customFormat="1" ht="62.25" customHeight="1">
      <c r="A10" s="503"/>
      <c r="B10" s="503"/>
      <c r="C10" s="497"/>
      <c r="D10" s="498"/>
      <c r="E10" s="499"/>
      <c r="F10" s="497"/>
      <c r="G10" s="498"/>
      <c r="H10" s="499"/>
      <c r="I10" s="482"/>
      <c r="J10" s="482"/>
      <c r="K10" s="482"/>
      <c r="L10" s="497"/>
      <c r="M10" s="498"/>
      <c r="N10" s="499"/>
      <c r="O10" s="497"/>
      <c r="P10" s="498"/>
      <c r="Q10" s="499"/>
      <c r="R10" s="497"/>
      <c r="S10" s="498"/>
      <c r="T10" s="499"/>
      <c r="U10" s="497"/>
      <c r="V10" s="498"/>
      <c r="W10" s="499"/>
      <c r="X10" s="497"/>
      <c r="Y10" s="498"/>
      <c r="Z10" s="499"/>
      <c r="AA10" s="497"/>
      <c r="AB10" s="498"/>
      <c r="AC10" s="499"/>
      <c r="AD10" s="497"/>
      <c r="AE10" s="498"/>
      <c r="AF10" s="499"/>
      <c r="AG10" s="497"/>
      <c r="AH10" s="498"/>
      <c r="AI10" s="499"/>
      <c r="AJ10" s="503"/>
      <c r="AK10" s="503"/>
      <c r="AL10" s="503"/>
      <c r="AM10" s="497"/>
      <c r="AN10" s="498"/>
      <c r="AO10" s="499"/>
      <c r="AP10" s="497"/>
      <c r="AQ10" s="498"/>
      <c r="AR10" s="499"/>
      <c r="AS10" s="497"/>
      <c r="AT10" s="498"/>
      <c r="AU10" s="499"/>
      <c r="AV10" s="497"/>
      <c r="AW10" s="498"/>
      <c r="AX10" s="499"/>
      <c r="AY10" s="497"/>
      <c r="AZ10" s="498"/>
      <c r="BA10" s="499"/>
      <c r="BB10" s="497"/>
      <c r="BC10" s="498"/>
      <c r="BD10" s="499"/>
      <c r="BE10" s="497"/>
      <c r="BF10" s="498"/>
      <c r="BG10" s="499"/>
      <c r="BH10" s="497"/>
      <c r="BI10" s="498"/>
      <c r="BJ10" s="499"/>
      <c r="BK10" s="497"/>
      <c r="BL10" s="498"/>
      <c r="BM10" s="499"/>
      <c r="BN10" s="497"/>
      <c r="BO10" s="498"/>
      <c r="BP10" s="499"/>
      <c r="BQ10" s="497"/>
      <c r="BR10" s="498"/>
      <c r="BS10" s="499"/>
      <c r="BT10" s="497"/>
      <c r="BU10" s="498"/>
      <c r="BV10" s="499"/>
      <c r="BW10" s="497"/>
      <c r="BX10" s="498"/>
      <c r="BY10" s="499"/>
      <c r="BZ10" s="497"/>
      <c r="CA10" s="498"/>
      <c r="CB10" s="498"/>
      <c r="CC10" s="503"/>
      <c r="CD10" s="503"/>
      <c r="CE10" s="503"/>
      <c r="CF10" s="497"/>
      <c r="CG10" s="498"/>
      <c r="CH10" s="499"/>
      <c r="CI10" s="497"/>
      <c r="CJ10" s="498"/>
      <c r="CK10" s="499"/>
      <c r="CL10" s="497"/>
      <c r="CM10" s="498"/>
      <c r="CN10" s="499"/>
      <c r="CO10" s="497"/>
      <c r="CP10" s="498"/>
      <c r="CQ10" s="499"/>
      <c r="CR10" s="497"/>
      <c r="CS10" s="498"/>
      <c r="CT10" s="499"/>
      <c r="CU10" s="497"/>
      <c r="CV10" s="498"/>
      <c r="CW10" s="499"/>
      <c r="CX10" s="497"/>
      <c r="CY10" s="498"/>
      <c r="CZ10" s="499"/>
      <c r="DA10" s="497"/>
      <c r="DB10" s="498"/>
      <c r="DC10" s="499"/>
      <c r="DD10" s="497"/>
      <c r="DE10" s="498"/>
      <c r="DF10" s="499"/>
      <c r="DG10" s="503"/>
      <c r="DH10" s="503"/>
      <c r="DI10" s="503"/>
      <c r="DJ10" s="497"/>
      <c r="DK10" s="498"/>
      <c r="DL10" s="499"/>
      <c r="DM10" s="526"/>
      <c r="DN10" s="527"/>
      <c r="DO10" s="528"/>
      <c r="DP10" s="287"/>
      <c r="DQ10" s="288"/>
      <c r="DR10" s="288"/>
      <c r="DS10" s="289"/>
      <c r="DT10" s="289"/>
      <c r="DU10" s="289"/>
      <c r="DV10" s="288"/>
      <c r="DW10" s="288"/>
      <c r="DX10" s="288"/>
      <c r="DY10" s="288"/>
      <c r="DZ10" s="288"/>
      <c r="EA10" s="290"/>
      <c r="EB10" s="526"/>
      <c r="EC10" s="527"/>
      <c r="ED10" s="528"/>
      <c r="EE10" s="526"/>
      <c r="EF10" s="527"/>
      <c r="EG10" s="528"/>
      <c r="EH10" s="526"/>
      <c r="EI10" s="527"/>
      <c r="EJ10" s="528"/>
      <c r="EK10" s="526"/>
      <c r="EL10" s="527"/>
      <c r="EM10" s="528"/>
      <c r="EN10" s="497"/>
      <c r="EO10" s="498"/>
      <c r="EP10" s="499"/>
      <c r="EQ10" s="497"/>
      <c r="ER10" s="498"/>
      <c r="ES10" s="499"/>
      <c r="ET10" s="497"/>
      <c r="EU10" s="498"/>
      <c r="EV10" s="499"/>
      <c r="EW10" s="503"/>
      <c r="EX10" s="503"/>
      <c r="EY10" s="503"/>
      <c r="EZ10" s="497"/>
      <c r="FA10" s="498"/>
      <c r="FB10" s="499"/>
    </row>
    <row r="11" spans="1:162" s="157" customFormat="1" ht="109.5" customHeight="1">
      <c r="A11" s="503"/>
      <c r="B11" s="503"/>
      <c r="C11" s="500"/>
      <c r="D11" s="501"/>
      <c r="E11" s="513"/>
      <c r="F11" s="500"/>
      <c r="G11" s="501"/>
      <c r="H11" s="502"/>
      <c r="I11" s="483"/>
      <c r="J11" s="483"/>
      <c r="K11" s="483"/>
      <c r="L11" s="500"/>
      <c r="M11" s="501"/>
      <c r="N11" s="502"/>
      <c r="O11" s="500"/>
      <c r="P11" s="501"/>
      <c r="Q11" s="502"/>
      <c r="R11" s="500"/>
      <c r="S11" s="501"/>
      <c r="T11" s="502"/>
      <c r="U11" s="500"/>
      <c r="V11" s="501"/>
      <c r="W11" s="502"/>
      <c r="X11" s="500"/>
      <c r="Y11" s="501"/>
      <c r="Z11" s="502"/>
      <c r="AA11" s="500"/>
      <c r="AB11" s="501"/>
      <c r="AC11" s="502"/>
      <c r="AD11" s="500"/>
      <c r="AE11" s="501"/>
      <c r="AF11" s="502"/>
      <c r="AG11" s="500"/>
      <c r="AH11" s="501"/>
      <c r="AI11" s="502"/>
      <c r="AJ11" s="503"/>
      <c r="AK11" s="503"/>
      <c r="AL11" s="503"/>
      <c r="AM11" s="500"/>
      <c r="AN11" s="501"/>
      <c r="AO11" s="502"/>
      <c r="AP11" s="500"/>
      <c r="AQ11" s="501"/>
      <c r="AR11" s="502"/>
      <c r="AS11" s="500"/>
      <c r="AT11" s="501"/>
      <c r="AU11" s="502"/>
      <c r="AV11" s="500"/>
      <c r="AW11" s="501"/>
      <c r="AX11" s="502"/>
      <c r="AY11" s="500"/>
      <c r="AZ11" s="501"/>
      <c r="BA11" s="502"/>
      <c r="BB11" s="500"/>
      <c r="BC11" s="501"/>
      <c r="BD11" s="502"/>
      <c r="BE11" s="500"/>
      <c r="BF11" s="501"/>
      <c r="BG11" s="502"/>
      <c r="BH11" s="500"/>
      <c r="BI11" s="501"/>
      <c r="BJ11" s="502"/>
      <c r="BK11" s="500"/>
      <c r="BL11" s="501"/>
      <c r="BM11" s="502"/>
      <c r="BN11" s="500"/>
      <c r="BO11" s="501"/>
      <c r="BP11" s="502"/>
      <c r="BQ11" s="500"/>
      <c r="BR11" s="501"/>
      <c r="BS11" s="502"/>
      <c r="BT11" s="500"/>
      <c r="BU11" s="501"/>
      <c r="BV11" s="502"/>
      <c r="BW11" s="500"/>
      <c r="BX11" s="501"/>
      <c r="BY11" s="502"/>
      <c r="BZ11" s="500"/>
      <c r="CA11" s="501"/>
      <c r="CB11" s="501"/>
      <c r="CC11" s="503"/>
      <c r="CD11" s="503"/>
      <c r="CE11" s="503"/>
      <c r="CF11" s="500"/>
      <c r="CG11" s="501"/>
      <c r="CH11" s="502"/>
      <c r="CI11" s="500"/>
      <c r="CJ11" s="501"/>
      <c r="CK11" s="502"/>
      <c r="CL11" s="500"/>
      <c r="CM11" s="501"/>
      <c r="CN11" s="502"/>
      <c r="CO11" s="500"/>
      <c r="CP11" s="501"/>
      <c r="CQ11" s="502"/>
      <c r="CR11" s="500"/>
      <c r="CS11" s="501"/>
      <c r="CT11" s="502"/>
      <c r="CU11" s="500"/>
      <c r="CV11" s="501"/>
      <c r="CW11" s="502"/>
      <c r="CX11" s="500"/>
      <c r="CY11" s="501"/>
      <c r="CZ11" s="502"/>
      <c r="DA11" s="500"/>
      <c r="DB11" s="501"/>
      <c r="DC11" s="502"/>
      <c r="DD11" s="500"/>
      <c r="DE11" s="501"/>
      <c r="DF11" s="502"/>
      <c r="DG11" s="503"/>
      <c r="DH11" s="503"/>
      <c r="DI11" s="503"/>
      <c r="DJ11" s="500"/>
      <c r="DK11" s="501"/>
      <c r="DL11" s="502"/>
      <c r="DM11" s="520"/>
      <c r="DN11" s="521"/>
      <c r="DO11" s="522"/>
      <c r="DP11" s="520" t="s">
        <v>169</v>
      </c>
      <c r="DQ11" s="521"/>
      <c r="DR11" s="522"/>
      <c r="DS11" s="517" t="s">
        <v>170</v>
      </c>
      <c r="DT11" s="518"/>
      <c r="DU11" s="519"/>
      <c r="DV11" s="520" t="s">
        <v>171</v>
      </c>
      <c r="DW11" s="521"/>
      <c r="DX11" s="522"/>
      <c r="DY11" s="520" t="s">
        <v>239</v>
      </c>
      <c r="DZ11" s="521"/>
      <c r="EA11" s="522"/>
      <c r="EB11" s="520"/>
      <c r="EC11" s="521"/>
      <c r="ED11" s="522"/>
      <c r="EE11" s="520"/>
      <c r="EF11" s="521"/>
      <c r="EG11" s="522"/>
      <c r="EH11" s="520"/>
      <c r="EI11" s="521"/>
      <c r="EJ11" s="522"/>
      <c r="EK11" s="520"/>
      <c r="EL11" s="521"/>
      <c r="EM11" s="522"/>
      <c r="EN11" s="500"/>
      <c r="EO11" s="501"/>
      <c r="EP11" s="502"/>
      <c r="EQ11" s="500"/>
      <c r="ER11" s="501"/>
      <c r="ES11" s="502"/>
      <c r="ET11" s="500"/>
      <c r="EU11" s="501"/>
      <c r="EV11" s="502"/>
      <c r="EW11" s="503"/>
      <c r="EX11" s="503"/>
      <c r="EY11" s="503"/>
      <c r="EZ11" s="500"/>
      <c r="FA11" s="501"/>
      <c r="FB11" s="502"/>
      <c r="FD11" s="158"/>
      <c r="FE11" s="158"/>
      <c r="FF11" s="158"/>
    </row>
    <row r="12" spans="1:162" s="157" customFormat="1" ht="42.75" customHeight="1">
      <c r="A12" s="503"/>
      <c r="B12" s="503"/>
      <c r="C12" s="291" t="s">
        <v>172</v>
      </c>
      <c r="D12" s="292" t="s">
        <v>173</v>
      </c>
      <c r="E12" s="291" t="s">
        <v>174</v>
      </c>
      <c r="F12" s="291" t="s">
        <v>172</v>
      </c>
      <c r="G12" s="291" t="s">
        <v>173</v>
      </c>
      <c r="H12" s="291" t="s">
        <v>174</v>
      </c>
      <c r="I12" s="291"/>
      <c r="J12" s="291"/>
      <c r="K12" s="291"/>
      <c r="L12" s="291" t="s">
        <v>172</v>
      </c>
      <c r="M12" s="291" t="s">
        <v>173</v>
      </c>
      <c r="N12" s="291" t="s">
        <v>174</v>
      </c>
      <c r="O12" s="291" t="s">
        <v>172</v>
      </c>
      <c r="P12" s="291" t="s">
        <v>173</v>
      </c>
      <c r="Q12" s="291" t="s">
        <v>174</v>
      </c>
      <c r="R12" s="291" t="s">
        <v>172</v>
      </c>
      <c r="S12" s="291" t="s">
        <v>173</v>
      </c>
      <c r="T12" s="291" t="s">
        <v>174</v>
      </c>
      <c r="U12" s="291" t="s">
        <v>172</v>
      </c>
      <c r="V12" s="291" t="s">
        <v>173</v>
      </c>
      <c r="W12" s="291" t="s">
        <v>174</v>
      </c>
      <c r="X12" s="291" t="s">
        <v>172</v>
      </c>
      <c r="Y12" s="291" t="s">
        <v>173</v>
      </c>
      <c r="Z12" s="291" t="s">
        <v>174</v>
      </c>
      <c r="AA12" s="291" t="s">
        <v>172</v>
      </c>
      <c r="AB12" s="291" t="s">
        <v>173</v>
      </c>
      <c r="AC12" s="291" t="s">
        <v>174</v>
      </c>
      <c r="AD12" s="291" t="s">
        <v>172</v>
      </c>
      <c r="AE12" s="291" t="s">
        <v>173</v>
      </c>
      <c r="AF12" s="291" t="s">
        <v>174</v>
      </c>
      <c r="AG12" s="291" t="s">
        <v>172</v>
      </c>
      <c r="AH12" s="291" t="s">
        <v>173</v>
      </c>
      <c r="AI12" s="291" t="s">
        <v>174</v>
      </c>
      <c r="AJ12" s="291" t="s">
        <v>172</v>
      </c>
      <c r="AK12" s="291" t="s">
        <v>173</v>
      </c>
      <c r="AL12" s="291" t="s">
        <v>174</v>
      </c>
      <c r="AM12" s="291" t="s">
        <v>172</v>
      </c>
      <c r="AN12" s="291" t="s">
        <v>173</v>
      </c>
      <c r="AO12" s="291" t="s">
        <v>174</v>
      </c>
      <c r="AP12" s="291" t="s">
        <v>172</v>
      </c>
      <c r="AQ12" s="291" t="s">
        <v>173</v>
      </c>
      <c r="AR12" s="291" t="s">
        <v>174</v>
      </c>
      <c r="AS12" s="291" t="s">
        <v>172</v>
      </c>
      <c r="AT12" s="291" t="s">
        <v>173</v>
      </c>
      <c r="AU12" s="291" t="s">
        <v>174</v>
      </c>
      <c r="AV12" s="291" t="s">
        <v>172</v>
      </c>
      <c r="AW12" s="291" t="s">
        <v>173</v>
      </c>
      <c r="AX12" s="291" t="s">
        <v>174</v>
      </c>
      <c r="AY12" s="291" t="s">
        <v>172</v>
      </c>
      <c r="AZ12" s="291" t="s">
        <v>173</v>
      </c>
      <c r="BA12" s="291" t="s">
        <v>174</v>
      </c>
      <c r="BB12" s="291" t="s">
        <v>172</v>
      </c>
      <c r="BC12" s="291" t="s">
        <v>173</v>
      </c>
      <c r="BD12" s="291" t="s">
        <v>174</v>
      </c>
      <c r="BE12" s="291"/>
      <c r="BF12" s="291"/>
      <c r="BG12" s="291"/>
      <c r="BH12" s="291" t="s">
        <v>175</v>
      </c>
      <c r="BI12" s="291" t="s">
        <v>173</v>
      </c>
      <c r="BJ12" s="291" t="s">
        <v>174</v>
      </c>
      <c r="BK12" s="291" t="s">
        <v>172</v>
      </c>
      <c r="BL12" s="291" t="s">
        <v>173</v>
      </c>
      <c r="BM12" s="291" t="s">
        <v>174</v>
      </c>
      <c r="BN12" s="291" t="s">
        <v>172</v>
      </c>
      <c r="BO12" s="291" t="s">
        <v>173</v>
      </c>
      <c r="BP12" s="291" t="s">
        <v>174</v>
      </c>
      <c r="BQ12" s="291" t="s">
        <v>175</v>
      </c>
      <c r="BR12" s="291" t="s">
        <v>173</v>
      </c>
      <c r="BS12" s="291" t="s">
        <v>174</v>
      </c>
      <c r="BT12" s="291" t="s">
        <v>175</v>
      </c>
      <c r="BU12" s="291" t="s">
        <v>173</v>
      </c>
      <c r="BV12" s="291" t="s">
        <v>174</v>
      </c>
      <c r="BW12" s="291" t="s">
        <v>175</v>
      </c>
      <c r="BX12" s="291" t="s">
        <v>173</v>
      </c>
      <c r="BY12" s="291" t="s">
        <v>174</v>
      </c>
      <c r="BZ12" s="291" t="s">
        <v>175</v>
      </c>
      <c r="CA12" s="291" t="s">
        <v>173</v>
      </c>
      <c r="CB12" s="291" t="s">
        <v>174</v>
      </c>
      <c r="CC12" s="291" t="s">
        <v>172</v>
      </c>
      <c r="CD12" s="291" t="s">
        <v>173</v>
      </c>
      <c r="CE12" s="291" t="s">
        <v>174</v>
      </c>
      <c r="CF12" s="291" t="s">
        <v>172</v>
      </c>
      <c r="CG12" s="291" t="s">
        <v>173</v>
      </c>
      <c r="CH12" s="291" t="s">
        <v>174</v>
      </c>
      <c r="CI12" s="291" t="s">
        <v>172</v>
      </c>
      <c r="CJ12" s="291" t="s">
        <v>173</v>
      </c>
      <c r="CK12" s="291" t="s">
        <v>174</v>
      </c>
      <c r="CL12" s="291" t="s">
        <v>172</v>
      </c>
      <c r="CM12" s="291" t="s">
        <v>173</v>
      </c>
      <c r="CN12" s="291" t="s">
        <v>174</v>
      </c>
      <c r="CO12" s="291" t="s">
        <v>172</v>
      </c>
      <c r="CP12" s="291" t="s">
        <v>173</v>
      </c>
      <c r="CQ12" s="291" t="s">
        <v>174</v>
      </c>
      <c r="CR12" s="291" t="s">
        <v>172</v>
      </c>
      <c r="CS12" s="291" t="s">
        <v>173</v>
      </c>
      <c r="CT12" s="291" t="s">
        <v>174</v>
      </c>
      <c r="CU12" s="291" t="s">
        <v>172</v>
      </c>
      <c r="CV12" s="291" t="s">
        <v>173</v>
      </c>
      <c r="CW12" s="291" t="s">
        <v>174</v>
      </c>
      <c r="CX12" s="291" t="s">
        <v>172</v>
      </c>
      <c r="CY12" s="291" t="s">
        <v>173</v>
      </c>
      <c r="CZ12" s="291" t="s">
        <v>174</v>
      </c>
      <c r="DA12" s="291" t="s">
        <v>172</v>
      </c>
      <c r="DB12" s="291" t="s">
        <v>173</v>
      </c>
      <c r="DC12" s="291" t="s">
        <v>174</v>
      </c>
      <c r="DD12" s="291" t="s">
        <v>172</v>
      </c>
      <c r="DE12" s="291" t="s">
        <v>173</v>
      </c>
      <c r="DF12" s="291" t="s">
        <v>174</v>
      </c>
      <c r="DG12" s="291" t="s">
        <v>172</v>
      </c>
      <c r="DH12" s="291" t="s">
        <v>173</v>
      </c>
      <c r="DI12" s="291" t="s">
        <v>174</v>
      </c>
      <c r="DJ12" s="291" t="s">
        <v>172</v>
      </c>
      <c r="DK12" s="291" t="s">
        <v>173</v>
      </c>
      <c r="DL12" s="291" t="s">
        <v>174</v>
      </c>
      <c r="DM12" s="291" t="s">
        <v>172</v>
      </c>
      <c r="DN12" s="291" t="s">
        <v>173</v>
      </c>
      <c r="DO12" s="291" t="s">
        <v>174</v>
      </c>
      <c r="DP12" s="291" t="s">
        <v>172</v>
      </c>
      <c r="DQ12" s="291" t="s">
        <v>173</v>
      </c>
      <c r="DR12" s="291" t="s">
        <v>174</v>
      </c>
      <c r="DS12" s="291" t="s">
        <v>172</v>
      </c>
      <c r="DT12" s="291" t="s">
        <v>173</v>
      </c>
      <c r="DU12" s="291" t="s">
        <v>174</v>
      </c>
      <c r="DV12" s="291" t="s">
        <v>172</v>
      </c>
      <c r="DW12" s="291" t="s">
        <v>173</v>
      </c>
      <c r="DX12" s="291" t="s">
        <v>174</v>
      </c>
      <c r="DY12" s="291" t="s">
        <v>172</v>
      </c>
      <c r="DZ12" s="291" t="s">
        <v>173</v>
      </c>
      <c r="EA12" s="291" t="s">
        <v>174</v>
      </c>
      <c r="EB12" s="291" t="s">
        <v>172</v>
      </c>
      <c r="EC12" s="291" t="s">
        <v>173</v>
      </c>
      <c r="ED12" s="291" t="s">
        <v>174</v>
      </c>
      <c r="EE12" s="291" t="s">
        <v>172</v>
      </c>
      <c r="EF12" s="291" t="s">
        <v>173</v>
      </c>
      <c r="EG12" s="291" t="s">
        <v>174</v>
      </c>
      <c r="EH12" s="291" t="s">
        <v>172</v>
      </c>
      <c r="EI12" s="291" t="s">
        <v>173</v>
      </c>
      <c r="EJ12" s="291" t="s">
        <v>174</v>
      </c>
      <c r="EK12" s="291" t="s">
        <v>172</v>
      </c>
      <c r="EL12" s="291" t="s">
        <v>173</v>
      </c>
      <c r="EM12" s="291" t="s">
        <v>174</v>
      </c>
      <c r="EN12" s="291" t="s">
        <v>172</v>
      </c>
      <c r="EO12" s="291" t="s">
        <v>173</v>
      </c>
      <c r="EP12" s="291" t="s">
        <v>174</v>
      </c>
      <c r="EQ12" s="291" t="s">
        <v>172</v>
      </c>
      <c r="ER12" s="291" t="s">
        <v>173</v>
      </c>
      <c r="ES12" s="291" t="s">
        <v>174</v>
      </c>
      <c r="ET12" s="291" t="s">
        <v>172</v>
      </c>
      <c r="EU12" s="291" t="s">
        <v>173</v>
      </c>
      <c r="EV12" s="291" t="s">
        <v>174</v>
      </c>
      <c r="EW12" s="291" t="s">
        <v>172</v>
      </c>
      <c r="EX12" s="291" t="s">
        <v>173</v>
      </c>
      <c r="EY12" s="291" t="s">
        <v>174</v>
      </c>
      <c r="EZ12" s="291" t="s">
        <v>172</v>
      </c>
      <c r="FA12" s="291" t="s">
        <v>173</v>
      </c>
      <c r="FB12" s="291" t="s">
        <v>174</v>
      </c>
      <c r="FD12" s="158"/>
      <c r="FE12" s="158"/>
      <c r="FF12" s="158"/>
    </row>
    <row r="13" spans="1:162" s="157" customFormat="1" ht="24" customHeight="1">
      <c r="A13" s="293">
        <v>1</v>
      </c>
      <c r="B13" s="291">
        <v>2</v>
      </c>
      <c r="C13" s="293">
        <v>3</v>
      </c>
      <c r="D13" s="292">
        <v>4</v>
      </c>
      <c r="E13" s="293">
        <v>5</v>
      </c>
      <c r="F13" s="291">
        <v>6</v>
      </c>
      <c r="G13" s="293">
        <v>7</v>
      </c>
      <c r="H13" s="291">
        <v>8</v>
      </c>
      <c r="I13" s="291"/>
      <c r="J13" s="291"/>
      <c r="K13" s="291"/>
      <c r="L13" s="293">
        <v>9</v>
      </c>
      <c r="M13" s="291">
        <v>10</v>
      </c>
      <c r="N13" s="293">
        <v>11</v>
      </c>
      <c r="O13" s="293">
        <v>12</v>
      </c>
      <c r="P13" s="293">
        <v>13</v>
      </c>
      <c r="Q13" s="293">
        <v>14</v>
      </c>
      <c r="R13" s="293">
        <v>15</v>
      </c>
      <c r="S13" s="293">
        <v>16</v>
      </c>
      <c r="T13" s="293">
        <v>17</v>
      </c>
      <c r="U13" s="293">
        <v>18</v>
      </c>
      <c r="V13" s="293">
        <v>19</v>
      </c>
      <c r="W13" s="293">
        <v>20</v>
      </c>
      <c r="X13" s="293">
        <v>21</v>
      </c>
      <c r="Y13" s="293">
        <v>22</v>
      </c>
      <c r="Z13" s="293">
        <v>23</v>
      </c>
      <c r="AA13" s="291">
        <v>24</v>
      </c>
      <c r="AB13" s="293">
        <v>25</v>
      </c>
      <c r="AC13" s="291">
        <v>26</v>
      </c>
      <c r="AD13" s="293">
        <v>27</v>
      </c>
      <c r="AE13" s="291">
        <v>28</v>
      </c>
      <c r="AF13" s="293">
        <v>29</v>
      </c>
      <c r="AG13" s="291">
        <v>30</v>
      </c>
      <c r="AH13" s="293">
        <v>31</v>
      </c>
      <c r="AI13" s="291">
        <v>32</v>
      </c>
      <c r="AJ13" s="293">
        <v>33</v>
      </c>
      <c r="AK13" s="291">
        <v>34</v>
      </c>
      <c r="AL13" s="293">
        <v>35</v>
      </c>
      <c r="AM13" s="293">
        <v>36</v>
      </c>
      <c r="AN13" s="293">
        <v>37</v>
      </c>
      <c r="AO13" s="293">
        <v>38</v>
      </c>
      <c r="AP13" s="291">
        <v>39</v>
      </c>
      <c r="AQ13" s="293">
        <v>40</v>
      </c>
      <c r="AR13" s="291">
        <v>41</v>
      </c>
      <c r="AS13" s="293">
        <v>42</v>
      </c>
      <c r="AT13" s="291">
        <v>43</v>
      </c>
      <c r="AU13" s="293">
        <v>44</v>
      </c>
      <c r="AV13" s="293">
        <v>45</v>
      </c>
      <c r="AW13" s="291">
        <v>46</v>
      </c>
      <c r="AX13" s="293">
        <v>47</v>
      </c>
      <c r="AY13" s="293">
        <v>48</v>
      </c>
      <c r="AZ13" s="291">
        <v>49</v>
      </c>
      <c r="BA13" s="293">
        <v>50</v>
      </c>
      <c r="BB13" s="293">
        <v>48</v>
      </c>
      <c r="BC13" s="291">
        <v>49</v>
      </c>
      <c r="BD13" s="293">
        <v>50</v>
      </c>
      <c r="BE13" s="293">
        <v>51</v>
      </c>
      <c r="BF13" s="293">
        <v>52</v>
      </c>
      <c r="BG13" s="293">
        <v>56</v>
      </c>
      <c r="BH13" s="291">
        <v>51</v>
      </c>
      <c r="BI13" s="293">
        <v>52</v>
      </c>
      <c r="BJ13" s="291">
        <v>53</v>
      </c>
      <c r="BK13" s="293">
        <v>60</v>
      </c>
      <c r="BL13" s="294">
        <v>61</v>
      </c>
      <c r="BM13" s="295">
        <v>62</v>
      </c>
      <c r="BN13" s="293">
        <v>63</v>
      </c>
      <c r="BO13" s="293">
        <v>64</v>
      </c>
      <c r="BP13" s="293">
        <v>65</v>
      </c>
      <c r="BQ13" s="293">
        <v>66</v>
      </c>
      <c r="BR13" s="293">
        <v>67</v>
      </c>
      <c r="BS13" s="293">
        <v>68</v>
      </c>
      <c r="BT13" s="291">
        <v>54</v>
      </c>
      <c r="BU13" s="293">
        <v>55</v>
      </c>
      <c r="BV13" s="291">
        <v>56</v>
      </c>
      <c r="BW13" s="293">
        <v>72</v>
      </c>
      <c r="BX13" s="291">
        <v>73</v>
      </c>
      <c r="BY13" s="293">
        <v>74</v>
      </c>
      <c r="BZ13" s="291">
        <v>75</v>
      </c>
      <c r="CA13" s="293">
        <v>76</v>
      </c>
      <c r="CB13" s="291">
        <v>77</v>
      </c>
      <c r="CC13" s="293">
        <v>57</v>
      </c>
      <c r="CD13" s="291">
        <v>58</v>
      </c>
      <c r="CE13" s="293">
        <v>59</v>
      </c>
      <c r="CF13" s="291">
        <v>60</v>
      </c>
      <c r="CG13" s="293">
        <v>61</v>
      </c>
      <c r="CH13" s="291">
        <v>62</v>
      </c>
      <c r="CI13" s="293">
        <v>63</v>
      </c>
      <c r="CJ13" s="291">
        <v>64</v>
      </c>
      <c r="CK13" s="293">
        <v>65</v>
      </c>
      <c r="CL13" s="291">
        <v>66</v>
      </c>
      <c r="CM13" s="293">
        <v>67</v>
      </c>
      <c r="CN13" s="291">
        <v>68</v>
      </c>
      <c r="CO13" s="293">
        <v>69</v>
      </c>
      <c r="CP13" s="291">
        <v>70</v>
      </c>
      <c r="CQ13" s="293">
        <v>71</v>
      </c>
      <c r="CR13" s="293">
        <v>72</v>
      </c>
      <c r="CS13" s="293">
        <v>73</v>
      </c>
      <c r="CT13" s="293">
        <v>74</v>
      </c>
      <c r="CU13" s="293">
        <v>75</v>
      </c>
      <c r="CV13" s="293">
        <v>76</v>
      </c>
      <c r="CW13" s="293">
        <v>77</v>
      </c>
      <c r="CX13" s="293">
        <v>78</v>
      </c>
      <c r="CY13" s="293">
        <v>79</v>
      </c>
      <c r="CZ13" s="293">
        <v>80</v>
      </c>
      <c r="DA13" s="291">
        <v>96</v>
      </c>
      <c r="DB13" s="293">
        <v>97</v>
      </c>
      <c r="DC13" s="291">
        <v>98</v>
      </c>
      <c r="DD13" s="291">
        <v>99</v>
      </c>
      <c r="DE13" s="291">
        <v>100</v>
      </c>
      <c r="DF13" s="291">
        <v>101</v>
      </c>
      <c r="DG13" s="291">
        <v>102</v>
      </c>
      <c r="DH13" s="291">
        <v>103</v>
      </c>
      <c r="DI13" s="291">
        <v>104</v>
      </c>
      <c r="DJ13" s="293">
        <v>81</v>
      </c>
      <c r="DK13" s="291">
        <v>82</v>
      </c>
      <c r="DL13" s="293">
        <v>83</v>
      </c>
      <c r="DM13" s="291">
        <v>84</v>
      </c>
      <c r="DN13" s="293">
        <v>85</v>
      </c>
      <c r="DO13" s="291">
        <v>86</v>
      </c>
      <c r="DP13" s="293">
        <v>87</v>
      </c>
      <c r="DQ13" s="291">
        <v>88</v>
      </c>
      <c r="DR13" s="293">
        <v>89</v>
      </c>
      <c r="DS13" s="291">
        <v>90</v>
      </c>
      <c r="DT13" s="293">
        <v>91</v>
      </c>
      <c r="DU13" s="291">
        <v>92</v>
      </c>
      <c r="DV13" s="293">
        <v>93</v>
      </c>
      <c r="DW13" s="291">
        <v>94</v>
      </c>
      <c r="DX13" s="293">
        <v>95</v>
      </c>
      <c r="DY13" s="291">
        <v>96</v>
      </c>
      <c r="DZ13" s="291">
        <v>97</v>
      </c>
      <c r="EA13" s="291">
        <v>98</v>
      </c>
      <c r="EB13" s="293">
        <v>99</v>
      </c>
      <c r="EC13" s="291">
        <v>100</v>
      </c>
      <c r="ED13" s="293">
        <v>101</v>
      </c>
      <c r="EE13" s="291">
        <v>102</v>
      </c>
      <c r="EF13" s="293">
        <v>103</v>
      </c>
      <c r="EG13" s="291">
        <v>104</v>
      </c>
      <c r="EH13" s="293">
        <v>105</v>
      </c>
      <c r="EI13" s="291">
        <v>106</v>
      </c>
      <c r="EJ13" s="293">
        <v>107</v>
      </c>
      <c r="EK13" s="291">
        <v>108</v>
      </c>
      <c r="EL13" s="293">
        <v>109</v>
      </c>
      <c r="EM13" s="291">
        <v>110</v>
      </c>
      <c r="EN13" s="293">
        <v>111</v>
      </c>
      <c r="EO13" s="291">
        <v>112</v>
      </c>
      <c r="EP13" s="293">
        <v>113</v>
      </c>
      <c r="EQ13" s="291">
        <v>114</v>
      </c>
      <c r="ER13" s="293">
        <v>115</v>
      </c>
      <c r="ES13" s="291">
        <v>116</v>
      </c>
      <c r="ET13" s="293">
        <v>117</v>
      </c>
      <c r="EU13" s="291">
        <v>118</v>
      </c>
      <c r="EV13" s="293">
        <v>119</v>
      </c>
      <c r="EW13" s="291">
        <v>120</v>
      </c>
      <c r="EX13" s="293">
        <v>121</v>
      </c>
      <c r="EY13" s="291">
        <v>122</v>
      </c>
      <c r="EZ13" s="293">
        <v>123</v>
      </c>
      <c r="FA13" s="291">
        <v>124</v>
      </c>
      <c r="FB13" s="293">
        <v>125</v>
      </c>
    </row>
    <row r="14" spans="1:162" s="157" customFormat="1" ht="25.5" customHeight="1">
      <c r="A14" s="341">
        <v>1</v>
      </c>
      <c r="B14" s="342" t="s">
        <v>290</v>
      </c>
      <c r="C14" s="296">
        <f>F14+CC14</f>
        <v>7216.9117200000001</v>
      </c>
      <c r="D14" s="297">
        <f t="shared" ref="D14:D29" si="0">G14+CD14+DB14</f>
        <v>1731.89987</v>
      </c>
      <c r="E14" s="298">
        <f t="shared" ref="E14:E29" si="1">D14/C14*100</f>
        <v>23.997797634138166</v>
      </c>
      <c r="F14" s="299">
        <f t="shared" ref="F14" si="2">L14+AA14+AD14+AG14+AJ14+AP14+AV14+BH14+BT14+BQ14+AM14+BB14+O14+U14+R14+X14+AS14</f>
        <v>663.7700000000001</v>
      </c>
      <c r="G14" s="299">
        <f t="shared" ref="G14:G29" si="3">M14+AB14+AE14+AH14+AK14+AQ14+AW14+BI14+AN14+BU14+BR14+BC14+P14+V14+S14+Y14+AT14</f>
        <v>204.50486999999998</v>
      </c>
      <c r="H14" s="298">
        <f>G14/F14*100</f>
        <v>30.809598204197229</v>
      </c>
      <c r="I14" s="298">
        <f>L14+O14+R14+U14+X14+AA14+AD14+AG14+AJ14</f>
        <v>613.77</v>
      </c>
      <c r="J14" s="298"/>
      <c r="K14" s="298"/>
      <c r="L14" s="300">
        <f>Але!C6</f>
        <v>81</v>
      </c>
      <c r="M14" s="448">
        <f>Але!D6</f>
        <v>31.818760000000001</v>
      </c>
      <c r="N14" s="298">
        <f>M14/L14*100</f>
        <v>39.282419753086423</v>
      </c>
      <c r="O14" s="298">
        <f>Але!C8</f>
        <v>106.965</v>
      </c>
      <c r="P14" s="298">
        <f>Але!D8</f>
        <v>78.320080000000004</v>
      </c>
      <c r="Q14" s="298">
        <f>P14/O14*100</f>
        <v>73.220287009769564</v>
      </c>
      <c r="R14" s="298">
        <f>Але!C9</f>
        <v>1.147</v>
      </c>
      <c r="S14" s="298">
        <f>Але!D9</f>
        <v>0.46106999999999998</v>
      </c>
      <c r="T14" s="298">
        <f>S14/R14*100</f>
        <v>40.197907585004359</v>
      </c>
      <c r="U14" s="298">
        <f>Але!C10</f>
        <v>178.65799999999999</v>
      </c>
      <c r="V14" s="298">
        <f>Але!D10</f>
        <v>90.219589999999997</v>
      </c>
      <c r="W14" s="298">
        <f>V14/U14*100</f>
        <v>50.498488732662409</v>
      </c>
      <c r="X14" s="298">
        <f>Але!C11</f>
        <v>0</v>
      </c>
      <c r="Y14" s="302">
        <f>Але!D11</f>
        <v>-9.8852899999999995</v>
      </c>
      <c r="Z14" s="298" t="e">
        <f>Y14/X14*100</f>
        <v>#DIV/0!</v>
      </c>
      <c r="AA14" s="303">
        <f>Але!C13</f>
        <v>10</v>
      </c>
      <c r="AB14" s="447">
        <f>Але!D13</f>
        <v>0</v>
      </c>
      <c r="AC14" s="298">
        <f>AB14/AA14*100</f>
        <v>0</v>
      </c>
      <c r="AD14" s="303">
        <f>Але!C15</f>
        <v>86</v>
      </c>
      <c r="AE14" s="304">
        <f>Але!D15</f>
        <v>0.53835</v>
      </c>
      <c r="AF14" s="298">
        <f>AE14/AD14*100</f>
        <v>0.62598837209302316</v>
      </c>
      <c r="AG14" s="303">
        <f>Але!C16</f>
        <v>147</v>
      </c>
      <c r="AH14" s="303">
        <f>Але!D16</f>
        <v>11.87975</v>
      </c>
      <c r="AI14" s="298">
        <f t="shared" ref="AI14:AI29" si="4">AH14/AG14*100</f>
        <v>8.0814625850340125</v>
      </c>
      <c r="AJ14" s="298">
        <f>Але!C18</f>
        <v>3</v>
      </c>
      <c r="AK14" s="298">
        <f>Але!D18</f>
        <v>0.8</v>
      </c>
      <c r="AL14" s="298">
        <f>AK14/AJ14*100</f>
        <v>26.666666666666668</v>
      </c>
      <c r="AM14" s="298"/>
      <c r="AN14" s="298"/>
      <c r="AO14" s="305" t="e">
        <f t="shared" ref="AO14:AO23" si="5">AN14/AM14*100</f>
        <v>#DIV/0!</v>
      </c>
      <c r="AP14" s="303">
        <v>0</v>
      </c>
      <c r="AQ14" s="303">
        <v>0</v>
      </c>
      <c r="AR14" s="305" t="e">
        <f t="shared" ref="AR14:AR29" si="6">AQ14/AP14*100</f>
        <v>#DIV/0!</v>
      </c>
      <c r="AS14" s="303">
        <f>Але!C27</f>
        <v>50</v>
      </c>
      <c r="AT14" s="306">
        <f>Але!D27</f>
        <v>0</v>
      </c>
      <c r="AU14" s="298">
        <f>AT14/AS14*100</f>
        <v>0</v>
      </c>
      <c r="AV14" s="307">
        <f>Але!C28</f>
        <v>0</v>
      </c>
      <c r="AW14" s="306">
        <f>Але!D28</f>
        <v>0</v>
      </c>
      <c r="AX14" s="298" t="e">
        <f>AW14/AV14*100</f>
        <v>#DIV/0!</v>
      </c>
      <c r="AY14" s="303"/>
      <c r="AZ14" s="303"/>
      <c r="BA14" s="298" t="e">
        <f>AZ14/AY14*100</f>
        <v>#DIV/0!</v>
      </c>
      <c r="BB14" s="298">
        <f>Але!C29</f>
        <v>0</v>
      </c>
      <c r="BC14" s="308">
        <f>Але!D29</f>
        <v>0.35255999999999998</v>
      </c>
      <c r="BD14" s="298" t="e">
        <f>BC14/BB14*100</f>
        <v>#DIV/0!</v>
      </c>
      <c r="BE14" s="298">
        <f>Але!C30</f>
        <v>0</v>
      </c>
      <c r="BF14" s="298">
        <f>Але!D30</f>
        <v>0.35255999999999998</v>
      </c>
      <c r="BG14" s="298" t="e">
        <f>BF14/BE14*100</f>
        <v>#DIV/0!</v>
      </c>
      <c r="BH14" s="298">
        <f>Але!C32</f>
        <v>0</v>
      </c>
      <c r="BI14" s="298">
        <f>Але!D31</f>
        <v>0</v>
      </c>
      <c r="BJ14" s="298" t="e">
        <f>BI14/BH14*100</f>
        <v>#DIV/0!</v>
      </c>
      <c r="BK14" s="298"/>
      <c r="BL14" s="298"/>
      <c r="BM14" s="298" t="e">
        <f>BL14/BK14*100</f>
        <v>#DIV/0!</v>
      </c>
      <c r="BN14" s="298"/>
      <c r="BO14" s="298"/>
      <c r="BP14" s="298"/>
      <c r="BQ14" s="298"/>
      <c r="BR14" s="309"/>
      <c r="BS14" s="298" t="e">
        <f>BR14/BQ14*100</f>
        <v>#DIV/0!</v>
      </c>
      <c r="BT14" s="298">
        <f>Але!C34</f>
        <v>0</v>
      </c>
      <c r="BU14" s="298">
        <f>Але!D35</f>
        <v>0</v>
      </c>
      <c r="BV14" s="298" t="e">
        <f>BU14/BT14*100</f>
        <v>#DIV/0!</v>
      </c>
      <c r="BW14" s="298"/>
      <c r="BX14" s="298"/>
      <c r="BY14" s="310" t="e">
        <f>BW14/BX14*100</f>
        <v>#DIV/0!</v>
      </c>
      <c r="BZ14" s="310"/>
      <c r="CA14" s="310"/>
      <c r="CB14" s="310" t="e">
        <f>BZ14/CA14*100</f>
        <v>#DIV/0!</v>
      </c>
      <c r="CC14" s="303">
        <f>CF14+CI14+CL14+CO14+CU14+CR14</f>
        <v>6553.1417199999996</v>
      </c>
      <c r="CD14" s="303">
        <f>CG14+CJ14+CM14+CP14+CV14+CS14+CY14</f>
        <v>1527.395</v>
      </c>
      <c r="CE14" s="298">
        <f>CD14/CC14*100</f>
        <v>23.307827989412079</v>
      </c>
      <c r="CF14" s="305">
        <f>Але!C39</f>
        <v>1839.6</v>
      </c>
      <c r="CG14" s="305">
        <f>Але!D39</f>
        <v>919.8</v>
      </c>
      <c r="CH14" s="298">
        <f>CG14/CF14*100</f>
        <v>50</v>
      </c>
      <c r="CI14" s="298">
        <f>Але!C40</f>
        <v>0</v>
      </c>
      <c r="CJ14" s="459">
        <f>Але!D40</f>
        <v>0</v>
      </c>
      <c r="CK14" s="298" t="e">
        <f>CJ14/CI14*100</f>
        <v>#DIV/0!</v>
      </c>
      <c r="CL14" s="298">
        <f>Але!C41</f>
        <v>3143.1107200000001</v>
      </c>
      <c r="CM14" s="298">
        <f>Але!D41</f>
        <v>534.01</v>
      </c>
      <c r="CN14" s="298">
        <f t="shared" ref="CN14:CN29" si="7">CM14/CL14*100</f>
        <v>16.989856469326032</v>
      </c>
      <c r="CO14" s="298">
        <f>Але!C42</f>
        <v>94.305000000000007</v>
      </c>
      <c r="CP14" s="298">
        <f>Але!D42</f>
        <v>50.835000000000001</v>
      </c>
      <c r="CQ14" s="298">
        <f t="shared" ref="CQ14:CQ31" si="8">CP14/CO14*100</f>
        <v>53.904883092094792</v>
      </c>
      <c r="CR14" s="298">
        <f>Але!C44</f>
        <v>1041.2750000000001</v>
      </c>
      <c r="CS14" s="298">
        <f>Але!D44</f>
        <v>22.75</v>
      </c>
      <c r="CT14" s="298">
        <f>CS14/CR14*100</f>
        <v>2.1848214928813232</v>
      </c>
      <c r="CU14" s="302">
        <f>Але!C43</f>
        <v>434.851</v>
      </c>
      <c r="CV14" s="298">
        <f>Але!D43</f>
        <v>0</v>
      </c>
      <c r="CW14" s="298">
        <f t="shared" ref="CW14:CW31" si="9">CV14/CU14*100</f>
        <v>0</v>
      </c>
      <c r="CX14" s="298"/>
      <c r="CY14" s="298">
        <f>Але!D45</f>
        <v>0</v>
      </c>
      <c r="CZ14" s="298" t="e">
        <f>CY13:CY14/CX14*100</f>
        <v>#DIV/0!</v>
      </c>
      <c r="DA14" s="303"/>
      <c r="DB14" s="303"/>
      <c r="DC14" s="298" t="e">
        <f>DB14/DA14*100</f>
        <v>#DIV/0!</v>
      </c>
      <c r="DD14" s="298"/>
      <c r="DE14" s="298"/>
      <c r="DF14" s="298"/>
      <c r="DG14" s="298"/>
      <c r="DH14" s="298"/>
      <c r="DI14" s="298"/>
      <c r="DJ14" s="307">
        <f>DM14+EB14+EE14+EH14+EK14+EN14+EQ14+ET14+EW14</f>
        <v>7302.7916800000012</v>
      </c>
      <c r="DK14" s="307">
        <f>DN14+EC14+EF14+EI14+EL14+EO14+ER14+EU14+EX14</f>
        <v>1554.0859800000001</v>
      </c>
      <c r="DL14" s="298">
        <f>DK14/DJ14*100</f>
        <v>21.280710830847632</v>
      </c>
      <c r="DM14" s="303">
        <f>DP14+DS14+DV14+DY14</f>
        <v>1196.3500000000001</v>
      </c>
      <c r="DN14" s="303">
        <f>DQ14+DT14+DW14+DZ14</f>
        <v>661.55080999999996</v>
      </c>
      <c r="DO14" s="298">
        <f>DN14/DM14*100</f>
        <v>55.297430517825042</v>
      </c>
      <c r="DP14" s="298">
        <f>Але!C54</f>
        <v>1183.7</v>
      </c>
      <c r="DQ14" s="298">
        <f>Але!D54</f>
        <v>658.90080999999998</v>
      </c>
      <c r="DR14" s="298">
        <f>DQ14/DP14*100</f>
        <v>55.664510433386837</v>
      </c>
      <c r="DS14" s="298">
        <f>Але!C57</f>
        <v>0</v>
      </c>
      <c r="DT14" s="298">
        <f>Але!D57</f>
        <v>0</v>
      </c>
      <c r="DU14" s="298" t="e">
        <f>DT14/DS14*100</f>
        <v>#DIV/0!</v>
      </c>
      <c r="DV14" s="298">
        <f>Але!C58</f>
        <v>10</v>
      </c>
      <c r="DW14" s="298">
        <f>Але!D58</f>
        <v>0</v>
      </c>
      <c r="DX14" s="298">
        <f>DW14/DV14*100</f>
        <v>0</v>
      </c>
      <c r="DY14" s="298">
        <f>Але!C59</f>
        <v>2.65</v>
      </c>
      <c r="DZ14" s="298">
        <f>Але!D59</f>
        <v>2.65</v>
      </c>
      <c r="EA14" s="298">
        <f>DZ14/DY14*100</f>
        <v>100</v>
      </c>
      <c r="EB14" s="298">
        <f>Але!C61</f>
        <v>94.305000000000007</v>
      </c>
      <c r="EC14" s="298">
        <f>Але!D61</f>
        <v>42.933340000000001</v>
      </c>
      <c r="ED14" s="298">
        <f>EC14/EB14*100</f>
        <v>45.526048459784739</v>
      </c>
      <c r="EE14" s="298">
        <f>Але!C62</f>
        <v>18</v>
      </c>
      <c r="EF14" s="298">
        <f>Але!D62</f>
        <v>3.83134</v>
      </c>
      <c r="EG14" s="298">
        <f>EF14/EE14*100</f>
        <v>21.285222222222224</v>
      </c>
      <c r="EH14" s="303">
        <f>Але!C68</f>
        <v>866.10996</v>
      </c>
      <c r="EI14" s="303">
        <f>Але!D68</f>
        <v>615.40089999999998</v>
      </c>
      <c r="EJ14" s="298">
        <f>EI14/EH14*100</f>
        <v>71.053437602772746</v>
      </c>
      <c r="EK14" s="303">
        <f>Але!C73</f>
        <v>4831.4267200000004</v>
      </c>
      <c r="EL14" s="303">
        <f>Але!D73</f>
        <v>80.834590000000006</v>
      </c>
      <c r="EM14" s="298">
        <f>EL14/EK14*100</f>
        <v>1.6730997836597632</v>
      </c>
      <c r="EN14" s="303">
        <f>Але!C77</f>
        <v>286.60000000000002</v>
      </c>
      <c r="EO14" s="311">
        <f>Але!D77</f>
        <v>144</v>
      </c>
      <c r="EP14" s="298">
        <f t="shared" ref="EP14:EP29" si="10">EO14/EN14*100</f>
        <v>50.244242847173759</v>
      </c>
      <c r="EQ14" s="298">
        <f>Але!C79</f>
        <v>0</v>
      </c>
      <c r="ER14" s="298">
        <f>Але!D79</f>
        <v>0</v>
      </c>
      <c r="ES14" s="298" t="e">
        <f t="shared" ref="ES14:ES29" si="11">ER14/EQ14*100</f>
        <v>#DIV/0!</v>
      </c>
      <c r="ET14" s="299">
        <f>Але!C84</f>
        <v>10</v>
      </c>
      <c r="EU14" s="299">
        <f>Але!D84</f>
        <v>5.5350000000000001</v>
      </c>
      <c r="EV14" s="298">
        <f>EU14/ET14*100</f>
        <v>55.35</v>
      </c>
      <c r="EW14" s="298">
        <f>Але!C90</f>
        <v>0</v>
      </c>
      <c r="EX14" s="298">
        <f>Але!D90</f>
        <v>0</v>
      </c>
      <c r="EY14" s="298" t="e">
        <f>EX14/EW14*100</f>
        <v>#DIV/0!</v>
      </c>
      <c r="EZ14" s="312">
        <f t="shared" ref="EZ14:EZ29" si="12">SUM(C14-DJ14)</f>
        <v>-85.87996000000112</v>
      </c>
      <c r="FA14" s="312">
        <f t="shared" ref="FA14:FA29" si="13">SUM(D14-DK14)</f>
        <v>177.8138899999999</v>
      </c>
      <c r="FB14" s="298">
        <f>FA14/EZ14*100%</f>
        <v>-2.0704933956652702</v>
      </c>
      <c r="FC14" s="159"/>
      <c r="FD14" s="160"/>
      <c r="FF14" s="160"/>
    </row>
    <row r="15" spans="1:162" s="161" customFormat="1" ht="22.5" customHeight="1">
      <c r="A15" s="341">
        <v>2</v>
      </c>
      <c r="B15" s="343" t="s">
        <v>291</v>
      </c>
      <c r="C15" s="296">
        <f t="shared" ref="C15:C29" si="14">F15+CC15</f>
        <v>30082.487980000002</v>
      </c>
      <c r="D15" s="297">
        <f>G15+CD15+DB15</f>
        <v>4723.11258</v>
      </c>
      <c r="E15" s="305">
        <f t="shared" si="1"/>
        <v>15.700538410054737</v>
      </c>
      <c r="F15" s="299">
        <f t="shared" ref="F15:F29" si="15">L15+AA15+AD15+AG15+AJ15+AP15+AV15+BH15+BT15+BQ15+AM15+BB15+O15+U15+R15+X15+AS15</f>
        <v>3972.4</v>
      </c>
      <c r="G15" s="299">
        <f>M15+AB15+AE15+AH15+AK15+AQ15+AW15+BI15+AN15+BU15+BR15+BC15+P15+V15+S15+Y15+AT15</f>
        <v>1448.84358</v>
      </c>
      <c r="H15" s="305">
        <f t="shared" ref="H15:H29" si="16">G15/F15*100</f>
        <v>36.47275148524821</v>
      </c>
      <c r="I15" s="298">
        <f t="shared" ref="I15:I29" si="17">L15+O15+R15+U15+X15+AA15+AD15+AG15+AJ15</f>
        <v>3692.3999999999996</v>
      </c>
      <c r="J15" s="305"/>
      <c r="K15" s="305"/>
      <c r="L15" s="313">
        <f>Сун!C6</f>
        <v>396</v>
      </c>
      <c r="M15" s="449">
        <f>Сун!D6</f>
        <v>384.05885999999998</v>
      </c>
      <c r="N15" s="305">
        <f t="shared" ref="N15:N29" si="18">M15/L15*100</f>
        <v>96.984560606060597</v>
      </c>
      <c r="O15" s="305">
        <f>Сун!C8</f>
        <v>307.12799999999999</v>
      </c>
      <c r="P15" s="305">
        <f>Сун!D8</f>
        <v>224.87942000000001</v>
      </c>
      <c r="Q15" s="298">
        <f t="shared" ref="Q15:Q29" si="19">P15/O15*100</f>
        <v>73.220097158188125</v>
      </c>
      <c r="R15" s="298">
        <f>Сун!C9</f>
        <v>3.294</v>
      </c>
      <c r="S15" s="298">
        <f>Сун!D9</f>
        <v>1.32385</v>
      </c>
      <c r="T15" s="298">
        <f t="shared" ref="T15:T29" si="20">S15/R15*100</f>
        <v>40.189738919247112</v>
      </c>
      <c r="U15" s="298">
        <f>Сун!C10</f>
        <v>512.97799999999995</v>
      </c>
      <c r="V15" s="298">
        <f>Сун!D10</f>
        <v>259.04638</v>
      </c>
      <c r="W15" s="298">
        <f t="shared" ref="W15:W29" si="21">V15/U15*100</f>
        <v>50.49853599959453</v>
      </c>
      <c r="X15" s="298">
        <f>Сун!C11</f>
        <v>0</v>
      </c>
      <c r="Y15" s="302">
        <f>Сун!D11</f>
        <v>-28.383479999999999</v>
      </c>
      <c r="Z15" s="298" t="e">
        <f t="shared" ref="Z15:Z29" si="22">Y15/X15*100</f>
        <v>#DIV/0!</v>
      </c>
      <c r="AA15" s="313">
        <f>Сун!C13</f>
        <v>45</v>
      </c>
      <c r="AB15" s="313">
        <f>Сун!D13</f>
        <v>42.506970000000003</v>
      </c>
      <c r="AC15" s="305">
        <f t="shared" ref="AC15:AC29" si="23">AB15/AA15*100</f>
        <v>94.459933333333339</v>
      </c>
      <c r="AD15" s="313">
        <f>Сун!C15</f>
        <v>1023</v>
      </c>
      <c r="AE15" s="304">
        <f>Сун!D15</f>
        <v>11.925850000000001</v>
      </c>
      <c r="AF15" s="305">
        <f t="shared" ref="AF15:AF29" si="24">AE15/AD15*100</f>
        <v>1.165772238514174</v>
      </c>
      <c r="AG15" s="313">
        <f>Сун!C16</f>
        <v>1395</v>
      </c>
      <c r="AH15" s="313">
        <f>Сун!D16</f>
        <v>484.57477999999998</v>
      </c>
      <c r="AI15" s="305">
        <f t="shared" si="4"/>
        <v>34.736543369175628</v>
      </c>
      <c r="AJ15" s="305">
        <f>Сун!C18</f>
        <v>10</v>
      </c>
      <c r="AK15" s="305">
        <f>Сун!D18</f>
        <v>4.37</v>
      </c>
      <c r="AL15" s="305">
        <f t="shared" ref="AL15:AL31" si="25">AK15/AJ15*100</f>
        <v>43.7</v>
      </c>
      <c r="AM15" s="305"/>
      <c r="AN15" s="305"/>
      <c r="AO15" s="305" t="e">
        <f t="shared" si="5"/>
        <v>#DIV/0!</v>
      </c>
      <c r="AP15" s="313">
        <f>Сун!C27</f>
        <v>0</v>
      </c>
      <c r="AQ15" s="313">
        <f>Сун!D27</f>
        <v>0</v>
      </c>
      <c r="AR15" s="305" t="e">
        <f t="shared" si="6"/>
        <v>#DIV/0!</v>
      </c>
      <c r="AS15" s="313">
        <f>Сун!C28</f>
        <v>200</v>
      </c>
      <c r="AT15" s="314">
        <f>Сун!D28</f>
        <v>0</v>
      </c>
      <c r="AU15" s="305">
        <f t="shared" ref="AU15:AU29" si="26">AT15/AS15*100</f>
        <v>0</v>
      </c>
      <c r="AV15" s="307">
        <f>Сун!C29</f>
        <v>50</v>
      </c>
      <c r="AW15" s="314">
        <f>Сун!D29</f>
        <v>0</v>
      </c>
      <c r="AX15" s="305">
        <f t="shared" ref="AX15:AX29" si="27">AW15/AV15*100</f>
        <v>0</v>
      </c>
      <c r="AY15" s="313"/>
      <c r="AZ15" s="313"/>
      <c r="BA15" s="305" t="e">
        <f t="shared" ref="BA15:BA29" si="28">AZ15/AY15*100</f>
        <v>#DIV/0!</v>
      </c>
      <c r="BB15" s="305">
        <f>Сун!C31</f>
        <v>30</v>
      </c>
      <c r="BC15" s="308">
        <f>SUM(Сун!D30)</f>
        <v>41.740949999999998</v>
      </c>
      <c r="BD15" s="305">
        <f t="shared" ref="BD15:BD31" si="29">BC15/BB15*100</f>
        <v>139.13649999999998</v>
      </c>
      <c r="BE15" s="305"/>
      <c r="BF15" s="305"/>
      <c r="BG15" s="305"/>
      <c r="BH15" s="305">
        <f>Сун!C33</f>
        <v>0</v>
      </c>
      <c r="BI15" s="305">
        <f>Сун!D33</f>
        <v>22.8</v>
      </c>
      <c r="BJ15" s="305" t="e">
        <f t="shared" ref="BJ15:BJ31" si="30">BI15/BH15*100</f>
        <v>#DIV/0!</v>
      </c>
      <c r="BK15" s="305"/>
      <c r="BL15" s="305"/>
      <c r="BM15" s="305" t="e">
        <f t="shared" ref="BM15:BM29" si="31">BL15/BK15*100</f>
        <v>#DIV/0!</v>
      </c>
      <c r="BN15" s="305">
        <f>Сун!C36</f>
        <v>0</v>
      </c>
      <c r="BO15" s="305">
        <f>Сун!D36</f>
        <v>0</v>
      </c>
      <c r="BP15" s="305"/>
      <c r="BQ15" s="305">
        <f>Сун!C36</f>
        <v>0</v>
      </c>
      <c r="BR15" s="305">
        <f>Сун!D36</f>
        <v>0</v>
      </c>
      <c r="BS15" s="298" t="e">
        <f t="shared" ref="BS15:BS29" si="32">BR15/BQ15*100</f>
        <v>#DIV/0!</v>
      </c>
      <c r="BT15" s="305">
        <f>Сун!C38</f>
        <v>0</v>
      </c>
      <c r="BU15" s="305">
        <f>Сун!D38</f>
        <v>0</v>
      </c>
      <c r="BV15" s="305" t="e">
        <f t="shared" ref="BV15:BV29" si="33">BU15/BT15*100</f>
        <v>#DIV/0!</v>
      </c>
      <c r="BW15" s="305"/>
      <c r="BX15" s="305"/>
      <c r="BY15" s="315" t="e">
        <f t="shared" ref="BY15:BY29" si="34">BW15/BX15*100</f>
        <v>#DIV/0!</v>
      </c>
      <c r="BZ15" s="315"/>
      <c r="CA15" s="315"/>
      <c r="CB15" s="315" t="e">
        <f t="shared" ref="CB15:CB29" si="35">BZ15/CA15*100</f>
        <v>#DIV/0!</v>
      </c>
      <c r="CC15" s="303">
        <f t="shared" ref="CC15:CC29" si="36">CF15+CI15+CL15+CO15+CU15+CR15</f>
        <v>26110.08798</v>
      </c>
      <c r="CD15" s="303">
        <f t="shared" ref="CD15:CD29" si="37">CG15+CJ15+CM15+CP15+CV15+CS15+CY15</f>
        <v>3274.2690000000002</v>
      </c>
      <c r="CE15" s="305">
        <f>CD15/CC15*100</f>
        <v>12.540244990779231</v>
      </c>
      <c r="CF15" s="305">
        <f>Сун!C43</f>
        <v>5604.2</v>
      </c>
      <c r="CG15" s="305">
        <f>Сун!D43</f>
        <v>2802.1019999999999</v>
      </c>
      <c r="CH15" s="305">
        <f t="shared" ref="CH15:CH29" si="38">CG15/CF15*100</f>
        <v>50.000035687520075</v>
      </c>
      <c r="CI15" s="305">
        <f>Сун!C44</f>
        <v>0</v>
      </c>
      <c r="CJ15" s="460">
        <f>Сун!D44</f>
        <v>0</v>
      </c>
      <c r="CK15" s="305" t="e">
        <f t="shared" ref="CK15:CK29" si="39">CJ15/CI15*100</f>
        <v>#DIV/0!</v>
      </c>
      <c r="CL15" s="316">
        <f>Сун!C45</f>
        <v>20121.684079999999</v>
      </c>
      <c r="CM15" s="305">
        <f>Сун!D45</f>
        <v>358.70400000000001</v>
      </c>
      <c r="CN15" s="305">
        <f t="shared" si="7"/>
        <v>1.7826738486394129</v>
      </c>
      <c r="CO15" s="305">
        <f>Сун!C47</f>
        <v>257.20389999999998</v>
      </c>
      <c r="CP15" s="305">
        <f>Сун!D47</f>
        <v>113.46299999999999</v>
      </c>
      <c r="CQ15" s="305">
        <f t="shared" si="8"/>
        <v>44.11402781995141</v>
      </c>
      <c r="CR15" s="305">
        <f>Сун!C48</f>
        <v>127</v>
      </c>
      <c r="CS15" s="305">
        <f>Сун!D48</f>
        <v>0</v>
      </c>
      <c r="CT15" s="298">
        <f t="shared" ref="CT15:CT29" si="40">CS15/CR15*100</f>
        <v>0</v>
      </c>
      <c r="CU15" s="317">
        <f>Сун!C49</f>
        <v>0</v>
      </c>
      <c r="CV15" s="305">
        <f>Сун!D49</f>
        <v>0</v>
      </c>
      <c r="CW15" s="305" t="e">
        <f t="shared" si="9"/>
        <v>#DIV/0!</v>
      </c>
      <c r="CX15" s="305"/>
      <c r="CY15" s="305"/>
      <c r="CZ15" s="305"/>
      <c r="DA15" s="313"/>
      <c r="DB15" s="313"/>
      <c r="DC15" s="305" t="e">
        <f t="shared" ref="DC15:DC29" si="41">DB15/DA15*100</f>
        <v>#DIV/0!</v>
      </c>
      <c r="DD15" s="305"/>
      <c r="DE15" s="305"/>
      <c r="DF15" s="305"/>
      <c r="DG15" s="305"/>
      <c r="DH15" s="305"/>
      <c r="DI15" s="305"/>
      <c r="DJ15" s="307">
        <f>DM15+EB15+EE15+EH15+EK15+EN15+EQ15+ET15+EW15</f>
        <v>31877.227770000001</v>
      </c>
      <c r="DK15" s="307">
        <f t="shared" ref="DJ15:DK29" si="42">DN15+EC15+EF15+EI15+EL15+EO15+ER15+EU15+EX15</f>
        <v>5484.6899200000007</v>
      </c>
      <c r="DL15" s="305">
        <f t="shared" ref="DL15:DL29" si="43">DK15/DJ15*100</f>
        <v>17.205667818961661</v>
      </c>
      <c r="DM15" s="313">
        <f>DP15+DS15+DV15+DY15</f>
        <v>2009.712</v>
      </c>
      <c r="DN15" s="313">
        <f t="shared" ref="DM15:DN29" si="44">DQ15+DT15+DW15+DZ15</f>
        <v>699.21024999999997</v>
      </c>
      <c r="DO15" s="305">
        <f t="shared" ref="DO15:DO29" si="45">DN15/DM15*100</f>
        <v>34.791564662001321</v>
      </c>
      <c r="DP15" s="305">
        <f>Сун!C60</f>
        <v>1987.4</v>
      </c>
      <c r="DQ15" s="305">
        <f>Сун!D60</f>
        <v>686.89824999999996</v>
      </c>
      <c r="DR15" s="305">
        <f t="shared" ref="DR15:DR29" si="46">DQ15/DP15*100</f>
        <v>34.562657240615877</v>
      </c>
      <c r="DS15" s="305">
        <f>Сун!C63</f>
        <v>0</v>
      </c>
      <c r="DT15" s="305">
        <f>Сун!D63</f>
        <v>0</v>
      </c>
      <c r="DU15" s="305" t="e">
        <f t="shared" ref="DU15:DU29" si="47">DT15/DS15*100</f>
        <v>#DIV/0!</v>
      </c>
      <c r="DV15" s="305">
        <f>Сун!C64</f>
        <v>10</v>
      </c>
      <c r="DW15" s="305">
        <f>Сун!D64</f>
        <v>0</v>
      </c>
      <c r="DX15" s="305">
        <f t="shared" ref="DX15:DX29" si="48">DW15/DV15*100</f>
        <v>0</v>
      </c>
      <c r="DY15" s="305">
        <f>Сун!C65</f>
        <v>12.311999999999999</v>
      </c>
      <c r="DZ15" s="305">
        <f>Сун!D65</f>
        <v>12.311999999999999</v>
      </c>
      <c r="EA15" s="305">
        <f t="shared" ref="EA15:EA29" si="49">DZ15/DY15*100</f>
        <v>100</v>
      </c>
      <c r="EB15" s="305">
        <f>Сун!C67</f>
        <v>235.76499999999999</v>
      </c>
      <c r="EC15" s="305">
        <f>Сун!D67</f>
        <v>88.513509999999997</v>
      </c>
      <c r="ED15" s="305">
        <f t="shared" ref="ED15:ED31" si="50">EC15/EB15*100</f>
        <v>37.543108603906433</v>
      </c>
      <c r="EE15" s="305">
        <f>Сун!C68</f>
        <v>23</v>
      </c>
      <c r="EF15" s="305">
        <f>Сун!D68</f>
        <v>11.731339999999999</v>
      </c>
      <c r="EG15" s="305">
        <f t="shared" ref="EG15:EG31" si="51">EF15/EE15*100</f>
        <v>51.005826086956517</v>
      </c>
      <c r="EH15" s="313">
        <f>Сун!C74</f>
        <v>2972.07555</v>
      </c>
      <c r="EI15" s="313">
        <f>Сун!D74</f>
        <v>998.74080000000004</v>
      </c>
      <c r="EJ15" s="305">
        <f t="shared" ref="EJ15:EJ29" si="52">EI15/EH15*100</f>
        <v>33.604152492018585</v>
      </c>
      <c r="EK15" s="313">
        <f>Сун!C79</f>
        <v>23294.77522</v>
      </c>
      <c r="EL15" s="313">
        <f>Сун!D79</f>
        <v>2063.86267</v>
      </c>
      <c r="EM15" s="305">
        <f t="shared" ref="EM15:EM29" si="53">EL15/EK15*100</f>
        <v>8.8597664090274062</v>
      </c>
      <c r="EN15" s="313">
        <f>Сун!C84</f>
        <v>3331.9</v>
      </c>
      <c r="EO15" s="318">
        <f>Сун!D84</f>
        <v>1622.6313500000001</v>
      </c>
      <c r="EP15" s="305">
        <f t="shared" si="10"/>
        <v>48.699881449023081</v>
      </c>
      <c r="EQ15" s="305">
        <f>Сун!C87</f>
        <v>0</v>
      </c>
      <c r="ER15" s="305">
        <f>Сун!D87</f>
        <v>0</v>
      </c>
      <c r="ES15" s="305" t="e">
        <f t="shared" si="11"/>
        <v>#DIV/0!</v>
      </c>
      <c r="ET15" s="319">
        <f>Сун!C92</f>
        <v>10</v>
      </c>
      <c r="EU15" s="319">
        <f>Сун!D92</f>
        <v>0</v>
      </c>
      <c r="EV15" s="305">
        <f t="shared" ref="EV15:EV29" si="54">EU15/ET15*100</f>
        <v>0</v>
      </c>
      <c r="EW15" s="305">
        <f>Сун!C98</f>
        <v>0</v>
      </c>
      <c r="EX15" s="305">
        <f>Сун!D98</f>
        <v>0</v>
      </c>
      <c r="EY15" s="298" t="e">
        <f>EX15/EW15*100</f>
        <v>#DIV/0!</v>
      </c>
      <c r="EZ15" s="312">
        <f t="shared" si="12"/>
        <v>-1794.7397899999996</v>
      </c>
      <c r="FA15" s="312">
        <f t="shared" si="13"/>
        <v>-761.57734000000073</v>
      </c>
      <c r="FB15" s="298">
        <f>FA15/EZ15*100%</f>
        <v>0.42433858336645053</v>
      </c>
      <c r="FC15" s="159"/>
      <c r="FD15" s="160"/>
      <c r="FF15" s="160"/>
    </row>
    <row r="16" spans="1:162" s="157" customFormat="1" ht="25.5" customHeight="1">
      <c r="A16" s="341">
        <v>3</v>
      </c>
      <c r="B16" s="343" t="s">
        <v>292</v>
      </c>
      <c r="C16" s="320">
        <f t="shared" si="14"/>
        <v>16078.21272</v>
      </c>
      <c r="D16" s="297">
        <f t="shared" si="0"/>
        <v>4331.5705499999995</v>
      </c>
      <c r="E16" s="305">
        <f t="shared" si="1"/>
        <v>26.940622228563221</v>
      </c>
      <c r="F16" s="299">
        <f t="shared" si="15"/>
        <v>2507.9700000000003</v>
      </c>
      <c r="G16" s="299">
        <f t="shared" si="3"/>
        <v>827.3310899999999</v>
      </c>
      <c r="H16" s="305">
        <f t="shared" si="16"/>
        <v>32.988077608583829</v>
      </c>
      <c r="I16" s="298">
        <f t="shared" si="17"/>
        <v>2207.9700000000003</v>
      </c>
      <c r="J16" s="305"/>
      <c r="K16" s="305"/>
      <c r="L16" s="321">
        <f>Иль!C6</f>
        <v>120</v>
      </c>
      <c r="M16" s="448">
        <f>Иль!D6</f>
        <v>21.212779999999999</v>
      </c>
      <c r="N16" s="305">
        <f t="shared" si="18"/>
        <v>17.677316666666666</v>
      </c>
      <c r="O16" s="305">
        <f>Иль!C8</f>
        <v>290.18299999999999</v>
      </c>
      <c r="P16" s="305">
        <f>Иль!D8</f>
        <v>212.47228000000001</v>
      </c>
      <c r="Q16" s="298">
        <f t="shared" si="19"/>
        <v>73.220099040950032</v>
      </c>
      <c r="R16" s="298">
        <f>Иль!C9</f>
        <v>3.1120000000000001</v>
      </c>
      <c r="S16" s="298">
        <f>Иль!D9</f>
        <v>1.2507999999999999</v>
      </c>
      <c r="T16" s="298">
        <f t="shared" si="20"/>
        <v>40.192802056555266</v>
      </c>
      <c r="U16" s="298">
        <f>Иль!C10</f>
        <v>484.67500000000001</v>
      </c>
      <c r="V16" s="298">
        <f>Иль!D10</f>
        <v>244.75416000000001</v>
      </c>
      <c r="W16" s="298">
        <f t="shared" si="21"/>
        <v>50.498614535513489</v>
      </c>
      <c r="X16" s="298">
        <f>Иль!C11</f>
        <v>0</v>
      </c>
      <c r="Y16" s="302">
        <f>Иль!D11</f>
        <v>-26.817489999999999</v>
      </c>
      <c r="Z16" s="298" t="e">
        <f t="shared" si="22"/>
        <v>#DIV/0!</v>
      </c>
      <c r="AA16" s="313">
        <f>Иль!C13</f>
        <v>10</v>
      </c>
      <c r="AB16" s="313">
        <f>Иль!D13</f>
        <v>2.8235999999999999</v>
      </c>
      <c r="AC16" s="305">
        <f t="shared" si="23"/>
        <v>28.236000000000001</v>
      </c>
      <c r="AD16" s="313">
        <f>Иль!C15</f>
        <v>406</v>
      </c>
      <c r="AE16" s="304">
        <f>Иль!D15</f>
        <v>177.37787</v>
      </c>
      <c r="AF16" s="305">
        <f t="shared" si="24"/>
        <v>43.689130541871926</v>
      </c>
      <c r="AG16" s="313">
        <f>Иль!C16</f>
        <v>890</v>
      </c>
      <c r="AH16" s="313">
        <f>Иль!D16</f>
        <v>79.25291</v>
      </c>
      <c r="AI16" s="305">
        <f t="shared" si="4"/>
        <v>8.9048213483146057</v>
      </c>
      <c r="AJ16" s="305">
        <f>Иль!C18</f>
        <v>4</v>
      </c>
      <c r="AK16" s="305">
        <f>Иль!D18</f>
        <v>0.9</v>
      </c>
      <c r="AL16" s="305">
        <f t="shared" si="25"/>
        <v>22.5</v>
      </c>
      <c r="AM16" s="305"/>
      <c r="AN16" s="305"/>
      <c r="AO16" s="305" t="e">
        <f t="shared" si="5"/>
        <v>#DIV/0!</v>
      </c>
      <c r="AP16" s="313">
        <f>Иль!C27</f>
        <v>0</v>
      </c>
      <c r="AQ16" s="313">
        <f>Иль!D27</f>
        <v>0</v>
      </c>
      <c r="AR16" s="305" t="e">
        <f t="shared" si="6"/>
        <v>#DIV/0!</v>
      </c>
      <c r="AS16" s="313">
        <f>Иль!C28</f>
        <v>250</v>
      </c>
      <c r="AT16" s="314">
        <f>Иль!D28</f>
        <v>64.734560000000002</v>
      </c>
      <c r="AU16" s="305">
        <f t="shared" si="26"/>
        <v>25.893823999999999</v>
      </c>
      <c r="AV16" s="307">
        <f>Иль!C29</f>
        <v>20</v>
      </c>
      <c r="AW16" s="314">
        <f>Иль!D29</f>
        <v>18.155999999999999</v>
      </c>
      <c r="AX16" s="305">
        <f t="shared" si="27"/>
        <v>90.78</v>
      </c>
      <c r="AY16" s="313"/>
      <c r="AZ16" s="313"/>
      <c r="BA16" s="305" t="e">
        <f t="shared" si="28"/>
        <v>#DIV/0!</v>
      </c>
      <c r="BB16" s="305">
        <f>Иль!C30</f>
        <v>30</v>
      </c>
      <c r="BC16" s="308">
        <f>Иль!D30</f>
        <v>31.213619999999999</v>
      </c>
      <c r="BD16" s="305">
        <f t="shared" si="29"/>
        <v>104.0454</v>
      </c>
      <c r="BE16" s="305"/>
      <c r="BF16" s="305"/>
      <c r="BG16" s="305"/>
      <c r="BH16" s="305">
        <f>Иль!C35</f>
        <v>0</v>
      </c>
      <c r="BI16" s="305">
        <f>SUM(Иль!D33)</f>
        <v>0</v>
      </c>
      <c r="BJ16" s="305" t="e">
        <f t="shared" si="30"/>
        <v>#DIV/0!</v>
      </c>
      <c r="BK16" s="305"/>
      <c r="BL16" s="305"/>
      <c r="BM16" s="305" t="e">
        <f t="shared" si="31"/>
        <v>#DIV/0!</v>
      </c>
      <c r="BN16" s="305"/>
      <c r="BO16" s="305"/>
      <c r="BP16" s="305"/>
      <c r="BQ16" s="305">
        <f>Иль!C36</f>
        <v>0</v>
      </c>
      <c r="BR16" s="305">
        <f>Иль!D36</f>
        <v>0</v>
      </c>
      <c r="BS16" s="298" t="e">
        <f t="shared" si="32"/>
        <v>#DIV/0!</v>
      </c>
      <c r="BT16" s="305">
        <v>0</v>
      </c>
      <c r="BU16" s="305">
        <f>Иль!D39</f>
        <v>0</v>
      </c>
      <c r="BV16" s="305" t="e">
        <f t="shared" si="33"/>
        <v>#DIV/0!</v>
      </c>
      <c r="BW16" s="305"/>
      <c r="BX16" s="305"/>
      <c r="BY16" s="315" t="e">
        <f t="shared" si="34"/>
        <v>#DIV/0!</v>
      </c>
      <c r="BZ16" s="315"/>
      <c r="CA16" s="315"/>
      <c r="CB16" s="315" t="e">
        <f t="shared" si="35"/>
        <v>#DIV/0!</v>
      </c>
      <c r="CC16" s="303">
        <f>CF16+CI16+CL16+CO16+CU16+CR16</f>
        <v>13570.242719999998</v>
      </c>
      <c r="CD16" s="303">
        <f t="shared" si="37"/>
        <v>3504.2394599999998</v>
      </c>
      <c r="CE16" s="305">
        <f>CD16/CC16*100</f>
        <v>25.822968183431282</v>
      </c>
      <c r="CF16" s="305">
        <f>Иль!C44</f>
        <v>2693</v>
      </c>
      <c r="CG16" s="305">
        <f>Иль!D44</f>
        <v>1346.502</v>
      </c>
      <c r="CH16" s="305">
        <f t="shared" si="38"/>
        <v>50.000074266617155</v>
      </c>
      <c r="CI16" s="305">
        <f>Иль!C45</f>
        <v>0</v>
      </c>
      <c r="CJ16" s="460">
        <f>Иль!D45</f>
        <v>0</v>
      </c>
      <c r="CK16" s="305" t="e">
        <f t="shared" si="39"/>
        <v>#DIV/0!</v>
      </c>
      <c r="CL16" s="298">
        <f>Иль!C46</f>
        <v>7559.90344</v>
      </c>
      <c r="CM16" s="305">
        <f>Иль!D46</f>
        <v>1507.6566</v>
      </c>
      <c r="CN16" s="305">
        <f t="shared" si="7"/>
        <v>19.942802338226688</v>
      </c>
      <c r="CO16" s="305">
        <f>Иль!C48</f>
        <v>108.5819</v>
      </c>
      <c r="CP16" s="305">
        <f>Иль!D48</f>
        <v>50.832000000000001</v>
      </c>
      <c r="CQ16" s="305">
        <f t="shared" si="8"/>
        <v>46.814432239627415</v>
      </c>
      <c r="CR16" s="305">
        <f>Иль!C49</f>
        <v>2172.5410000000002</v>
      </c>
      <c r="CS16" s="305">
        <f>Иль!D49</f>
        <v>318.10286000000002</v>
      </c>
      <c r="CT16" s="298">
        <f t="shared" si="40"/>
        <v>14.641972694646499</v>
      </c>
      <c r="CU16" s="317">
        <f>Иль!C53</f>
        <v>1036.2163800000001</v>
      </c>
      <c r="CV16" s="305">
        <f>Иль!D53</f>
        <v>281.14600000000002</v>
      </c>
      <c r="CW16" s="305">
        <f t="shared" si="9"/>
        <v>27.131977975488091</v>
      </c>
      <c r="CX16" s="305"/>
      <c r="CY16" s="305"/>
      <c r="CZ16" s="305"/>
      <c r="DA16" s="313"/>
      <c r="DB16" s="313"/>
      <c r="DC16" s="305" t="e">
        <f t="shared" si="41"/>
        <v>#DIV/0!</v>
      </c>
      <c r="DD16" s="305"/>
      <c r="DE16" s="305"/>
      <c r="DF16" s="305"/>
      <c r="DG16" s="305"/>
      <c r="DH16" s="305"/>
      <c r="DI16" s="305">
        <v>0</v>
      </c>
      <c r="DJ16" s="307">
        <f t="shared" si="42"/>
        <v>17185.179590000003</v>
      </c>
      <c r="DK16" s="307">
        <f t="shared" si="42"/>
        <v>4697.6394700000001</v>
      </c>
      <c r="DL16" s="305">
        <f t="shared" si="43"/>
        <v>27.335410988277015</v>
      </c>
      <c r="DM16" s="313">
        <f t="shared" si="44"/>
        <v>1614.028</v>
      </c>
      <c r="DN16" s="313">
        <f t="shared" si="44"/>
        <v>570.56083999999998</v>
      </c>
      <c r="DO16" s="305">
        <f t="shared" si="45"/>
        <v>35.350120320093573</v>
      </c>
      <c r="DP16" s="305">
        <f>Иль!C61</f>
        <v>1592.6</v>
      </c>
      <c r="DQ16" s="305">
        <f>Иль!D61</f>
        <v>564.13283999999999</v>
      </c>
      <c r="DR16" s="305">
        <f t="shared" si="46"/>
        <v>35.422129850558839</v>
      </c>
      <c r="DS16" s="305">
        <f>Иль!C64</f>
        <v>0</v>
      </c>
      <c r="DT16" s="305">
        <f>Иль!D64</f>
        <v>0</v>
      </c>
      <c r="DU16" s="305" t="e">
        <f t="shared" si="47"/>
        <v>#DIV/0!</v>
      </c>
      <c r="DV16" s="305">
        <f>Иль!C65</f>
        <v>10</v>
      </c>
      <c r="DW16" s="305">
        <f>Иль!D65</f>
        <v>0</v>
      </c>
      <c r="DX16" s="305">
        <f t="shared" si="48"/>
        <v>0</v>
      </c>
      <c r="DY16" s="305">
        <f>Иль!C66</f>
        <v>11.428000000000001</v>
      </c>
      <c r="DZ16" s="305">
        <f>Иль!D66</f>
        <v>6.4279999999999999</v>
      </c>
      <c r="EA16" s="305">
        <f t="shared" si="49"/>
        <v>56.247812390619522</v>
      </c>
      <c r="EB16" s="305">
        <f>Иль!C68</f>
        <v>94.305999999999997</v>
      </c>
      <c r="EC16" s="305">
        <f>Иль!D68</f>
        <v>38.339350000000003</v>
      </c>
      <c r="ED16" s="305">
        <f t="shared" si="50"/>
        <v>40.654200156935936</v>
      </c>
      <c r="EE16" s="305">
        <f>Иль!C69</f>
        <v>38.5</v>
      </c>
      <c r="EF16" s="305">
        <f>Иль!D69</f>
        <v>4.83134</v>
      </c>
      <c r="EG16" s="305">
        <f t="shared" si="51"/>
        <v>12.548935064935065</v>
      </c>
      <c r="EH16" s="313">
        <f>Иль!C75</f>
        <v>12289.816980000001</v>
      </c>
      <c r="EI16" s="313">
        <f>Иль!D75</f>
        <v>2570.9405999999999</v>
      </c>
      <c r="EJ16" s="305">
        <f t="shared" si="52"/>
        <v>20.919274910145973</v>
      </c>
      <c r="EK16" s="313">
        <f>Иль!C82</f>
        <v>1057.80429</v>
      </c>
      <c r="EL16" s="313">
        <f>Иль!D82</f>
        <v>500.59336999999994</v>
      </c>
      <c r="EM16" s="305">
        <f t="shared" si="53"/>
        <v>47.323817338649661</v>
      </c>
      <c r="EN16" s="313">
        <f>Иль!C86</f>
        <v>2080.7243199999998</v>
      </c>
      <c r="EO16" s="318">
        <f>Иль!D86</f>
        <v>1012.37397</v>
      </c>
      <c r="EP16" s="305">
        <f t="shared" si="10"/>
        <v>48.65488235366039</v>
      </c>
      <c r="EQ16" s="305">
        <f>Иль!C88</f>
        <v>0</v>
      </c>
      <c r="ER16" s="305">
        <f>Иль!D88</f>
        <v>0</v>
      </c>
      <c r="ES16" s="305" t="e">
        <f t="shared" si="11"/>
        <v>#DIV/0!</v>
      </c>
      <c r="ET16" s="319">
        <f>Иль!C93</f>
        <v>10</v>
      </c>
      <c r="EU16" s="319">
        <f>Иль!D93</f>
        <v>0</v>
      </c>
      <c r="EV16" s="305">
        <f t="shared" si="54"/>
        <v>0</v>
      </c>
      <c r="EW16" s="305">
        <f>Иль!C99</f>
        <v>0</v>
      </c>
      <c r="EX16" s="305">
        <f>Иль!D99</f>
        <v>0</v>
      </c>
      <c r="EY16" s="298" t="e">
        <f t="shared" ref="EY16:EY29" si="55">EX16/EW16*100</f>
        <v>#DIV/0!</v>
      </c>
      <c r="EZ16" s="312">
        <f t="shared" si="12"/>
        <v>-1106.9668700000038</v>
      </c>
      <c r="FA16" s="312">
        <f t="shared" si="13"/>
        <v>-366.06892000000062</v>
      </c>
      <c r="FB16" s="298">
        <f>FA16/EZ16*100</f>
        <v>33.069546155432761</v>
      </c>
      <c r="FC16" s="159"/>
      <c r="FD16" s="160"/>
      <c r="FF16" s="160"/>
    </row>
    <row r="17" spans="1:173" s="157" customFormat="1" ht="22.5" customHeight="1">
      <c r="A17" s="341">
        <v>4</v>
      </c>
      <c r="B17" s="343" t="s">
        <v>293</v>
      </c>
      <c r="C17" s="320">
        <f t="shared" si="14"/>
        <v>12232.035260000001</v>
      </c>
      <c r="D17" s="297">
        <f t="shared" si="0"/>
        <v>4431.4470700000002</v>
      </c>
      <c r="E17" s="305">
        <f t="shared" si="1"/>
        <v>36.228207128304177</v>
      </c>
      <c r="F17" s="299">
        <f t="shared" si="15"/>
        <v>5319.61</v>
      </c>
      <c r="G17" s="299">
        <f t="shared" si="3"/>
        <v>1935.0361500000004</v>
      </c>
      <c r="H17" s="305">
        <f t="shared" si="16"/>
        <v>36.375526589355246</v>
      </c>
      <c r="I17" s="298">
        <f t="shared" si="17"/>
        <v>5077.6099999999997</v>
      </c>
      <c r="J17" s="305"/>
      <c r="K17" s="305"/>
      <c r="L17" s="313">
        <f>Кад!C6</f>
        <v>594</v>
      </c>
      <c r="M17" s="449">
        <f>Кад!D6</f>
        <v>311.41962999999998</v>
      </c>
      <c r="N17" s="305">
        <f t="shared" si="18"/>
        <v>52.427547138047139</v>
      </c>
      <c r="O17" s="305">
        <f>Кад!C8</f>
        <v>345.25299999999999</v>
      </c>
      <c r="P17" s="305">
        <f>Кад!D8</f>
        <v>252.79553000000001</v>
      </c>
      <c r="Q17" s="298">
        <f t="shared" si="19"/>
        <v>73.220371727399908</v>
      </c>
      <c r="R17" s="298">
        <f>Кад!C9</f>
        <v>3.702</v>
      </c>
      <c r="S17" s="298">
        <f>Кад!D9</f>
        <v>1.4881899999999999</v>
      </c>
      <c r="T17" s="298">
        <f t="shared" si="20"/>
        <v>40.19962182603998</v>
      </c>
      <c r="U17" s="298">
        <f>Кад!C10</f>
        <v>576.65499999999997</v>
      </c>
      <c r="V17" s="298">
        <f>Кад!D10</f>
        <v>291.20386000000002</v>
      </c>
      <c r="W17" s="298">
        <f t="shared" si="21"/>
        <v>50.498800842791624</v>
      </c>
      <c r="X17" s="298">
        <f>Кад!C11</f>
        <v>0</v>
      </c>
      <c r="Y17" s="302">
        <f>Кад!D11</f>
        <v>-31.906929999999999</v>
      </c>
      <c r="Z17" s="298" t="e">
        <f t="shared" si="22"/>
        <v>#DIV/0!</v>
      </c>
      <c r="AA17" s="313">
        <f>Кад!C13</f>
        <v>75</v>
      </c>
      <c r="AB17" s="313">
        <f>Кад!D13</f>
        <v>139.58317</v>
      </c>
      <c r="AC17" s="305">
        <f t="shared" si="23"/>
        <v>186.11089333333334</v>
      </c>
      <c r="AD17" s="313">
        <f>Кад!C15</f>
        <v>473</v>
      </c>
      <c r="AE17" s="304">
        <f>Кад!D15</f>
        <v>58.875129999999999</v>
      </c>
      <c r="AF17" s="305">
        <f t="shared" si="24"/>
        <v>12.447173361522198</v>
      </c>
      <c r="AG17" s="313">
        <f>Кад!C16</f>
        <v>3000</v>
      </c>
      <c r="AH17" s="313">
        <f>Кад!D16</f>
        <v>759.71006999999997</v>
      </c>
      <c r="AI17" s="305">
        <f t="shared" si="4"/>
        <v>25.323668999999999</v>
      </c>
      <c r="AJ17" s="305">
        <f>Кад!C18</f>
        <v>10</v>
      </c>
      <c r="AK17" s="305">
        <f>Кад!D18</f>
        <v>4.4000000000000004</v>
      </c>
      <c r="AL17" s="305">
        <f t="shared" si="25"/>
        <v>44.000000000000007</v>
      </c>
      <c r="AM17" s="305"/>
      <c r="AN17" s="305"/>
      <c r="AO17" s="305" t="e">
        <f t="shared" si="5"/>
        <v>#DIV/0!</v>
      </c>
      <c r="AP17" s="313">
        <v>0</v>
      </c>
      <c r="AQ17" s="313">
        <v>0</v>
      </c>
      <c r="AR17" s="305" t="e">
        <f t="shared" si="6"/>
        <v>#DIV/0!</v>
      </c>
      <c r="AS17" s="313">
        <f>Кад!C27</f>
        <v>200</v>
      </c>
      <c r="AT17" s="314">
        <f>Кад!D27</f>
        <v>129.774</v>
      </c>
      <c r="AU17" s="305">
        <f t="shared" si="26"/>
        <v>64.887</v>
      </c>
      <c r="AV17" s="307">
        <f>Кад!C28</f>
        <v>12</v>
      </c>
      <c r="AW17" s="314">
        <f>Кад!D28</f>
        <v>0</v>
      </c>
      <c r="AX17" s="305">
        <f t="shared" si="27"/>
        <v>0</v>
      </c>
      <c r="AY17" s="313"/>
      <c r="AZ17" s="313"/>
      <c r="BA17" s="305" t="e">
        <f t="shared" si="28"/>
        <v>#DIV/0!</v>
      </c>
      <c r="BB17" s="305">
        <f>Кад!C30</f>
        <v>30</v>
      </c>
      <c r="BC17" s="308">
        <f>Кад!D30</f>
        <v>17.6935</v>
      </c>
      <c r="BD17" s="305">
        <f t="shared" si="29"/>
        <v>58.978333333333332</v>
      </c>
      <c r="BE17" s="305"/>
      <c r="BF17" s="305"/>
      <c r="BG17" s="305"/>
      <c r="BH17" s="305">
        <f>Кад!C33</f>
        <v>0</v>
      </c>
      <c r="BI17" s="305">
        <f>Кад!D33</f>
        <v>0</v>
      </c>
      <c r="BJ17" s="305" t="e">
        <f t="shared" si="30"/>
        <v>#DIV/0!</v>
      </c>
      <c r="BK17" s="305"/>
      <c r="BL17" s="305"/>
      <c r="BM17" s="305" t="e">
        <f t="shared" si="31"/>
        <v>#DIV/0!</v>
      </c>
      <c r="BN17" s="305"/>
      <c r="BO17" s="305"/>
      <c r="BP17" s="305"/>
      <c r="BQ17" s="305">
        <f>Кад!C34</f>
        <v>0</v>
      </c>
      <c r="BR17" s="305">
        <f>Кад!D34</f>
        <v>0</v>
      </c>
      <c r="BS17" s="298" t="e">
        <f t="shared" si="32"/>
        <v>#DIV/0!</v>
      </c>
      <c r="BT17" s="305">
        <f>Кад!C36</f>
        <v>0</v>
      </c>
      <c r="BU17" s="305">
        <f>Кад!D36</f>
        <v>0</v>
      </c>
      <c r="BV17" s="305" t="e">
        <f t="shared" si="33"/>
        <v>#DIV/0!</v>
      </c>
      <c r="BW17" s="305"/>
      <c r="BX17" s="305"/>
      <c r="BY17" s="315" t="e">
        <f t="shared" si="34"/>
        <v>#DIV/0!</v>
      </c>
      <c r="BZ17" s="315"/>
      <c r="CA17" s="315"/>
      <c r="CB17" s="315" t="e">
        <f t="shared" si="35"/>
        <v>#DIV/0!</v>
      </c>
      <c r="CC17" s="303">
        <f t="shared" si="36"/>
        <v>6912.42526</v>
      </c>
      <c r="CD17" s="303">
        <f>CG17+CJ17+CM17+CP17+CV17+CS17+CY17</f>
        <v>2496.4109200000003</v>
      </c>
      <c r="CE17" s="305">
        <f>CD17/CC17*100</f>
        <v>36.114834173266715</v>
      </c>
      <c r="CF17" s="305">
        <f>Кад!C41</f>
        <v>2418.1</v>
      </c>
      <c r="CG17" s="305">
        <f>Кад!D41</f>
        <v>1209.048</v>
      </c>
      <c r="CH17" s="305">
        <f t="shared" si="38"/>
        <v>49.999917290434645</v>
      </c>
      <c r="CI17" s="305">
        <f>Кад!C42</f>
        <v>0</v>
      </c>
      <c r="CJ17" s="460">
        <f>Кад!D42</f>
        <v>0</v>
      </c>
      <c r="CK17" s="305" t="e">
        <f t="shared" si="39"/>
        <v>#DIV/0!</v>
      </c>
      <c r="CL17" s="298">
        <f>Кад!C43</f>
        <v>3859.5329999999999</v>
      </c>
      <c r="CM17" s="305">
        <f>Кад!D43</f>
        <v>1123.114</v>
      </c>
      <c r="CN17" s="305">
        <f t="shared" si="7"/>
        <v>29.099738232578915</v>
      </c>
      <c r="CO17" s="305">
        <f>Кад!C45</f>
        <v>235.76499999999999</v>
      </c>
      <c r="CP17" s="305">
        <f>Кад!D45</f>
        <v>113.46299999999999</v>
      </c>
      <c r="CQ17" s="305">
        <f t="shared" si="8"/>
        <v>48.125463915339431</v>
      </c>
      <c r="CR17" s="305">
        <f>Кад!C46</f>
        <v>73.025000000000006</v>
      </c>
      <c r="CS17" s="305">
        <f>Кад!D46</f>
        <v>50.785919999999997</v>
      </c>
      <c r="CT17" s="298">
        <f t="shared" si="40"/>
        <v>69.545936323176988</v>
      </c>
      <c r="CU17" s="317">
        <f>Кад!C47</f>
        <v>326.00225999999998</v>
      </c>
      <c r="CV17" s="305">
        <f>Кад!D47</f>
        <v>0</v>
      </c>
      <c r="CW17" s="305">
        <f t="shared" si="9"/>
        <v>0</v>
      </c>
      <c r="CX17" s="305"/>
      <c r="CY17" s="305"/>
      <c r="CZ17" s="305"/>
      <c r="DA17" s="313"/>
      <c r="DB17" s="313"/>
      <c r="DC17" s="305" t="e">
        <f t="shared" si="41"/>
        <v>#DIV/0!</v>
      </c>
      <c r="DD17" s="305"/>
      <c r="DE17" s="305"/>
      <c r="DF17" s="305"/>
      <c r="DG17" s="305"/>
      <c r="DH17" s="305"/>
      <c r="DI17" s="305"/>
      <c r="DJ17" s="307">
        <f t="shared" si="42"/>
        <v>13816.43354</v>
      </c>
      <c r="DK17" s="307">
        <f t="shared" si="42"/>
        <v>4502.6934300000003</v>
      </c>
      <c r="DL17" s="305">
        <f t="shared" si="43"/>
        <v>32.589404617076021</v>
      </c>
      <c r="DM17" s="313">
        <f t="shared" si="44"/>
        <v>1927.6</v>
      </c>
      <c r="DN17" s="313">
        <f t="shared" si="44"/>
        <v>865.88836000000003</v>
      </c>
      <c r="DO17" s="305">
        <f t="shared" si="45"/>
        <v>44.920541606142358</v>
      </c>
      <c r="DP17" s="305">
        <f>Кад!C57</f>
        <v>1852.5</v>
      </c>
      <c r="DQ17" s="305">
        <f>Кад!D57</f>
        <v>809.78836000000001</v>
      </c>
      <c r="DR17" s="305">
        <f t="shared" si="46"/>
        <v>43.713271794871794</v>
      </c>
      <c r="DS17" s="305">
        <f>Кад!C60</f>
        <v>0</v>
      </c>
      <c r="DT17" s="305">
        <f>Кад!D60</f>
        <v>0</v>
      </c>
      <c r="DU17" s="305" t="e">
        <f t="shared" si="47"/>
        <v>#DIV/0!</v>
      </c>
      <c r="DV17" s="305">
        <f>Кад!C61</f>
        <v>10</v>
      </c>
      <c r="DW17" s="305">
        <f>Кад!D61</f>
        <v>0</v>
      </c>
      <c r="DX17" s="305">
        <f t="shared" si="48"/>
        <v>0</v>
      </c>
      <c r="DY17" s="305">
        <f>Кад!C62</f>
        <v>65.099999999999994</v>
      </c>
      <c r="DZ17" s="305">
        <f>Кад!D62</f>
        <v>56.1</v>
      </c>
      <c r="EA17" s="305">
        <f t="shared" si="49"/>
        <v>86.175115207373281</v>
      </c>
      <c r="EB17" s="305">
        <f>Кад!C64</f>
        <v>235.76499999999999</v>
      </c>
      <c r="EC17" s="305">
        <f>Кад!D64</f>
        <v>95.423900000000003</v>
      </c>
      <c r="ED17" s="305">
        <f t="shared" si="50"/>
        <v>40.474158590121526</v>
      </c>
      <c r="EE17" s="305">
        <f>Кад!C65</f>
        <v>18.899999999999999</v>
      </c>
      <c r="EF17" s="305">
        <f>Кад!D65</f>
        <v>3.5313400000000001</v>
      </c>
      <c r="EG17" s="305">
        <f t="shared" si="51"/>
        <v>18.684338624338626</v>
      </c>
      <c r="EH17" s="313">
        <f>Кад!C71</f>
        <v>5122.4980400000004</v>
      </c>
      <c r="EI17" s="313">
        <f>Кад!D71</f>
        <v>1902.7842000000001</v>
      </c>
      <c r="EJ17" s="305">
        <f t="shared" si="52"/>
        <v>37.145630611114882</v>
      </c>
      <c r="EK17" s="313">
        <f>Кад!C76</f>
        <v>4383.2705000000005</v>
      </c>
      <c r="EL17" s="313">
        <f>Кад!D76</f>
        <v>650.59762999999998</v>
      </c>
      <c r="EM17" s="305">
        <f t="shared" si="53"/>
        <v>14.842744247702713</v>
      </c>
      <c r="EN17" s="313">
        <f>Кад!C80</f>
        <v>2113.4</v>
      </c>
      <c r="EO17" s="318">
        <f>Кад!D80</f>
        <v>984.46799999999996</v>
      </c>
      <c r="EP17" s="305">
        <f t="shared" si="10"/>
        <v>46.582189836282758</v>
      </c>
      <c r="EQ17" s="305">
        <f>Кад!C82</f>
        <v>0</v>
      </c>
      <c r="ER17" s="305">
        <f>Кад!D82</f>
        <v>0</v>
      </c>
      <c r="ES17" s="305" t="e">
        <f t="shared" si="11"/>
        <v>#DIV/0!</v>
      </c>
      <c r="ET17" s="319">
        <f>Кад!C87</f>
        <v>15</v>
      </c>
      <c r="EU17" s="319">
        <f>Кад!D87</f>
        <v>0</v>
      </c>
      <c r="EV17" s="305">
        <f t="shared" si="54"/>
        <v>0</v>
      </c>
      <c r="EW17" s="305">
        <f>Кад!C93</f>
        <v>0</v>
      </c>
      <c r="EX17" s="305">
        <f>Кад!D93</f>
        <v>0</v>
      </c>
      <c r="EY17" s="298" t="e">
        <f t="shared" si="55"/>
        <v>#DIV/0!</v>
      </c>
      <c r="EZ17" s="312">
        <f t="shared" si="12"/>
        <v>-1584.3982799999994</v>
      </c>
      <c r="FA17" s="312">
        <f t="shared" si="13"/>
        <v>-71.246360000000095</v>
      </c>
      <c r="FB17" s="298">
        <f>FA17/EZ17*100</f>
        <v>4.4967456036369926</v>
      </c>
      <c r="FC17" s="159"/>
      <c r="FD17" s="160"/>
      <c r="FF17" s="160"/>
    </row>
    <row r="18" spans="1:173" s="169" customFormat="1" ht="20.25" customHeight="1">
      <c r="A18" s="344">
        <v>5</v>
      </c>
      <c r="B18" s="345" t="s">
        <v>294</v>
      </c>
      <c r="C18" s="322">
        <f t="shared" si="14"/>
        <v>24426.454239999999</v>
      </c>
      <c r="D18" s="323">
        <f t="shared" si="0"/>
        <v>6134.88616</v>
      </c>
      <c r="E18" s="308">
        <f t="shared" si="1"/>
        <v>25.115745820994771</v>
      </c>
      <c r="F18" s="299">
        <f t="shared" si="15"/>
        <v>5684.1</v>
      </c>
      <c r="G18" s="324">
        <f t="shared" si="3"/>
        <v>1742.9661599999997</v>
      </c>
      <c r="H18" s="308">
        <f t="shared" si="16"/>
        <v>30.663889797857173</v>
      </c>
      <c r="I18" s="298">
        <f t="shared" si="17"/>
        <v>5684.1</v>
      </c>
      <c r="J18" s="308"/>
      <c r="K18" s="308"/>
      <c r="L18" s="301">
        <f>Мор!C6</f>
        <v>2181</v>
      </c>
      <c r="M18" s="448">
        <f>Мор!D6</f>
        <v>852.64014999999995</v>
      </c>
      <c r="N18" s="308">
        <f t="shared" si="18"/>
        <v>39.094000458505271</v>
      </c>
      <c r="O18" s="308">
        <f>Мор!C8</f>
        <v>170.499</v>
      </c>
      <c r="P18" s="308">
        <f>Мор!D8</f>
        <v>124.84684</v>
      </c>
      <c r="Q18" s="308">
        <f t="shared" si="19"/>
        <v>73.224382547698227</v>
      </c>
      <c r="R18" s="308">
        <f>Мор!C9</f>
        <v>1.8280000000000001</v>
      </c>
      <c r="S18" s="308">
        <f>Мор!D9</f>
        <v>0.73495999999999995</v>
      </c>
      <c r="T18" s="308">
        <f t="shared" si="20"/>
        <v>40.205689277899339</v>
      </c>
      <c r="U18" s="308">
        <f>Мор!C10</f>
        <v>284.77300000000002</v>
      </c>
      <c r="V18" s="308">
        <f>Мор!D10</f>
        <v>143.81540000000001</v>
      </c>
      <c r="W18" s="308">
        <f t="shared" si="21"/>
        <v>50.501768074922836</v>
      </c>
      <c r="X18" s="308">
        <f>Мор!C11</f>
        <v>0</v>
      </c>
      <c r="Y18" s="325">
        <f>Мор!D11</f>
        <v>-15.757720000000001</v>
      </c>
      <c r="Z18" s="308" t="e">
        <f t="shared" si="22"/>
        <v>#DIV/0!</v>
      </c>
      <c r="AA18" s="307">
        <f>Мор!C13</f>
        <v>80</v>
      </c>
      <c r="AB18" s="307">
        <f>Мор!D13</f>
        <v>53.986499999999999</v>
      </c>
      <c r="AC18" s="308">
        <f t="shared" si="23"/>
        <v>67.483125000000001</v>
      </c>
      <c r="AD18" s="307">
        <f>Мор!C15</f>
        <v>1266</v>
      </c>
      <c r="AE18" s="304">
        <f>Мор!D15</f>
        <v>92.811750000000004</v>
      </c>
      <c r="AF18" s="308">
        <f t="shared" si="24"/>
        <v>7.331101895734597</v>
      </c>
      <c r="AG18" s="307">
        <f>Мор!C16</f>
        <v>1700</v>
      </c>
      <c r="AH18" s="307">
        <f>Мор!D16</f>
        <v>406.58828</v>
      </c>
      <c r="AI18" s="308">
        <f t="shared" si="4"/>
        <v>23.916957647058823</v>
      </c>
      <c r="AJ18" s="308">
        <f>Мор!C18</f>
        <v>0</v>
      </c>
      <c r="AK18" s="308">
        <f>Мор!D18</f>
        <v>0</v>
      </c>
      <c r="AL18" s="308" t="e">
        <f t="shared" si="25"/>
        <v>#DIV/0!</v>
      </c>
      <c r="AM18" s="308">
        <f>Мор!C22</f>
        <v>0</v>
      </c>
      <c r="AN18" s="308">
        <f>Мор!D22</f>
        <v>0</v>
      </c>
      <c r="AO18" s="308" t="e">
        <f t="shared" si="5"/>
        <v>#DIV/0!</v>
      </c>
      <c r="AP18" s="307">
        <v>0</v>
      </c>
      <c r="AQ18" s="307"/>
      <c r="AR18" s="308" t="e">
        <f t="shared" si="6"/>
        <v>#DIV/0!</v>
      </c>
      <c r="AS18" s="307">
        <f>Мор!C27</f>
        <v>0</v>
      </c>
      <c r="AT18" s="314">
        <f>Мор!D27</f>
        <v>0</v>
      </c>
      <c r="AU18" s="308" t="e">
        <f t="shared" si="26"/>
        <v>#DIV/0!</v>
      </c>
      <c r="AV18" s="307">
        <f>Мор!C28</f>
        <v>0</v>
      </c>
      <c r="AW18" s="304">
        <f>Мор!D28</f>
        <v>0</v>
      </c>
      <c r="AX18" s="308" t="e">
        <f t="shared" si="27"/>
        <v>#DIV/0!</v>
      </c>
      <c r="AY18" s="307"/>
      <c r="AZ18" s="307"/>
      <c r="BA18" s="308" t="e">
        <f t="shared" si="28"/>
        <v>#DIV/0!</v>
      </c>
      <c r="BB18" s="308">
        <f>Мор!C29</f>
        <v>0</v>
      </c>
      <c r="BC18" s="308">
        <f>Мор!D29</f>
        <v>70</v>
      </c>
      <c r="BD18" s="308" t="e">
        <f t="shared" si="29"/>
        <v>#DIV/0!</v>
      </c>
      <c r="BE18" s="308"/>
      <c r="BF18" s="308"/>
      <c r="BG18" s="308"/>
      <c r="BH18" s="308">
        <f>Мор!C33</f>
        <v>0</v>
      </c>
      <c r="BI18" s="308">
        <f>SUM(Мор!D31)</f>
        <v>13.3</v>
      </c>
      <c r="BJ18" s="308" t="e">
        <f>Мор!E33</f>
        <v>#DIV/0!</v>
      </c>
      <c r="BK18" s="308">
        <f>Мор!F33</f>
        <v>0</v>
      </c>
      <c r="BL18" s="308">
        <f>Мор!G33</f>
        <v>0</v>
      </c>
      <c r="BM18" s="308">
        <f>Мор!H33</f>
        <v>0</v>
      </c>
      <c r="BN18" s="308">
        <f>Мор!I33</f>
        <v>0</v>
      </c>
      <c r="BO18" s="308">
        <f>Мор!J33</f>
        <v>0</v>
      </c>
      <c r="BP18" s="308">
        <f>Мор!K33</f>
        <v>0</v>
      </c>
      <c r="BQ18" s="308">
        <f>Мор!C34</f>
        <v>0</v>
      </c>
      <c r="BR18" s="308">
        <f>Мор!D34</f>
        <v>0</v>
      </c>
      <c r="BS18" s="298" t="e">
        <f t="shared" si="32"/>
        <v>#DIV/0!</v>
      </c>
      <c r="BT18" s="308">
        <f>Мор!C36</f>
        <v>0</v>
      </c>
      <c r="BU18" s="308">
        <f>Мор!D36</f>
        <v>0</v>
      </c>
      <c r="BV18" s="308" t="e">
        <f t="shared" si="33"/>
        <v>#DIV/0!</v>
      </c>
      <c r="BW18" s="308"/>
      <c r="BX18" s="308"/>
      <c r="BY18" s="326" t="e">
        <f t="shared" si="34"/>
        <v>#DIV/0!</v>
      </c>
      <c r="BZ18" s="326"/>
      <c r="CA18" s="326"/>
      <c r="CB18" s="326" t="e">
        <f t="shared" si="35"/>
        <v>#DIV/0!</v>
      </c>
      <c r="CC18" s="307">
        <f t="shared" si="36"/>
        <v>18742.354240000001</v>
      </c>
      <c r="CD18" s="303">
        <f t="shared" si="37"/>
        <v>4391.92</v>
      </c>
      <c r="CE18" s="308">
        <f t="shared" ref="CE18:CE31" si="56">CD18/CC18*100</f>
        <v>23.433128750852166</v>
      </c>
      <c r="CF18" s="308">
        <f>Мор!C41</f>
        <v>8286.2999999999993</v>
      </c>
      <c r="CG18" s="308">
        <f>Мор!D41</f>
        <v>4143.1499999999996</v>
      </c>
      <c r="CH18" s="308">
        <f t="shared" si="38"/>
        <v>50</v>
      </c>
      <c r="CI18" s="308">
        <f>Мор!C42</f>
        <v>0</v>
      </c>
      <c r="CJ18" s="461">
        <f>Мор!D42</f>
        <v>0</v>
      </c>
      <c r="CK18" s="308" t="e">
        <f t="shared" si="39"/>
        <v>#DIV/0!</v>
      </c>
      <c r="CL18" s="308">
        <f>Мор!C43</f>
        <v>9846.6996299999992</v>
      </c>
      <c r="CM18" s="308">
        <f>Мор!D43</f>
        <v>248.77</v>
      </c>
      <c r="CN18" s="308">
        <f t="shared" si="7"/>
        <v>2.5264302695095009</v>
      </c>
      <c r="CO18" s="308">
        <f>Мор!C45</f>
        <v>21.4389</v>
      </c>
      <c r="CP18" s="308">
        <f>Мор!D45</f>
        <v>0</v>
      </c>
      <c r="CQ18" s="308">
        <f t="shared" si="8"/>
        <v>0</v>
      </c>
      <c r="CR18" s="461">
        <f>Мор!C46</f>
        <v>377.24799999999999</v>
      </c>
      <c r="CS18" s="461">
        <f>Мор!D46</f>
        <v>0</v>
      </c>
      <c r="CT18" s="298">
        <f t="shared" si="40"/>
        <v>0</v>
      </c>
      <c r="CU18" s="325">
        <f>Мор!C48</f>
        <v>210.66771</v>
      </c>
      <c r="CV18" s="308">
        <f>Мор!D48</f>
        <v>0</v>
      </c>
      <c r="CW18" s="308">
        <f t="shared" si="9"/>
        <v>0</v>
      </c>
      <c r="CX18" s="308"/>
      <c r="CY18" s="308">
        <f>SUM(Мор!D49)</f>
        <v>0</v>
      </c>
      <c r="CZ18" s="308"/>
      <c r="DA18" s="307"/>
      <c r="DB18" s="307"/>
      <c r="DC18" s="308" t="e">
        <f t="shared" si="41"/>
        <v>#DIV/0!</v>
      </c>
      <c r="DD18" s="308"/>
      <c r="DE18" s="308"/>
      <c r="DF18" s="308"/>
      <c r="DG18" s="308"/>
      <c r="DH18" s="308"/>
      <c r="DI18" s="308"/>
      <c r="DJ18" s="307">
        <f t="shared" si="42"/>
        <v>26220.422020000002</v>
      </c>
      <c r="DK18" s="307">
        <f t="shared" si="42"/>
        <v>7623.7972600000003</v>
      </c>
      <c r="DL18" s="308">
        <f t="shared" si="43"/>
        <v>29.075799215530701</v>
      </c>
      <c r="DM18" s="307">
        <f t="shared" si="44"/>
        <v>2237.5080000000003</v>
      </c>
      <c r="DN18" s="307">
        <f t="shared" si="44"/>
        <v>1008.18331</v>
      </c>
      <c r="DO18" s="308">
        <f t="shared" si="45"/>
        <v>45.058310852966777</v>
      </c>
      <c r="DP18" s="308">
        <f>Мор!C58</f>
        <v>2208.3000000000002</v>
      </c>
      <c r="DQ18" s="308">
        <f>Мор!D58</f>
        <v>993.97531000000004</v>
      </c>
      <c r="DR18" s="308">
        <f t="shared" si="46"/>
        <v>45.01088212652266</v>
      </c>
      <c r="DS18" s="308">
        <f>Мор!C61</f>
        <v>0</v>
      </c>
      <c r="DT18" s="308">
        <f>Мор!D61</f>
        <v>0</v>
      </c>
      <c r="DU18" s="308" t="e">
        <f t="shared" si="47"/>
        <v>#DIV/0!</v>
      </c>
      <c r="DV18" s="308">
        <f>Мор!C62</f>
        <v>10</v>
      </c>
      <c r="DW18" s="308">
        <f>Мор!D62</f>
        <v>0</v>
      </c>
      <c r="DX18" s="308">
        <f t="shared" si="48"/>
        <v>0</v>
      </c>
      <c r="DY18" s="308">
        <f>Мор!C63</f>
        <v>19.207999999999998</v>
      </c>
      <c r="DZ18" s="308">
        <f>Мор!D63</f>
        <v>14.208</v>
      </c>
      <c r="EA18" s="308">
        <f t="shared" si="49"/>
        <v>73.969179508538119</v>
      </c>
      <c r="EB18" s="308">
        <f>Мор!C64</f>
        <v>0</v>
      </c>
      <c r="EC18" s="308">
        <f>Мор!D64</f>
        <v>0</v>
      </c>
      <c r="ED18" s="308" t="e">
        <f t="shared" si="50"/>
        <v>#DIV/0!</v>
      </c>
      <c r="EE18" s="308">
        <f>Мор!C66</f>
        <v>105</v>
      </c>
      <c r="EF18" s="308">
        <f>Мор!D66</f>
        <v>0</v>
      </c>
      <c r="EG18" s="308">
        <f t="shared" si="51"/>
        <v>0</v>
      </c>
      <c r="EH18" s="307">
        <f>Мор!C72</f>
        <v>3257.56333</v>
      </c>
      <c r="EI18" s="307">
        <f>Мор!D72</f>
        <v>361.80200000000002</v>
      </c>
      <c r="EJ18" s="308">
        <f t="shared" si="52"/>
        <v>11.106522371124555</v>
      </c>
      <c r="EK18" s="307">
        <f>Мор!C77</f>
        <v>14564.55069</v>
      </c>
      <c r="EL18" s="307">
        <f>Мор!D77</f>
        <v>2731.5119500000001</v>
      </c>
      <c r="EM18" s="308">
        <f t="shared" si="53"/>
        <v>18.754522594888236</v>
      </c>
      <c r="EN18" s="307">
        <f>Мор!C81</f>
        <v>6030.8</v>
      </c>
      <c r="EO18" s="327">
        <f>Мор!D81</f>
        <v>3522.3</v>
      </c>
      <c r="EP18" s="308">
        <f t="shared" si="10"/>
        <v>58.405186708231085</v>
      </c>
      <c r="EQ18" s="308">
        <f>Мор!C84</f>
        <v>0</v>
      </c>
      <c r="ER18" s="308">
        <f>Мор!D84</f>
        <v>0</v>
      </c>
      <c r="ES18" s="308" t="e">
        <f t="shared" si="11"/>
        <v>#DIV/0!</v>
      </c>
      <c r="ET18" s="324">
        <f>Мор!C89</f>
        <v>25</v>
      </c>
      <c r="EU18" s="324">
        <f>Мор!D89</f>
        <v>0</v>
      </c>
      <c r="EV18" s="308">
        <f t="shared" si="54"/>
        <v>0</v>
      </c>
      <c r="EW18" s="308">
        <f>Мор!C95</f>
        <v>0</v>
      </c>
      <c r="EX18" s="308">
        <f>Мор!D95</f>
        <v>0</v>
      </c>
      <c r="EY18" s="308" t="e">
        <f t="shared" si="55"/>
        <v>#DIV/0!</v>
      </c>
      <c r="EZ18" s="328">
        <f t="shared" si="12"/>
        <v>-1793.9677800000027</v>
      </c>
      <c r="FA18" s="328">
        <f t="shared" si="13"/>
        <v>-1488.9111000000003</v>
      </c>
      <c r="FB18" s="308">
        <f t="shared" ref="FB18:FB29" si="57">FA18/EZ18*100</f>
        <v>82.995420352532648</v>
      </c>
      <c r="FC18" s="167"/>
      <c r="FD18" s="168"/>
      <c r="FF18" s="168"/>
    </row>
    <row r="19" spans="1:173" s="253" customFormat="1" ht="27.75" customHeight="1">
      <c r="A19" s="346">
        <v>6</v>
      </c>
      <c r="B19" s="343" t="s">
        <v>295</v>
      </c>
      <c r="C19" s="320">
        <f t="shared" si="14"/>
        <v>20272.324280000001</v>
      </c>
      <c r="D19" s="297">
        <f t="shared" si="0"/>
        <v>5917.9055499999995</v>
      </c>
      <c r="E19" s="305">
        <f t="shared" si="1"/>
        <v>29.192042650178045</v>
      </c>
      <c r="F19" s="299">
        <f t="shared" si="15"/>
        <v>5816.5499999999993</v>
      </c>
      <c r="G19" s="319">
        <f t="shared" si="3"/>
        <v>2415.0523399999997</v>
      </c>
      <c r="H19" s="305">
        <f t="shared" si="16"/>
        <v>41.520357256449273</v>
      </c>
      <c r="I19" s="298">
        <f t="shared" si="17"/>
        <v>5354.3099999999995</v>
      </c>
      <c r="J19" s="305"/>
      <c r="K19" s="305"/>
      <c r="L19" s="313">
        <f>Мос!C6</f>
        <v>1704</v>
      </c>
      <c r="M19" s="449">
        <f>Мос!D6</f>
        <v>731.22526000000005</v>
      </c>
      <c r="N19" s="305">
        <f t="shared" si="18"/>
        <v>42.912280516431927</v>
      </c>
      <c r="O19" s="305">
        <f>Мос!C8</f>
        <v>320.89600000000002</v>
      </c>
      <c r="P19" s="305">
        <f>Мос!D8</f>
        <v>234.96018000000001</v>
      </c>
      <c r="Q19" s="305">
        <f t="shared" si="19"/>
        <v>73.220040137614674</v>
      </c>
      <c r="R19" s="305">
        <f>Мос!C9</f>
        <v>3.4409999999999998</v>
      </c>
      <c r="S19" s="305">
        <f>Мос!D9</f>
        <v>1.3831899999999999</v>
      </c>
      <c r="T19" s="305">
        <f t="shared" si="20"/>
        <v>40.197326358616678</v>
      </c>
      <c r="U19" s="305">
        <f>Мос!C10</f>
        <v>535.97299999999996</v>
      </c>
      <c r="V19" s="305">
        <f>Мос!D10</f>
        <v>270.65879000000001</v>
      </c>
      <c r="W19" s="305">
        <f t="shared" si="21"/>
        <v>50.498586682538118</v>
      </c>
      <c r="X19" s="305">
        <f>Мос!C11</f>
        <v>0</v>
      </c>
      <c r="Y19" s="317">
        <f>Мос!D11</f>
        <v>-29.655830000000002</v>
      </c>
      <c r="Z19" s="305" t="e">
        <f t="shared" si="22"/>
        <v>#DIV/0!</v>
      </c>
      <c r="AA19" s="313">
        <f>Мос!C13</f>
        <v>25</v>
      </c>
      <c r="AB19" s="313">
        <f>Мос!D13</f>
        <v>58.41</v>
      </c>
      <c r="AC19" s="305">
        <f t="shared" si="23"/>
        <v>233.64</v>
      </c>
      <c r="AD19" s="313">
        <f>Мос!C15</f>
        <v>999</v>
      </c>
      <c r="AE19" s="304">
        <f>Мос!D15</f>
        <v>217.03648999999999</v>
      </c>
      <c r="AF19" s="305">
        <f t="shared" si="24"/>
        <v>21.725374374374372</v>
      </c>
      <c r="AG19" s="313">
        <f>Мос!C16</f>
        <v>1758</v>
      </c>
      <c r="AH19" s="313">
        <f>Мос!D16</f>
        <v>466.00189</v>
      </c>
      <c r="AI19" s="305">
        <f t="shared" si="4"/>
        <v>26.507502275312856</v>
      </c>
      <c r="AJ19" s="305">
        <f>Мос!C18</f>
        <v>8</v>
      </c>
      <c r="AK19" s="305">
        <f>Мос!D18</f>
        <v>2.4</v>
      </c>
      <c r="AL19" s="305">
        <f t="shared" si="25"/>
        <v>30</v>
      </c>
      <c r="AM19" s="305"/>
      <c r="AN19" s="305"/>
      <c r="AO19" s="305" t="e">
        <f t="shared" si="5"/>
        <v>#DIV/0!</v>
      </c>
      <c r="AP19" s="313">
        <f>Мос!C27</f>
        <v>0</v>
      </c>
      <c r="AQ19" s="313">
        <v>0</v>
      </c>
      <c r="AR19" s="305" t="e">
        <f t="shared" si="6"/>
        <v>#DIV/0!</v>
      </c>
      <c r="AS19" s="313">
        <v>0</v>
      </c>
      <c r="AT19" s="314">
        <f>Мос!D27</f>
        <v>0</v>
      </c>
      <c r="AU19" s="305" t="e">
        <f t="shared" si="26"/>
        <v>#DIV/0!</v>
      </c>
      <c r="AV19" s="313">
        <f>Мос!C26</f>
        <v>0</v>
      </c>
      <c r="AW19" s="314">
        <f>Мос!D28</f>
        <v>0</v>
      </c>
      <c r="AX19" s="305" t="e">
        <f t="shared" si="27"/>
        <v>#DIV/0!</v>
      </c>
      <c r="AY19" s="313"/>
      <c r="AZ19" s="313"/>
      <c r="BA19" s="305" t="e">
        <f t="shared" si="28"/>
        <v>#DIV/0!</v>
      </c>
      <c r="BB19" s="305">
        <f>Мос!C30</f>
        <v>0</v>
      </c>
      <c r="BC19" s="308">
        <f>Мос!D30</f>
        <v>0.39237</v>
      </c>
      <c r="BD19" s="305" t="e">
        <f t="shared" si="29"/>
        <v>#DIV/0!</v>
      </c>
      <c r="BE19" s="305"/>
      <c r="BF19" s="305"/>
      <c r="BG19" s="305"/>
      <c r="BH19" s="305">
        <f>SUM(Мос!C31)</f>
        <v>462.24</v>
      </c>
      <c r="BI19" s="305">
        <f>Мос!D31</f>
        <v>462.24</v>
      </c>
      <c r="BJ19" s="305">
        <f t="shared" si="30"/>
        <v>100</v>
      </c>
      <c r="BK19" s="305"/>
      <c r="BL19" s="305"/>
      <c r="BM19" s="305" t="e">
        <f t="shared" si="31"/>
        <v>#DIV/0!</v>
      </c>
      <c r="BN19" s="305"/>
      <c r="BO19" s="305"/>
      <c r="BP19" s="305"/>
      <c r="BQ19" s="305">
        <f>Мос!C34</f>
        <v>0</v>
      </c>
      <c r="BR19" s="305">
        <f>Мос!D35</f>
        <v>0</v>
      </c>
      <c r="BS19" s="298" t="e">
        <f t="shared" si="32"/>
        <v>#DIV/0!</v>
      </c>
      <c r="BT19" s="305">
        <f>Мос!C36</f>
        <v>0</v>
      </c>
      <c r="BU19" s="305">
        <f>Мос!D36</f>
        <v>0</v>
      </c>
      <c r="BV19" s="305" t="e">
        <f t="shared" si="33"/>
        <v>#DIV/0!</v>
      </c>
      <c r="BW19" s="305"/>
      <c r="BX19" s="305"/>
      <c r="BY19" s="315" t="e">
        <f t="shared" si="34"/>
        <v>#DIV/0!</v>
      </c>
      <c r="BZ19" s="315"/>
      <c r="CA19" s="315"/>
      <c r="CB19" s="315" t="e">
        <f t="shared" si="35"/>
        <v>#DIV/0!</v>
      </c>
      <c r="CC19" s="313">
        <f t="shared" si="36"/>
        <v>14455.77428</v>
      </c>
      <c r="CD19" s="313">
        <f t="shared" si="37"/>
        <v>3502.8532100000002</v>
      </c>
      <c r="CE19" s="305">
        <f t="shared" si="56"/>
        <v>24.231515670843752</v>
      </c>
      <c r="CF19" s="305">
        <f>SUM(Мос!C41)</f>
        <v>1479.2</v>
      </c>
      <c r="CG19" s="305">
        <f>SUM(Мос!D41)</f>
        <v>739.60199999999998</v>
      </c>
      <c r="CH19" s="305">
        <f>CG19/CF19*100</f>
        <v>50.000135208220655</v>
      </c>
      <c r="CI19" s="305">
        <f>Мос!C42</f>
        <v>0</v>
      </c>
      <c r="CJ19" s="460">
        <f>Мос!D42</f>
        <v>0</v>
      </c>
      <c r="CK19" s="305" t="e">
        <f t="shared" si="39"/>
        <v>#DIV/0!</v>
      </c>
      <c r="CL19" s="305">
        <f>Мос!C43</f>
        <v>8540.8092799999995</v>
      </c>
      <c r="CM19" s="305">
        <f>Мос!D43</f>
        <v>1353.441</v>
      </c>
      <c r="CN19" s="305">
        <f t="shared" si="7"/>
        <v>15.846753576026465</v>
      </c>
      <c r="CO19" s="305">
        <f>Мос!C45</f>
        <v>235.76499999999999</v>
      </c>
      <c r="CP19" s="305">
        <f>Мос!D45</f>
        <v>113.46299999999999</v>
      </c>
      <c r="CQ19" s="305">
        <f t="shared" si="8"/>
        <v>48.125463915339431</v>
      </c>
      <c r="CR19" s="305">
        <f>Мос!C46</f>
        <v>3300</v>
      </c>
      <c r="CS19" s="305">
        <f>Мос!D46</f>
        <v>297</v>
      </c>
      <c r="CT19" s="298">
        <f t="shared" si="40"/>
        <v>9</v>
      </c>
      <c r="CU19" s="317">
        <f>Мос!C51</f>
        <v>900</v>
      </c>
      <c r="CV19" s="305">
        <f>Мос!D51</f>
        <v>999.34721000000002</v>
      </c>
      <c r="CW19" s="305">
        <f t="shared" si="9"/>
        <v>111.03857888888888</v>
      </c>
      <c r="CX19" s="305"/>
      <c r="CY19" s="305"/>
      <c r="CZ19" s="305"/>
      <c r="DA19" s="313"/>
      <c r="DB19" s="313"/>
      <c r="DC19" s="305" t="e">
        <f t="shared" si="41"/>
        <v>#DIV/0!</v>
      </c>
      <c r="DD19" s="305"/>
      <c r="DE19" s="305"/>
      <c r="DF19" s="305"/>
      <c r="DG19" s="305"/>
      <c r="DH19" s="305"/>
      <c r="DI19" s="305"/>
      <c r="DJ19" s="307">
        <f t="shared" si="42"/>
        <v>20237.644990000001</v>
      </c>
      <c r="DK19" s="307">
        <f t="shared" si="42"/>
        <v>4770.9480199999998</v>
      </c>
      <c r="DL19" s="305">
        <f t="shared" si="43"/>
        <v>23.574620576442872</v>
      </c>
      <c r="DM19" s="313">
        <f t="shared" si="44"/>
        <v>2549.7840000000001</v>
      </c>
      <c r="DN19" s="313">
        <f t="shared" si="44"/>
        <v>1186.7122999999999</v>
      </c>
      <c r="DO19" s="305">
        <f t="shared" si="45"/>
        <v>46.541679608939418</v>
      </c>
      <c r="DP19" s="305">
        <f>Мос!C59</f>
        <v>2489.2800000000002</v>
      </c>
      <c r="DQ19" s="305">
        <f>Мос!D59</f>
        <v>1136.7122999999999</v>
      </c>
      <c r="DR19" s="305">
        <f t="shared" si="46"/>
        <v>45.664300520632466</v>
      </c>
      <c r="DS19" s="305">
        <f>Мос!C62</f>
        <v>0</v>
      </c>
      <c r="DT19" s="305">
        <f>Мос!D62</f>
        <v>0</v>
      </c>
      <c r="DU19" s="305" t="e">
        <f t="shared" si="47"/>
        <v>#DIV/0!</v>
      </c>
      <c r="DV19" s="305">
        <f>Мос!C63</f>
        <v>5</v>
      </c>
      <c r="DW19" s="305">
        <f>Мос!D63</f>
        <v>0</v>
      </c>
      <c r="DX19" s="305">
        <f t="shared" si="48"/>
        <v>0</v>
      </c>
      <c r="DY19" s="305">
        <f>Мос!C64</f>
        <v>55.503999999999998</v>
      </c>
      <c r="DZ19" s="305">
        <f>Мос!D64</f>
        <v>50</v>
      </c>
      <c r="EA19" s="305">
        <f t="shared" si="49"/>
        <v>90.083597578552897</v>
      </c>
      <c r="EB19" s="305">
        <f>Мос!C66</f>
        <v>235.76499999999999</v>
      </c>
      <c r="EC19" s="305">
        <f>Мос!D66</f>
        <v>0</v>
      </c>
      <c r="ED19" s="305">
        <f t="shared" si="50"/>
        <v>0</v>
      </c>
      <c r="EE19" s="305">
        <f>Мос!C67</f>
        <v>13.5</v>
      </c>
      <c r="EF19" s="305">
        <f>Мос!D67</f>
        <v>0.7</v>
      </c>
      <c r="EG19" s="305">
        <f t="shared" si="51"/>
        <v>5.1851851851851851</v>
      </c>
      <c r="EH19" s="313">
        <f>Мос!C73</f>
        <v>4374.2875100000001</v>
      </c>
      <c r="EI19" s="313">
        <f>Мос!D73</f>
        <v>1825.8240000000001</v>
      </c>
      <c r="EJ19" s="305">
        <f t="shared" si="52"/>
        <v>41.739917548309485</v>
      </c>
      <c r="EK19" s="313">
        <f>Мос!C78</f>
        <v>11804.40848</v>
      </c>
      <c r="EL19" s="313">
        <f>Мос!D78</f>
        <v>1537.51172</v>
      </c>
      <c r="EM19" s="305">
        <f t="shared" si="53"/>
        <v>13.024894238495548</v>
      </c>
      <c r="EN19" s="313">
        <f>Мос!C83</f>
        <v>1224.9000000000001</v>
      </c>
      <c r="EO19" s="318">
        <f>Мос!D83</f>
        <v>204.15</v>
      </c>
      <c r="EP19" s="305">
        <f t="shared" si="10"/>
        <v>16.666666666666664</v>
      </c>
      <c r="EQ19" s="305">
        <f>Мос!C91</f>
        <v>0</v>
      </c>
      <c r="ER19" s="305">
        <f>Мос!D91</f>
        <v>0</v>
      </c>
      <c r="ES19" s="305" t="e">
        <f t="shared" si="11"/>
        <v>#DIV/0!</v>
      </c>
      <c r="ET19" s="319">
        <f>Мос!C93</f>
        <v>35</v>
      </c>
      <c r="EU19" s="319">
        <f>Мос!D93</f>
        <v>16.05</v>
      </c>
      <c r="EV19" s="305">
        <f t="shared" si="54"/>
        <v>45.857142857142854</v>
      </c>
      <c r="EW19" s="305">
        <f>Мос!C99</f>
        <v>0</v>
      </c>
      <c r="EX19" s="305">
        <f>Мос!D99</f>
        <v>0</v>
      </c>
      <c r="EY19" s="305" t="e">
        <f t="shared" si="55"/>
        <v>#DIV/0!</v>
      </c>
      <c r="EZ19" s="329">
        <f t="shared" si="12"/>
        <v>34.679290000000037</v>
      </c>
      <c r="FA19" s="329">
        <f t="shared" si="13"/>
        <v>1146.9575299999997</v>
      </c>
      <c r="FB19" s="305">
        <f t="shared" si="57"/>
        <v>3307.3270242845183</v>
      </c>
      <c r="FC19" s="251"/>
      <c r="FD19" s="252"/>
      <c r="FF19" s="252"/>
    </row>
    <row r="20" spans="1:173" s="157" customFormat="1" ht="24.75" customHeight="1">
      <c r="A20" s="341">
        <v>7</v>
      </c>
      <c r="B20" s="343" t="s">
        <v>296</v>
      </c>
      <c r="C20" s="296">
        <f t="shared" si="14"/>
        <v>13714.586950000001</v>
      </c>
      <c r="D20" s="297">
        <f t="shared" si="0"/>
        <v>3871.46461</v>
      </c>
      <c r="E20" s="305">
        <f t="shared" si="1"/>
        <v>28.228809399177713</v>
      </c>
      <c r="F20" s="299">
        <f t="shared" si="15"/>
        <v>2441.8199999999997</v>
      </c>
      <c r="G20" s="299">
        <f t="shared" si="3"/>
        <v>732.67845999999997</v>
      </c>
      <c r="H20" s="305">
        <f t="shared" si="16"/>
        <v>30.005424642275024</v>
      </c>
      <c r="I20" s="298">
        <f t="shared" si="17"/>
        <v>2301.8199999999997</v>
      </c>
      <c r="J20" s="305"/>
      <c r="K20" s="305"/>
      <c r="L20" s="321">
        <f>Ори!C6</f>
        <v>273</v>
      </c>
      <c r="M20" s="448">
        <f>Ори!D6</f>
        <v>134.6807</v>
      </c>
      <c r="N20" s="305">
        <f t="shared" si="18"/>
        <v>49.333589743589748</v>
      </c>
      <c r="O20" s="305">
        <f>Ори!C8</f>
        <v>205.45599999999999</v>
      </c>
      <c r="P20" s="305">
        <f>Ори!D8</f>
        <v>150.43656999999999</v>
      </c>
      <c r="Q20" s="298">
        <f t="shared" si="19"/>
        <v>73.220821003037145</v>
      </c>
      <c r="R20" s="298">
        <f>Ори!C9</f>
        <v>2.2029999999999998</v>
      </c>
      <c r="S20" s="298">
        <f>Ори!D9</f>
        <v>0.88561000000000001</v>
      </c>
      <c r="T20" s="298">
        <f t="shared" si="20"/>
        <v>40.200181570585571</v>
      </c>
      <c r="U20" s="298">
        <f>Ори!C10</f>
        <v>343.161</v>
      </c>
      <c r="V20" s="298">
        <f>Ори!D10</f>
        <v>173.29310000000001</v>
      </c>
      <c r="W20" s="298">
        <f t="shared" si="21"/>
        <v>50.499066036058885</v>
      </c>
      <c r="X20" s="298">
        <f>Ори!C11</f>
        <v>0</v>
      </c>
      <c r="Y20" s="302">
        <f>Ори!D11</f>
        <v>-18.987570000000002</v>
      </c>
      <c r="Z20" s="298" t="e">
        <f t="shared" si="22"/>
        <v>#DIV/0!</v>
      </c>
      <c r="AA20" s="313">
        <f>Ори!C13</f>
        <v>10</v>
      </c>
      <c r="AB20" s="313">
        <f>Ори!D13</f>
        <v>3.70086</v>
      </c>
      <c r="AC20" s="305">
        <f t="shared" si="23"/>
        <v>37.008600000000001</v>
      </c>
      <c r="AD20" s="313">
        <f>Ори!C15</f>
        <v>360</v>
      </c>
      <c r="AE20" s="304">
        <f>Ори!D15</f>
        <v>84.622450000000001</v>
      </c>
      <c r="AF20" s="305">
        <f t="shared" si="24"/>
        <v>23.506236111111111</v>
      </c>
      <c r="AG20" s="313">
        <f>Ори!C16</f>
        <v>1100</v>
      </c>
      <c r="AH20" s="313">
        <f>Ори!D16</f>
        <v>168.83072999999999</v>
      </c>
      <c r="AI20" s="305">
        <f t="shared" si="4"/>
        <v>15.34824818181818</v>
      </c>
      <c r="AJ20" s="305">
        <f>Ори!C18</f>
        <v>8</v>
      </c>
      <c r="AK20" s="305">
        <f>Ори!D18</f>
        <v>1.99</v>
      </c>
      <c r="AL20" s="305">
        <f t="shared" si="25"/>
        <v>24.875</v>
      </c>
      <c r="AM20" s="305"/>
      <c r="AN20" s="305"/>
      <c r="AO20" s="305" t="e">
        <f t="shared" si="5"/>
        <v>#DIV/0!</v>
      </c>
      <c r="AP20" s="313">
        <v>0</v>
      </c>
      <c r="AQ20" s="313">
        <v>0</v>
      </c>
      <c r="AR20" s="305" t="e">
        <f t="shared" si="6"/>
        <v>#DIV/0!</v>
      </c>
      <c r="AS20" s="313">
        <f>Ори!C27</f>
        <v>100</v>
      </c>
      <c r="AT20" s="314">
        <f>Ори!D27</f>
        <v>0.51063000000000003</v>
      </c>
      <c r="AU20" s="305">
        <f t="shared" si="26"/>
        <v>0.51063000000000003</v>
      </c>
      <c r="AV20" s="307">
        <f>Ори!C28</f>
        <v>30</v>
      </c>
      <c r="AW20" s="314">
        <f>Ори!D28</f>
        <v>27</v>
      </c>
      <c r="AX20" s="305">
        <f t="shared" si="27"/>
        <v>90</v>
      </c>
      <c r="AY20" s="313"/>
      <c r="AZ20" s="313"/>
      <c r="BA20" s="305" t="e">
        <f t="shared" si="28"/>
        <v>#DIV/0!</v>
      </c>
      <c r="BB20" s="305">
        <f>Ори!C30</f>
        <v>10</v>
      </c>
      <c r="BC20" s="308">
        <f>Ори!D30</f>
        <v>5.7153799999999997</v>
      </c>
      <c r="BD20" s="305">
        <f t="shared" si="29"/>
        <v>57.153799999999997</v>
      </c>
      <c r="BE20" s="305"/>
      <c r="BF20" s="305"/>
      <c r="BG20" s="305"/>
      <c r="BH20" s="305">
        <f>Ори!C33</f>
        <v>0</v>
      </c>
      <c r="BI20" s="305">
        <f>Ори!D33</f>
        <v>0</v>
      </c>
      <c r="BJ20" s="305" t="e">
        <f t="shared" si="30"/>
        <v>#DIV/0!</v>
      </c>
      <c r="BK20" s="305"/>
      <c r="BL20" s="305"/>
      <c r="BM20" s="305" t="e">
        <f t="shared" si="31"/>
        <v>#DIV/0!</v>
      </c>
      <c r="BN20" s="305"/>
      <c r="BO20" s="305"/>
      <c r="BP20" s="305"/>
      <c r="BQ20" s="305">
        <f>Ори!C35</f>
        <v>0</v>
      </c>
      <c r="BR20" s="305">
        <f>Ори!D34</f>
        <v>0</v>
      </c>
      <c r="BS20" s="298" t="e">
        <f t="shared" si="32"/>
        <v>#DIV/0!</v>
      </c>
      <c r="BT20" s="305">
        <f>Ори!C36</f>
        <v>0</v>
      </c>
      <c r="BU20" s="305">
        <f>Ори!D36</f>
        <v>0</v>
      </c>
      <c r="BV20" s="305" t="e">
        <f t="shared" si="33"/>
        <v>#DIV/0!</v>
      </c>
      <c r="BW20" s="305"/>
      <c r="BX20" s="305"/>
      <c r="BY20" s="315" t="e">
        <f t="shared" si="34"/>
        <v>#DIV/0!</v>
      </c>
      <c r="BZ20" s="315"/>
      <c r="CA20" s="315"/>
      <c r="CB20" s="315" t="e">
        <f t="shared" si="35"/>
        <v>#DIV/0!</v>
      </c>
      <c r="CC20" s="303">
        <f t="shared" si="36"/>
        <v>11272.766950000001</v>
      </c>
      <c r="CD20" s="303">
        <f t="shared" si="37"/>
        <v>3138.7861499999999</v>
      </c>
      <c r="CE20" s="305">
        <f t="shared" si="56"/>
        <v>27.843972681436473</v>
      </c>
      <c r="CF20" s="305">
        <f>Ори!C41</f>
        <v>3478.3</v>
      </c>
      <c r="CG20" s="305">
        <f>Ори!D41</f>
        <v>1739.1479999999999</v>
      </c>
      <c r="CH20" s="305">
        <f t="shared" si="38"/>
        <v>49.99994250064686</v>
      </c>
      <c r="CI20" s="305">
        <f>Ори!C42</f>
        <v>0</v>
      </c>
      <c r="CJ20" s="460">
        <f>Ори!D42</f>
        <v>0</v>
      </c>
      <c r="CK20" s="305" t="e">
        <f t="shared" si="39"/>
        <v>#DIV/0!</v>
      </c>
      <c r="CL20" s="305">
        <f>Ори!C43</f>
        <v>5374.4871000000003</v>
      </c>
      <c r="CM20" s="305">
        <f>Ори!D43</f>
        <v>1222.3409899999999</v>
      </c>
      <c r="CN20" s="305">
        <f t="shared" si="7"/>
        <v>22.743397970012801</v>
      </c>
      <c r="CO20" s="305">
        <f>Ори!C45</f>
        <v>235.76400000000001</v>
      </c>
      <c r="CP20" s="305">
        <f>Ори!D45</f>
        <v>113.46299999999999</v>
      </c>
      <c r="CQ20" s="305">
        <f t="shared" si="8"/>
        <v>48.125668040922278</v>
      </c>
      <c r="CR20" s="305">
        <f>Ори!C46</f>
        <v>1457.5530000000001</v>
      </c>
      <c r="CS20" s="305">
        <f>Ори!D46</f>
        <v>0</v>
      </c>
      <c r="CT20" s="298">
        <f t="shared" si="40"/>
        <v>0</v>
      </c>
      <c r="CU20" s="317">
        <f>Ори!C47</f>
        <v>726.66285000000005</v>
      </c>
      <c r="CV20" s="305">
        <f>Ори!D47</f>
        <v>63.834159999999997</v>
      </c>
      <c r="CW20" s="305">
        <f t="shared" si="9"/>
        <v>8.7845635702994844</v>
      </c>
      <c r="CX20" s="305"/>
      <c r="CY20" s="305"/>
      <c r="CZ20" s="305"/>
      <c r="DA20" s="313"/>
      <c r="DB20" s="313"/>
      <c r="DC20" s="305" t="e">
        <f t="shared" si="41"/>
        <v>#DIV/0!</v>
      </c>
      <c r="DD20" s="305"/>
      <c r="DE20" s="305"/>
      <c r="DF20" s="305"/>
      <c r="DG20" s="305"/>
      <c r="DH20" s="305"/>
      <c r="DI20" s="305"/>
      <c r="DJ20" s="307">
        <f t="shared" si="42"/>
        <v>13902.76821</v>
      </c>
      <c r="DK20" s="307">
        <f t="shared" si="42"/>
        <v>3645.97352</v>
      </c>
      <c r="DL20" s="305">
        <f t="shared" si="43"/>
        <v>26.224802607134883</v>
      </c>
      <c r="DM20" s="313">
        <f t="shared" si="44"/>
        <v>1689.1020000000001</v>
      </c>
      <c r="DN20" s="313">
        <f t="shared" si="44"/>
        <v>672.43257000000006</v>
      </c>
      <c r="DO20" s="305">
        <f t="shared" si="45"/>
        <v>39.810062980210787</v>
      </c>
      <c r="DP20" s="305">
        <f>Ори!C58</f>
        <v>1669.2</v>
      </c>
      <c r="DQ20" s="305">
        <f>Ори!D58</f>
        <v>662.53057000000001</v>
      </c>
      <c r="DR20" s="305">
        <f t="shared" si="46"/>
        <v>39.691503115264801</v>
      </c>
      <c r="DS20" s="305">
        <f>Ори!C61</f>
        <v>0</v>
      </c>
      <c r="DT20" s="305">
        <f>Ори!D61</f>
        <v>0</v>
      </c>
      <c r="DU20" s="305" t="e">
        <f t="shared" si="47"/>
        <v>#DIV/0!</v>
      </c>
      <c r="DV20" s="305">
        <f>Ори!C62</f>
        <v>10</v>
      </c>
      <c r="DW20" s="305">
        <f>Ори!D62</f>
        <v>0</v>
      </c>
      <c r="DX20" s="305">
        <f t="shared" si="48"/>
        <v>0</v>
      </c>
      <c r="DY20" s="305">
        <f>Ори!C63</f>
        <v>9.9019999999999992</v>
      </c>
      <c r="DZ20" s="305">
        <f>Ори!D63</f>
        <v>9.9019999999999992</v>
      </c>
      <c r="EA20" s="305">
        <f t="shared" si="49"/>
        <v>100</v>
      </c>
      <c r="EB20" s="305">
        <f>Ори!C65</f>
        <v>235.76400000000001</v>
      </c>
      <c r="EC20" s="305">
        <f>Ори!D65</f>
        <v>84.387320000000003</v>
      </c>
      <c r="ED20" s="305">
        <f t="shared" si="50"/>
        <v>35.793132115166017</v>
      </c>
      <c r="EE20" s="305">
        <f>Ори!C66</f>
        <v>18.5</v>
      </c>
      <c r="EF20" s="305">
        <f>Ори!D66</f>
        <v>8.5613399999999995</v>
      </c>
      <c r="EG20" s="305">
        <f t="shared" si="51"/>
        <v>46.277513513513512</v>
      </c>
      <c r="EH20" s="313">
        <f>Ори!C72</f>
        <v>7895.5642099999995</v>
      </c>
      <c r="EI20" s="313">
        <f>Ори!D72</f>
        <v>941.09631999999999</v>
      </c>
      <c r="EJ20" s="305">
        <f t="shared" si="52"/>
        <v>11.919304244376477</v>
      </c>
      <c r="EK20" s="313">
        <f>Ори!C77</f>
        <v>2235.7380000000003</v>
      </c>
      <c r="EL20" s="313">
        <f>Ори!D77</f>
        <v>1001.27657</v>
      </c>
      <c r="EM20" s="305">
        <f t="shared" si="53"/>
        <v>44.785058446025424</v>
      </c>
      <c r="EN20" s="313">
        <f>Ори!C82</f>
        <v>1784.1</v>
      </c>
      <c r="EO20" s="318">
        <f>Ори!D82</f>
        <v>894.21939999999995</v>
      </c>
      <c r="EP20" s="305">
        <f t="shared" si="10"/>
        <v>50.121596323076055</v>
      </c>
      <c r="EQ20" s="305">
        <f>Ори!C84</f>
        <v>0</v>
      </c>
      <c r="ER20" s="305">
        <f>Ори!D84</f>
        <v>0</v>
      </c>
      <c r="ES20" s="305" t="e">
        <f t="shared" si="11"/>
        <v>#DIV/0!</v>
      </c>
      <c r="ET20" s="319">
        <f>Ори!C89</f>
        <v>44</v>
      </c>
      <c r="EU20" s="319">
        <f>Ори!D89</f>
        <v>44</v>
      </c>
      <c r="EV20" s="305">
        <f t="shared" si="54"/>
        <v>100</v>
      </c>
      <c r="EW20" s="305">
        <f>Ори!C95</f>
        <v>0</v>
      </c>
      <c r="EX20" s="305">
        <f>Ори!D95</f>
        <v>0</v>
      </c>
      <c r="EY20" s="298" t="e">
        <f t="shared" si="55"/>
        <v>#DIV/0!</v>
      </c>
      <c r="EZ20" s="312">
        <f t="shared" si="12"/>
        <v>-188.18125999999938</v>
      </c>
      <c r="FA20" s="312">
        <f t="shared" si="13"/>
        <v>225.49108999999999</v>
      </c>
      <c r="FB20" s="298">
        <f t="shared" si="57"/>
        <v>-119.82653851929821</v>
      </c>
      <c r="FC20" s="159"/>
      <c r="FD20" s="160"/>
      <c r="FF20" s="160"/>
      <c r="FI20" s="162"/>
      <c r="FJ20" s="162"/>
      <c r="FK20" s="162"/>
      <c r="FL20" s="162"/>
      <c r="FM20" s="162"/>
      <c r="FN20" s="162"/>
      <c r="FO20" s="162"/>
      <c r="FP20" s="162"/>
      <c r="FQ20" s="162"/>
    </row>
    <row r="21" spans="1:173" s="157" customFormat="1" ht="24.75" customHeight="1">
      <c r="A21" s="341">
        <v>8</v>
      </c>
      <c r="B21" s="343" t="s">
        <v>297</v>
      </c>
      <c r="C21" s="296">
        <f t="shared" si="14"/>
        <v>18971.771560000001</v>
      </c>
      <c r="D21" s="297">
        <f t="shared" si="0"/>
        <v>3577.0185600000004</v>
      </c>
      <c r="E21" s="305">
        <f t="shared" si="1"/>
        <v>18.85442563277417</v>
      </c>
      <c r="F21" s="299">
        <f t="shared" si="15"/>
        <v>2075.5406400000002</v>
      </c>
      <c r="G21" s="299">
        <f t="shared" si="3"/>
        <v>698.49108000000001</v>
      </c>
      <c r="H21" s="305">
        <f t="shared" si="16"/>
        <v>33.653452336158537</v>
      </c>
      <c r="I21" s="298">
        <f t="shared" si="17"/>
        <v>1838.27</v>
      </c>
      <c r="J21" s="305"/>
      <c r="K21" s="305"/>
      <c r="L21" s="313">
        <f>Сят!C6</f>
        <v>162</v>
      </c>
      <c r="M21" s="449">
        <f>Сят!D6</f>
        <v>73.46114</v>
      </c>
      <c r="N21" s="305">
        <f t="shared" si="18"/>
        <v>45.346382716049384</v>
      </c>
      <c r="O21" s="305">
        <f>Сят!C8</f>
        <v>255.233</v>
      </c>
      <c r="P21" s="305">
        <f>Сят!D8</f>
        <v>186.88255000000001</v>
      </c>
      <c r="Q21" s="298">
        <f t="shared" si="19"/>
        <v>73.220371190245785</v>
      </c>
      <c r="R21" s="298">
        <f>Сят!C9</f>
        <v>2.7370000000000001</v>
      </c>
      <c r="S21" s="298">
        <f>Сят!D9</f>
        <v>1.10016</v>
      </c>
      <c r="T21" s="298">
        <f t="shared" si="20"/>
        <v>40.195834855681397</v>
      </c>
      <c r="U21" s="298">
        <f>Сят!C10</f>
        <v>426.3</v>
      </c>
      <c r="V21" s="298">
        <f>Сят!D10</f>
        <v>215.27646999999999</v>
      </c>
      <c r="W21" s="298">
        <f t="shared" si="21"/>
        <v>50.498820079756037</v>
      </c>
      <c r="X21" s="298">
        <f>Сят!C11</f>
        <v>0</v>
      </c>
      <c r="Y21" s="302">
        <f>Сят!D11</f>
        <v>-23.587630000000001</v>
      </c>
      <c r="Z21" s="298" t="e">
        <f t="shared" si="22"/>
        <v>#DIV/0!</v>
      </c>
      <c r="AA21" s="313">
        <f>Сят!C13</f>
        <v>30</v>
      </c>
      <c r="AB21" s="313">
        <f>Сят!D13</f>
        <v>2.0487000000000002</v>
      </c>
      <c r="AC21" s="305">
        <f t="shared" si="23"/>
        <v>6.8290000000000006</v>
      </c>
      <c r="AD21" s="313">
        <f>Сят!C15</f>
        <v>198</v>
      </c>
      <c r="AE21" s="304">
        <f>Сят!D15</f>
        <v>12.900090000000001</v>
      </c>
      <c r="AF21" s="305">
        <f t="shared" si="24"/>
        <v>6.5151969696969694</v>
      </c>
      <c r="AG21" s="313">
        <f>Сят!C16</f>
        <v>760</v>
      </c>
      <c r="AH21" s="313">
        <f>Сят!D16</f>
        <v>74.771289999999993</v>
      </c>
      <c r="AI21" s="305">
        <f t="shared" si="4"/>
        <v>9.838327631578947</v>
      </c>
      <c r="AJ21" s="305">
        <f>Сят!C18</f>
        <v>4</v>
      </c>
      <c r="AK21" s="305">
        <f>Сят!D18</f>
        <v>3.35</v>
      </c>
      <c r="AL21" s="305">
        <f t="shared" si="25"/>
        <v>83.75</v>
      </c>
      <c r="AM21" s="305">
        <f>Сят!C22</f>
        <v>0</v>
      </c>
      <c r="AN21" s="305">
        <f>Сят!D20</f>
        <v>0</v>
      </c>
      <c r="AO21" s="305" t="e">
        <f t="shared" si="5"/>
        <v>#DIV/0!</v>
      </c>
      <c r="AP21" s="313">
        <v>0</v>
      </c>
      <c r="AQ21" s="313">
        <v>0</v>
      </c>
      <c r="AR21" s="305" t="e">
        <f t="shared" si="6"/>
        <v>#DIV/0!</v>
      </c>
      <c r="AS21" s="313">
        <f>Сят!C27</f>
        <v>207.87064000000001</v>
      </c>
      <c r="AT21" s="314">
        <f>Сят!D27</f>
        <v>96.62</v>
      </c>
      <c r="AU21" s="305">
        <f t="shared" si="26"/>
        <v>46.480830578094142</v>
      </c>
      <c r="AV21" s="307">
        <f>Сят!C28</f>
        <v>6</v>
      </c>
      <c r="AW21" s="314">
        <f>Сят!D28</f>
        <v>3.3868800000000001</v>
      </c>
      <c r="AX21" s="305">
        <f t="shared" si="27"/>
        <v>56.448</v>
      </c>
      <c r="AY21" s="313"/>
      <c r="AZ21" s="313"/>
      <c r="BA21" s="305" t="e">
        <f t="shared" si="28"/>
        <v>#DIV/0!</v>
      </c>
      <c r="BB21" s="305">
        <f>Сят!C30</f>
        <v>10</v>
      </c>
      <c r="BC21" s="308">
        <f>Сят!D30</f>
        <v>3.0170300000000001</v>
      </c>
      <c r="BD21" s="305">
        <f t="shared" si="29"/>
        <v>30.170300000000001</v>
      </c>
      <c r="BE21" s="305"/>
      <c r="BF21" s="305"/>
      <c r="BG21" s="305"/>
      <c r="BH21" s="305">
        <f>Сят!C31</f>
        <v>13.4</v>
      </c>
      <c r="BI21" s="305">
        <f>SUM(Сят!D31)</f>
        <v>49.264400000000002</v>
      </c>
      <c r="BJ21" s="305">
        <f t="shared" si="30"/>
        <v>367.64477611940299</v>
      </c>
      <c r="BK21" s="305"/>
      <c r="BL21" s="305"/>
      <c r="BM21" s="305" t="e">
        <f t="shared" si="31"/>
        <v>#DIV/0!</v>
      </c>
      <c r="BN21" s="305"/>
      <c r="BO21" s="305"/>
      <c r="BP21" s="305"/>
      <c r="BQ21" s="305">
        <f>Сят!C34</f>
        <v>0</v>
      </c>
      <c r="BR21" s="305">
        <f>Сят!D34</f>
        <v>0</v>
      </c>
      <c r="BS21" s="298" t="e">
        <f t="shared" si="32"/>
        <v>#DIV/0!</v>
      </c>
      <c r="BT21" s="305">
        <f>Сят!C36</f>
        <v>0</v>
      </c>
      <c r="BU21" s="305">
        <f>Сят!D36</f>
        <v>0</v>
      </c>
      <c r="BV21" s="305" t="e">
        <f t="shared" si="33"/>
        <v>#DIV/0!</v>
      </c>
      <c r="BW21" s="305"/>
      <c r="BX21" s="305"/>
      <c r="BY21" s="315" t="e">
        <f t="shared" si="34"/>
        <v>#DIV/0!</v>
      </c>
      <c r="BZ21" s="315"/>
      <c r="CA21" s="315"/>
      <c r="CB21" s="315" t="e">
        <f t="shared" si="35"/>
        <v>#DIV/0!</v>
      </c>
      <c r="CC21" s="303">
        <f t="shared" si="36"/>
        <v>16896.230920000002</v>
      </c>
      <c r="CD21" s="303">
        <f t="shared" si="37"/>
        <v>2878.5274800000002</v>
      </c>
      <c r="CE21" s="305">
        <f t="shared" si="56"/>
        <v>17.036506506268793</v>
      </c>
      <c r="CF21" s="305">
        <f>Сят!C41</f>
        <v>4849.2</v>
      </c>
      <c r="CG21" s="305">
        <f>Сят!D41</f>
        <v>2424.6</v>
      </c>
      <c r="CH21" s="305">
        <f t="shared" si="38"/>
        <v>50</v>
      </c>
      <c r="CI21" s="305">
        <f>Сят!C42</f>
        <v>0</v>
      </c>
      <c r="CJ21" s="460">
        <f>Сят!D42</f>
        <v>0</v>
      </c>
      <c r="CK21" s="305" t="e">
        <f t="shared" si="39"/>
        <v>#DIV/0!</v>
      </c>
      <c r="CL21" s="305">
        <f>Сят!C43</f>
        <v>10736.637360000001</v>
      </c>
      <c r="CM21" s="305">
        <f>Сят!D43</f>
        <v>202.65899999999999</v>
      </c>
      <c r="CN21" s="305">
        <f t="shared" si="7"/>
        <v>1.8875462885150476</v>
      </c>
      <c r="CO21" s="305">
        <f>Сят!C44</f>
        <v>235.76499999999999</v>
      </c>
      <c r="CP21" s="305">
        <f>Сят!D44</f>
        <v>113.46299999999999</v>
      </c>
      <c r="CQ21" s="305">
        <f t="shared" si="8"/>
        <v>48.125463915339431</v>
      </c>
      <c r="CR21" s="305">
        <f>Сят!C48</f>
        <v>636.84900000000005</v>
      </c>
      <c r="CS21" s="305">
        <f>Сят!D48</f>
        <v>0</v>
      </c>
      <c r="CT21" s="298">
        <f t="shared" si="40"/>
        <v>0</v>
      </c>
      <c r="CU21" s="317">
        <f>Сят!C49</f>
        <v>437.77956</v>
      </c>
      <c r="CV21" s="305">
        <f>Сят!D49</f>
        <v>137.80547999999999</v>
      </c>
      <c r="CW21" s="305">
        <f t="shared" si="9"/>
        <v>31.478280986896689</v>
      </c>
      <c r="CX21" s="305"/>
      <c r="CY21" s="305">
        <f>Сят!D50</f>
        <v>0</v>
      </c>
      <c r="CZ21" s="305"/>
      <c r="DA21" s="313"/>
      <c r="DB21" s="313"/>
      <c r="DC21" s="305" t="e">
        <f t="shared" si="41"/>
        <v>#DIV/0!</v>
      </c>
      <c r="DD21" s="305"/>
      <c r="DE21" s="305"/>
      <c r="DF21" s="305"/>
      <c r="DG21" s="305"/>
      <c r="DH21" s="305"/>
      <c r="DI21" s="305"/>
      <c r="DJ21" s="307">
        <f t="shared" si="42"/>
        <v>19631.100920000001</v>
      </c>
      <c r="DK21" s="307">
        <f t="shared" si="42"/>
        <v>3674.7722599999997</v>
      </c>
      <c r="DL21" s="305">
        <f t="shared" si="43"/>
        <v>18.71913488181487</v>
      </c>
      <c r="DM21" s="313">
        <f t="shared" si="44"/>
        <v>1610.204</v>
      </c>
      <c r="DN21" s="313">
        <f>Сят!D56</f>
        <v>730.65105000000005</v>
      </c>
      <c r="DO21" s="305">
        <f t="shared" si="45"/>
        <v>45.376303251016651</v>
      </c>
      <c r="DP21" s="305">
        <f>Сят!C58</f>
        <v>1589.7</v>
      </c>
      <c r="DQ21" s="305">
        <f>Сят!D58</f>
        <v>720.14705000000004</v>
      </c>
      <c r="DR21" s="305">
        <f t="shared" si="46"/>
        <v>45.300814619110525</v>
      </c>
      <c r="DS21" s="305">
        <f>Сят!C61</f>
        <v>0</v>
      </c>
      <c r="DT21" s="305">
        <f>Сят!D61</f>
        <v>0</v>
      </c>
      <c r="DU21" s="305" t="e">
        <f t="shared" si="47"/>
        <v>#DIV/0!</v>
      </c>
      <c r="DV21" s="305">
        <f>Сят!C62</f>
        <v>10</v>
      </c>
      <c r="DW21" s="305">
        <f>Сят!D62</f>
        <v>0</v>
      </c>
      <c r="DX21" s="305">
        <f t="shared" si="48"/>
        <v>0</v>
      </c>
      <c r="DY21" s="305">
        <f>Сят!C63</f>
        <v>10.504</v>
      </c>
      <c r="DZ21" s="305">
        <f>Сят!D63</f>
        <v>10.504</v>
      </c>
      <c r="EA21" s="305">
        <f t="shared" si="49"/>
        <v>100</v>
      </c>
      <c r="EB21" s="305">
        <f>Сят!C65</f>
        <v>235.76499999999999</v>
      </c>
      <c r="EC21" s="305">
        <f>Сят!D65</f>
        <v>95.923929999999999</v>
      </c>
      <c r="ED21" s="305">
        <f t="shared" si="50"/>
        <v>40.686246898394593</v>
      </c>
      <c r="EE21" s="305">
        <f>Сят!C66</f>
        <v>12.5</v>
      </c>
      <c r="EF21" s="305">
        <f>Сят!D66</f>
        <v>8.6713400000000007</v>
      </c>
      <c r="EG21" s="305">
        <f t="shared" si="51"/>
        <v>69.370720000000006</v>
      </c>
      <c r="EH21" s="313">
        <f>Сят!C72</f>
        <v>6532.0859200000004</v>
      </c>
      <c r="EI21" s="313">
        <f>Сят!D72</f>
        <v>682.62551000000008</v>
      </c>
      <c r="EJ21" s="305">
        <f t="shared" si="52"/>
        <v>10.450344933613488</v>
      </c>
      <c r="EK21" s="313">
        <f>Сят!C77</f>
        <v>1035.9459999999999</v>
      </c>
      <c r="EL21" s="313">
        <f>Сят!D77</f>
        <v>566.76057000000003</v>
      </c>
      <c r="EM21" s="305">
        <f t="shared" si="53"/>
        <v>54.709470377799619</v>
      </c>
      <c r="EN21" s="313">
        <f>Сят!C81</f>
        <v>10189.6</v>
      </c>
      <c r="EO21" s="318">
        <f>Сят!D81</f>
        <v>1577.63986</v>
      </c>
      <c r="EP21" s="305">
        <f t="shared" si="10"/>
        <v>15.482843880034544</v>
      </c>
      <c r="EQ21" s="305">
        <f>Сят!C83</f>
        <v>0</v>
      </c>
      <c r="ER21" s="305">
        <f>Сят!D83</f>
        <v>0</v>
      </c>
      <c r="ES21" s="305" t="e">
        <f t="shared" si="11"/>
        <v>#DIV/0!</v>
      </c>
      <c r="ET21" s="319">
        <f>Сят!C88</f>
        <v>15</v>
      </c>
      <c r="EU21" s="319">
        <f>Сят!D88</f>
        <v>12.5</v>
      </c>
      <c r="EV21" s="305">
        <f t="shared" si="54"/>
        <v>83.333333333333343</v>
      </c>
      <c r="EW21" s="305">
        <f>Сят!C94</f>
        <v>0</v>
      </c>
      <c r="EX21" s="305">
        <f>Сят!D94</f>
        <v>0</v>
      </c>
      <c r="EY21" s="298" t="e">
        <f t="shared" si="55"/>
        <v>#DIV/0!</v>
      </c>
      <c r="EZ21" s="312">
        <f t="shared" si="12"/>
        <v>-659.32935999999972</v>
      </c>
      <c r="FA21" s="312">
        <f t="shared" si="13"/>
        <v>-97.753699999999299</v>
      </c>
      <c r="FB21" s="298">
        <f t="shared" si="57"/>
        <v>14.826231915411645</v>
      </c>
      <c r="FC21" s="159"/>
      <c r="FD21" s="160"/>
      <c r="FE21" s="162"/>
      <c r="FF21" s="160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</row>
    <row r="22" spans="1:173" s="169" customFormat="1" ht="22.5" customHeight="1">
      <c r="A22" s="344">
        <v>9</v>
      </c>
      <c r="B22" s="345" t="s">
        <v>298</v>
      </c>
      <c r="C22" s="322">
        <f>F22+CC22</f>
        <v>11162.31364</v>
      </c>
      <c r="D22" s="323">
        <f t="shared" si="0"/>
        <v>3534.1103700000003</v>
      </c>
      <c r="E22" s="308">
        <f t="shared" si="1"/>
        <v>31.661091812861837</v>
      </c>
      <c r="F22" s="299">
        <f t="shared" si="15"/>
        <v>2296.0999999999995</v>
      </c>
      <c r="G22" s="324">
        <f t="shared" si="3"/>
        <v>1040.47982</v>
      </c>
      <c r="H22" s="308">
        <f t="shared" si="16"/>
        <v>45.315091677191774</v>
      </c>
      <c r="I22" s="298">
        <f t="shared" si="17"/>
        <v>1816.1</v>
      </c>
      <c r="J22" s="308"/>
      <c r="K22" s="308"/>
      <c r="L22" s="307">
        <f>Тор!C6</f>
        <v>159</v>
      </c>
      <c r="M22" s="449">
        <f>Тор!D6</f>
        <v>63.834220000000002</v>
      </c>
      <c r="N22" s="308">
        <f t="shared" si="18"/>
        <v>40.14730817610063</v>
      </c>
      <c r="O22" s="308">
        <f>Тор!C8</f>
        <v>342.07900000000001</v>
      </c>
      <c r="P22" s="308">
        <f>Тор!D8</f>
        <v>250.46915000000001</v>
      </c>
      <c r="Q22" s="308">
        <f t="shared" si="19"/>
        <v>73.219680249299145</v>
      </c>
      <c r="R22" s="308">
        <f>Тор!C9</f>
        <v>3.6680000000000001</v>
      </c>
      <c r="S22" s="308">
        <f>Тор!D9</f>
        <v>1.4744999999999999</v>
      </c>
      <c r="T22" s="308">
        <f t="shared" si="20"/>
        <v>40.19901853871319</v>
      </c>
      <c r="U22" s="308">
        <f>Тор!C10</f>
        <v>571.35299999999995</v>
      </c>
      <c r="V22" s="308">
        <f>Тор!D10</f>
        <v>288.52409</v>
      </c>
      <c r="W22" s="308">
        <f t="shared" si="21"/>
        <v>50.49839416262801</v>
      </c>
      <c r="X22" s="308">
        <f>Тор!C11</f>
        <v>0</v>
      </c>
      <c r="Y22" s="325">
        <f>Тор!D11</f>
        <v>-31.613309999999998</v>
      </c>
      <c r="Z22" s="308" t="e">
        <f t="shared" si="22"/>
        <v>#DIV/0!</v>
      </c>
      <c r="AA22" s="307">
        <f>Тор!C13</f>
        <v>30</v>
      </c>
      <c r="AB22" s="307">
        <f>Тор!D13</f>
        <v>5.9820000000000002</v>
      </c>
      <c r="AC22" s="308">
        <f t="shared" si="23"/>
        <v>19.939999999999998</v>
      </c>
      <c r="AD22" s="307">
        <f>Тор!C15</f>
        <v>247</v>
      </c>
      <c r="AE22" s="304">
        <f>Тор!D15</f>
        <v>2.6064600000000002</v>
      </c>
      <c r="AF22" s="308">
        <f t="shared" si="24"/>
        <v>1.055246963562753</v>
      </c>
      <c r="AG22" s="307">
        <f>Тор!C16</f>
        <v>455</v>
      </c>
      <c r="AH22" s="307">
        <f>Тор!D16</f>
        <v>41.97045</v>
      </c>
      <c r="AI22" s="308">
        <f t="shared" si="4"/>
        <v>9.224274725274725</v>
      </c>
      <c r="AJ22" s="308">
        <f>Тор!C18</f>
        <v>8</v>
      </c>
      <c r="AK22" s="308">
        <f>Тор!D18</f>
        <v>4.2</v>
      </c>
      <c r="AL22" s="308">
        <f t="shared" si="25"/>
        <v>52.5</v>
      </c>
      <c r="AM22" s="308"/>
      <c r="AN22" s="308">
        <f>Тор!D20</f>
        <v>0</v>
      </c>
      <c r="AO22" s="308" t="e">
        <f t="shared" si="5"/>
        <v>#DIV/0!</v>
      </c>
      <c r="AP22" s="307">
        <v>0</v>
      </c>
      <c r="AQ22" s="307">
        <v>0</v>
      </c>
      <c r="AR22" s="308" t="e">
        <f t="shared" si="6"/>
        <v>#DIV/0!</v>
      </c>
      <c r="AS22" s="307">
        <f>Тор!C27</f>
        <v>320</v>
      </c>
      <c r="AT22" s="304">
        <f>Тор!D27</f>
        <v>352.46289000000002</v>
      </c>
      <c r="AU22" s="308">
        <f t="shared" si="26"/>
        <v>110.14465312500002</v>
      </c>
      <c r="AV22" s="307">
        <f>Тор!C28</f>
        <v>30</v>
      </c>
      <c r="AW22" s="304">
        <f>Тор!D28</f>
        <v>32.417769999999997</v>
      </c>
      <c r="AX22" s="308">
        <f t="shared" si="27"/>
        <v>108.05923333333331</v>
      </c>
      <c r="AY22" s="307"/>
      <c r="AZ22" s="307"/>
      <c r="BA22" s="308" t="e">
        <f t="shared" si="28"/>
        <v>#DIV/0!</v>
      </c>
      <c r="BB22" s="308">
        <f>Тор!C29</f>
        <v>130</v>
      </c>
      <c r="BC22" s="308">
        <f>Тор!D29</f>
        <v>28.151599999999998</v>
      </c>
      <c r="BD22" s="308">
        <f t="shared" si="29"/>
        <v>21.655076923076923</v>
      </c>
      <c r="BE22" s="308"/>
      <c r="BF22" s="308"/>
      <c r="BG22" s="308"/>
      <c r="BH22" s="308">
        <f>Тор!C34+Тор!C33</f>
        <v>0</v>
      </c>
      <c r="BI22" s="308">
        <f>Тор!D32</f>
        <v>0</v>
      </c>
      <c r="BJ22" s="308" t="e">
        <f t="shared" si="30"/>
        <v>#DIV/0!</v>
      </c>
      <c r="BK22" s="308"/>
      <c r="BL22" s="308"/>
      <c r="BM22" s="308" t="e">
        <f t="shared" si="31"/>
        <v>#DIV/0!</v>
      </c>
      <c r="BN22" s="308"/>
      <c r="BO22" s="308"/>
      <c r="BP22" s="308"/>
      <c r="BQ22" s="308">
        <f>Тор!C35</f>
        <v>0</v>
      </c>
      <c r="BR22" s="308">
        <f>Тор!D35</f>
        <v>0</v>
      </c>
      <c r="BS22" s="298" t="e">
        <f t="shared" si="32"/>
        <v>#DIV/0!</v>
      </c>
      <c r="BT22" s="308">
        <f>Тор!C37</f>
        <v>0</v>
      </c>
      <c r="BU22" s="308">
        <f>Тор!D37</f>
        <v>0</v>
      </c>
      <c r="BV22" s="308" t="e">
        <f t="shared" si="33"/>
        <v>#DIV/0!</v>
      </c>
      <c r="BW22" s="308"/>
      <c r="BX22" s="308"/>
      <c r="BY22" s="326" t="e">
        <f t="shared" si="34"/>
        <v>#DIV/0!</v>
      </c>
      <c r="BZ22" s="326"/>
      <c r="CA22" s="326"/>
      <c r="CB22" s="326" t="e">
        <f t="shared" si="35"/>
        <v>#DIV/0!</v>
      </c>
      <c r="CC22" s="307">
        <f t="shared" si="36"/>
        <v>8866.2136399999999</v>
      </c>
      <c r="CD22" s="303">
        <f t="shared" si="37"/>
        <v>2493.6305500000003</v>
      </c>
      <c r="CE22" s="308">
        <f t="shared" si="56"/>
        <v>28.125089821318589</v>
      </c>
      <c r="CF22" s="308">
        <f>Тор!C42</f>
        <v>2338.6999999999998</v>
      </c>
      <c r="CG22" s="308">
        <f>Тор!D42</f>
        <v>1169.3520000000001</v>
      </c>
      <c r="CH22" s="308">
        <f t="shared" si="38"/>
        <v>50.000085517595252</v>
      </c>
      <c r="CI22" s="308">
        <f>Тор!C43</f>
        <v>0</v>
      </c>
      <c r="CJ22" s="461">
        <f>Тор!D43</f>
        <v>0</v>
      </c>
      <c r="CK22" s="308" t="e">
        <f t="shared" si="39"/>
        <v>#DIV/0!</v>
      </c>
      <c r="CL22" s="308">
        <f>Тор!C44</f>
        <v>4944.6908299999996</v>
      </c>
      <c r="CM22" s="308">
        <f>Тор!D44</f>
        <v>823.17960000000005</v>
      </c>
      <c r="CN22" s="308">
        <f t="shared" si="7"/>
        <v>16.647746609468001</v>
      </c>
      <c r="CO22" s="308">
        <f>Тор!C45</f>
        <v>94.305999999999997</v>
      </c>
      <c r="CP22" s="308">
        <f>Тор!D45</f>
        <v>50.832000000000001</v>
      </c>
      <c r="CQ22" s="308">
        <f t="shared" si="8"/>
        <v>53.901130362861323</v>
      </c>
      <c r="CR22" s="308">
        <f>Тор!C46</f>
        <v>974.61500000000001</v>
      </c>
      <c r="CS22" s="308">
        <f>Тор!D46</f>
        <v>270.44195000000002</v>
      </c>
      <c r="CT22" s="298">
        <f t="shared" si="40"/>
        <v>27.748593034172469</v>
      </c>
      <c r="CU22" s="325">
        <f>Тор!C48</f>
        <v>513.90180999999995</v>
      </c>
      <c r="CV22" s="308">
        <f>Тор!D48</f>
        <v>179.82499999999999</v>
      </c>
      <c r="CW22" s="308">
        <f t="shared" si="9"/>
        <v>34.992093139348931</v>
      </c>
      <c r="CX22" s="308"/>
      <c r="CY22" s="308">
        <f>Тор!D49</f>
        <v>0</v>
      </c>
      <c r="CZ22" s="308"/>
      <c r="DA22" s="307"/>
      <c r="DB22" s="307"/>
      <c r="DC22" s="308" t="e">
        <f t="shared" si="41"/>
        <v>#DIV/0!</v>
      </c>
      <c r="DD22" s="308"/>
      <c r="DE22" s="308"/>
      <c r="DF22" s="308"/>
      <c r="DG22" s="308"/>
      <c r="DH22" s="308"/>
      <c r="DI22" s="308"/>
      <c r="DJ22" s="307">
        <f t="shared" si="42"/>
        <v>11692.341120000001</v>
      </c>
      <c r="DK22" s="307">
        <f t="shared" si="42"/>
        <v>2964.3015</v>
      </c>
      <c r="DL22" s="308">
        <f t="shared" si="43"/>
        <v>25.352506136940349</v>
      </c>
      <c r="DM22" s="307">
        <f t="shared" si="44"/>
        <v>1249.856</v>
      </c>
      <c r="DN22" s="307">
        <f t="shared" si="44"/>
        <v>544.79530999999997</v>
      </c>
      <c r="DO22" s="308">
        <f t="shared" si="45"/>
        <v>43.588646212043628</v>
      </c>
      <c r="DP22" s="308">
        <f>Тор!C58</f>
        <v>1235.9000000000001</v>
      </c>
      <c r="DQ22" s="308">
        <f>Тор!D58</f>
        <v>540.83930999999995</v>
      </c>
      <c r="DR22" s="308">
        <f t="shared" si="46"/>
        <v>43.76076624322355</v>
      </c>
      <c r="DS22" s="308">
        <f>Тор!C61</f>
        <v>0</v>
      </c>
      <c r="DT22" s="308">
        <f>Тор!D61</f>
        <v>0</v>
      </c>
      <c r="DU22" s="308" t="e">
        <f t="shared" si="47"/>
        <v>#DIV/0!</v>
      </c>
      <c r="DV22" s="308">
        <f>Тор!C62</f>
        <v>10</v>
      </c>
      <c r="DW22" s="308">
        <f>Тор!D62</f>
        <v>0</v>
      </c>
      <c r="DX22" s="308">
        <f t="shared" si="48"/>
        <v>0</v>
      </c>
      <c r="DY22" s="308">
        <f>Тор!C63</f>
        <v>3.956</v>
      </c>
      <c r="DZ22" s="308">
        <f>Тор!D63</f>
        <v>3.956</v>
      </c>
      <c r="EA22" s="308">
        <f t="shared" si="49"/>
        <v>100</v>
      </c>
      <c r="EB22" s="308">
        <f>Тор!C65</f>
        <v>94.305999999999997</v>
      </c>
      <c r="EC22" s="308">
        <f>+Тор!D64</f>
        <v>43.359340000000003</v>
      </c>
      <c r="ED22" s="308">
        <f t="shared" si="50"/>
        <v>45.977286704981665</v>
      </c>
      <c r="EE22" s="308">
        <f>Тор!C66</f>
        <v>20</v>
      </c>
      <c r="EF22" s="308">
        <f>Тор!D66</f>
        <v>2.83134</v>
      </c>
      <c r="EG22" s="308">
        <f t="shared" si="51"/>
        <v>14.156700000000001</v>
      </c>
      <c r="EH22" s="307">
        <f>Тор!C72</f>
        <v>5342.6914800000004</v>
      </c>
      <c r="EI22" s="307">
        <f>Тор!D72</f>
        <v>1018.015</v>
      </c>
      <c r="EJ22" s="308">
        <f t="shared" si="52"/>
        <v>19.054347491538103</v>
      </c>
      <c r="EK22" s="307">
        <f>Тор!C78</f>
        <v>3807.0876400000002</v>
      </c>
      <c r="EL22" s="307">
        <f>Тор!D78</f>
        <v>870.05050999999992</v>
      </c>
      <c r="EM22" s="308">
        <f t="shared" si="53"/>
        <v>22.853440537029503</v>
      </c>
      <c r="EN22" s="307">
        <f>Тор!C82</f>
        <v>1176.4000000000001</v>
      </c>
      <c r="EO22" s="327">
        <f>Тор!D82</f>
        <v>485.25</v>
      </c>
      <c r="EP22" s="308">
        <f t="shared" si="10"/>
        <v>41.248724923495402</v>
      </c>
      <c r="EQ22" s="308">
        <f>Тор!C84</f>
        <v>0</v>
      </c>
      <c r="ER22" s="308">
        <f>Тор!D84</f>
        <v>0</v>
      </c>
      <c r="ES22" s="308" t="e">
        <f t="shared" si="11"/>
        <v>#DIV/0!</v>
      </c>
      <c r="ET22" s="324">
        <f>Тор!C96</f>
        <v>2</v>
      </c>
      <c r="EU22" s="324">
        <f>Тор!D96</f>
        <v>0</v>
      </c>
      <c r="EV22" s="308">
        <f t="shared" si="54"/>
        <v>0</v>
      </c>
      <c r="EW22" s="308">
        <f>Тор!C94</f>
        <v>0</v>
      </c>
      <c r="EX22" s="308">
        <f>Тор!D94</f>
        <v>0</v>
      </c>
      <c r="EY22" s="308" t="e">
        <f t="shared" si="55"/>
        <v>#DIV/0!</v>
      </c>
      <c r="EZ22" s="328">
        <f t="shared" si="12"/>
        <v>-530.02748000000065</v>
      </c>
      <c r="FA22" s="328">
        <f t="shared" si="13"/>
        <v>569.8088700000003</v>
      </c>
      <c r="FB22" s="308">
        <f t="shared" si="57"/>
        <v>-107.50553348667877</v>
      </c>
      <c r="FC22" s="167"/>
      <c r="FD22" s="168"/>
      <c r="FF22" s="168"/>
      <c r="FI22" s="210"/>
      <c r="FJ22" s="210"/>
      <c r="FK22" s="210"/>
      <c r="FL22" s="210"/>
      <c r="FM22" s="210"/>
      <c r="FN22" s="210"/>
      <c r="FO22" s="210"/>
      <c r="FP22" s="210"/>
      <c r="FQ22" s="210"/>
    </row>
    <row r="23" spans="1:173" s="157" customFormat="1" ht="23.25" customHeight="1">
      <c r="A23" s="341">
        <v>10</v>
      </c>
      <c r="B23" s="343" t="s">
        <v>299</v>
      </c>
      <c r="C23" s="296">
        <f t="shared" si="14"/>
        <v>12010.413120000001</v>
      </c>
      <c r="D23" s="297">
        <f t="shared" si="0"/>
        <v>1601.59862</v>
      </c>
      <c r="E23" s="305">
        <f t="shared" si="1"/>
        <v>13.335083514596038</v>
      </c>
      <c r="F23" s="299">
        <f t="shared" si="15"/>
        <v>1169.7299999999998</v>
      </c>
      <c r="G23" s="299">
        <f t="shared" si="3"/>
        <v>336.54261999999994</v>
      </c>
      <c r="H23" s="305">
        <f t="shared" si="16"/>
        <v>28.770965949407127</v>
      </c>
      <c r="I23" s="298">
        <f t="shared" si="17"/>
        <v>1139.73</v>
      </c>
      <c r="J23" s="305"/>
      <c r="K23" s="305"/>
      <c r="L23" s="313">
        <f>Хор!C6</f>
        <v>111</v>
      </c>
      <c r="M23" s="449">
        <f>Хор!D6</f>
        <v>43.474829999999997</v>
      </c>
      <c r="N23" s="305">
        <f t="shared" si="18"/>
        <v>39.166513513513515</v>
      </c>
      <c r="O23" s="305">
        <f>Хор!C8</f>
        <v>159.916</v>
      </c>
      <c r="P23" s="305">
        <f>Хор!D8</f>
        <v>117.09238999999999</v>
      </c>
      <c r="Q23" s="298">
        <f t="shared" si="19"/>
        <v>73.221184872057833</v>
      </c>
      <c r="R23" s="298">
        <f>Хор!C9</f>
        <v>1.7150000000000001</v>
      </c>
      <c r="S23" s="298">
        <f>Хор!D9</f>
        <v>0.68930999999999998</v>
      </c>
      <c r="T23" s="298">
        <f t="shared" si="20"/>
        <v>40.193002915451892</v>
      </c>
      <c r="U23" s="298">
        <f>Хор!C10</f>
        <v>267.09899999999999</v>
      </c>
      <c r="V23" s="298">
        <f>Хор!D10</f>
        <v>134.88275999999999</v>
      </c>
      <c r="W23" s="298">
        <f t="shared" si="21"/>
        <v>50.499163231610744</v>
      </c>
      <c r="X23" s="298">
        <f>Хор!C11</f>
        <v>0</v>
      </c>
      <c r="Y23" s="302">
        <f>Хор!D11</f>
        <v>-14.778969999999999</v>
      </c>
      <c r="Z23" s="298" t="e">
        <f t="shared" si="22"/>
        <v>#DIV/0!</v>
      </c>
      <c r="AA23" s="313">
        <f>Хор!C13</f>
        <v>10</v>
      </c>
      <c r="AB23" s="313">
        <f>Хор!D13</f>
        <v>1.0592999999999999</v>
      </c>
      <c r="AC23" s="305">
        <f t="shared" si="23"/>
        <v>10.593</v>
      </c>
      <c r="AD23" s="313">
        <f>Хор!C15</f>
        <v>271</v>
      </c>
      <c r="AE23" s="304">
        <f>Хор!D15</f>
        <v>2.03389</v>
      </c>
      <c r="AF23" s="305">
        <f t="shared" si="24"/>
        <v>0.75051291512915119</v>
      </c>
      <c r="AG23" s="313">
        <f>Хор!C16</f>
        <v>314</v>
      </c>
      <c r="AH23" s="313">
        <f>Хор!D16</f>
        <v>33.767290000000003</v>
      </c>
      <c r="AI23" s="305">
        <f t="shared" si="4"/>
        <v>10.753914012738855</v>
      </c>
      <c r="AJ23" s="305">
        <f>Хор!C18</f>
        <v>5</v>
      </c>
      <c r="AK23" s="305">
        <f>Хор!D18</f>
        <v>1.6</v>
      </c>
      <c r="AL23" s="305">
        <f t="shared" si="25"/>
        <v>32</v>
      </c>
      <c r="AM23" s="305"/>
      <c r="AN23" s="305"/>
      <c r="AO23" s="305" t="e">
        <f t="shared" si="5"/>
        <v>#DIV/0!</v>
      </c>
      <c r="AP23" s="313">
        <v>0</v>
      </c>
      <c r="AQ23" s="313">
        <v>0</v>
      </c>
      <c r="AR23" s="305" t="e">
        <f t="shared" si="6"/>
        <v>#DIV/0!</v>
      </c>
      <c r="AS23" s="313">
        <f>Хор!C25</f>
        <v>30</v>
      </c>
      <c r="AT23" s="314">
        <f>Хор!D25</f>
        <v>16.383299999999998</v>
      </c>
      <c r="AU23" s="305">
        <f t="shared" si="26"/>
        <v>54.610999999999997</v>
      </c>
      <c r="AV23" s="307">
        <f>Хор!C26</f>
        <v>0</v>
      </c>
      <c r="AW23" s="314">
        <f>Хор!D26</f>
        <v>0</v>
      </c>
      <c r="AX23" s="305" t="e">
        <f t="shared" si="27"/>
        <v>#DIV/0!</v>
      </c>
      <c r="AY23" s="313"/>
      <c r="AZ23" s="313"/>
      <c r="BA23" s="305" t="e">
        <f t="shared" si="28"/>
        <v>#DIV/0!</v>
      </c>
      <c r="BB23" s="305">
        <f>Хор!C27</f>
        <v>0</v>
      </c>
      <c r="BC23" s="308">
        <f>Хор!D27</f>
        <v>0</v>
      </c>
      <c r="BD23" s="305" t="e">
        <f t="shared" si="29"/>
        <v>#DIV/0!</v>
      </c>
      <c r="BE23" s="305"/>
      <c r="BF23" s="305"/>
      <c r="BG23" s="305"/>
      <c r="BH23" s="305">
        <f>Хор!C31</f>
        <v>0</v>
      </c>
      <c r="BI23" s="305">
        <f>Хор!D31</f>
        <v>0</v>
      </c>
      <c r="BJ23" s="305" t="e">
        <f t="shared" si="30"/>
        <v>#DIV/0!</v>
      </c>
      <c r="BK23" s="305"/>
      <c r="BL23" s="305"/>
      <c r="BM23" s="305" t="e">
        <f t="shared" si="31"/>
        <v>#DIV/0!</v>
      </c>
      <c r="BN23" s="305"/>
      <c r="BO23" s="305"/>
      <c r="BP23" s="305"/>
      <c r="BQ23" s="305"/>
      <c r="BR23" s="305"/>
      <c r="BS23" s="298" t="e">
        <f t="shared" si="32"/>
        <v>#DIV/0!</v>
      </c>
      <c r="BT23" s="305">
        <f>Хор!C32</f>
        <v>0</v>
      </c>
      <c r="BU23" s="305">
        <f>Хор!D32</f>
        <v>0.33851999999999999</v>
      </c>
      <c r="BV23" s="305" t="e">
        <f t="shared" si="33"/>
        <v>#DIV/0!</v>
      </c>
      <c r="BW23" s="305"/>
      <c r="BX23" s="305"/>
      <c r="BY23" s="315" t="e">
        <f t="shared" si="34"/>
        <v>#DIV/0!</v>
      </c>
      <c r="BZ23" s="315"/>
      <c r="CA23" s="315"/>
      <c r="CB23" s="315" t="e">
        <f t="shared" si="35"/>
        <v>#DIV/0!</v>
      </c>
      <c r="CC23" s="303">
        <f t="shared" si="36"/>
        <v>10840.683120000002</v>
      </c>
      <c r="CD23" s="303">
        <f>CG23+CJ23+CM23+CP23+CV23+CS23+CY23</f>
        <v>1265.056</v>
      </c>
      <c r="CE23" s="305">
        <f t="shared" si="56"/>
        <v>11.669522907335011</v>
      </c>
      <c r="CF23" s="305">
        <f>Хор!C37</f>
        <v>2095.3000000000002</v>
      </c>
      <c r="CG23" s="305">
        <f>Хор!D37</f>
        <v>1047.6479999999999</v>
      </c>
      <c r="CH23" s="305">
        <f t="shared" si="38"/>
        <v>49.999904548274706</v>
      </c>
      <c r="CI23" s="305">
        <f>Хор!C39</f>
        <v>0</v>
      </c>
      <c r="CJ23" s="460">
        <f>Хор!D39</f>
        <v>0</v>
      </c>
      <c r="CK23" s="305" t="e">
        <f t="shared" si="39"/>
        <v>#DIV/0!</v>
      </c>
      <c r="CL23" s="305">
        <f>Хор!C40</f>
        <v>5392.4809599999999</v>
      </c>
      <c r="CM23" s="305">
        <f>Хор!D40</f>
        <v>166.57599999999999</v>
      </c>
      <c r="CN23" s="305">
        <f t="shared" si="7"/>
        <v>3.0890419685413226</v>
      </c>
      <c r="CO23" s="305">
        <f>Хор!C41</f>
        <v>94.305000000000007</v>
      </c>
      <c r="CP23" s="305">
        <f>Хор!D41</f>
        <v>50.832000000000001</v>
      </c>
      <c r="CQ23" s="305">
        <f t="shared" si="8"/>
        <v>53.901701924606328</v>
      </c>
      <c r="CR23" s="305">
        <f>Хор!C42</f>
        <v>2492.6019999999999</v>
      </c>
      <c r="CS23" s="305">
        <f>Хор!D42</f>
        <v>0</v>
      </c>
      <c r="CT23" s="298">
        <f t="shared" si="40"/>
        <v>0</v>
      </c>
      <c r="CU23" s="317">
        <f>Хор!C43</f>
        <v>765.99516000000006</v>
      </c>
      <c r="CV23" s="305">
        <f>Хор!D43</f>
        <v>0</v>
      </c>
      <c r="CW23" s="305">
        <f t="shared" si="9"/>
        <v>0</v>
      </c>
      <c r="CX23" s="305"/>
      <c r="CY23" s="305"/>
      <c r="CZ23" s="305"/>
      <c r="DA23" s="313"/>
      <c r="DB23" s="313"/>
      <c r="DC23" s="305" t="e">
        <f t="shared" si="41"/>
        <v>#DIV/0!</v>
      </c>
      <c r="DD23" s="305"/>
      <c r="DE23" s="305"/>
      <c r="DF23" s="305"/>
      <c r="DG23" s="305"/>
      <c r="DH23" s="305">
        <f>Хор!D46</f>
        <v>0</v>
      </c>
      <c r="DI23" s="305"/>
      <c r="DJ23" s="307">
        <f t="shared" si="42"/>
        <v>12041.855279999998</v>
      </c>
      <c r="DK23" s="307">
        <f t="shared" si="42"/>
        <v>1369.5591999999999</v>
      </c>
      <c r="DL23" s="305">
        <f t="shared" si="43"/>
        <v>11.373323862101756</v>
      </c>
      <c r="DM23" s="313">
        <f t="shared" si="44"/>
        <v>1209.5520000000001</v>
      </c>
      <c r="DN23" s="313">
        <f t="shared" si="44"/>
        <v>630.42040000000009</v>
      </c>
      <c r="DO23" s="305">
        <f t="shared" si="45"/>
        <v>52.120156884532456</v>
      </c>
      <c r="DP23" s="305">
        <f>Хор!C54</f>
        <v>1196.4000000000001</v>
      </c>
      <c r="DQ23" s="305">
        <f>Хор!D54</f>
        <v>627.26840000000004</v>
      </c>
      <c r="DR23" s="305">
        <f t="shared" si="46"/>
        <v>52.429655633567371</v>
      </c>
      <c r="DS23" s="305">
        <f>Хор!C57</f>
        <v>0</v>
      </c>
      <c r="DT23" s="305">
        <f>Хор!D57</f>
        <v>0</v>
      </c>
      <c r="DU23" s="305" t="e">
        <f t="shared" si="47"/>
        <v>#DIV/0!</v>
      </c>
      <c r="DV23" s="305">
        <f>Хор!C58</f>
        <v>10</v>
      </c>
      <c r="DW23" s="305">
        <f>Хор!D58</f>
        <v>0</v>
      </c>
      <c r="DX23" s="305">
        <f t="shared" si="48"/>
        <v>0</v>
      </c>
      <c r="DY23" s="305">
        <f>Хор!C59</f>
        <v>3.1520000000000001</v>
      </c>
      <c r="DZ23" s="305">
        <f>Хор!D59</f>
        <v>3.1520000000000001</v>
      </c>
      <c r="EA23" s="305">
        <f t="shared" si="49"/>
        <v>100</v>
      </c>
      <c r="EB23" s="305">
        <f>Хор!C61</f>
        <v>94.305000000000007</v>
      </c>
      <c r="EC23" s="305">
        <f>Хор!D61</f>
        <v>33.099260000000001</v>
      </c>
      <c r="ED23" s="305">
        <f t="shared" si="50"/>
        <v>35.098096601452731</v>
      </c>
      <c r="EE23" s="305">
        <f>Хор!C62</f>
        <v>8</v>
      </c>
      <c r="EF23" s="305">
        <f>Хор!D62</f>
        <v>4.83134</v>
      </c>
      <c r="EG23" s="305">
        <f t="shared" si="51"/>
        <v>60.391750000000002</v>
      </c>
      <c r="EH23" s="313">
        <f>Хор!C68</f>
        <v>1284.1821600000001</v>
      </c>
      <c r="EI23" s="313">
        <f>Хор!D68</f>
        <v>212.58360999999999</v>
      </c>
      <c r="EJ23" s="305">
        <f t="shared" si="52"/>
        <v>16.554007415894954</v>
      </c>
      <c r="EK23" s="313">
        <f>Хор!C73</f>
        <v>8575.0161199999984</v>
      </c>
      <c r="EL23" s="313">
        <f>Хор!D73</f>
        <v>108.33967</v>
      </c>
      <c r="EM23" s="305">
        <f t="shared" si="53"/>
        <v>1.2634340097310512</v>
      </c>
      <c r="EN23" s="313">
        <f>Хор!C77</f>
        <v>865.8</v>
      </c>
      <c r="EO23" s="318">
        <f>Хор!D77</f>
        <v>380.28492</v>
      </c>
      <c r="EP23" s="305">
        <f t="shared" si="10"/>
        <v>43.922952182952187</v>
      </c>
      <c r="EQ23" s="305">
        <f>Хор!C79</f>
        <v>0</v>
      </c>
      <c r="ER23" s="305">
        <f>Хор!D79</f>
        <v>0</v>
      </c>
      <c r="ES23" s="305" t="e">
        <f t="shared" si="11"/>
        <v>#DIV/0!</v>
      </c>
      <c r="ET23" s="319">
        <f>Хор!C84</f>
        <v>5</v>
      </c>
      <c r="EU23" s="319">
        <f>Хор!D84</f>
        <v>0</v>
      </c>
      <c r="EV23" s="305">
        <f t="shared" si="54"/>
        <v>0</v>
      </c>
      <c r="EW23" s="305">
        <f>Хор!C90</f>
        <v>0</v>
      </c>
      <c r="EX23" s="305">
        <f>Хор!D90</f>
        <v>0</v>
      </c>
      <c r="EY23" s="298" t="e">
        <f t="shared" si="55"/>
        <v>#DIV/0!</v>
      </c>
      <c r="EZ23" s="312">
        <f t="shared" si="12"/>
        <v>-31.442159999996875</v>
      </c>
      <c r="FA23" s="312">
        <f t="shared" si="13"/>
        <v>232.03942000000006</v>
      </c>
      <c r="FB23" s="298">
        <f t="shared" si="57"/>
        <v>-737.98816620748426</v>
      </c>
      <c r="FC23" s="159"/>
      <c r="FD23" s="160"/>
      <c r="FF23" s="160"/>
    </row>
    <row r="24" spans="1:173" s="253" customFormat="1" ht="25.5" customHeight="1">
      <c r="A24" s="346">
        <v>11</v>
      </c>
      <c r="B24" s="343" t="s">
        <v>300</v>
      </c>
      <c r="C24" s="320">
        <f t="shared" si="14"/>
        <v>8597.5113600000004</v>
      </c>
      <c r="D24" s="297">
        <f t="shared" si="0"/>
        <v>2837.80863</v>
      </c>
      <c r="E24" s="305">
        <f t="shared" si="1"/>
        <v>33.007326320066646</v>
      </c>
      <c r="F24" s="299">
        <f t="shared" si="15"/>
        <v>1138.6960000000001</v>
      </c>
      <c r="G24" s="319">
        <f t="shared" si="3"/>
        <v>587.15410999999995</v>
      </c>
      <c r="H24" s="305">
        <f t="shared" si="16"/>
        <v>51.563728159227736</v>
      </c>
      <c r="I24" s="298">
        <f t="shared" si="17"/>
        <v>1002.556</v>
      </c>
      <c r="J24" s="305"/>
      <c r="K24" s="305"/>
      <c r="L24" s="313">
        <f>Чум!C6</f>
        <v>93</v>
      </c>
      <c r="M24" s="449">
        <f>Чум!D6</f>
        <v>35.364719999999998</v>
      </c>
      <c r="N24" s="305">
        <f t="shared" si="18"/>
        <v>38.026580645161289</v>
      </c>
      <c r="O24" s="305">
        <f>Чум!C8</f>
        <v>152.505</v>
      </c>
      <c r="P24" s="305">
        <f>Чум!D8</f>
        <v>111.66427</v>
      </c>
      <c r="Q24" s="305">
        <f t="shared" si="19"/>
        <v>73.220071473066469</v>
      </c>
      <c r="R24" s="305">
        <f>Чум!C9</f>
        <v>1.635</v>
      </c>
      <c r="S24" s="305">
        <f>Чум!D9</f>
        <v>0.65736000000000006</v>
      </c>
      <c r="T24" s="305">
        <f t="shared" si="20"/>
        <v>40.205504587155964</v>
      </c>
      <c r="U24" s="305">
        <f>Чум!C10</f>
        <v>254.72</v>
      </c>
      <c r="V24" s="305">
        <f>Чум!D10</f>
        <v>128.62993</v>
      </c>
      <c r="W24" s="305">
        <f t="shared" si="21"/>
        <v>50.498559202261305</v>
      </c>
      <c r="X24" s="305">
        <f>Чум!C11</f>
        <v>0</v>
      </c>
      <c r="Y24" s="317">
        <f>Чум!D11</f>
        <v>-14.093859999999999</v>
      </c>
      <c r="Z24" s="305" t="e">
        <f t="shared" si="22"/>
        <v>#DIV/0!</v>
      </c>
      <c r="AA24" s="313">
        <f>Чум!C13</f>
        <v>40</v>
      </c>
      <c r="AB24" s="313">
        <f>Чум!D13</f>
        <v>143.49297999999999</v>
      </c>
      <c r="AC24" s="305">
        <f t="shared" si="23"/>
        <v>358.73244999999997</v>
      </c>
      <c r="AD24" s="313">
        <f>Чум!C15</f>
        <v>96</v>
      </c>
      <c r="AE24" s="304">
        <f>Чум!D15</f>
        <v>8.1038899999999998</v>
      </c>
      <c r="AF24" s="305">
        <f t="shared" si="24"/>
        <v>8.4415520833333328</v>
      </c>
      <c r="AG24" s="313">
        <f>Чум!C16</f>
        <v>359.69600000000003</v>
      </c>
      <c r="AH24" s="313">
        <f>Чум!D16</f>
        <v>35.632649999999998</v>
      </c>
      <c r="AI24" s="305">
        <f t="shared" si="4"/>
        <v>9.90632367332414</v>
      </c>
      <c r="AJ24" s="305">
        <f>Чум!C18</f>
        <v>5</v>
      </c>
      <c r="AK24" s="305">
        <f>Чум!D18</f>
        <v>1.4</v>
      </c>
      <c r="AL24" s="305">
        <f t="shared" si="25"/>
        <v>27.999999999999996</v>
      </c>
      <c r="AM24" s="305">
        <f>Чум!C22</f>
        <v>0</v>
      </c>
      <c r="AN24" s="305">
        <v>3.65E-3</v>
      </c>
      <c r="AO24" s="305" t="e">
        <f>AN24/AM24*100</f>
        <v>#DIV/0!</v>
      </c>
      <c r="AP24" s="313">
        <v>0</v>
      </c>
      <c r="AQ24" s="313"/>
      <c r="AR24" s="305" t="e">
        <f t="shared" si="6"/>
        <v>#DIV/0!</v>
      </c>
      <c r="AS24" s="313">
        <f>Чум!C27</f>
        <v>86.14</v>
      </c>
      <c r="AT24" s="314">
        <f>Чум!D27</f>
        <v>43.681800000000003</v>
      </c>
      <c r="AU24" s="305">
        <f t="shared" si="26"/>
        <v>50.710239145576978</v>
      </c>
      <c r="AV24" s="313">
        <f>Чум!C28</f>
        <v>0</v>
      </c>
      <c r="AW24" s="314">
        <f>Чум!D28</f>
        <v>0</v>
      </c>
      <c r="AX24" s="305" t="e">
        <f t="shared" si="27"/>
        <v>#DIV/0!</v>
      </c>
      <c r="AY24" s="313"/>
      <c r="AZ24" s="313"/>
      <c r="BA24" s="305" t="e">
        <f t="shared" si="28"/>
        <v>#DIV/0!</v>
      </c>
      <c r="BB24" s="305">
        <f>Чум!C30</f>
        <v>50</v>
      </c>
      <c r="BC24" s="308">
        <f>Чум!D30</f>
        <v>13.91216</v>
      </c>
      <c r="BD24" s="305">
        <f t="shared" si="29"/>
        <v>27.824320000000004</v>
      </c>
      <c r="BE24" s="305"/>
      <c r="BF24" s="305"/>
      <c r="BG24" s="305"/>
      <c r="BH24" s="305">
        <f>Чум!C33</f>
        <v>0</v>
      </c>
      <c r="BI24" s="305">
        <f>Чум!D31</f>
        <v>78.477000000000004</v>
      </c>
      <c r="BJ24" s="305" t="e">
        <f t="shared" si="30"/>
        <v>#DIV/0!</v>
      </c>
      <c r="BK24" s="305"/>
      <c r="BL24" s="305"/>
      <c r="BM24" s="305" t="e">
        <f t="shared" si="31"/>
        <v>#DIV/0!</v>
      </c>
      <c r="BN24" s="305"/>
      <c r="BO24" s="305"/>
      <c r="BP24" s="305"/>
      <c r="BQ24" s="305"/>
      <c r="BR24" s="305">
        <f>Чум!D34</f>
        <v>0</v>
      </c>
      <c r="BS24" s="298" t="e">
        <f t="shared" si="32"/>
        <v>#DIV/0!</v>
      </c>
      <c r="BT24" s="305">
        <f>Чум!C37</f>
        <v>0</v>
      </c>
      <c r="BU24" s="305">
        <f>Чум!D37</f>
        <v>0.22756000000000001</v>
      </c>
      <c r="BV24" s="305" t="e">
        <f t="shared" si="33"/>
        <v>#DIV/0!</v>
      </c>
      <c r="BW24" s="305"/>
      <c r="BX24" s="305"/>
      <c r="BY24" s="315" t="e">
        <f t="shared" si="34"/>
        <v>#DIV/0!</v>
      </c>
      <c r="BZ24" s="315"/>
      <c r="CA24" s="315"/>
      <c r="CB24" s="315" t="e">
        <f t="shared" si="35"/>
        <v>#DIV/0!</v>
      </c>
      <c r="CC24" s="313">
        <f t="shared" si="36"/>
        <v>7458.8153600000005</v>
      </c>
      <c r="CD24" s="313">
        <f t="shared" si="37"/>
        <v>2250.65452</v>
      </c>
      <c r="CE24" s="305">
        <f t="shared" si="56"/>
        <v>30.174423301450375</v>
      </c>
      <c r="CF24" s="305">
        <f>Чум!C42</f>
        <v>3395.5</v>
      </c>
      <c r="CG24" s="305">
        <f>Чум!D42</f>
        <v>1697.748</v>
      </c>
      <c r="CH24" s="305">
        <f t="shared" si="38"/>
        <v>49.999941098512743</v>
      </c>
      <c r="CI24" s="305">
        <f>Чум!C43</f>
        <v>0</v>
      </c>
      <c r="CJ24" s="460">
        <f>Чум!D43</f>
        <v>0</v>
      </c>
      <c r="CK24" s="305" t="e">
        <f t="shared" si="39"/>
        <v>#DIV/0!</v>
      </c>
      <c r="CL24" s="305">
        <f>Чум!C44</f>
        <v>3397.261</v>
      </c>
      <c r="CM24" s="305">
        <f>Чум!D44</f>
        <v>222.74</v>
      </c>
      <c r="CN24" s="305">
        <f t="shared" si="7"/>
        <v>6.5564582762407717</v>
      </c>
      <c r="CO24" s="305">
        <f>Чум!C45</f>
        <v>94.305999999999997</v>
      </c>
      <c r="CP24" s="305">
        <f>Чум!D45</f>
        <v>50.832000000000001</v>
      </c>
      <c r="CQ24" s="305">
        <f t="shared" si="8"/>
        <v>53.901130362861323</v>
      </c>
      <c r="CR24" s="305">
        <f>Чум!C46</f>
        <v>408.63</v>
      </c>
      <c r="CS24" s="305">
        <f>Чум!D46</f>
        <v>200</v>
      </c>
      <c r="CT24" s="298">
        <f t="shared" si="40"/>
        <v>48.944032498837579</v>
      </c>
      <c r="CU24" s="317">
        <f>Чум!C50</f>
        <v>163.11836</v>
      </c>
      <c r="CV24" s="305">
        <f>Чум!D50</f>
        <v>79.334519999999998</v>
      </c>
      <c r="CW24" s="305">
        <f t="shared" si="9"/>
        <v>48.63616824004361</v>
      </c>
      <c r="CX24" s="305"/>
      <c r="CY24" s="305"/>
      <c r="CZ24" s="305"/>
      <c r="DA24" s="313"/>
      <c r="DB24" s="313"/>
      <c r="DC24" s="305" t="e">
        <f t="shared" si="41"/>
        <v>#DIV/0!</v>
      </c>
      <c r="DD24" s="305"/>
      <c r="DE24" s="305"/>
      <c r="DF24" s="305"/>
      <c r="DG24" s="305"/>
      <c r="DH24" s="305"/>
      <c r="DI24" s="305"/>
      <c r="DJ24" s="307">
        <f t="shared" si="42"/>
        <v>8925.7001799999998</v>
      </c>
      <c r="DK24" s="307">
        <f t="shared" si="42"/>
        <v>2212.6840200000001</v>
      </c>
      <c r="DL24" s="305">
        <f t="shared" si="43"/>
        <v>24.790032998845366</v>
      </c>
      <c r="DM24" s="313">
        <f t="shared" si="44"/>
        <v>1544.6280000000002</v>
      </c>
      <c r="DN24" s="313">
        <f t="shared" si="44"/>
        <v>646.25833</v>
      </c>
      <c r="DO24" s="305">
        <f t="shared" si="45"/>
        <v>41.839092001439823</v>
      </c>
      <c r="DP24" s="305">
        <f>Чум!C58</f>
        <v>1525.7</v>
      </c>
      <c r="DQ24" s="305">
        <f>Чум!D58</f>
        <v>645.25833</v>
      </c>
      <c r="DR24" s="305">
        <f t="shared" si="46"/>
        <v>42.292608638657661</v>
      </c>
      <c r="DS24" s="305">
        <f>Чум!C61</f>
        <v>0</v>
      </c>
      <c r="DT24" s="305">
        <f>Чум!D61</f>
        <v>0</v>
      </c>
      <c r="DU24" s="305" t="e">
        <f t="shared" si="47"/>
        <v>#DIV/0!</v>
      </c>
      <c r="DV24" s="305">
        <f>Чум!C62</f>
        <v>10</v>
      </c>
      <c r="DW24" s="305">
        <f>Чум!D62</f>
        <v>0</v>
      </c>
      <c r="DX24" s="305">
        <f t="shared" si="48"/>
        <v>0</v>
      </c>
      <c r="DY24" s="305">
        <f>Чум!C63</f>
        <v>8.9280000000000008</v>
      </c>
      <c r="DZ24" s="305">
        <f>Чум!D63</f>
        <v>1</v>
      </c>
      <c r="EA24" s="305">
        <f t="shared" si="49"/>
        <v>11.200716845878135</v>
      </c>
      <c r="EB24" s="305">
        <f>Чум!C65</f>
        <v>94.305999999999997</v>
      </c>
      <c r="EC24" s="305">
        <f>Чум!D65</f>
        <v>42.53651</v>
      </c>
      <c r="ED24" s="305">
        <f t="shared" si="50"/>
        <v>45.104775942145778</v>
      </c>
      <c r="EE24" s="305">
        <f>Чум!C66</f>
        <v>28.5</v>
      </c>
      <c r="EF24" s="305">
        <f>Чум!D66</f>
        <v>3.5313400000000001</v>
      </c>
      <c r="EG24" s="305">
        <f t="shared" si="51"/>
        <v>12.390666666666666</v>
      </c>
      <c r="EH24" s="313">
        <f>Чум!C72</f>
        <v>1392.1851799999999</v>
      </c>
      <c r="EI24" s="313">
        <f>Чум!D72</f>
        <v>283.82233000000002</v>
      </c>
      <c r="EJ24" s="305">
        <f t="shared" si="52"/>
        <v>20.386823109264821</v>
      </c>
      <c r="EK24" s="313">
        <f>Чум!C77</f>
        <v>4817.6810000000005</v>
      </c>
      <c r="EL24" s="313">
        <f>Чум!D77</f>
        <v>711.90151000000003</v>
      </c>
      <c r="EM24" s="305">
        <f t="shared" si="53"/>
        <v>14.776850314497784</v>
      </c>
      <c r="EN24" s="313">
        <f>Чум!C81</f>
        <v>1038.4000000000001</v>
      </c>
      <c r="EO24" s="318">
        <f>Чум!D81</f>
        <v>519.20399999999995</v>
      </c>
      <c r="EP24" s="305">
        <f t="shared" si="10"/>
        <v>50.000385208012318</v>
      </c>
      <c r="EQ24" s="305">
        <f>Чум!C83</f>
        <v>0</v>
      </c>
      <c r="ER24" s="305">
        <f>Чум!D83</f>
        <v>0</v>
      </c>
      <c r="ES24" s="305" t="e">
        <f t="shared" si="11"/>
        <v>#DIV/0!</v>
      </c>
      <c r="ET24" s="319">
        <f>Чум!C88</f>
        <v>10</v>
      </c>
      <c r="EU24" s="319">
        <f>Чум!D88</f>
        <v>5.43</v>
      </c>
      <c r="EV24" s="305">
        <f t="shared" si="54"/>
        <v>54.29999999999999</v>
      </c>
      <c r="EW24" s="305">
        <f>Чум!C94</f>
        <v>0</v>
      </c>
      <c r="EX24" s="305">
        <f>Чум!D94</f>
        <v>0</v>
      </c>
      <c r="EY24" s="305" t="e">
        <f t="shared" si="55"/>
        <v>#DIV/0!</v>
      </c>
      <c r="EZ24" s="329">
        <f t="shared" si="12"/>
        <v>-328.1888199999994</v>
      </c>
      <c r="FA24" s="329">
        <f t="shared" si="13"/>
        <v>625.12460999999985</v>
      </c>
      <c r="FB24" s="305">
        <f t="shared" si="57"/>
        <v>-190.47711923885799</v>
      </c>
      <c r="FC24" s="251"/>
      <c r="FD24" s="252"/>
      <c r="FF24" s="252"/>
    </row>
    <row r="25" spans="1:173" s="169" customFormat="1" ht="22.5" customHeight="1">
      <c r="A25" s="344">
        <v>12</v>
      </c>
      <c r="B25" s="345" t="s">
        <v>301</v>
      </c>
      <c r="C25" s="322">
        <f t="shared" si="14"/>
        <v>7935.9195</v>
      </c>
      <c r="D25" s="323">
        <f t="shared" si="0"/>
        <v>4993.1223399999999</v>
      </c>
      <c r="E25" s="308">
        <f t="shared" si="1"/>
        <v>62.918006413749538</v>
      </c>
      <c r="F25" s="299">
        <f t="shared" si="15"/>
        <v>2414.7599999999998</v>
      </c>
      <c r="G25" s="324">
        <f t="shared" si="3"/>
        <v>1649.48865</v>
      </c>
      <c r="H25" s="308">
        <f t="shared" si="16"/>
        <v>68.30859588530538</v>
      </c>
      <c r="I25" s="298">
        <f t="shared" si="17"/>
        <v>890.2</v>
      </c>
      <c r="J25" s="308"/>
      <c r="K25" s="308"/>
      <c r="L25" s="307">
        <f>Шать!C6</f>
        <v>60</v>
      </c>
      <c r="M25" s="449">
        <f>Шать!D6</f>
        <v>23.43439</v>
      </c>
      <c r="N25" s="308">
        <f t="shared" si="18"/>
        <v>39.057316666666672</v>
      </c>
      <c r="O25" s="308">
        <f>Шать!C8</f>
        <v>156.73500000000001</v>
      </c>
      <c r="P25" s="308">
        <f>Шать!D8</f>
        <v>114.76605000000001</v>
      </c>
      <c r="Q25" s="308">
        <f t="shared" si="19"/>
        <v>73.222987845726863</v>
      </c>
      <c r="R25" s="308">
        <f>Шать!C9</f>
        <v>1.68</v>
      </c>
      <c r="S25" s="308">
        <f>Шать!D9</f>
        <v>0.67561000000000004</v>
      </c>
      <c r="T25" s="308">
        <f t="shared" si="20"/>
        <v>40.214880952380952</v>
      </c>
      <c r="U25" s="308">
        <f>Шать!C10</f>
        <v>261.78500000000003</v>
      </c>
      <c r="V25" s="308">
        <f>Шать!D10</f>
        <v>132.20296999999999</v>
      </c>
      <c r="W25" s="308">
        <f t="shared" si="21"/>
        <v>50.500590178963648</v>
      </c>
      <c r="X25" s="308">
        <f>Шать!C11</f>
        <v>0</v>
      </c>
      <c r="Y25" s="325">
        <f>Шать!D11</f>
        <v>-14.485340000000001</v>
      </c>
      <c r="Z25" s="308" t="e">
        <f t="shared" si="22"/>
        <v>#DIV/0!</v>
      </c>
      <c r="AA25" s="307">
        <f>Шать!C13</f>
        <v>10</v>
      </c>
      <c r="AB25" s="307">
        <f>Шать!D13</f>
        <v>3.4327999999999999</v>
      </c>
      <c r="AC25" s="308">
        <f t="shared" si="23"/>
        <v>34.327999999999996</v>
      </c>
      <c r="AD25" s="307">
        <f>Шать!C15</f>
        <v>90</v>
      </c>
      <c r="AE25" s="304">
        <f>Шать!D15</f>
        <v>33.346640000000001</v>
      </c>
      <c r="AF25" s="308">
        <f t="shared" si="24"/>
        <v>37.051822222222228</v>
      </c>
      <c r="AG25" s="307">
        <f>Шать!C16</f>
        <v>307</v>
      </c>
      <c r="AH25" s="307">
        <f>Шать!D16</f>
        <v>29.66835</v>
      </c>
      <c r="AI25" s="308">
        <f t="shared" si="4"/>
        <v>9.6639576547231272</v>
      </c>
      <c r="AJ25" s="308">
        <f>Шать!C18</f>
        <v>3</v>
      </c>
      <c r="AK25" s="308">
        <f>Шать!D18</f>
        <v>1</v>
      </c>
      <c r="AL25" s="308">
        <f t="shared" si="25"/>
        <v>33.333333333333329</v>
      </c>
      <c r="AM25" s="308"/>
      <c r="AN25" s="308"/>
      <c r="AO25" s="308" t="e">
        <f>AM25/AN25*100</f>
        <v>#DIV/0!</v>
      </c>
      <c r="AP25" s="307">
        <v>0</v>
      </c>
      <c r="AQ25" s="307">
        <f>0</f>
        <v>0</v>
      </c>
      <c r="AR25" s="308" t="e">
        <f t="shared" si="6"/>
        <v>#DIV/0!</v>
      </c>
      <c r="AS25" s="307">
        <f>Шать!C27</f>
        <v>180</v>
      </c>
      <c r="AT25" s="314">
        <f>Шать!D27</f>
        <v>6.5140000000000002</v>
      </c>
      <c r="AU25" s="308">
        <f t="shared" si="26"/>
        <v>3.6188888888888888</v>
      </c>
      <c r="AV25" s="307">
        <f>Шать!C28</f>
        <v>20</v>
      </c>
      <c r="AW25" s="304">
        <f>Шать!D28</f>
        <v>13.005599999999999</v>
      </c>
      <c r="AX25" s="308">
        <f t="shared" si="27"/>
        <v>65.027999999999992</v>
      </c>
      <c r="AY25" s="307"/>
      <c r="AZ25" s="307"/>
      <c r="BA25" s="308" t="e">
        <f t="shared" si="28"/>
        <v>#DIV/0!</v>
      </c>
      <c r="BB25" s="308">
        <f>Шать!C29</f>
        <v>30</v>
      </c>
      <c r="BC25" s="308">
        <f>Шать!D29</f>
        <v>11.36758</v>
      </c>
      <c r="BD25" s="308">
        <f t="shared" si="29"/>
        <v>37.891933333333334</v>
      </c>
      <c r="BE25" s="308"/>
      <c r="BF25" s="308"/>
      <c r="BG25" s="308"/>
      <c r="BH25" s="308">
        <f>Шать!C31</f>
        <v>1294.56</v>
      </c>
      <c r="BI25" s="308">
        <f>Шать!D31</f>
        <v>1294.56</v>
      </c>
      <c r="BJ25" s="308">
        <f t="shared" si="30"/>
        <v>100</v>
      </c>
      <c r="BK25" s="308"/>
      <c r="BL25" s="308"/>
      <c r="BM25" s="308" t="e">
        <f t="shared" si="31"/>
        <v>#DIV/0!</v>
      </c>
      <c r="BN25" s="308"/>
      <c r="BO25" s="308"/>
      <c r="BP25" s="308"/>
      <c r="BQ25" s="308">
        <f>Шать!C34</f>
        <v>0</v>
      </c>
      <c r="BR25" s="308">
        <f>Шать!D34</f>
        <v>0</v>
      </c>
      <c r="BS25" s="298" t="e">
        <f t="shared" si="32"/>
        <v>#DIV/0!</v>
      </c>
      <c r="BT25" s="308">
        <f>Шать!C37</f>
        <v>0</v>
      </c>
      <c r="BU25" s="308">
        <v>0</v>
      </c>
      <c r="BV25" s="308" t="e">
        <f t="shared" si="33"/>
        <v>#DIV/0!</v>
      </c>
      <c r="BW25" s="308"/>
      <c r="BX25" s="308"/>
      <c r="BY25" s="326" t="e">
        <f t="shared" si="34"/>
        <v>#DIV/0!</v>
      </c>
      <c r="BZ25" s="326"/>
      <c r="CA25" s="326"/>
      <c r="CB25" s="326" t="e">
        <f t="shared" si="35"/>
        <v>#DIV/0!</v>
      </c>
      <c r="CC25" s="307">
        <f t="shared" si="36"/>
        <v>5521.1594999999998</v>
      </c>
      <c r="CD25" s="303">
        <f t="shared" si="37"/>
        <v>3343.6336899999997</v>
      </c>
      <c r="CE25" s="308">
        <f t="shared" si="56"/>
        <v>60.560353128722319</v>
      </c>
      <c r="CF25" s="308">
        <f>Шать!C42</f>
        <v>1897.8</v>
      </c>
      <c r="CG25" s="308">
        <f>Шать!D42</f>
        <v>948.9</v>
      </c>
      <c r="CH25" s="308">
        <f t="shared" si="38"/>
        <v>50</v>
      </c>
      <c r="CI25" s="308">
        <f>Шать!C43</f>
        <v>0</v>
      </c>
      <c r="CJ25" s="461">
        <f>Шать!D43</f>
        <v>0</v>
      </c>
      <c r="CK25" s="308" t="e">
        <f t="shared" si="39"/>
        <v>#DIV/0!</v>
      </c>
      <c r="CL25" s="308">
        <f>Шать!C44</f>
        <v>2679.3413599999999</v>
      </c>
      <c r="CM25" s="308">
        <f>Шать!D44</f>
        <v>1653.4197899999999</v>
      </c>
      <c r="CN25" s="308">
        <f t="shared" si="7"/>
        <v>61.709934190692294</v>
      </c>
      <c r="CO25" s="308">
        <f>Шать!C45</f>
        <v>101.45229999999999</v>
      </c>
      <c r="CP25" s="308">
        <f>Шать!D45</f>
        <v>50.832000000000001</v>
      </c>
      <c r="CQ25" s="308">
        <f t="shared" si="8"/>
        <v>50.104334746476923</v>
      </c>
      <c r="CR25" s="308">
        <f>Шать!C46</f>
        <v>353.97500000000002</v>
      </c>
      <c r="CS25" s="308">
        <f>Шать!D46</f>
        <v>353.97500000000002</v>
      </c>
      <c r="CT25" s="298">
        <f t="shared" si="40"/>
        <v>100</v>
      </c>
      <c r="CU25" s="325">
        <f>Шать!C50</f>
        <v>488.59084000000001</v>
      </c>
      <c r="CV25" s="308">
        <f>Шать!D50</f>
        <v>336.50689999999997</v>
      </c>
      <c r="CW25" s="308">
        <f t="shared" si="9"/>
        <v>68.872944895978804</v>
      </c>
      <c r="CX25" s="308"/>
      <c r="CY25" s="308"/>
      <c r="CZ25" s="308"/>
      <c r="DA25" s="307"/>
      <c r="DB25" s="307"/>
      <c r="DC25" s="308" t="e">
        <f t="shared" si="41"/>
        <v>#DIV/0!</v>
      </c>
      <c r="DD25" s="308"/>
      <c r="DE25" s="308"/>
      <c r="DF25" s="308"/>
      <c r="DG25" s="308"/>
      <c r="DH25" s="308"/>
      <c r="DI25" s="308"/>
      <c r="DJ25" s="307">
        <f t="shared" si="42"/>
        <v>8263.1206600000005</v>
      </c>
      <c r="DK25" s="307">
        <f t="shared" si="42"/>
        <v>4760.1077100000002</v>
      </c>
      <c r="DL25" s="308">
        <f>DK25/DJ25*100</f>
        <v>57.606658620424888</v>
      </c>
      <c r="DM25" s="307">
        <f t="shared" si="44"/>
        <v>1412.076</v>
      </c>
      <c r="DN25" s="307">
        <f t="shared" si="44"/>
        <v>661.51270999999997</v>
      </c>
      <c r="DO25" s="308">
        <f t="shared" si="45"/>
        <v>46.846820567731477</v>
      </c>
      <c r="DP25" s="308">
        <f>Шать!C58</f>
        <v>1379.1</v>
      </c>
      <c r="DQ25" s="308">
        <f>Шать!D58</f>
        <v>638.53670999999997</v>
      </c>
      <c r="DR25" s="308">
        <f t="shared" si="46"/>
        <v>46.300972373286925</v>
      </c>
      <c r="DS25" s="308">
        <f>Шать!C61</f>
        <v>0</v>
      </c>
      <c r="DT25" s="308">
        <f>Шать!D61</f>
        <v>0</v>
      </c>
      <c r="DU25" s="308" t="e">
        <f t="shared" si="47"/>
        <v>#DIV/0!</v>
      </c>
      <c r="DV25" s="308">
        <f>Шать!C62</f>
        <v>5</v>
      </c>
      <c r="DW25" s="308">
        <f>Шать!D62</f>
        <v>0</v>
      </c>
      <c r="DX25" s="308">
        <f t="shared" si="48"/>
        <v>0</v>
      </c>
      <c r="DY25" s="308">
        <f>Шать!C63</f>
        <v>27.975999999999999</v>
      </c>
      <c r="DZ25" s="308">
        <f>Шать!D63</f>
        <v>22.975999999999999</v>
      </c>
      <c r="EA25" s="308">
        <f t="shared" si="49"/>
        <v>82.127537889619674</v>
      </c>
      <c r="EB25" s="308">
        <f>Шать!C65</f>
        <v>94.305999999999997</v>
      </c>
      <c r="EC25" s="308">
        <f>Шать!D65</f>
        <v>41.912880000000001</v>
      </c>
      <c r="ED25" s="308">
        <f t="shared" si="50"/>
        <v>44.443492460713003</v>
      </c>
      <c r="EE25" s="308">
        <f>Шать!C66</f>
        <v>18.5</v>
      </c>
      <c r="EF25" s="308">
        <f>Шать!D66</f>
        <v>2.83134</v>
      </c>
      <c r="EG25" s="308">
        <f t="shared" si="51"/>
        <v>15.30454054054054</v>
      </c>
      <c r="EH25" s="307">
        <f>Шать!C72</f>
        <v>2865.0158200000001</v>
      </c>
      <c r="EI25" s="307">
        <f>Шать!D72</f>
        <v>1298.54565</v>
      </c>
      <c r="EJ25" s="308">
        <f t="shared" si="52"/>
        <v>45.324205225505523</v>
      </c>
      <c r="EK25" s="307">
        <f>Шать!C77</f>
        <v>2998.1128399999998</v>
      </c>
      <c r="EL25" s="307">
        <f>Шать!D77</f>
        <v>2307.2231299999999</v>
      </c>
      <c r="EM25" s="308">
        <f t="shared" si="53"/>
        <v>76.955846998740725</v>
      </c>
      <c r="EN25" s="307">
        <f>Шать!C81</f>
        <v>846.5</v>
      </c>
      <c r="EO25" s="327">
        <f>Шать!D81</f>
        <v>423.25200000000001</v>
      </c>
      <c r="EP25" s="308">
        <f t="shared" si="10"/>
        <v>50.000236266981688</v>
      </c>
      <c r="EQ25" s="308">
        <f>Шать!C83</f>
        <v>0</v>
      </c>
      <c r="ER25" s="308">
        <f>Шать!D83</f>
        <v>0</v>
      </c>
      <c r="ES25" s="308" t="e">
        <f t="shared" si="11"/>
        <v>#DIV/0!</v>
      </c>
      <c r="ET25" s="324">
        <f>Шать!C88</f>
        <v>28.61</v>
      </c>
      <c r="EU25" s="324">
        <f>Шать!D88</f>
        <v>24.83</v>
      </c>
      <c r="EV25" s="308">
        <f t="shared" si="54"/>
        <v>86.78783642083188</v>
      </c>
      <c r="EW25" s="308">
        <f>Шать!C94</f>
        <v>0</v>
      </c>
      <c r="EX25" s="308">
        <f>Шать!D94</f>
        <v>0</v>
      </c>
      <c r="EY25" s="308" t="e">
        <f t="shared" si="55"/>
        <v>#DIV/0!</v>
      </c>
      <c r="EZ25" s="328">
        <f t="shared" si="12"/>
        <v>-327.20116000000053</v>
      </c>
      <c r="FA25" s="328">
        <f t="shared" si="13"/>
        <v>233.01462999999967</v>
      </c>
      <c r="FB25" s="308">
        <f t="shared" si="57"/>
        <v>-71.214487748148358</v>
      </c>
      <c r="FC25" s="167"/>
      <c r="FD25" s="168"/>
      <c r="FF25" s="168"/>
    </row>
    <row r="26" spans="1:173" s="253" customFormat="1" ht="24.75" customHeight="1">
      <c r="A26" s="347">
        <v>13</v>
      </c>
      <c r="B26" s="343" t="s">
        <v>302</v>
      </c>
      <c r="C26" s="320">
        <f t="shared" si="14"/>
        <v>14019.032999999999</v>
      </c>
      <c r="D26" s="297">
        <f t="shared" si="0"/>
        <v>2682.2664400000003</v>
      </c>
      <c r="E26" s="305">
        <f t="shared" si="1"/>
        <v>19.133034639407729</v>
      </c>
      <c r="F26" s="299">
        <f t="shared" si="15"/>
        <v>2642.75</v>
      </c>
      <c r="G26" s="319">
        <f t="shared" si="3"/>
        <v>1110.93444</v>
      </c>
      <c r="H26" s="305">
        <f t="shared" si="16"/>
        <v>42.037061394380856</v>
      </c>
      <c r="I26" s="298">
        <f t="shared" si="17"/>
        <v>2252.75</v>
      </c>
      <c r="J26" s="305"/>
      <c r="K26" s="305"/>
      <c r="L26" s="313">
        <f>Юнг!C6</f>
        <v>126</v>
      </c>
      <c r="M26" s="449">
        <f>Юнг!D6</f>
        <v>73.892489999999995</v>
      </c>
      <c r="N26" s="305">
        <f t="shared" si="18"/>
        <v>58.644833333333338</v>
      </c>
      <c r="O26" s="305">
        <f>Юнг!C8</f>
        <v>252.05500000000001</v>
      </c>
      <c r="P26" s="305">
        <f>Юнг!D8</f>
        <v>184.55623</v>
      </c>
      <c r="Q26" s="305">
        <f t="shared" si="19"/>
        <v>73.220618515800112</v>
      </c>
      <c r="R26" s="305">
        <f>Юнг!C9</f>
        <v>2.7029999999999998</v>
      </c>
      <c r="S26" s="305">
        <f>Юнг!D9</f>
        <v>1.0864799999999999</v>
      </c>
      <c r="T26" s="305">
        <f t="shared" si="20"/>
        <v>40.195338512763598</v>
      </c>
      <c r="U26" s="305">
        <f>Юнг!C10</f>
        <v>420.99200000000002</v>
      </c>
      <c r="V26" s="305">
        <f>Юнг!D10</f>
        <v>212.59669</v>
      </c>
      <c r="W26" s="305">
        <f t="shared" si="21"/>
        <v>50.498985728944966</v>
      </c>
      <c r="X26" s="305">
        <f>Юнг!C11</f>
        <v>0</v>
      </c>
      <c r="Y26" s="317">
        <f>Юнг!D11</f>
        <v>-23.294029999999999</v>
      </c>
      <c r="Z26" s="305" t="e">
        <f t="shared" si="22"/>
        <v>#DIV/0!</v>
      </c>
      <c r="AA26" s="313">
        <f>Юнг!C13</f>
        <v>50</v>
      </c>
      <c r="AB26" s="313">
        <f>Юнг!D13</f>
        <v>36.882599999999996</v>
      </c>
      <c r="AC26" s="305">
        <f t="shared" si="23"/>
        <v>73.765199999999993</v>
      </c>
      <c r="AD26" s="313">
        <f>Юнг!C15</f>
        <v>433</v>
      </c>
      <c r="AE26" s="304">
        <f>Юнг!D15</f>
        <v>85.995130000000003</v>
      </c>
      <c r="AF26" s="305">
        <f t="shared" si="24"/>
        <v>19.860307159353351</v>
      </c>
      <c r="AG26" s="313">
        <f>Юнг!C16</f>
        <v>960</v>
      </c>
      <c r="AH26" s="313">
        <f>Юнг!D16</f>
        <v>184.64715000000001</v>
      </c>
      <c r="AI26" s="305">
        <f t="shared" si="4"/>
        <v>19.234078125</v>
      </c>
      <c r="AJ26" s="305">
        <f>Юнг!C18</f>
        <v>8</v>
      </c>
      <c r="AK26" s="305">
        <f>Юнг!D18</f>
        <v>2.2000000000000002</v>
      </c>
      <c r="AL26" s="305">
        <f t="shared" si="25"/>
        <v>27.500000000000004</v>
      </c>
      <c r="AM26" s="305"/>
      <c r="AN26" s="305"/>
      <c r="AO26" s="305" t="e">
        <f>AM26/AN26*100</f>
        <v>#DIV/0!</v>
      </c>
      <c r="AP26" s="313">
        <v>0</v>
      </c>
      <c r="AQ26" s="313"/>
      <c r="AR26" s="305" t="e">
        <f t="shared" si="6"/>
        <v>#DIV/0!</v>
      </c>
      <c r="AS26" s="313">
        <f>Юнг!C27</f>
        <v>320</v>
      </c>
      <c r="AT26" s="314">
        <f>Юнг!D27</f>
        <v>313.00880999999998</v>
      </c>
      <c r="AU26" s="305">
        <f t="shared" si="26"/>
        <v>97.815253124999984</v>
      </c>
      <c r="AV26" s="313">
        <f>Юнг!C28</f>
        <v>30</v>
      </c>
      <c r="AW26" s="314">
        <f>Юнг!D28</f>
        <v>8.1285000000000007</v>
      </c>
      <c r="AX26" s="305">
        <f t="shared" si="27"/>
        <v>27.095000000000002</v>
      </c>
      <c r="AY26" s="313"/>
      <c r="AZ26" s="313"/>
      <c r="BA26" s="305" t="e">
        <f t="shared" si="28"/>
        <v>#DIV/0!</v>
      </c>
      <c r="BB26" s="305">
        <f>Юнг!C30</f>
        <v>40</v>
      </c>
      <c r="BC26" s="308">
        <f>Юнг!D30</f>
        <v>30.93439</v>
      </c>
      <c r="BD26" s="305">
        <f t="shared" si="29"/>
        <v>77.335975000000005</v>
      </c>
      <c r="BE26" s="305"/>
      <c r="BF26" s="305"/>
      <c r="BG26" s="305"/>
      <c r="BH26" s="305">
        <f>Юнг!C33</f>
        <v>0</v>
      </c>
      <c r="BI26" s="305">
        <f>Юнг!D31</f>
        <v>0</v>
      </c>
      <c r="BJ26" s="305" t="e">
        <f t="shared" si="30"/>
        <v>#DIV/0!</v>
      </c>
      <c r="BK26" s="305"/>
      <c r="BL26" s="305"/>
      <c r="BM26" s="305" t="e">
        <f t="shared" si="31"/>
        <v>#DIV/0!</v>
      </c>
      <c r="BN26" s="305"/>
      <c r="BO26" s="305"/>
      <c r="BP26" s="305"/>
      <c r="BQ26" s="305">
        <f>Юнг!C34</f>
        <v>0</v>
      </c>
      <c r="BR26" s="305">
        <f>Юнг!D34</f>
        <v>0</v>
      </c>
      <c r="BS26" s="298" t="e">
        <f t="shared" si="32"/>
        <v>#DIV/0!</v>
      </c>
      <c r="BT26" s="305">
        <f>Юнг!C36</f>
        <v>0</v>
      </c>
      <c r="BU26" s="305">
        <f>Юнг!D36</f>
        <v>0.3</v>
      </c>
      <c r="BV26" s="305" t="e">
        <f t="shared" si="33"/>
        <v>#DIV/0!</v>
      </c>
      <c r="BW26" s="305"/>
      <c r="BX26" s="305"/>
      <c r="BY26" s="315" t="e">
        <f t="shared" si="34"/>
        <v>#DIV/0!</v>
      </c>
      <c r="BZ26" s="315"/>
      <c r="CA26" s="315"/>
      <c r="CB26" s="315" t="e">
        <f t="shared" si="35"/>
        <v>#DIV/0!</v>
      </c>
      <c r="CC26" s="313">
        <f t="shared" si="36"/>
        <v>11376.282999999999</v>
      </c>
      <c r="CD26" s="313">
        <f t="shared" si="37"/>
        <v>1571.3320000000001</v>
      </c>
      <c r="CE26" s="305">
        <f t="shared" si="56"/>
        <v>13.812349780679684</v>
      </c>
      <c r="CF26" s="305">
        <f>Юнг!C41</f>
        <v>2417.4</v>
      </c>
      <c r="CG26" s="305">
        <f>Юнг!D41</f>
        <v>1208.7</v>
      </c>
      <c r="CH26" s="305">
        <f t="shared" si="38"/>
        <v>50</v>
      </c>
      <c r="CI26" s="305">
        <f>Юнг!C42</f>
        <v>0</v>
      </c>
      <c r="CJ26" s="460">
        <f>Юнг!D42</f>
        <v>0</v>
      </c>
      <c r="CK26" s="305" t="e">
        <f t="shared" si="39"/>
        <v>#DIV/0!</v>
      </c>
      <c r="CL26" s="305">
        <f>Юнг!C43</f>
        <v>6448.2049999999999</v>
      </c>
      <c r="CM26" s="305">
        <f>Юнг!D43</f>
        <v>311.8</v>
      </c>
      <c r="CN26" s="305">
        <f t="shared" si="7"/>
        <v>4.8354542077989153</v>
      </c>
      <c r="CO26" s="305">
        <f>Юнг!C44</f>
        <v>94.305999999999997</v>
      </c>
      <c r="CP26" s="305">
        <f>Юнг!D44</f>
        <v>50.832000000000001</v>
      </c>
      <c r="CQ26" s="305">
        <f t="shared" si="8"/>
        <v>53.901130362861323</v>
      </c>
      <c r="CR26" s="305">
        <f>Юнг!C45</f>
        <v>2416.3719999999998</v>
      </c>
      <c r="CS26" s="305">
        <f>Юнг!D45</f>
        <v>0</v>
      </c>
      <c r="CT26" s="298">
        <f t="shared" si="40"/>
        <v>0</v>
      </c>
      <c r="CU26" s="317">
        <f>Юнг!C48</f>
        <v>0</v>
      </c>
      <c r="CV26" s="305">
        <f>Юнг!D48</f>
        <v>0</v>
      </c>
      <c r="CW26" s="305" t="e">
        <f t="shared" si="9"/>
        <v>#DIV/0!</v>
      </c>
      <c r="CX26" s="305"/>
      <c r="CY26" s="305">
        <f>Юнг!D47</f>
        <v>0</v>
      </c>
      <c r="CZ26" s="305"/>
      <c r="DA26" s="313"/>
      <c r="DB26" s="313"/>
      <c r="DC26" s="305" t="e">
        <f t="shared" si="41"/>
        <v>#DIV/0!</v>
      </c>
      <c r="DD26" s="305"/>
      <c r="DE26" s="305"/>
      <c r="DF26" s="305"/>
      <c r="DG26" s="305"/>
      <c r="DH26" s="305"/>
      <c r="DI26" s="305"/>
      <c r="DJ26" s="307">
        <f t="shared" si="42"/>
        <v>14403.898710000001</v>
      </c>
      <c r="DK26" s="307">
        <f t="shared" si="42"/>
        <v>2578.2214300000001</v>
      </c>
      <c r="DL26" s="305">
        <f t="shared" si="43"/>
        <v>17.899469316665307</v>
      </c>
      <c r="DM26" s="313">
        <f t="shared" si="44"/>
        <v>1628.0219999999999</v>
      </c>
      <c r="DN26" s="313">
        <f t="shared" si="44"/>
        <v>726.06347000000005</v>
      </c>
      <c r="DO26" s="305">
        <f t="shared" si="45"/>
        <v>44.597890569046363</v>
      </c>
      <c r="DP26" s="305">
        <f>Юнг!C57</f>
        <v>1558.7</v>
      </c>
      <c r="DQ26" s="305">
        <f>Юнг!D57</f>
        <v>721.74147000000005</v>
      </c>
      <c r="DR26" s="305">
        <f t="shared" si="46"/>
        <v>46.304065567460064</v>
      </c>
      <c r="DS26" s="305">
        <f>Юнг!C60</f>
        <v>0</v>
      </c>
      <c r="DT26" s="305">
        <f>Юнг!D60</f>
        <v>0</v>
      </c>
      <c r="DU26" s="305" t="e">
        <f t="shared" si="47"/>
        <v>#DIV/0!</v>
      </c>
      <c r="DV26" s="305">
        <f>Юнг!C61</f>
        <v>10</v>
      </c>
      <c r="DW26" s="305">
        <f>Юнг!D61</f>
        <v>0</v>
      </c>
      <c r="DX26" s="305">
        <f t="shared" si="48"/>
        <v>0</v>
      </c>
      <c r="DY26" s="305">
        <f>Юнг!C62</f>
        <v>59.322000000000003</v>
      </c>
      <c r="DZ26" s="305">
        <f>Юнг!D62</f>
        <v>4.3220000000000001</v>
      </c>
      <c r="EA26" s="305">
        <f t="shared" si="49"/>
        <v>7.285661306092174</v>
      </c>
      <c r="EB26" s="305">
        <f>Юнг!C64</f>
        <v>94.305999999999997</v>
      </c>
      <c r="EC26" s="305">
        <f>Юнг!D64</f>
        <v>34.221879999999999</v>
      </c>
      <c r="ED26" s="305">
        <f t="shared" si="50"/>
        <v>36.28812588806651</v>
      </c>
      <c r="EE26" s="305">
        <f>Юнг!C65</f>
        <v>336</v>
      </c>
      <c r="EF26" s="305">
        <f>Юнг!D65</f>
        <v>49.53134</v>
      </c>
      <c r="EG26" s="305">
        <f t="shared" si="51"/>
        <v>14.741470238095239</v>
      </c>
      <c r="EH26" s="313">
        <f>Юнг!C71</f>
        <v>2219.8817100000001</v>
      </c>
      <c r="EI26" s="313">
        <f>Юнг!D71</f>
        <v>538.64417000000003</v>
      </c>
      <c r="EJ26" s="305">
        <f t="shared" si="52"/>
        <v>24.26454380760676</v>
      </c>
      <c r="EK26" s="313">
        <f>Юнг!C76</f>
        <v>7042.2830000000004</v>
      </c>
      <c r="EL26" s="313">
        <f>Юнг!D76</f>
        <v>677.57257000000004</v>
      </c>
      <c r="EM26" s="305">
        <f t="shared" si="53"/>
        <v>9.6214902184419451</v>
      </c>
      <c r="EN26" s="313">
        <f>Юнг!C80</f>
        <v>3063.4059999999999</v>
      </c>
      <c r="EO26" s="318">
        <f>Юнг!D80</f>
        <v>540.654</v>
      </c>
      <c r="EP26" s="305">
        <f t="shared" si="10"/>
        <v>17.648787003746811</v>
      </c>
      <c r="EQ26" s="305">
        <f>Юнг!C82</f>
        <v>0</v>
      </c>
      <c r="ER26" s="305">
        <f>Юнг!D82</f>
        <v>0</v>
      </c>
      <c r="ES26" s="305" t="e">
        <f t="shared" si="11"/>
        <v>#DIV/0!</v>
      </c>
      <c r="ET26" s="319">
        <f>Юнг!C87</f>
        <v>20</v>
      </c>
      <c r="EU26" s="319">
        <f>Юнг!D87</f>
        <v>11.534000000000001</v>
      </c>
      <c r="EV26" s="305">
        <f t="shared" si="54"/>
        <v>57.67</v>
      </c>
      <c r="EW26" s="305">
        <f>Юнг!C93</f>
        <v>0</v>
      </c>
      <c r="EX26" s="305">
        <f>Юнг!D93</f>
        <v>0</v>
      </c>
      <c r="EY26" s="305" t="e">
        <f t="shared" si="55"/>
        <v>#DIV/0!</v>
      </c>
      <c r="EZ26" s="329">
        <f t="shared" si="12"/>
        <v>-384.86571000000185</v>
      </c>
      <c r="FA26" s="329">
        <f t="shared" si="13"/>
        <v>104.04501000000027</v>
      </c>
      <c r="FB26" s="305">
        <f t="shared" si="57"/>
        <v>-27.034107559231447</v>
      </c>
      <c r="FC26" s="251"/>
      <c r="FD26" s="252"/>
      <c r="FF26" s="252"/>
    </row>
    <row r="27" spans="1:173" s="157" customFormat="1" ht="25.5" customHeight="1">
      <c r="A27" s="341">
        <v>14</v>
      </c>
      <c r="B27" s="343" t="s">
        <v>303</v>
      </c>
      <c r="C27" s="296">
        <f t="shared" si="14"/>
        <v>13444.943649999999</v>
      </c>
      <c r="D27" s="297">
        <f t="shared" si="0"/>
        <v>3886.6108800000002</v>
      </c>
      <c r="E27" s="305">
        <f t="shared" si="1"/>
        <v>28.907602598988952</v>
      </c>
      <c r="F27" s="299">
        <f t="shared" si="15"/>
        <v>1414.1299999999999</v>
      </c>
      <c r="G27" s="299">
        <f t="shared" si="3"/>
        <v>646.84788000000003</v>
      </c>
      <c r="H27" s="305">
        <f t="shared" si="16"/>
        <v>45.741755001308235</v>
      </c>
      <c r="I27" s="298">
        <f t="shared" si="17"/>
        <v>1274.1300000000001</v>
      </c>
      <c r="J27" s="305"/>
      <c r="K27" s="305"/>
      <c r="L27" s="313">
        <f>Юсь!C6</f>
        <v>171</v>
      </c>
      <c r="M27" s="449">
        <f>Юсь!D6</f>
        <v>95.457639999999998</v>
      </c>
      <c r="N27" s="305">
        <f t="shared" si="18"/>
        <v>55.823181286549705</v>
      </c>
      <c r="O27" s="305">
        <f>Юсь!C8</f>
        <v>229.816</v>
      </c>
      <c r="P27" s="305">
        <f>Юсь!D8</f>
        <v>168.27184</v>
      </c>
      <c r="Q27" s="298">
        <f t="shared" si="19"/>
        <v>73.220245761826845</v>
      </c>
      <c r="R27" s="298">
        <f>Юсь!C9</f>
        <v>2.4649999999999999</v>
      </c>
      <c r="S27" s="298">
        <f>Юсь!D9</f>
        <v>0.99058999999999997</v>
      </c>
      <c r="T27" s="298">
        <f t="shared" si="20"/>
        <v>40.186206896551724</v>
      </c>
      <c r="U27" s="298">
        <f>Юсь!C10</f>
        <v>383.84899999999999</v>
      </c>
      <c r="V27" s="298">
        <f>Юсь!D10</f>
        <v>193.83816999999999</v>
      </c>
      <c r="W27" s="298">
        <f t="shared" si="21"/>
        <v>50.498547605959629</v>
      </c>
      <c r="X27" s="298">
        <f>Юсь!C11</f>
        <v>0</v>
      </c>
      <c r="Y27" s="302">
        <f>Юсь!D11</f>
        <v>-21.238669999999999</v>
      </c>
      <c r="Z27" s="298" t="e">
        <f t="shared" si="22"/>
        <v>#DIV/0!</v>
      </c>
      <c r="AA27" s="313">
        <f>Юсь!C13</f>
        <v>10</v>
      </c>
      <c r="AB27" s="313">
        <f>Юсь!D13</f>
        <v>0</v>
      </c>
      <c r="AC27" s="305">
        <f t="shared" si="23"/>
        <v>0</v>
      </c>
      <c r="AD27" s="313">
        <f>Юсь!C15</f>
        <v>124</v>
      </c>
      <c r="AE27" s="304">
        <f>Юсь!D15</f>
        <v>8.57578</v>
      </c>
      <c r="AF27" s="305">
        <f t="shared" si="24"/>
        <v>6.9159516129032266</v>
      </c>
      <c r="AG27" s="313">
        <f>Юсь!C16</f>
        <v>345</v>
      </c>
      <c r="AH27" s="313">
        <f>Юсь!D16</f>
        <v>31.39048</v>
      </c>
      <c r="AI27" s="305">
        <f t="shared" si="4"/>
        <v>9.0986898550724646</v>
      </c>
      <c r="AJ27" s="305">
        <f>Юсь!C18</f>
        <v>8</v>
      </c>
      <c r="AK27" s="305">
        <f>Юсь!D18</f>
        <v>2.75</v>
      </c>
      <c r="AL27" s="305">
        <f t="shared" si="25"/>
        <v>34.375</v>
      </c>
      <c r="AM27" s="305"/>
      <c r="AN27" s="305"/>
      <c r="AO27" s="305" t="e">
        <f>AM27/AN27*100</f>
        <v>#DIV/0!</v>
      </c>
      <c r="AP27" s="313">
        <v>0</v>
      </c>
      <c r="AQ27" s="313">
        <v>0</v>
      </c>
      <c r="AR27" s="305" t="e">
        <f t="shared" si="6"/>
        <v>#DIV/0!</v>
      </c>
      <c r="AS27" s="313">
        <f>Юсь!C27</f>
        <v>0</v>
      </c>
      <c r="AT27" s="314">
        <f>Юсь!D27</f>
        <v>0</v>
      </c>
      <c r="AU27" s="305" t="e">
        <f t="shared" si="26"/>
        <v>#DIV/0!</v>
      </c>
      <c r="AV27" s="307">
        <f>Юсь!C28</f>
        <v>40</v>
      </c>
      <c r="AW27" s="314">
        <f>Юсь!D28</f>
        <v>34.5</v>
      </c>
      <c r="AX27" s="305">
        <f t="shared" si="27"/>
        <v>86.25</v>
      </c>
      <c r="AY27" s="313"/>
      <c r="AZ27" s="313"/>
      <c r="BA27" s="305" t="e">
        <f t="shared" si="28"/>
        <v>#DIV/0!</v>
      </c>
      <c r="BB27" s="305">
        <f>Юсь!C30</f>
        <v>100</v>
      </c>
      <c r="BC27" s="308">
        <f>Юсь!D30</f>
        <v>132.31205</v>
      </c>
      <c r="BD27" s="305">
        <f t="shared" si="29"/>
        <v>132.31205</v>
      </c>
      <c r="BE27" s="305"/>
      <c r="BF27" s="305"/>
      <c r="BG27" s="305"/>
      <c r="BH27" s="305">
        <f>Юсь!C31</f>
        <v>0</v>
      </c>
      <c r="BI27" s="305">
        <f>Юсь!D31</f>
        <v>0</v>
      </c>
      <c r="BJ27" s="305" t="e">
        <f t="shared" si="30"/>
        <v>#DIV/0!</v>
      </c>
      <c r="BK27" s="305"/>
      <c r="BL27" s="305"/>
      <c r="BM27" s="305" t="e">
        <f t="shared" si="31"/>
        <v>#DIV/0!</v>
      </c>
      <c r="BN27" s="305"/>
      <c r="BO27" s="305"/>
      <c r="BP27" s="305"/>
      <c r="BQ27" s="305"/>
      <c r="BR27" s="305"/>
      <c r="BS27" s="298" t="e">
        <f t="shared" si="32"/>
        <v>#DIV/0!</v>
      </c>
      <c r="BT27" s="305">
        <f>Юсь!C34</f>
        <v>0</v>
      </c>
      <c r="BU27" s="305">
        <f>Юсь!D34</f>
        <v>0</v>
      </c>
      <c r="BV27" s="305" t="e">
        <f t="shared" si="33"/>
        <v>#DIV/0!</v>
      </c>
      <c r="BW27" s="305"/>
      <c r="BX27" s="305"/>
      <c r="BY27" s="315" t="e">
        <f t="shared" si="34"/>
        <v>#DIV/0!</v>
      </c>
      <c r="BZ27" s="315"/>
      <c r="CA27" s="315"/>
      <c r="CB27" s="315" t="e">
        <f t="shared" si="35"/>
        <v>#DIV/0!</v>
      </c>
      <c r="CC27" s="303">
        <f t="shared" si="36"/>
        <v>12030.81365</v>
      </c>
      <c r="CD27" s="303">
        <f t="shared" si="37"/>
        <v>3239.7630000000004</v>
      </c>
      <c r="CE27" s="305">
        <f t="shared" si="56"/>
        <v>26.928876917647216</v>
      </c>
      <c r="CF27" s="305">
        <f>Юсь!C39</f>
        <v>4903.5</v>
      </c>
      <c r="CG27" s="305">
        <f>Юсь!D39</f>
        <v>2451.75</v>
      </c>
      <c r="CH27" s="305">
        <f t="shared" si="38"/>
        <v>50</v>
      </c>
      <c r="CI27" s="305">
        <f>Юсь!C40</f>
        <v>0</v>
      </c>
      <c r="CJ27" s="460">
        <f>Юсь!D40</f>
        <v>0</v>
      </c>
      <c r="CK27" s="305" t="e">
        <f t="shared" si="39"/>
        <v>#DIV/0!</v>
      </c>
      <c r="CL27" s="305">
        <f>Юсь!C41</f>
        <v>6399.0466500000002</v>
      </c>
      <c r="CM27" s="305">
        <f>Юсь!D41</f>
        <v>545.54999999999995</v>
      </c>
      <c r="CN27" s="305">
        <f t="shared" si="7"/>
        <v>8.5254887147915994</v>
      </c>
      <c r="CO27" s="305">
        <f>Юсь!C42</f>
        <v>235.76499999999999</v>
      </c>
      <c r="CP27" s="305">
        <f>Юсь!D42</f>
        <v>113.46299999999999</v>
      </c>
      <c r="CQ27" s="305">
        <f t="shared" si="8"/>
        <v>48.125463915339431</v>
      </c>
      <c r="CR27" s="305">
        <f>Юсь!C49</f>
        <v>88.9</v>
      </c>
      <c r="CS27" s="305">
        <f>Юсь!D49</f>
        <v>0</v>
      </c>
      <c r="CT27" s="298">
        <f t="shared" si="40"/>
        <v>0</v>
      </c>
      <c r="CU27" s="317">
        <f>Юсь!C50</f>
        <v>403.60199999999998</v>
      </c>
      <c r="CV27" s="305">
        <f>Юсь!D50</f>
        <v>129</v>
      </c>
      <c r="CW27" s="305">
        <f t="shared" si="9"/>
        <v>31.962180564020994</v>
      </c>
      <c r="CX27" s="305"/>
      <c r="CY27" s="305"/>
      <c r="CZ27" s="305"/>
      <c r="DA27" s="313"/>
      <c r="DB27" s="313"/>
      <c r="DC27" s="305" t="e">
        <f t="shared" si="41"/>
        <v>#DIV/0!</v>
      </c>
      <c r="DD27" s="305"/>
      <c r="DE27" s="305"/>
      <c r="DF27" s="305"/>
      <c r="DG27" s="305"/>
      <c r="DH27" s="305"/>
      <c r="DI27" s="305"/>
      <c r="DJ27" s="307">
        <f t="shared" si="42"/>
        <v>14447.084490000001</v>
      </c>
      <c r="DK27" s="307">
        <f t="shared" si="42"/>
        <v>4064.4023699999998</v>
      </c>
      <c r="DL27" s="305">
        <f t="shared" si="43"/>
        <v>28.133028313174901</v>
      </c>
      <c r="DM27" s="313">
        <f t="shared" si="44"/>
        <v>1590.0640000000001</v>
      </c>
      <c r="DN27" s="313">
        <f t="shared" si="44"/>
        <v>609.90216999999996</v>
      </c>
      <c r="DO27" s="305">
        <f t="shared" si="45"/>
        <v>38.357083111120048</v>
      </c>
      <c r="DP27" s="305">
        <f>Юсь!C58</f>
        <v>1579.9</v>
      </c>
      <c r="DQ27" s="305">
        <f>Юсь!D58</f>
        <v>604.73816999999997</v>
      </c>
      <c r="DR27" s="305">
        <f t="shared" si="46"/>
        <v>38.276990315842767</v>
      </c>
      <c r="DS27" s="305">
        <f>Юсь!C61</f>
        <v>0</v>
      </c>
      <c r="DT27" s="305">
        <f>Юсь!D61</f>
        <v>0</v>
      </c>
      <c r="DU27" s="305" t="e">
        <f t="shared" si="47"/>
        <v>#DIV/0!</v>
      </c>
      <c r="DV27" s="305">
        <f>Юсь!C62</f>
        <v>5</v>
      </c>
      <c r="DW27" s="305">
        <f>Юсь!D62</f>
        <v>0</v>
      </c>
      <c r="DX27" s="305">
        <f t="shared" si="48"/>
        <v>0</v>
      </c>
      <c r="DY27" s="305">
        <f>Юсь!C63</f>
        <v>5.1639999999999997</v>
      </c>
      <c r="DZ27" s="305">
        <f>Юсь!D63</f>
        <v>5.1639999999999997</v>
      </c>
      <c r="EA27" s="305">
        <f t="shared" si="49"/>
        <v>100</v>
      </c>
      <c r="EB27" s="305">
        <f>Юсь!C65</f>
        <v>235.76499999999999</v>
      </c>
      <c r="EC27" s="305">
        <f>Юсь!D65</f>
        <v>94.43</v>
      </c>
      <c r="ED27" s="305">
        <f t="shared" si="50"/>
        <v>40.052594744767042</v>
      </c>
      <c r="EE27" s="305">
        <f>Юсь!C66</f>
        <v>315</v>
      </c>
      <c r="EF27" s="305">
        <f>Юсь!D66</f>
        <v>300.20938999999998</v>
      </c>
      <c r="EG27" s="305">
        <f t="shared" si="51"/>
        <v>95.304568253968242</v>
      </c>
      <c r="EH27" s="313">
        <f>Юсь!C72</f>
        <v>3033.2308400000002</v>
      </c>
      <c r="EI27" s="313">
        <f>Юсь!D72</f>
        <v>371</v>
      </c>
      <c r="EJ27" s="305">
        <f t="shared" si="52"/>
        <v>12.23118251032948</v>
      </c>
      <c r="EK27" s="313">
        <f>Юсь!C77</f>
        <v>7138.3246499999996</v>
      </c>
      <c r="EL27" s="313">
        <f>Юсь!D77</f>
        <v>1755.3006</v>
      </c>
      <c r="EM27" s="305">
        <f t="shared" si="53"/>
        <v>24.589811840513587</v>
      </c>
      <c r="EN27" s="313">
        <f>Юсь!C81</f>
        <v>2124.6999999999998</v>
      </c>
      <c r="EO27" s="318">
        <f>Юсь!D81</f>
        <v>923.57020999999997</v>
      </c>
      <c r="EP27" s="305">
        <f t="shared" si="10"/>
        <v>43.468264225537723</v>
      </c>
      <c r="EQ27" s="305">
        <f>Юсь!C83</f>
        <v>0</v>
      </c>
      <c r="ER27" s="305">
        <f>Юсь!D83</f>
        <v>0</v>
      </c>
      <c r="ES27" s="305" t="e">
        <f t="shared" si="11"/>
        <v>#DIV/0!</v>
      </c>
      <c r="ET27" s="319">
        <f>Юсь!C88</f>
        <v>10</v>
      </c>
      <c r="EU27" s="319">
        <f>Юсь!D88</f>
        <v>9.99</v>
      </c>
      <c r="EV27" s="305">
        <f t="shared" si="54"/>
        <v>99.9</v>
      </c>
      <c r="EW27" s="305">
        <f>Юсь!C94</f>
        <v>0</v>
      </c>
      <c r="EX27" s="305">
        <f>Юсь!D94</f>
        <v>0</v>
      </c>
      <c r="EY27" s="298" t="e">
        <f t="shared" si="55"/>
        <v>#DIV/0!</v>
      </c>
      <c r="EZ27" s="312">
        <f t="shared" si="12"/>
        <v>-1002.1408400000018</v>
      </c>
      <c r="FA27" s="312">
        <f t="shared" si="13"/>
        <v>-177.79148999999961</v>
      </c>
      <c r="FB27" s="298">
        <f t="shared" si="57"/>
        <v>17.741167997903297</v>
      </c>
      <c r="FC27" s="159"/>
      <c r="FD27" s="160"/>
      <c r="FF27" s="160"/>
    </row>
    <row r="28" spans="1:173" s="157" customFormat="1" ht="23.25" customHeight="1">
      <c r="A28" s="341">
        <v>15</v>
      </c>
      <c r="B28" s="343" t="s">
        <v>304</v>
      </c>
      <c r="C28" s="320">
        <f t="shared" si="14"/>
        <v>14751.52252</v>
      </c>
      <c r="D28" s="297">
        <f>G28+CD28+DB28</f>
        <v>3203.7728200000001</v>
      </c>
      <c r="E28" s="305">
        <f>D28/C28*100</f>
        <v>21.718251900143525</v>
      </c>
      <c r="F28" s="299">
        <f t="shared" si="15"/>
        <v>2801</v>
      </c>
      <c r="G28" s="299">
        <f>M28+AB28+AE28+AH28+AK28+AQ28+AW28+BI28+AN28+BU28+BR28+BC28+P28+V28+S28+Y28+AT28</f>
        <v>891.99282000000005</v>
      </c>
      <c r="H28" s="305">
        <f>G28/F28*100</f>
        <v>31.845513031060335</v>
      </c>
      <c r="I28" s="298">
        <f t="shared" si="17"/>
        <v>2606</v>
      </c>
      <c r="J28" s="305"/>
      <c r="K28" s="305"/>
      <c r="L28" s="313">
        <f>Яра!C6</f>
        <v>189</v>
      </c>
      <c r="M28" s="449">
        <f>Яра!D6</f>
        <v>116.9284</v>
      </c>
      <c r="N28" s="305">
        <f t="shared" si="18"/>
        <v>61.866878306878306</v>
      </c>
      <c r="O28" s="305">
        <f>Яра!C8</f>
        <v>355.84199999999998</v>
      </c>
      <c r="P28" s="305">
        <f>Яра!D8</f>
        <v>260.54995000000002</v>
      </c>
      <c r="Q28" s="298">
        <f t="shared" si="19"/>
        <v>73.220685023128254</v>
      </c>
      <c r="R28" s="298">
        <f>Яра!C9</f>
        <v>3.8159999999999998</v>
      </c>
      <c r="S28" s="298">
        <f>Яра!D9</f>
        <v>1.5338400000000001</v>
      </c>
      <c r="T28" s="298">
        <f t="shared" si="20"/>
        <v>40.194968553459127</v>
      </c>
      <c r="U28" s="298">
        <f>Яра!C10</f>
        <v>594.34199999999998</v>
      </c>
      <c r="V28" s="298">
        <f>Яра!D10</f>
        <v>300.13650000000001</v>
      </c>
      <c r="W28" s="298">
        <f t="shared" si="21"/>
        <v>50.498955147036561</v>
      </c>
      <c r="X28" s="298">
        <f>Яра!C11</f>
        <v>0</v>
      </c>
      <c r="Y28" s="302">
        <f>Яра!D11</f>
        <v>-32.885730000000002</v>
      </c>
      <c r="Z28" s="298" t="e">
        <f t="shared" si="22"/>
        <v>#DIV/0!</v>
      </c>
      <c r="AA28" s="313">
        <f>Яра!C13</f>
        <v>20</v>
      </c>
      <c r="AB28" s="313">
        <f>Яра!D13</f>
        <v>7.33026</v>
      </c>
      <c r="AC28" s="305">
        <f t="shared" si="23"/>
        <v>36.651299999999999</v>
      </c>
      <c r="AD28" s="313">
        <f>Яра!C15</f>
        <v>385</v>
      </c>
      <c r="AE28" s="304">
        <f>Яра!D15</f>
        <v>85.06653</v>
      </c>
      <c r="AF28" s="305">
        <f t="shared" si="24"/>
        <v>22.095202597402597</v>
      </c>
      <c r="AG28" s="313">
        <f>Яра!C16</f>
        <v>1050</v>
      </c>
      <c r="AH28" s="313">
        <f>Яра!D16</f>
        <v>109.86787</v>
      </c>
      <c r="AI28" s="305">
        <f t="shared" si="4"/>
        <v>10.463606666666667</v>
      </c>
      <c r="AJ28" s="305">
        <f>Яра!C18</f>
        <v>8</v>
      </c>
      <c r="AK28" s="305">
        <f>Яра!D18</f>
        <v>2.38</v>
      </c>
      <c r="AL28" s="305">
        <f t="shared" si="25"/>
        <v>29.75</v>
      </c>
      <c r="AM28" s="305"/>
      <c r="AN28" s="305"/>
      <c r="AO28" s="305" t="e">
        <f>AM28/AN28*100</f>
        <v>#DIV/0!</v>
      </c>
      <c r="AP28" s="313">
        <v>0</v>
      </c>
      <c r="AQ28" s="313">
        <v>0</v>
      </c>
      <c r="AR28" s="305" t="e">
        <f t="shared" si="6"/>
        <v>#DIV/0!</v>
      </c>
      <c r="AS28" s="313">
        <f>Яра!C27</f>
        <v>20</v>
      </c>
      <c r="AT28" s="314">
        <f>Яра!D27</f>
        <v>16.701519999999999</v>
      </c>
      <c r="AU28" s="305">
        <f t="shared" si="26"/>
        <v>83.507599999999996</v>
      </c>
      <c r="AV28" s="307">
        <f>Яра!C28</f>
        <v>0</v>
      </c>
      <c r="AW28" s="314">
        <f>Яра!D28</f>
        <v>0</v>
      </c>
      <c r="AX28" s="305" t="e">
        <f t="shared" si="27"/>
        <v>#DIV/0!</v>
      </c>
      <c r="AY28" s="313"/>
      <c r="AZ28" s="313"/>
      <c r="BA28" s="305" t="e">
        <f t="shared" si="28"/>
        <v>#DIV/0!</v>
      </c>
      <c r="BB28" s="305">
        <f>Яра!C31</f>
        <v>50</v>
      </c>
      <c r="BC28" s="308">
        <f>Яра!D31</f>
        <v>24.383679999999998</v>
      </c>
      <c r="BD28" s="305">
        <f t="shared" si="29"/>
        <v>48.767359999999996</v>
      </c>
      <c r="BE28" s="305"/>
      <c r="BF28" s="305"/>
      <c r="BG28" s="305"/>
      <c r="BH28" s="305">
        <f>Яра!C34</f>
        <v>125</v>
      </c>
      <c r="BI28" s="305">
        <v>0</v>
      </c>
      <c r="BJ28" s="305">
        <f t="shared" si="30"/>
        <v>0</v>
      </c>
      <c r="BK28" s="305"/>
      <c r="BL28" s="305"/>
      <c r="BM28" s="305" t="e">
        <f t="shared" si="31"/>
        <v>#DIV/0!</v>
      </c>
      <c r="BN28" s="305"/>
      <c r="BO28" s="305"/>
      <c r="BP28" s="305"/>
      <c r="BQ28" s="305">
        <f>Яра!C35</f>
        <v>0</v>
      </c>
      <c r="BR28" s="305">
        <f>Яра!D35</f>
        <v>0</v>
      </c>
      <c r="BS28" s="298" t="e">
        <f t="shared" si="32"/>
        <v>#DIV/0!</v>
      </c>
      <c r="BT28" s="305">
        <f>Яра!C37</f>
        <v>0</v>
      </c>
      <c r="BU28" s="305">
        <f>Яра!D37</f>
        <v>0</v>
      </c>
      <c r="BV28" s="305" t="e">
        <f t="shared" si="33"/>
        <v>#DIV/0!</v>
      </c>
      <c r="BW28" s="305"/>
      <c r="BX28" s="305"/>
      <c r="BY28" s="315" t="e">
        <f t="shared" si="34"/>
        <v>#DIV/0!</v>
      </c>
      <c r="BZ28" s="315"/>
      <c r="CA28" s="315"/>
      <c r="CB28" s="315" t="e">
        <f t="shared" si="35"/>
        <v>#DIV/0!</v>
      </c>
      <c r="CC28" s="303">
        <f t="shared" si="36"/>
        <v>11950.52252</v>
      </c>
      <c r="CD28" s="303">
        <f t="shared" si="37"/>
        <v>2311.7800000000002</v>
      </c>
      <c r="CE28" s="305">
        <f t="shared" si="56"/>
        <v>19.344593478076639</v>
      </c>
      <c r="CF28" s="305">
        <f>Яра!C42</f>
        <v>3431.9</v>
      </c>
      <c r="CG28" s="305">
        <f>Яра!D42</f>
        <v>1715.952</v>
      </c>
      <c r="CH28" s="305">
        <f t="shared" si="38"/>
        <v>50.000058276756306</v>
      </c>
      <c r="CI28" s="305">
        <f>Яра!C43</f>
        <v>0</v>
      </c>
      <c r="CJ28" s="460">
        <f>Яра!D43</f>
        <v>0</v>
      </c>
      <c r="CK28" s="305" t="e">
        <f t="shared" si="39"/>
        <v>#DIV/0!</v>
      </c>
      <c r="CL28" s="305">
        <f>Яра!C44</f>
        <v>4212.85016</v>
      </c>
      <c r="CM28" s="305">
        <f>Яра!D44</f>
        <v>399.178</v>
      </c>
      <c r="CN28" s="305">
        <f t="shared" si="7"/>
        <v>9.4752479874574984</v>
      </c>
      <c r="CO28" s="305">
        <f>Яра!C45</f>
        <v>235.76499999999999</v>
      </c>
      <c r="CP28" s="305">
        <f>Яра!D45</f>
        <v>113.46299999999999</v>
      </c>
      <c r="CQ28" s="305">
        <f t="shared" si="8"/>
        <v>48.125463915339431</v>
      </c>
      <c r="CR28" s="305">
        <f>Яра!C47</f>
        <v>3782.9250000000002</v>
      </c>
      <c r="CS28" s="305">
        <f>Яра!D47</f>
        <v>83.186999999999998</v>
      </c>
      <c r="CT28" s="298">
        <f t="shared" si="40"/>
        <v>2.1990126687682148</v>
      </c>
      <c r="CU28" s="317">
        <f>SUM(Яра!C46)</f>
        <v>287.08235999999999</v>
      </c>
      <c r="CV28" s="305">
        <f>Яра!D51</f>
        <v>0</v>
      </c>
      <c r="CW28" s="305">
        <f t="shared" si="9"/>
        <v>0</v>
      </c>
      <c r="CX28" s="305"/>
      <c r="CY28" s="305"/>
      <c r="CZ28" s="305"/>
      <c r="DA28" s="313"/>
      <c r="DB28" s="313"/>
      <c r="DC28" s="305" t="e">
        <f t="shared" si="41"/>
        <v>#DIV/0!</v>
      </c>
      <c r="DD28" s="305"/>
      <c r="DE28" s="305">
        <f>Яра!D46</f>
        <v>0</v>
      </c>
      <c r="DF28" s="305" t="e">
        <f>DE28/DD28</f>
        <v>#DIV/0!</v>
      </c>
      <c r="DG28" s="305"/>
      <c r="DH28" s="305"/>
      <c r="DI28" s="305"/>
      <c r="DJ28" s="307">
        <f t="shared" si="42"/>
        <v>15207.269340000001</v>
      </c>
      <c r="DK28" s="307">
        <f t="shared" si="42"/>
        <v>3665.0906200000004</v>
      </c>
      <c r="DL28" s="305">
        <f t="shared" si="43"/>
        <v>24.100912123385857</v>
      </c>
      <c r="DM28" s="313">
        <f t="shared" si="44"/>
        <v>1731.4121299999999</v>
      </c>
      <c r="DN28" s="313">
        <f t="shared" si="44"/>
        <v>819.58232999999996</v>
      </c>
      <c r="DO28" s="305">
        <f t="shared" si="45"/>
        <v>47.336062616125943</v>
      </c>
      <c r="DP28" s="305">
        <f>Яра!C59</f>
        <v>1648.8</v>
      </c>
      <c r="DQ28" s="305">
        <f>Яра!D59</f>
        <v>751.97019999999998</v>
      </c>
      <c r="DR28" s="305">
        <f t="shared" si="46"/>
        <v>45.607120329936926</v>
      </c>
      <c r="DS28" s="305">
        <f>Яра!C62</f>
        <v>0</v>
      </c>
      <c r="DT28" s="305">
        <f>Яра!D62</f>
        <v>0</v>
      </c>
      <c r="DU28" s="305" t="e">
        <f t="shared" si="47"/>
        <v>#DIV/0!</v>
      </c>
      <c r="DV28" s="305">
        <f>Яра!C63</f>
        <v>10</v>
      </c>
      <c r="DW28" s="305">
        <f>Яра!D63</f>
        <v>0</v>
      </c>
      <c r="DX28" s="305">
        <f t="shared" si="48"/>
        <v>0</v>
      </c>
      <c r="DY28" s="305">
        <f>Яра!C64</f>
        <v>72.612129999999993</v>
      </c>
      <c r="DZ28" s="305">
        <f>Яра!D64</f>
        <v>67.612129999999993</v>
      </c>
      <c r="EA28" s="305">
        <f t="shared" si="49"/>
        <v>93.114098154123838</v>
      </c>
      <c r="EB28" s="305">
        <f>Яра!C66</f>
        <v>235.76499999999999</v>
      </c>
      <c r="EC28" s="305">
        <f>Яра!D65</f>
        <v>95.923900000000003</v>
      </c>
      <c r="ED28" s="305">
        <f t="shared" si="50"/>
        <v>40.686234173859567</v>
      </c>
      <c r="EE28" s="305">
        <f>Яра!C67</f>
        <v>25</v>
      </c>
      <c r="EF28" s="305">
        <f>Яра!D67</f>
        <v>14.597239999999999</v>
      </c>
      <c r="EG28" s="305">
        <f t="shared" si="51"/>
        <v>58.388959999999997</v>
      </c>
      <c r="EH28" s="313">
        <f>Яра!C73</f>
        <v>5630.90834</v>
      </c>
      <c r="EI28" s="313">
        <f>Яра!D73</f>
        <v>891.81902000000002</v>
      </c>
      <c r="EJ28" s="305">
        <f t="shared" si="52"/>
        <v>15.83792465000416</v>
      </c>
      <c r="EK28" s="313">
        <f>Яра!C78</f>
        <v>5348.3968700000005</v>
      </c>
      <c r="EL28" s="313">
        <f>Яра!D78</f>
        <v>697.65588000000002</v>
      </c>
      <c r="EM28" s="305">
        <f t="shared" si="53"/>
        <v>13.044205524710808</v>
      </c>
      <c r="EN28" s="313">
        <f>Яра!C82</f>
        <v>2213.7869999999998</v>
      </c>
      <c r="EO28" s="318">
        <f>Яра!D82</f>
        <v>1123.65725</v>
      </c>
      <c r="EP28" s="305">
        <f t="shared" si="10"/>
        <v>50.757243131340104</v>
      </c>
      <c r="EQ28" s="305">
        <f>Яра!C84</f>
        <v>0</v>
      </c>
      <c r="ER28" s="305">
        <f>Яра!D84</f>
        <v>0</v>
      </c>
      <c r="ES28" s="305" t="e">
        <f t="shared" si="11"/>
        <v>#DIV/0!</v>
      </c>
      <c r="ET28" s="319">
        <f>Яра!C89</f>
        <v>22</v>
      </c>
      <c r="EU28" s="319">
        <f>Яра!D89</f>
        <v>21.855</v>
      </c>
      <c r="EV28" s="305">
        <f t="shared" si="54"/>
        <v>99.340909090909093</v>
      </c>
      <c r="EW28" s="305">
        <f>Яра!C95</f>
        <v>0</v>
      </c>
      <c r="EX28" s="305">
        <f>Яра!D95</f>
        <v>0</v>
      </c>
      <c r="EY28" s="298" t="e">
        <f t="shared" si="55"/>
        <v>#DIV/0!</v>
      </c>
      <c r="EZ28" s="312">
        <f t="shared" si="12"/>
        <v>-455.7468200000003</v>
      </c>
      <c r="FA28" s="312">
        <f t="shared" si="13"/>
        <v>-461.31780000000026</v>
      </c>
      <c r="FB28" s="298">
        <f t="shared" si="57"/>
        <v>101.22238483199948</v>
      </c>
      <c r="FC28" s="159"/>
      <c r="FD28" s="160"/>
      <c r="FF28" s="160"/>
    </row>
    <row r="29" spans="1:173" s="157" customFormat="1" ht="25.5" customHeight="1">
      <c r="A29" s="341">
        <v>16</v>
      </c>
      <c r="B29" s="342" t="s">
        <v>305</v>
      </c>
      <c r="C29" s="296">
        <f t="shared" si="14"/>
        <v>12987.753439999999</v>
      </c>
      <c r="D29" s="297">
        <f t="shared" si="0"/>
        <v>2085.57492</v>
      </c>
      <c r="E29" s="298">
        <f t="shared" si="1"/>
        <v>16.058011338410505</v>
      </c>
      <c r="F29" s="299">
        <f t="shared" si="15"/>
        <v>1845.98</v>
      </c>
      <c r="G29" s="299">
        <f t="shared" si="3"/>
        <v>659.50473000000011</v>
      </c>
      <c r="H29" s="298">
        <f t="shared" si="16"/>
        <v>35.726537123912507</v>
      </c>
      <c r="I29" s="298">
        <f t="shared" si="17"/>
        <v>1525.98</v>
      </c>
      <c r="J29" s="298"/>
      <c r="K29" s="298"/>
      <c r="L29" s="303">
        <f>Яро!C6</f>
        <v>120</v>
      </c>
      <c r="M29" s="449">
        <f>Яро!D6</f>
        <v>38.462409999999998</v>
      </c>
      <c r="N29" s="298">
        <f t="shared" si="18"/>
        <v>32.052008333333333</v>
      </c>
      <c r="O29" s="298">
        <f>Яро!C8</f>
        <v>204.39599999999999</v>
      </c>
      <c r="P29" s="298">
        <f>Яро!D8</f>
        <v>149.66112000000001</v>
      </c>
      <c r="Q29" s="298">
        <f t="shared" si="19"/>
        <v>73.221158926789187</v>
      </c>
      <c r="R29" s="298">
        <f>Яро!C9</f>
        <v>2.1920000000000002</v>
      </c>
      <c r="S29" s="298">
        <f>Яро!D9</f>
        <v>0.88105</v>
      </c>
      <c r="T29" s="298">
        <f t="shared" si="20"/>
        <v>40.193886861313864</v>
      </c>
      <c r="U29" s="298">
        <f>Яро!C10</f>
        <v>341.392</v>
      </c>
      <c r="V29" s="298">
        <f>Яро!D10</f>
        <v>172.39984999999999</v>
      </c>
      <c r="W29" s="298">
        <f t="shared" si="21"/>
        <v>50.499089023761535</v>
      </c>
      <c r="X29" s="298">
        <f>Яро!C11</f>
        <v>0</v>
      </c>
      <c r="Y29" s="302">
        <f>Яро!D11</f>
        <v>-18.889710000000001</v>
      </c>
      <c r="Z29" s="298" t="e">
        <f t="shared" si="22"/>
        <v>#DIV/0!</v>
      </c>
      <c r="AA29" s="303">
        <f>Яро!C13</f>
        <v>10</v>
      </c>
      <c r="AB29" s="303">
        <f>Яро!D13</f>
        <v>0</v>
      </c>
      <c r="AC29" s="298">
        <f t="shared" si="23"/>
        <v>0</v>
      </c>
      <c r="AD29" s="303">
        <f>Яро!C15</f>
        <v>323</v>
      </c>
      <c r="AE29" s="304">
        <f>Яро!D15</f>
        <v>1.80694</v>
      </c>
      <c r="AF29" s="298">
        <f t="shared" si="24"/>
        <v>0.55942414860681122</v>
      </c>
      <c r="AG29" s="303">
        <f>Яро!C16</f>
        <v>520</v>
      </c>
      <c r="AH29" s="303">
        <f>Яро!D16</f>
        <v>65.108249999999998</v>
      </c>
      <c r="AI29" s="298">
        <f t="shared" si="4"/>
        <v>12.520817307692308</v>
      </c>
      <c r="AJ29" s="298">
        <f>Яро!C18</f>
        <v>5</v>
      </c>
      <c r="AK29" s="298">
        <f>Яро!D18</f>
        <v>1</v>
      </c>
      <c r="AL29" s="298">
        <f t="shared" si="25"/>
        <v>20</v>
      </c>
      <c r="AM29" s="298"/>
      <c r="AN29" s="298"/>
      <c r="AO29" s="298" t="e">
        <f>AM29/AN29*100</f>
        <v>#DIV/0!</v>
      </c>
      <c r="AP29" s="303">
        <v>0</v>
      </c>
      <c r="AQ29" s="303">
        <v>0</v>
      </c>
      <c r="AR29" s="298" t="e">
        <f t="shared" si="6"/>
        <v>#DIV/0!</v>
      </c>
      <c r="AS29" s="303">
        <f>Яро!C26</f>
        <v>320</v>
      </c>
      <c r="AT29" s="306">
        <f>Яро!D27</f>
        <v>249.07481999999999</v>
      </c>
      <c r="AU29" s="298">
        <f t="shared" si="26"/>
        <v>77.83588125</v>
      </c>
      <c r="AV29" s="307">
        <v>0</v>
      </c>
      <c r="AW29" s="306">
        <f>Яро!D28</f>
        <v>0</v>
      </c>
      <c r="AX29" s="298" t="e">
        <f t="shared" si="27"/>
        <v>#DIV/0!</v>
      </c>
      <c r="AY29" s="303"/>
      <c r="AZ29" s="303"/>
      <c r="BA29" s="298" t="e">
        <f t="shared" si="28"/>
        <v>#DIV/0!</v>
      </c>
      <c r="BB29" s="298"/>
      <c r="BC29" s="308">
        <f>Яро!D29</f>
        <v>0</v>
      </c>
      <c r="BD29" s="298" t="e">
        <f t="shared" si="29"/>
        <v>#DIV/0!</v>
      </c>
      <c r="BE29" s="298"/>
      <c r="BF29" s="298"/>
      <c r="BG29" s="298"/>
      <c r="BH29" s="298">
        <f>Яро!C31</f>
        <v>0</v>
      </c>
      <c r="BI29" s="298">
        <f>Яро!D31</f>
        <v>0</v>
      </c>
      <c r="BJ29" s="298" t="e">
        <f t="shared" si="30"/>
        <v>#DIV/0!</v>
      </c>
      <c r="BK29" s="298"/>
      <c r="BL29" s="298"/>
      <c r="BM29" s="298" t="e">
        <f t="shared" si="31"/>
        <v>#DIV/0!</v>
      </c>
      <c r="BN29" s="298"/>
      <c r="BO29" s="298"/>
      <c r="BP29" s="298"/>
      <c r="BQ29" s="298">
        <f>Яро!C34</f>
        <v>0</v>
      </c>
      <c r="BR29" s="298">
        <f>Яро!D34</f>
        <v>0</v>
      </c>
      <c r="BS29" s="298" t="e">
        <f t="shared" si="32"/>
        <v>#DIV/0!</v>
      </c>
      <c r="BT29" s="298">
        <v>0</v>
      </c>
      <c r="BU29" s="298">
        <f>SUM(Яро!D36)</f>
        <v>0</v>
      </c>
      <c r="BV29" s="298" t="e">
        <f t="shared" si="33"/>
        <v>#DIV/0!</v>
      </c>
      <c r="BW29" s="298"/>
      <c r="BX29" s="298"/>
      <c r="BY29" s="310" t="e">
        <f t="shared" si="34"/>
        <v>#DIV/0!</v>
      </c>
      <c r="BZ29" s="310"/>
      <c r="CA29" s="310"/>
      <c r="CB29" s="310" t="e">
        <f t="shared" si="35"/>
        <v>#DIV/0!</v>
      </c>
      <c r="CC29" s="303">
        <f t="shared" si="36"/>
        <v>11141.773439999999</v>
      </c>
      <c r="CD29" s="303">
        <f t="shared" si="37"/>
        <v>1426.0701900000001</v>
      </c>
      <c r="CE29" s="298">
        <f t="shared" si="56"/>
        <v>12.799310609568456</v>
      </c>
      <c r="CF29" s="305">
        <f>Яро!C40</f>
        <v>2129.1</v>
      </c>
      <c r="CG29" s="305">
        <f>Яро!D40</f>
        <v>1064.55</v>
      </c>
      <c r="CH29" s="298">
        <f t="shared" si="38"/>
        <v>50</v>
      </c>
      <c r="CI29" s="298">
        <f>Яро!C41</f>
        <v>0</v>
      </c>
      <c r="CJ29" s="459">
        <f>Яро!D41</f>
        <v>0</v>
      </c>
      <c r="CK29" s="298" t="e">
        <f t="shared" si="39"/>
        <v>#DIV/0!</v>
      </c>
      <c r="CL29" s="298">
        <f>Яро!C42</f>
        <v>5635.3174399999998</v>
      </c>
      <c r="CM29" s="298">
        <f>Яро!D42</f>
        <v>270</v>
      </c>
      <c r="CN29" s="298">
        <f t="shared" si="7"/>
        <v>4.7912119037610061</v>
      </c>
      <c r="CO29" s="298">
        <f>Яро!C43</f>
        <v>94.305999999999997</v>
      </c>
      <c r="CP29" s="298">
        <f>Яро!D43</f>
        <v>50.832000000000001</v>
      </c>
      <c r="CQ29" s="298">
        <f t="shared" si="8"/>
        <v>53.901130362861323</v>
      </c>
      <c r="CR29" s="298">
        <f>Яро!C45</f>
        <v>2407.203</v>
      </c>
      <c r="CS29" s="298">
        <f>Яро!D45</f>
        <v>40.688189999999999</v>
      </c>
      <c r="CT29" s="298">
        <f t="shared" si="40"/>
        <v>1.6902683321680805</v>
      </c>
      <c r="CU29" s="302">
        <f>Яро!C46</f>
        <v>875.84699999999998</v>
      </c>
      <c r="CV29" s="298">
        <f>Яро!D46</f>
        <v>0</v>
      </c>
      <c r="CW29" s="298">
        <f t="shared" si="9"/>
        <v>0</v>
      </c>
      <c r="CX29" s="298"/>
      <c r="CY29" s="298"/>
      <c r="CZ29" s="298"/>
      <c r="DA29" s="303"/>
      <c r="DB29" s="303"/>
      <c r="DC29" s="298" t="e">
        <f t="shared" si="41"/>
        <v>#DIV/0!</v>
      </c>
      <c r="DD29" s="298"/>
      <c r="DE29" s="298"/>
      <c r="DF29" s="298"/>
      <c r="DG29" s="298"/>
      <c r="DH29" s="298"/>
      <c r="DI29" s="298"/>
      <c r="DJ29" s="307">
        <f t="shared" si="42"/>
        <v>13303.344789999999</v>
      </c>
      <c r="DK29" s="307">
        <f t="shared" si="42"/>
        <v>1495.56963</v>
      </c>
      <c r="DL29" s="298">
        <f t="shared" si="43"/>
        <v>11.242057193948742</v>
      </c>
      <c r="DM29" s="303">
        <f t="shared" si="44"/>
        <v>1492.9199999999998</v>
      </c>
      <c r="DN29" s="303">
        <f t="shared" si="44"/>
        <v>473.89605999999998</v>
      </c>
      <c r="DO29" s="298">
        <f t="shared" si="45"/>
        <v>31.742897141173003</v>
      </c>
      <c r="DP29" s="298">
        <f>Яро!C56</f>
        <v>1474.3</v>
      </c>
      <c r="DQ29" s="298">
        <f>Яро!D56</f>
        <v>470.27605999999997</v>
      </c>
      <c r="DR29" s="298">
        <f t="shared" si="46"/>
        <v>31.898260869565213</v>
      </c>
      <c r="DS29" s="298">
        <f>Яро!C59</f>
        <v>0</v>
      </c>
      <c r="DT29" s="298">
        <f>Яро!D59</f>
        <v>0</v>
      </c>
      <c r="DU29" s="298" t="e">
        <f t="shared" si="47"/>
        <v>#DIV/0!</v>
      </c>
      <c r="DV29" s="298">
        <f>Яро!C60</f>
        <v>10</v>
      </c>
      <c r="DW29" s="298">
        <f>Яро!D60</f>
        <v>0</v>
      </c>
      <c r="DX29" s="298">
        <f t="shared" si="48"/>
        <v>0</v>
      </c>
      <c r="DY29" s="298">
        <f>Яро!C61</f>
        <v>8.6199999999999992</v>
      </c>
      <c r="DZ29" s="298">
        <f>Яро!D61</f>
        <v>3.62</v>
      </c>
      <c r="EA29" s="298">
        <f t="shared" si="49"/>
        <v>41.995359628770309</v>
      </c>
      <c r="EB29" s="298">
        <f>Яро!C62</f>
        <v>94.305999999999997</v>
      </c>
      <c r="EC29" s="298">
        <f>Яро!D62</f>
        <v>11.9977</v>
      </c>
      <c r="ED29" s="298">
        <f t="shared" si="50"/>
        <v>12.722096155069668</v>
      </c>
      <c r="EE29" s="298">
        <f>Яро!C64</f>
        <v>16.831340000000001</v>
      </c>
      <c r="EF29" s="298">
        <f>Яро!D64</f>
        <v>7.83134</v>
      </c>
      <c r="EG29" s="298">
        <f t="shared" si="51"/>
        <v>46.52832157154451</v>
      </c>
      <c r="EH29" s="303">
        <f>Яро!C70</f>
        <v>1609.6513499999999</v>
      </c>
      <c r="EI29" s="303">
        <f>Яро!D70</f>
        <v>309</v>
      </c>
      <c r="EJ29" s="298">
        <f t="shared" si="52"/>
        <v>19.196703683689019</v>
      </c>
      <c r="EK29" s="303">
        <f>Яро!C75</f>
        <v>8849.6831000000002</v>
      </c>
      <c r="EL29" s="303">
        <f>Яро!D75</f>
        <v>118.52834</v>
      </c>
      <c r="EM29" s="298">
        <f t="shared" si="53"/>
        <v>1.3393512362041529</v>
      </c>
      <c r="EN29" s="303">
        <f>Яро!C80</f>
        <v>1224.953</v>
      </c>
      <c r="EO29" s="311">
        <f>Яро!D79</f>
        <v>571.76619000000005</v>
      </c>
      <c r="EP29" s="298">
        <f t="shared" si="10"/>
        <v>46.676581877018961</v>
      </c>
      <c r="EQ29" s="298">
        <f>Яро!C81</f>
        <v>0</v>
      </c>
      <c r="ER29" s="298">
        <f>Яро!D81</f>
        <v>0</v>
      </c>
      <c r="ES29" s="298" t="e">
        <f t="shared" si="11"/>
        <v>#DIV/0!</v>
      </c>
      <c r="ET29" s="299">
        <f>Яро!C86</f>
        <v>15</v>
      </c>
      <c r="EU29" s="299">
        <f>Яро!D86</f>
        <v>2.5499999999999998</v>
      </c>
      <c r="EV29" s="298">
        <f t="shared" si="54"/>
        <v>17</v>
      </c>
      <c r="EW29" s="298">
        <f>Яро!C92</f>
        <v>0</v>
      </c>
      <c r="EX29" s="298">
        <f>Яро!D92</f>
        <v>0</v>
      </c>
      <c r="EY29" s="298" t="e">
        <f t="shared" si="55"/>
        <v>#DIV/0!</v>
      </c>
      <c r="EZ29" s="312">
        <f t="shared" si="12"/>
        <v>-315.5913500000006</v>
      </c>
      <c r="FA29" s="312">
        <f t="shared" si="13"/>
        <v>590.00529000000006</v>
      </c>
      <c r="FB29" s="298">
        <f t="shared" si="57"/>
        <v>-186.95230081559552</v>
      </c>
      <c r="FC29" s="159"/>
      <c r="FD29" s="160"/>
      <c r="FF29" s="160"/>
    </row>
    <row r="30" spans="1:173" s="157" customFormat="1" ht="17.25" customHeight="1">
      <c r="A30" s="348"/>
      <c r="B30" s="349"/>
      <c r="C30" s="330"/>
      <c r="D30" s="331"/>
      <c r="E30" s="298"/>
      <c r="F30" s="299"/>
      <c r="G30" s="303"/>
      <c r="H30" s="298"/>
      <c r="I30" s="298"/>
      <c r="J30" s="298"/>
      <c r="K30" s="298"/>
      <c r="L30" s="303"/>
      <c r="M30" s="450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333"/>
      <c r="Z30" s="298"/>
      <c r="AA30" s="303"/>
      <c r="AB30" s="303"/>
      <c r="AC30" s="298"/>
      <c r="AD30" s="303"/>
      <c r="AE30" s="303"/>
      <c r="AF30" s="298"/>
      <c r="AG30" s="303"/>
      <c r="AH30" s="303"/>
      <c r="AI30" s="298"/>
      <c r="AJ30" s="298"/>
      <c r="AK30" s="298"/>
      <c r="AL30" s="298"/>
      <c r="AM30" s="298"/>
      <c r="AN30" s="298"/>
      <c r="AO30" s="298"/>
      <c r="AP30" s="303"/>
      <c r="AQ30" s="303"/>
      <c r="AR30" s="298"/>
      <c r="AS30" s="303"/>
      <c r="AT30" s="303"/>
      <c r="AU30" s="298"/>
      <c r="AV30" s="303"/>
      <c r="AW30" s="306"/>
      <c r="AX30" s="298"/>
      <c r="AY30" s="303"/>
      <c r="AZ30" s="303"/>
      <c r="BA30" s="298"/>
      <c r="BB30" s="298"/>
      <c r="BC30" s="308"/>
      <c r="BD30" s="298" t="e">
        <f t="shared" si="29"/>
        <v>#DIV/0!</v>
      </c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310"/>
      <c r="BZ30" s="310"/>
      <c r="CA30" s="310"/>
      <c r="CB30" s="310"/>
      <c r="CC30" s="303"/>
      <c r="CD30" s="303"/>
      <c r="CE30" s="298"/>
      <c r="CF30" s="298"/>
      <c r="CG30" s="298"/>
      <c r="CH30" s="298"/>
      <c r="CI30" s="298"/>
      <c r="CJ30" s="459"/>
      <c r="CK30" s="459"/>
      <c r="CL30" s="298"/>
      <c r="CM30" s="298"/>
      <c r="CN30" s="298"/>
      <c r="CO30" s="298"/>
      <c r="CP30" s="298"/>
      <c r="CQ30" s="298"/>
      <c r="CR30" s="298"/>
      <c r="CS30" s="298"/>
      <c r="CT30" s="298"/>
      <c r="CU30" s="333"/>
      <c r="CV30" s="298"/>
      <c r="CW30" s="298"/>
      <c r="CX30" s="298"/>
      <c r="CY30" s="298"/>
      <c r="CZ30" s="298"/>
      <c r="DA30" s="303"/>
      <c r="DB30" s="303"/>
      <c r="DC30" s="298"/>
      <c r="DD30" s="298"/>
      <c r="DE30" s="298"/>
      <c r="DF30" s="298"/>
      <c r="DG30" s="298"/>
      <c r="DH30" s="298"/>
      <c r="DI30" s="298"/>
      <c r="DJ30" s="303"/>
      <c r="DK30" s="303"/>
      <c r="DL30" s="298"/>
      <c r="DM30" s="303"/>
      <c r="DN30" s="332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298"/>
      <c r="EA30" s="298"/>
      <c r="EB30" s="298"/>
      <c r="EC30" s="309"/>
      <c r="ED30" s="298"/>
      <c r="EE30" s="298"/>
      <c r="EF30" s="298"/>
      <c r="EG30" s="298"/>
      <c r="EH30" s="303"/>
      <c r="EI30" s="303"/>
      <c r="EJ30" s="298"/>
      <c r="EK30" s="303"/>
      <c r="EL30" s="303"/>
      <c r="EM30" s="298"/>
      <c r="EN30" s="303"/>
      <c r="EO30" s="303"/>
      <c r="EP30" s="298"/>
      <c r="EQ30" s="298"/>
      <c r="ER30" s="298"/>
      <c r="ES30" s="298"/>
      <c r="ET30" s="299"/>
      <c r="EU30" s="299"/>
      <c r="EV30" s="298"/>
      <c r="EW30" s="298"/>
      <c r="EX30" s="298"/>
      <c r="EY30" s="298"/>
      <c r="EZ30" s="312"/>
      <c r="FA30" s="312"/>
      <c r="FB30" s="298"/>
      <c r="FD30" s="160"/>
      <c r="FF30" s="160"/>
    </row>
    <row r="31" spans="1:173" s="163" customFormat="1" ht="18.75">
      <c r="A31" s="515" t="s">
        <v>176</v>
      </c>
      <c r="B31" s="516"/>
      <c r="C31" s="334">
        <f>SUM(C14:C29)</f>
        <v>237904.19494000002</v>
      </c>
      <c r="D31" s="334">
        <f>SUM(D14:D29)</f>
        <v>59544.169969999995</v>
      </c>
      <c r="E31" s="335">
        <f>D31/C31*100</f>
        <v>25.028633893999714</v>
      </c>
      <c r="F31" s="336">
        <f>SUM(F14:F29)</f>
        <v>44204.906640000001</v>
      </c>
      <c r="G31" s="337">
        <f>SUM(G14:G29)</f>
        <v>16927.848799999996</v>
      </c>
      <c r="H31" s="335">
        <f>G31/F31*100</f>
        <v>38.294049431794022</v>
      </c>
      <c r="I31" s="335"/>
      <c r="J31" s="335"/>
      <c r="K31" s="335"/>
      <c r="L31" s="337">
        <f>SUM(L14:L29)</f>
        <v>6540</v>
      </c>
      <c r="M31" s="451">
        <f>SUM(M14:M29)</f>
        <v>3031.3663799999999</v>
      </c>
      <c r="N31" s="335">
        <f>M31/L31*100</f>
        <v>46.351167889908254</v>
      </c>
      <c r="O31" s="335">
        <f>SUM(O14:O29)</f>
        <v>3854.9570000000003</v>
      </c>
      <c r="P31" s="335">
        <f>SUM(P14:P29)</f>
        <v>2822.6244500000007</v>
      </c>
      <c r="Q31" s="335">
        <f>P31/O31*100</f>
        <v>73.220646819147404</v>
      </c>
      <c r="R31" s="335">
        <f>SUM(R14:R29)</f>
        <v>41.338000000000001</v>
      </c>
      <c r="S31" s="335">
        <f>SUM(S14:S29)</f>
        <v>16.616569999999999</v>
      </c>
      <c r="T31" s="335">
        <f>S31/R31*100</f>
        <v>40.196840679278147</v>
      </c>
      <c r="U31" s="335">
        <f>SUM(U14:U29)</f>
        <v>6438.7049999999999</v>
      </c>
      <c r="V31" s="335">
        <f>SUM(V14:V29)</f>
        <v>3251.4787099999994</v>
      </c>
      <c r="W31" s="335">
        <f>V31/U31*100</f>
        <v>50.498954525793607</v>
      </c>
      <c r="X31" s="335">
        <f>SUM(X14:X29)</f>
        <v>0</v>
      </c>
      <c r="Y31" s="335">
        <f>SUM(Y14:Y29)</f>
        <v>-356.26156000000003</v>
      </c>
      <c r="Z31" s="335" t="e">
        <f>Y31/X31*100</f>
        <v>#DIV/0!</v>
      </c>
      <c r="AA31" s="337">
        <f>SUM(AA14:AA29)</f>
        <v>465</v>
      </c>
      <c r="AB31" s="337">
        <f>SUM(AB14:AB29)</f>
        <v>501.23974000000004</v>
      </c>
      <c r="AC31" s="335">
        <f>AB31/AA31*100</f>
        <v>107.79349247311829</v>
      </c>
      <c r="AD31" s="337">
        <f>SUM(AD14:AD29)</f>
        <v>6780</v>
      </c>
      <c r="AE31" s="337">
        <f>SUM(AE14:AE29)</f>
        <v>883.62324000000001</v>
      </c>
      <c r="AF31" s="335">
        <f>AE31/AD31*100</f>
        <v>13.032791150442478</v>
      </c>
      <c r="AG31" s="337">
        <f>SUM(AG14:AG29)</f>
        <v>15060.696</v>
      </c>
      <c r="AH31" s="337">
        <f>SUM(AH14:AH29)</f>
        <v>2983.66219</v>
      </c>
      <c r="AI31" s="335">
        <f>AH31/AG31*100</f>
        <v>19.810918366588105</v>
      </c>
      <c r="AJ31" s="338">
        <f>SUM(AJ14:AJ29)</f>
        <v>97</v>
      </c>
      <c r="AK31" s="335">
        <f>SUM(AK14:AK29)</f>
        <v>34.74</v>
      </c>
      <c r="AL31" s="298">
        <f t="shared" si="25"/>
        <v>35.814432989690722</v>
      </c>
      <c r="AM31" s="337">
        <f>AM14+AM15+AM16+AM17+AM18+AM19+AM20+AM21+AM22+AM23+AM24+AM25+AM26+AM27+AM28+AM29</f>
        <v>0</v>
      </c>
      <c r="AN31" s="337">
        <f>AN14+AN15+AN16+AN17+AN18+AN19+AN20+AN21+AN22+AN23+AN24+AN25+AN26+AN27+AN28+AN29</f>
        <v>3.65E-3</v>
      </c>
      <c r="AO31" s="298" t="e">
        <f>AN31/AM31*100</f>
        <v>#DIV/0!</v>
      </c>
      <c r="AP31" s="337">
        <f>SUM(AP14:AP29)</f>
        <v>0</v>
      </c>
      <c r="AQ31" s="337">
        <f>SUM(AQ14:AQ29)</f>
        <v>0</v>
      </c>
      <c r="AR31" s="335" t="e">
        <f>AQ31/AP31*100</f>
        <v>#DIV/0!</v>
      </c>
      <c r="AS31" s="337">
        <f>SUM(AS14:AS29)</f>
        <v>2284.0106400000004</v>
      </c>
      <c r="AT31" s="337">
        <f>SUM(AT14:AT29)</f>
        <v>1289.46633</v>
      </c>
      <c r="AU31" s="335">
        <f>AT31/AS31*100</f>
        <v>56.456231307223668</v>
      </c>
      <c r="AV31" s="337">
        <f>SUM(AV14:AV29)</f>
        <v>238</v>
      </c>
      <c r="AW31" s="337">
        <f>SUM(AW14:AW29)</f>
        <v>136.59474999999998</v>
      </c>
      <c r="AX31" s="335">
        <f>AW31/AV31*100</f>
        <v>57.392752100840326</v>
      </c>
      <c r="AY31" s="337">
        <f>SUM(AY14:AY29)</f>
        <v>0</v>
      </c>
      <c r="AZ31" s="337">
        <f>SUM(AZ14:AZ29)</f>
        <v>0</v>
      </c>
      <c r="BA31" s="335" t="e">
        <f>AZ31/AY31*100</f>
        <v>#DIV/0!</v>
      </c>
      <c r="BB31" s="335">
        <f>SUM(BB14:BB29)</f>
        <v>510</v>
      </c>
      <c r="BC31" s="335">
        <f>SUM(BC14:BC29)</f>
        <v>411.18687</v>
      </c>
      <c r="BD31" s="298">
        <f t="shared" si="29"/>
        <v>80.624876470588234</v>
      </c>
      <c r="BE31" s="298">
        <f>SUM(BE14:BE29)</f>
        <v>0</v>
      </c>
      <c r="BF31" s="298">
        <f>SUM(BF14:BF29)</f>
        <v>0.35255999999999998</v>
      </c>
      <c r="BG31" s="298" t="e">
        <f>BF31/BE31*100</f>
        <v>#DIV/0!</v>
      </c>
      <c r="BH31" s="336">
        <f>SUM(BH14:BH29)</f>
        <v>1895.1999999999998</v>
      </c>
      <c r="BI31" s="337">
        <f>SUM(BI14:BI29)</f>
        <v>1920.6414</v>
      </c>
      <c r="BJ31" s="337">
        <f t="shared" si="30"/>
        <v>101.34241241029972</v>
      </c>
      <c r="BK31" s="337">
        <f>SUM(BK14:BK29)</f>
        <v>0</v>
      </c>
      <c r="BL31" s="337">
        <f>SUM(BL14:BL29)</f>
        <v>0</v>
      </c>
      <c r="BM31" s="335" t="e">
        <f>BL31/BK31*100</f>
        <v>#DIV/0!</v>
      </c>
      <c r="BN31" s="335">
        <f>SUM(BN14:BN29)</f>
        <v>0</v>
      </c>
      <c r="BO31" s="335">
        <f>BO15+BO27+BO28+BO19+BO22+BO26+BO18</f>
        <v>0</v>
      </c>
      <c r="BP31" s="335" t="e">
        <f>BO31/BN31*100</f>
        <v>#DIV/0!</v>
      </c>
      <c r="BQ31" s="335">
        <f>BQ14+BQ15+BQ16+BQ17+BQ18+BQ19+BQ20+BQ21+BQ22+BQ23+BQ24+BQ25+BQ26+BQ27+BQ28+BQ29</f>
        <v>0</v>
      </c>
      <c r="BR31" s="335">
        <f>BR14+BR15+BR16+BR17+BR18+BR19+BR20+BR21+BR22+BR23+BR24+BR25+BR26+BR27+BR28+BR29</f>
        <v>0</v>
      </c>
      <c r="BS31" s="335" t="e">
        <f>BR31/BQ31*100</f>
        <v>#DIV/0!</v>
      </c>
      <c r="BT31" s="337">
        <f>SUM(BT14:BT29)</f>
        <v>0</v>
      </c>
      <c r="BU31" s="337">
        <f>SUM(BU14:BU29)</f>
        <v>0.86607999999999996</v>
      </c>
      <c r="BV31" s="335" t="e">
        <f>BU31/BT31*100</f>
        <v>#DIV/0!</v>
      </c>
      <c r="BW31" s="335">
        <f t="shared" ref="BW31:CB31" si="58">SUM(BW14:BW29)</f>
        <v>0</v>
      </c>
      <c r="BX31" s="335"/>
      <c r="BY31" s="335" t="e">
        <f t="shared" si="58"/>
        <v>#DIV/0!</v>
      </c>
      <c r="BZ31" s="335">
        <f t="shared" si="58"/>
        <v>0</v>
      </c>
      <c r="CA31" s="335">
        <f t="shared" si="58"/>
        <v>0</v>
      </c>
      <c r="CB31" s="339" t="e">
        <f t="shared" si="58"/>
        <v>#DIV/0!</v>
      </c>
      <c r="CC31" s="479">
        <f>SUM(CC14:CC29)</f>
        <v>193699.28830000001</v>
      </c>
      <c r="CD31" s="337">
        <f>SUM(CD14:CD29)</f>
        <v>42616.321170000003</v>
      </c>
      <c r="CE31" s="337">
        <f t="shared" si="56"/>
        <v>22.001279170420162</v>
      </c>
      <c r="CF31" s="337">
        <f>SUM(CF14:CF29)</f>
        <v>53257.100000000006</v>
      </c>
      <c r="CG31" s="337">
        <f>SUM(CG14:CG29)</f>
        <v>26628.552000000003</v>
      </c>
      <c r="CH31" s="337">
        <f>CG31/CF31*100</f>
        <v>50.000003755367828</v>
      </c>
      <c r="CI31" s="336">
        <f>SUM(CI14:CI29)</f>
        <v>0</v>
      </c>
      <c r="CJ31" s="462">
        <f>SUM(CJ14:CJ29)</f>
        <v>0</v>
      </c>
      <c r="CK31" s="462" t="e">
        <f>CJ31/CI31*100</f>
        <v>#DIV/0!</v>
      </c>
      <c r="CL31" s="337">
        <f>SUM(CL14:CL29)</f>
        <v>108292.05801000001</v>
      </c>
      <c r="CM31" s="337">
        <f>SUM(CM14:CM29)</f>
        <v>10943.138979999998</v>
      </c>
      <c r="CN31" s="337">
        <f>CM31/CL31*100</f>
        <v>10.105209173316734</v>
      </c>
      <c r="CO31" s="337">
        <f>SUM(CO14:CO29)</f>
        <v>2469.1</v>
      </c>
      <c r="CP31" s="337">
        <f>SUM(CP14:CP29)</f>
        <v>1200.8999999999999</v>
      </c>
      <c r="CQ31" s="337">
        <f t="shared" si="8"/>
        <v>48.637155238750957</v>
      </c>
      <c r="CR31" s="467">
        <f>SUM(CR14:CR29)</f>
        <v>22110.713</v>
      </c>
      <c r="CS31" s="452">
        <f>SUM(CS14:CS29)</f>
        <v>1636.93092</v>
      </c>
      <c r="CT31" s="337">
        <f>CS31/CR31*100</f>
        <v>7.4033384631241885</v>
      </c>
      <c r="CU31" s="337">
        <f>SUM(CU14:CU29)</f>
        <v>7570.3172900000009</v>
      </c>
      <c r="CV31" s="337">
        <f>SUM(CV14:CV29)</f>
        <v>2206.79927</v>
      </c>
      <c r="CW31" s="337">
        <f t="shared" si="9"/>
        <v>29.150683986720981</v>
      </c>
      <c r="CX31" s="337">
        <f>SUM(CX14:CX29)</f>
        <v>0</v>
      </c>
      <c r="CY31" s="337">
        <f>SUM(CY14:CY29)</f>
        <v>0</v>
      </c>
      <c r="CZ31" s="337" t="e">
        <f>CY31/CX31*100</f>
        <v>#DIV/0!</v>
      </c>
      <c r="DA31" s="337">
        <f>SUM(DA14:DA29)</f>
        <v>0</v>
      </c>
      <c r="DB31" s="337">
        <f>SUM(DB14:DB29)</f>
        <v>0</v>
      </c>
      <c r="DC31" s="335" t="e">
        <f>DB31/DA31*100</f>
        <v>#DIV/0!</v>
      </c>
      <c r="DD31" s="335">
        <f>DD14+DD15+DD16+DD17+DD18+DD19+DD20+DD21+DD22+DD23+DD24+DD25+DD26+DD27+DD28+DD29</f>
        <v>0</v>
      </c>
      <c r="DE31" s="335">
        <f>DE14+DE15+DE16+DE17+DE18+DE19+DE20+DE21+DE22+DE23+DE24+DE25+DE26+DE27+DE28+DE29</f>
        <v>0</v>
      </c>
      <c r="DF31" s="335" t="e">
        <f>DE31/DD31*100</f>
        <v>#DIV/0!</v>
      </c>
      <c r="DG31" s="335">
        <f>DG14+DG15+DG16+DG17+DG18+DG19+DG20+DG21+DG22+DG23+DG24+DG25+DG26+DG27+DG28+DG29</f>
        <v>0</v>
      </c>
      <c r="DH31" s="335">
        <f>DH14+DH15+DH16+DH17+DH18+DH19+DH20+DH21+DH22+DH23+DH24+DH25+DH26+DH27+DH28+DH29</f>
        <v>0</v>
      </c>
      <c r="DI31" s="335">
        <v>0</v>
      </c>
      <c r="DJ31" s="336">
        <f>SUM(DJ14:DJ29)</f>
        <v>248458.18329000002</v>
      </c>
      <c r="DK31" s="336">
        <f>SUM(DK14:DK29)</f>
        <v>59064.536340000006</v>
      </c>
      <c r="DL31" s="335">
        <f>DK31/DJ31*100</f>
        <v>23.772425427042574</v>
      </c>
      <c r="DM31" s="336">
        <f>SUM(DM14:DM29)</f>
        <v>26692.81813</v>
      </c>
      <c r="DN31" s="458">
        <f>SUM(DN14:DN29)</f>
        <v>11507.620269999999</v>
      </c>
      <c r="DO31" s="335">
        <f>DN31/DM31*100</f>
        <v>43.111297630528604</v>
      </c>
      <c r="DP31" s="337">
        <f>SUM(DP14:DP29)</f>
        <v>26171.480000000003</v>
      </c>
      <c r="DQ31" s="336">
        <f>SUM(DQ14:DQ29)</f>
        <v>11233.71414</v>
      </c>
      <c r="DR31" s="335">
        <f>DQ31/DP31*100</f>
        <v>42.923495881776645</v>
      </c>
      <c r="DS31" s="337">
        <f>SUM(DS14:DS29)</f>
        <v>0</v>
      </c>
      <c r="DT31" s="337">
        <f>SUM(DT14:DT29)</f>
        <v>0</v>
      </c>
      <c r="DU31" s="335" t="e">
        <f>DT31/DS31*100</f>
        <v>#DIV/0!</v>
      </c>
      <c r="DV31" s="340">
        <f>SUM(DV14:DV29)</f>
        <v>145</v>
      </c>
      <c r="DW31" s="335">
        <f>SUM(DW14:DW29)</f>
        <v>0</v>
      </c>
      <c r="DX31" s="335">
        <f>DW31/DV31*100</f>
        <v>0</v>
      </c>
      <c r="DY31" s="335">
        <f>SUM(DY14:DY29)</f>
        <v>376.33812999999992</v>
      </c>
      <c r="DZ31" s="335">
        <f>SUM(DZ14:DZ29)</f>
        <v>273.90612999999996</v>
      </c>
      <c r="EA31" s="298">
        <f>DZ31/DY31*100</f>
        <v>72.78192353243611</v>
      </c>
      <c r="EB31" s="335">
        <f>SUM(EB14:EB29)</f>
        <v>2404.8000000000002</v>
      </c>
      <c r="EC31" s="340">
        <f>SUM(EC14:EC29)</f>
        <v>843.00282000000004</v>
      </c>
      <c r="ED31" s="337">
        <f t="shared" si="50"/>
        <v>35.05500748502994</v>
      </c>
      <c r="EE31" s="340">
        <f>SUM(EE14:EE29)</f>
        <v>1015.7313399999999</v>
      </c>
      <c r="EF31" s="340">
        <f>SUM(EF14:EF29)</f>
        <v>428.05270999999999</v>
      </c>
      <c r="EG31" s="298">
        <f t="shared" si="51"/>
        <v>42.142315900186759</v>
      </c>
      <c r="EH31" s="337">
        <f>SUM(EH14:EH29)</f>
        <v>66687.74837999999</v>
      </c>
      <c r="EI31" s="336">
        <f>SUM(EI14:EI29)</f>
        <v>14822.644110000001</v>
      </c>
      <c r="EJ31" s="335">
        <f>EI31/EH31*100</f>
        <v>22.226937436150401</v>
      </c>
      <c r="EK31" s="337">
        <f>SUM(EK14:EK29)</f>
        <v>111784.50511999997</v>
      </c>
      <c r="EL31" s="336">
        <f>SUM(EL14:EL29)</f>
        <v>16379.521280000001</v>
      </c>
      <c r="EM31" s="335">
        <f>EL31/EK31*100</f>
        <v>14.6527653921415</v>
      </c>
      <c r="EN31" s="336">
        <f>SUM(EN14:EN29)</f>
        <v>39595.970319999993</v>
      </c>
      <c r="EO31" s="336">
        <f>SUM(EO14:EO29)</f>
        <v>14929.42115</v>
      </c>
      <c r="EP31" s="335">
        <f>EO31/EN31*100</f>
        <v>37.70439524362186</v>
      </c>
      <c r="EQ31" s="336">
        <f>SUM(EQ14:EQ29)</f>
        <v>0</v>
      </c>
      <c r="ER31" s="336">
        <f>SUM(ER14:ER29)</f>
        <v>0</v>
      </c>
      <c r="ES31" s="335" t="e">
        <f>ER31/EQ31*100</f>
        <v>#DIV/0!</v>
      </c>
      <c r="ET31" s="337">
        <f>SUM(ET14:ET29)</f>
        <v>276.61</v>
      </c>
      <c r="EU31" s="337">
        <f>SUM(EU14:EU29)</f>
        <v>154.27400000000003</v>
      </c>
      <c r="EV31" s="335">
        <f>EU31/ET31*100</f>
        <v>55.773110155092013</v>
      </c>
      <c r="EW31" s="335">
        <f>SUM(EW14:EW29)</f>
        <v>0</v>
      </c>
      <c r="EX31" s="338">
        <f>SUM(EX14:EX29)</f>
        <v>0</v>
      </c>
      <c r="EY31" s="298" t="e">
        <f>EX31/EW31*100</f>
        <v>#DIV/0!</v>
      </c>
      <c r="EZ31" s="340">
        <f>SUM(EZ14:EZ29)</f>
        <v>-10553.988350000007</v>
      </c>
      <c r="FA31" s="335">
        <f>SUM(FA14:FA29)</f>
        <v>479.6336299999989</v>
      </c>
      <c r="FB31" s="298">
        <f>FA31/EZ31*100</f>
        <v>-4.5445722895837628</v>
      </c>
    </row>
    <row r="32" spans="1:173" s="165" customFormat="1" ht="27.75" customHeight="1">
      <c r="C32" s="164">
        <v>237904.19493999999</v>
      </c>
      <c r="D32" s="164">
        <v>59544.169970000003</v>
      </c>
      <c r="E32" s="164"/>
      <c r="F32" s="164">
        <v>44204.906640000001</v>
      </c>
      <c r="G32" s="164">
        <v>16927.8488</v>
      </c>
      <c r="H32" s="164"/>
      <c r="I32" s="164"/>
      <c r="J32" s="164"/>
      <c r="K32" s="164"/>
      <c r="L32" s="164">
        <v>6540</v>
      </c>
      <c r="M32" s="164">
        <v>3031.3663799999999</v>
      </c>
      <c r="N32" s="164"/>
      <c r="O32" s="164">
        <v>3854.9569999999999</v>
      </c>
      <c r="P32" s="164">
        <v>2822.6244499999998</v>
      </c>
      <c r="Q32" s="164"/>
      <c r="R32" s="164">
        <v>41.338000000000001</v>
      </c>
      <c r="S32" s="164">
        <v>16.616569999999999</v>
      </c>
      <c r="T32" s="164"/>
      <c r="U32" s="164">
        <v>6438.7049999999999</v>
      </c>
      <c r="V32" s="164">
        <v>3251.4787099999999</v>
      </c>
      <c r="W32" s="164"/>
      <c r="X32" s="164" t="e">
        <f>#REF!-X31</f>
        <v>#REF!</v>
      </c>
      <c r="Y32" s="164">
        <v>-356.26155999999997</v>
      </c>
      <c r="Z32" s="164"/>
      <c r="AA32" s="164">
        <v>465</v>
      </c>
      <c r="AB32" s="164">
        <v>501.23973999999998</v>
      </c>
      <c r="AC32" s="164"/>
      <c r="AD32" s="164">
        <v>6780</v>
      </c>
      <c r="AE32" s="164">
        <v>883.62324000000001</v>
      </c>
      <c r="AF32" s="164"/>
      <c r="AG32" s="164">
        <v>15060.696</v>
      </c>
      <c r="AH32" s="164">
        <v>2983.66219</v>
      </c>
      <c r="AI32" s="164"/>
      <c r="AJ32" s="164">
        <v>97</v>
      </c>
      <c r="AK32" s="164">
        <v>34.74</v>
      </c>
      <c r="AL32" s="164"/>
      <c r="AM32" s="164" t="e">
        <f>#REF!-AM31</f>
        <v>#REF!</v>
      </c>
      <c r="AN32" s="164">
        <v>3.65E-3</v>
      </c>
      <c r="AO32" s="164"/>
      <c r="AP32" s="164" t="e">
        <f>#REF!-AP31</f>
        <v>#REF!</v>
      </c>
      <c r="AQ32" s="164" t="e">
        <f>#REF!-AQ31</f>
        <v>#REF!</v>
      </c>
      <c r="AR32" s="164"/>
      <c r="AS32" s="164">
        <v>2284.01064</v>
      </c>
      <c r="AT32" s="164">
        <v>1289.46633</v>
      </c>
      <c r="AU32" s="164"/>
      <c r="AV32" s="164">
        <v>238</v>
      </c>
      <c r="AW32" s="164">
        <v>136.59475</v>
      </c>
      <c r="AX32" s="164"/>
      <c r="AY32" s="164" t="e">
        <f>#REF!-AY31</f>
        <v>#REF!</v>
      </c>
      <c r="AZ32" s="164" t="e">
        <f>#REF!-AZ31</f>
        <v>#REF!</v>
      </c>
      <c r="BA32" s="164" t="e">
        <f>#REF!-BA31</f>
        <v>#REF!</v>
      </c>
      <c r="BB32" s="164">
        <v>510</v>
      </c>
      <c r="BC32" s="164">
        <v>411.18687</v>
      </c>
      <c r="BD32" s="164"/>
      <c r="BE32" s="164" t="e">
        <f>#REF!-BE31</f>
        <v>#REF!</v>
      </c>
      <c r="BF32" s="164" t="e">
        <f>#REF!-BF31</f>
        <v>#REF!</v>
      </c>
      <c r="BG32" s="164" t="e">
        <f>#REF!-BG31</f>
        <v>#REF!</v>
      </c>
      <c r="BH32" s="164">
        <v>1895.2</v>
      </c>
      <c r="BI32" s="164">
        <v>1920.6414</v>
      </c>
      <c r="BJ32" s="164"/>
      <c r="BK32" s="164" t="e">
        <f>#REF!-BK31</f>
        <v>#REF!</v>
      </c>
      <c r="BL32" s="164" t="e">
        <f>#REF!-BL31</f>
        <v>#REF!</v>
      </c>
      <c r="BM32" s="164" t="e">
        <f>#REF!-BM31</f>
        <v>#REF!</v>
      </c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>
        <v>0</v>
      </c>
      <c r="BR32" s="164">
        <v>0</v>
      </c>
      <c r="BS32" s="164"/>
      <c r="BT32" s="164" t="e">
        <f>#REF!-BT31</f>
        <v>#REF!</v>
      </c>
      <c r="BU32" s="164">
        <v>0.86607999999999996</v>
      </c>
      <c r="BV32" s="164"/>
      <c r="BW32" s="164" t="e">
        <f>#REF!-BW31</f>
        <v>#REF!</v>
      </c>
      <c r="BX32" s="164" t="e">
        <f>#REF!-BX31</f>
        <v>#REF!</v>
      </c>
      <c r="BY32" s="164" t="e">
        <f>#REF!-BY31</f>
        <v>#REF!</v>
      </c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>
        <v>193699.28829999999</v>
      </c>
      <c r="CD32" s="164">
        <v>42616.321170000003</v>
      </c>
      <c r="CE32" s="164"/>
      <c r="CF32" s="164">
        <v>53257.1</v>
      </c>
      <c r="CG32" s="164">
        <v>26628.552</v>
      </c>
      <c r="CH32" s="164"/>
      <c r="CI32" s="164">
        <v>0</v>
      </c>
      <c r="CJ32" s="164">
        <v>0</v>
      </c>
      <c r="CK32" s="164"/>
      <c r="CL32" s="164">
        <v>108292.05800999999</v>
      </c>
      <c r="CM32" s="164">
        <v>10943.13898</v>
      </c>
      <c r="CN32" s="164"/>
      <c r="CO32" s="164">
        <v>2469.1</v>
      </c>
      <c r="CP32" s="164">
        <v>1200.9000000000001</v>
      </c>
      <c r="CQ32" s="164"/>
      <c r="CR32" s="164">
        <v>22110.713</v>
      </c>
      <c r="CS32" s="164">
        <v>1636.93092</v>
      </c>
      <c r="CT32" s="164"/>
      <c r="CU32" s="164">
        <v>7570.31729</v>
      </c>
      <c r="CV32" s="164">
        <v>2206.79927</v>
      </c>
      <c r="CW32" s="164"/>
      <c r="CX32" s="164" t="e">
        <f>#REF!-CX31</f>
        <v>#REF!</v>
      </c>
      <c r="CY32" s="164">
        <v>0</v>
      </c>
      <c r="CZ32" s="164"/>
      <c r="DA32" s="164" t="e">
        <f>#REF!-DA31</f>
        <v>#REF!</v>
      </c>
      <c r="DB32" s="164" t="e">
        <f>#REF!-DB31</f>
        <v>#REF!</v>
      </c>
      <c r="DC32" s="164" t="e">
        <f>#REF!-DC31</f>
        <v>#REF!</v>
      </c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/>
      <c r="DJ32" s="164">
        <v>248458.18328999999</v>
      </c>
      <c r="DK32" s="164">
        <v>59064.536339999999</v>
      </c>
      <c r="DL32" s="164"/>
      <c r="DM32" s="164">
        <v>26692.81813</v>
      </c>
      <c r="DN32" s="164">
        <v>11507.620269999999</v>
      </c>
      <c r="DO32" s="164"/>
      <c r="DP32" s="164">
        <v>26171.48</v>
      </c>
      <c r="DQ32" s="164">
        <v>11233.71414</v>
      </c>
      <c r="DR32" s="164"/>
      <c r="DS32" s="164"/>
      <c r="DT32" s="164">
        <v>0</v>
      </c>
      <c r="DU32" s="164"/>
      <c r="DV32" s="164">
        <v>145</v>
      </c>
      <c r="DW32" s="164" t="e">
        <f>#REF!-DW31</f>
        <v>#REF!</v>
      </c>
      <c r="DX32" s="164"/>
      <c r="DY32" s="164">
        <v>376.33812999999998</v>
      </c>
      <c r="DZ32" s="164">
        <v>273.90613000000002</v>
      </c>
      <c r="EA32" s="164"/>
      <c r="EB32" s="164">
        <v>2404.8000000000002</v>
      </c>
      <c r="EC32" s="164">
        <v>843.00282000000004</v>
      </c>
      <c r="ED32" s="164"/>
      <c r="EE32" s="164">
        <v>1015.73134</v>
      </c>
      <c r="EF32" s="164">
        <v>428.05270999999999</v>
      </c>
      <c r="EG32" s="164"/>
      <c r="EH32" s="164">
        <v>66687.748380000005</v>
      </c>
      <c r="EI32" s="164">
        <v>14822.644109999999</v>
      </c>
      <c r="EJ32" s="164"/>
      <c r="EK32" s="164">
        <v>111784.50512</v>
      </c>
      <c r="EL32" s="164">
        <v>16379.521280000001</v>
      </c>
      <c r="EM32" s="164"/>
      <c r="EN32" s="164">
        <v>39595.97032</v>
      </c>
      <c r="EO32" s="164">
        <v>14929.42115</v>
      </c>
      <c r="EP32" s="164"/>
      <c r="EQ32" s="164">
        <v>0</v>
      </c>
      <c r="ER32" s="164">
        <v>0</v>
      </c>
      <c r="ES32" s="164"/>
      <c r="ET32" s="164">
        <v>276.61</v>
      </c>
      <c r="EU32" s="164">
        <v>154.274</v>
      </c>
      <c r="EV32" s="164"/>
      <c r="EW32" s="164" t="e">
        <f>#REF!-EW31</f>
        <v>#REF!</v>
      </c>
      <c r="EX32" s="164" t="e">
        <f>#REF!-EX31</f>
        <v>#REF!</v>
      </c>
      <c r="EY32" s="164"/>
      <c r="EZ32" s="164">
        <v>-10553.98835</v>
      </c>
      <c r="FA32" s="164">
        <v>479.63362999999998</v>
      </c>
    </row>
    <row r="33" spans="3:158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>
        <f>O32-O31</f>
        <v>0</v>
      </c>
      <c r="P33" s="164">
        <f>P32-P31</f>
        <v>0</v>
      </c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 t="e">
        <f>X32-X31</f>
        <v>#REF!</v>
      </c>
      <c r="Y33" s="164">
        <f>Y32-Y31</f>
        <v>0</v>
      </c>
      <c r="Z33" s="164"/>
      <c r="AA33" s="164">
        <f>AA32-AA31</f>
        <v>0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 t="e">
        <f t="shared" ref="AM33:AT33" si="59">AM32-AM31</f>
        <v>#REF!</v>
      </c>
      <c r="AN33" s="164">
        <f t="shared" si="59"/>
        <v>0</v>
      </c>
      <c r="AO33" s="164" t="e">
        <f t="shared" si="59"/>
        <v>#DIV/0!</v>
      </c>
      <c r="AP33" s="164" t="e">
        <f t="shared" si="59"/>
        <v>#REF!</v>
      </c>
      <c r="AQ33" s="164" t="e">
        <f t="shared" si="59"/>
        <v>#REF!</v>
      </c>
      <c r="AR33" s="164" t="e">
        <f t="shared" si="59"/>
        <v>#DIV/0!</v>
      </c>
      <c r="AS33" s="164">
        <f t="shared" si="59"/>
        <v>0</v>
      </c>
      <c r="AT33" s="164">
        <f t="shared" si="59"/>
        <v>0</v>
      </c>
      <c r="AU33" s="164"/>
      <c r="AV33" s="164">
        <f>AV32-AV31</f>
        <v>0</v>
      </c>
      <c r="AW33" s="164">
        <f>AW32-AW31</f>
        <v>0</v>
      </c>
      <c r="AX33" s="164"/>
      <c r="AY33" s="164" t="e">
        <f>AY32-AY31</f>
        <v>#REF!</v>
      </c>
      <c r="AZ33" s="164" t="e">
        <f>AZ32-AZ31</f>
        <v>#REF!</v>
      </c>
      <c r="BA33" s="164" t="e">
        <f>BA32-BA31</f>
        <v>#REF!</v>
      </c>
      <c r="BB33" s="164">
        <f>BB32-BB31</f>
        <v>0</v>
      </c>
      <c r="BC33" s="164">
        <f>BC32-BC31</f>
        <v>0</v>
      </c>
      <c r="BD33" s="164"/>
      <c r="BE33" s="164" t="e">
        <f>BE32-BE31</f>
        <v>#REF!</v>
      </c>
      <c r="BF33" s="164" t="e">
        <f>BF32-BF31</f>
        <v>#REF!</v>
      </c>
      <c r="BG33" s="164" t="e">
        <f>BG32-BG31</f>
        <v>#REF!</v>
      </c>
      <c r="BH33" s="164">
        <f>BH32-BH31</f>
        <v>0</v>
      </c>
      <c r="BI33" s="164">
        <f>BI32-BI31</f>
        <v>0</v>
      </c>
      <c r="BJ33" s="164"/>
      <c r="BK33" s="164" t="e">
        <f t="shared" ref="BK33:BR33" si="60">BK32-BK31</f>
        <v>#REF!</v>
      </c>
      <c r="BL33" s="164" t="e">
        <f t="shared" si="60"/>
        <v>#REF!</v>
      </c>
      <c r="BM33" s="164" t="e">
        <f t="shared" si="60"/>
        <v>#REF!</v>
      </c>
      <c r="BN33" s="164" t="e">
        <f t="shared" si="60"/>
        <v>#REF!</v>
      </c>
      <c r="BO33" s="164" t="e">
        <f t="shared" si="60"/>
        <v>#REF!</v>
      </c>
      <c r="BP33" s="164" t="e">
        <f t="shared" si="60"/>
        <v>#REF!</v>
      </c>
      <c r="BQ33" s="164">
        <f t="shared" si="60"/>
        <v>0</v>
      </c>
      <c r="BR33" s="164">
        <f t="shared" si="60"/>
        <v>0</v>
      </c>
      <c r="BS33" s="164"/>
      <c r="BT33" s="164" t="e">
        <f>BT32-BT31</f>
        <v>#REF!</v>
      </c>
      <c r="BU33" s="164">
        <f>BU32-BU31</f>
        <v>0</v>
      </c>
      <c r="BV33" s="164"/>
      <c r="BW33" s="164" t="e">
        <f t="shared" ref="BW33:CC33" si="61">BW32-BW31</f>
        <v>#REF!</v>
      </c>
      <c r="BX33" s="164" t="e">
        <f t="shared" si="61"/>
        <v>#REF!</v>
      </c>
      <c r="BY33" s="164" t="e">
        <f t="shared" si="61"/>
        <v>#REF!</v>
      </c>
      <c r="BZ33" s="164" t="e">
        <f t="shared" si="61"/>
        <v>#REF!</v>
      </c>
      <c r="CA33" s="164" t="e">
        <f t="shared" si="61"/>
        <v>#REF!</v>
      </c>
      <c r="CB33" s="164" t="e">
        <f t="shared" si="61"/>
        <v>#REF!</v>
      </c>
      <c r="CC33" s="164">
        <f t="shared" si="61"/>
        <v>0</v>
      </c>
      <c r="CD33" s="164">
        <f>SUM(CD32-CD31)</f>
        <v>0</v>
      </c>
      <c r="CE33" s="164"/>
      <c r="CF33" s="164">
        <f>CF32-CF31</f>
        <v>0</v>
      </c>
      <c r="CG33" s="164">
        <f>CG32-CG31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 t="e">
        <f>CX32-CX31</f>
        <v>#REF!</v>
      </c>
      <c r="CY33" s="164">
        <f>CY32-CY31</f>
        <v>0</v>
      </c>
      <c r="CZ33" s="164"/>
      <c r="DA33" s="164" t="e">
        <f t="shared" ref="DA33:DK33" si="62">DA32-DA31</f>
        <v>#REF!</v>
      </c>
      <c r="DB33" s="164" t="e">
        <f t="shared" si="62"/>
        <v>#REF!</v>
      </c>
      <c r="DC33" s="164" t="e">
        <f t="shared" si="62"/>
        <v>#REF!</v>
      </c>
      <c r="DD33" s="164" t="e">
        <f t="shared" si="62"/>
        <v>#REF!</v>
      </c>
      <c r="DE33" s="164" t="e">
        <f t="shared" si="62"/>
        <v>#REF!</v>
      </c>
      <c r="DF33" s="164" t="e">
        <f t="shared" si="62"/>
        <v>#REF!</v>
      </c>
      <c r="DG33" s="164" t="e">
        <f t="shared" si="62"/>
        <v>#REF!</v>
      </c>
      <c r="DH33" s="164" t="e">
        <f t="shared" si="62"/>
        <v>#REF!</v>
      </c>
      <c r="DI33" s="164">
        <f t="shared" si="62"/>
        <v>0</v>
      </c>
      <c r="DJ33" s="164">
        <f t="shared" si="62"/>
        <v>0</v>
      </c>
      <c r="DK33" s="164">
        <f t="shared" si="62"/>
        <v>0</v>
      </c>
      <c r="DL33" s="164"/>
      <c r="DM33" s="164">
        <f>DM32-DM31</f>
        <v>0</v>
      </c>
      <c r="DN33" s="164">
        <f>DN32-DN31</f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 t="e">
        <f>DW32-DW31</f>
        <v>#REF!</v>
      </c>
      <c r="DX33" s="164"/>
      <c r="DY33" s="164">
        <f>DY32-DY31</f>
        <v>0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 t="e">
        <f>EW32-EW31</f>
        <v>#REF!</v>
      </c>
      <c r="EX33" s="164" t="e">
        <f>EX32-EX31</f>
        <v>#REF!</v>
      </c>
      <c r="EY33" s="164"/>
      <c r="EZ33" s="164">
        <f>EZ32-EZ31</f>
        <v>0</v>
      </c>
      <c r="FA33" s="164">
        <f>FA32-FA31</f>
        <v>1.0800249583553523E-12</v>
      </c>
      <c r="FB33" s="166"/>
    </row>
  </sheetData>
  <customSheetViews>
    <customSheetView guid="{019FA35F-4E8F-4CFD-BA4C-B9ACCE278E4E}" scale="75" showPageBreaks="1" fitToPage="1" printArea="1" hiddenColumns="1" view="pageBreakPreview" topLeftCell="A4">
      <selection activeCell="I14" sqref="I14:I29"/>
      <colBreaks count="6" manualBreakCount="6">
        <brk id="20" max="30" man="1"/>
        <brk id="38" max="30" man="1"/>
        <brk id="62" max="29" man="1"/>
        <brk id="95" max="30" man="1"/>
        <brk id="119" max="30" man="1"/>
        <brk id="137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1"/>
    </customSheetView>
    <customSheetView guid="{61528DAC-5C4C-48F4-ADE2-8A724B05A086}" scale="70" showPageBreaks="1" printArea="1" hiddenColumns="1" view="pageBreakPreview" topLeftCell="L2">
      <selection activeCell="C14" sqref="C14:D30"/>
      <colBreaks count="1" manualBreakCount="1">
        <brk id="137" max="30" man="1"/>
      </colBreaks>
      <pageMargins left="0.70866141732283472" right="0.19685039370078741" top="0.28000000000000003" bottom="0.32" header="0.31496062992125984" footer="0.31496062992125984"/>
      <pageSetup paperSize="9" scale="64" fitToWidth="11" orientation="landscape" r:id="rId2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5C539BE6-C8E0-453F-AB5E-9E58094195EA}" scale="70" showPageBreaks="1" printArea="1" hiddenColumns="1" view="pageBreakPreview">
      <selection activeCell="BR33" sqref="BR33"/>
      <pageMargins left="0.70866141732283472" right="0.19685039370078741" top="0.28000000000000003" bottom="0.32" header="0.31496062992125984" footer="0.31496062992125984"/>
      <pageSetup paperSize="9" scale="10" fitToWidth="11" orientation="landscape" r:id="rId9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0"/>
    </customSheetView>
    <customSheetView guid="{B30CE22D-C12F-4E12-8BB9-3AAE0A6991CC}" scale="75" showPageBreaks="1" fitToPage="1" printArea="1" hiddenColumns="1" view="pageBreakPreview" topLeftCell="A4">
      <selection activeCell="I14" sqref="I14:I29"/>
      <colBreaks count="6" manualBreakCount="6">
        <brk id="20" max="30" man="1"/>
        <brk id="38" max="30" man="1"/>
        <brk id="62" max="29" man="1"/>
        <brk id="95" max="30" man="1"/>
        <brk id="119" max="30" man="1"/>
        <brk id="137" max="30" man="1"/>
      </colBreaks>
      <pageMargins left="0.70866141732283472" right="0.19685039370078741" top="0.74803149606299213" bottom="0.74803149606299213" header="0.31496062992125984" footer="0.31496062992125984"/>
      <pageSetup paperSize="9" scale="51" fitToWidth="7" orientation="landscape" r:id="rId11"/>
    </customSheetView>
  </customSheetViews>
  <mergeCells count="69">
    <mergeCell ref="CR9:CT11"/>
    <mergeCell ref="CX9:CZ11"/>
    <mergeCell ref="DG9:DI11"/>
    <mergeCell ref="EE9:EG11"/>
    <mergeCell ref="DP11:DR11"/>
    <mergeCell ref="DY11:EA11"/>
    <mergeCell ref="EZ7:FB11"/>
    <mergeCell ref="DM8:EY8"/>
    <mergeCell ref="DJ7:DL11"/>
    <mergeCell ref="DS11:DU11"/>
    <mergeCell ref="DV11:DX11"/>
    <mergeCell ref="EW9:EY11"/>
    <mergeCell ref="EH9:EJ11"/>
    <mergeCell ref="DM7:EY7"/>
    <mergeCell ref="DM9:DO11"/>
    <mergeCell ref="ET9:EV11"/>
    <mergeCell ref="EQ9:ES11"/>
    <mergeCell ref="DP9:EA9"/>
    <mergeCell ref="EB9:ED11"/>
    <mergeCell ref="EK9:EM11"/>
    <mergeCell ref="EN9:EP11"/>
    <mergeCell ref="A31:B31"/>
    <mergeCell ref="BW9:BY11"/>
    <mergeCell ref="BQ9:BS11"/>
    <mergeCell ref="BH9:BJ11"/>
    <mergeCell ref="BK9:BM11"/>
    <mergeCell ref="AD9:AF11"/>
    <mergeCell ref="A7:A12"/>
    <mergeCell ref="O9:Q11"/>
    <mergeCell ref="U9:W11"/>
    <mergeCell ref="BT9:BV11"/>
    <mergeCell ref="AP9:AR11"/>
    <mergeCell ref="AG9:AI11"/>
    <mergeCell ref="AJ9:AL11"/>
    <mergeCell ref="BN9:BP11"/>
    <mergeCell ref="AM9:AO11"/>
    <mergeCell ref="AS9:AU11"/>
    <mergeCell ref="AG1:AI1"/>
    <mergeCell ref="L8:BA8"/>
    <mergeCell ref="AG2:AI2"/>
    <mergeCell ref="AG3:AI3"/>
    <mergeCell ref="AA1:AC1"/>
    <mergeCell ref="B5:AC5"/>
    <mergeCell ref="L6:AA6"/>
    <mergeCell ref="B4:AC4"/>
    <mergeCell ref="B7:B12"/>
    <mergeCell ref="C7:E11"/>
    <mergeCell ref="R9:T11"/>
    <mergeCell ref="X9:Z11"/>
    <mergeCell ref="AA9:AC11"/>
    <mergeCell ref="F8:H11"/>
    <mergeCell ref="AA3:AC3"/>
    <mergeCell ref="L9:N11"/>
    <mergeCell ref="DG8:DI8"/>
    <mergeCell ref="BB9:BD11"/>
    <mergeCell ref="AY9:BA11"/>
    <mergeCell ref="AV9:AX11"/>
    <mergeCell ref="BE9:BG11"/>
    <mergeCell ref="CL9:CN11"/>
    <mergeCell ref="CO9:CQ11"/>
    <mergeCell ref="CU9:CW11"/>
    <mergeCell ref="BZ9:CB11"/>
    <mergeCell ref="DD9:DF11"/>
    <mergeCell ref="CC8:CE11"/>
    <mergeCell ref="CF8:CQ8"/>
    <mergeCell ref="DA8:DC11"/>
    <mergeCell ref="CF9:CH11"/>
    <mergeCell ref="CI9:CK11"/>
    <mergeCell ref="DD8:DF8"/>
  </mergeCells>
  <phoneticPr fontId="14" type="noConversion"/>
  <pageMargins left="0.70866141732283472" right="0.19685039370078741" top="0.74803149606299213" bottom="0.74803149606299213" header="0.31496062992125984" footer="0.31496062992125984"/>
  <pageSetup paperSize="9" scale="50" fitToWidth="7" orientation="landscape" r:id="rId12"/>
  <colBreaks count="6" manualBreakCount="6">
    <brk id="20" max="30" man="1"/>
    <brk id="38" max="30" man="1"/>
    <brk id="62" max="29" man="1"/>
    <brk id="95" max="30" man="1"/>
    <brk id="119" max="30" man="1"/>
    <brk id="137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344</v>
      </c>
      <c r="AO1" t="s">
        <v>345</v>
      </c>
      <c r="AP1" t="s">
        <v>346</v>
      </c>
      <c r="AS1" t="s">
        <v>347</v>
      </c>
      <c r="AW1">
        <v>187.4</v>
      </c>
      <c r="AX1" t="s">
        <v>348</v>
      </c>
      <c r="AY1" t="s">
        <v>349</v>
      </c>
    </row>
    <row r="2" spans="32:51">
      <c r="AF2" t="s">
        <v>350</v>
      </c>
      <c r="AJ2" t="s">
        <v>351</v>
      </c>
    </row>
    <row r="3" spans="32:51">
      <c r="AF3" t="s">
        <v>353</v>
      </c>
      <c r="AH3" t="s">
        <v>352</v>
      </c>
      <c r="AJ3" t="s">
        <v>353</v>
      </c>
      <c r="AN3" t="s">
        <v>352</v>
      </c>
      <c r="AO3" t="s">
        <v>352</v>
      </c>
      <c r="AP3" t="s">
        <v>352</v>
      </c>
      <c r="AS3" t="s">
        <v>354</v>
      </c>
      <c r="AT3" t="s">
        <v>355</v>
      </c>
      <c r="AU3" t="s">
        <v>356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357</v>
      </c>
      <c r="AU4" t="s">
        <v>358</v>
      </c>
      <c r="AV4" t="s">
        <v>359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360</v>
      </c>
      <c r="AU5" t="s">
        <v>358</v>
      </c>
      <c r="AV5" t="s">
        <v>361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362</v>
      </c>
      <c r="AU6" t="s">
        <v>358</v>
      </c>
      <c r="AV6" t="s">
        <v>361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363</v>
      </c>
      <c r="AU7" t="s">
        <v>358</v>
      </c>
      <c r="AV7" t="s">
        <v>364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365</v>
      </c>
      <c r="AU8" t="s">
        <v>358</v>
      </c>
      <c r="AV8" t="s">
        <v>366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367</v>
      </c>
      <c r="AU9" t="s">
        <v>358</v>
      </c>
      <c r="AV9" t="s">
        <v>368</v>
      </c>
      <c r="AW9" t="s">
        <v>369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370</v>
      </c>
      <c r="AU10" t="s">
        <v>358</v>
      </c>
      <c r="AV10" t="s">
        <v>371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372</v>
      </c>
      <c r="AU11" t="s">
        <v>358</v>
      </c>
      <c r="AV11" t="s">
        <v>373</v>
      </c>
      <c r="AW11" t="s">
        <v>369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374</v>
      </c>
      <c r="AU12" t="s">
        <v>358</v>
      </c>
      <c r="AV12" t="s">
        <v>375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376</v>
      </c>
      <c r="AU13" t="s">
        <v>358</v>
      </c>
      <c r="AV13" t="s">
        <v>377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378</v>
      </c>
      <c r="AU14" t="s">
        <v>358</v>
      </c>
      <c r="AV14" t="s">
        <v>364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379</v>
      </c>
      <c r="AU15" t="s">
        <v>358</v>
      </c>
      <c r="AV15" t="s">
        <v>380</v>
      </c>
      <c r="AW15" t="s">
        <v>381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382</v>
      </c>
      <c r="AU16" t="s">
        <v>358</v>
      </c>
      <c r="AV16" t="s">
        <v>361</v>
      </c>
      <c r="AW16" t="s">
        <v>383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384</v>
      </c>
      <c r="AU17" t="s">
        <v>358</v>
      </c>
      <c r="AV17" t="s">
        <v>385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386</v>
      </c>
      <c r="AU18" t="s">
        <v>358</v>
      </c>
      <c r="AV18" t="s">
        <v>361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387</v>
      </c>
      <c r="AU19" t="s">
        <v>388</v>
      </c>
      <c r="AV19" t="s">
        <v>371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389</v>
      </c>
      <c r="AY20" t="s">
        <v>390</v>
      </c>
    </row>
    <row r="82" hidden="1"/>
    <row r="83" hidden="1"/>
    <row r="84" hidden="1"/>
  </sheetData>
  <customSheetViews>
    <customSheetView guid="{019FA35F-4E8F-4CFD-BA4C-B9ACCE278E4E}" hiddenRows="1" state="hidden">
      <selection activeCell="B100" sqref="B100"/>
      <pageMargins left="0.7" right="0.7" top="0.75" bottom="0.75" header="0.3" footer="0.3"/>
      <pageSetup paperSize="9" orientation="portrait" r:id="rId1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7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8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orientation="portrait" r:id="rId1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019FA35F-4E8F-4CFD-BA4C-B9ACCE278E4E}" state="hidden" topLeftCell="A16">
      <pageMargins left="0.7" right="0.7" top="0.75" bottom="0.75" header="0.3" footer="0.3"/>
      <pageSetup paperSize="9" orientation="portrait" r:id="rId1"/>
    </customSheetView>
    <customSheetView guid="{61528DAC-5C4C-48F4-ADE2-8A724B05A086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2"/>
    </customSheetView>
    <customSheetView guid="{5C539BE6-C8E0-453F-AB5E-9E58094195EA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3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22.xml><?xml version="1.0" encoding="utf-8"?>
<worksheet xmlns="http://schemas.openxmlformats.org/spreadsheetml/2006/main" xmlns:r="http://schemas.openxmlformats.org/officeDocument/2006/relationships">
  <dimension ref="C4:F19"/>
  <sheetViews>
    <sheetView workbookViewId="0">
      <selection activeCell="F4" sqref="F4:F19"/>
    </sheetView>
  </sheetViews>
  <sheetFormatPr defaultRowHeight="12.75"/>
  <sheetData>
    <row r="4" spans="3:6">
      <c r="C4">
        <v>1839.6</v>
      </c>
      <c r="D4">
        <f>C4*1000</f>
        <v>1839600</v>
      </c>
      <c r="E4">
        <v>613.20000000000005</v>
      </c>
      <c r="F4">
        <f>E4*1000</f>
        <v>613200</v>
      </c>
    </row>
    <row r="5" spans="3:6">
      <c r="C5">
        <v>5604.2</v>
      </c>
      <c r="D5">
        <f t="shared" ref="D5:D19" si="0">C5*1000</f>
        <v>5604200</v>
      </c>
      <c r="E5">
        <v>1868.068</v>
      </c>
      <c r="F5">
        <f t="shared" ref="F5:F19" si="1">E5*1000</f>
        <v>1868068</v>
      </c>
    </row>
    <row r="6" spans="3:6">
      <c r="C6">
        <v>2693</v>
      </c>
      <c r="D6">
        <f t="shared" si="0"/>
        <v>2693000</v>
      </c>
      <c r="E6">
        <v>897.66800000000001</v>
      </c>
      <c r="F6">
        <f t="shared" si="1"/>
        <v>897668</v>
      </c>
    </row>
    <row r="7" spans="3:6">
      <c r="C7">
        <v>2418.1</v>
      </c>
      <c r="D7">
        <f t="shared" si="0"/>
        <v>2418100</v>
      </c>
      <c r="E7">
        <v>806.03200000000004</v>
      </c>
      <c r="F7">
        <f t="shared" si="1"/>
        <v>806032</v>
      </c>
    </row>
    <row r="8" spans="3:6">
      <c r="C8">
        <v>8286.2999999999993</v>
      </c>
      <c r="D8">
        <f t="shared" si="0"/>
        <v>8286299.9999999991</v>
      </c>
      <c r="E8">
        <v>2762.1</v>
      </c>
      <c r="F8">
        <f t="shared" si="1"/>
        <v>2762100</v>
      </c>
    </row>
    <row r="9" spans="3:6">
      <c r="C9">
        <v>1479.2</v>
      </c>
      <c r="D9">
        <f t="shared" si="0"/>
        <v>1479200</v>
      </c>
      <c r="E9">
        <v>493.06799999999998</v>
      </c>
      <c r="F9">
        <f t="shared" si="1"/>
        <v>493068</v>
      </c>
    </row>
    <row r="10" spans="3:6">
      <c r="C10">
        <v>3478.3</v>
      </c>
      <c r="D10">
        <f t="shared" si="0"/>
        <v>3478300</v>
      </c>
      <c r="E10">
        <v>1159.432</v>
      </c>
      <c r="F10">
        <f t="shared" si="1"/>
        <v>1159432</v>
      </c>
    </row>
    <row r="11" spans="3:6">
      <c r="C11">
        <v>4849.2</v>
      </c>
      <c r="D11">
        <f t="shared" si="0"/>
        <v>4849200</v>
      </c>
      <c r="E11">
        <v>1616.4</v>
      </c>
      <c r="F11">
        <f t="shared" si="1"/>
        <v>1616400</v>
      </c>
    </row>
    <row r="12" spans="3:6">
      <c r="C12">
        <v>2338.6999999999998</v>
      </c>
      <c r="D12">
        <f t="shared" si="0"/>
        <v>2338700</v>
      </c>
      <c r="E12">
        <v>779.56799999999998</v>
      </c>
      <c r="F12">
        <f t="shared" si="1"/>
        <v>779568</v>
      </c>
    </row>
    <row r="13" spans="3:6">
      <c r="C13">
        <v>2095.3000000000002</v>
      </c>
      <c r="D13">
        <f t="shared" si="0"/>
        <v>2095300.0000000002</v>
      </c>
      <c r="E13">
        <v>698.43200000000002</v>
      </c>
      <c r="F13">
        <f t="shared" si="1"/>
        <v>698432</v>
      </c>
    </row>
    <row r="14" spans="3:6">
      <c r="C14">
        <v>3395.5</v>
      </c>
      <c r="D14">
        <f t="shared" si="0"/>
        <v>3395500</v>
      </c>
      <c r="E14">
        <v>1131.8320000000001</v>
      </c>
      <c r="F14">
        <f t="shared" si="1"/>
        <v>1131832</v>
      </c>
    </row>
    <row r="15" spans="3:6">
      <c r="C15">
        <v>1897.8</v>
      </c>
      <c r="D15">
        <f t="shared" si="0"/>
        <v>1897800</v>
      </c>
      <c r="E15">
        <v>632.6</v>
      </c>
      <c r="F15">
        <f t="shared" si="1"/>
        <v>632600</v>
      </c>
    </row>
    <row r="16" spans="3:6">
      <c r="C16">
        <v>2417.4</v>
      </c>
      <c r="D16">
        <f t="shared" si="0"/>
        <v>2417400</v>
      </c>
      <c r="E16">
        <v>805.8</v>
      </c>
      <c r="F16">
        <f t="shared" si="1"/>
        <v>805800</v>
      </c>
    </row>
    <row r="17" spans="3:6">
      <c r="C17">
        <v>4903.5</v>
      </c>
      <c r="D17">
        <f t="shared" si="0"/>
        <v>4903500</v>
      </c>
      <c r="E17">
        <v>1634.5</v>
      </c>
      <c r="F17">
        <f t="shared" si="1"/>
        <v>1634500</v>
      </c>
    </row>
    <row r="18" spans="3:6">
      <c r="C18">
        <v>3431.9</v>
      </c>
      <c r="D18">
        <f t="shared" si="0"/>
        <v>3431900</v>
      </c>
      <c r="E18">
        <v>1143.9680000000001</v>
      </c>
      <c r="F18">
        <f t="shared" si="1"/>
        <v>1143968</v>
      </c>
    </row>
    <row r="19" spans="3:6">
      <c r="C19">
        <v>2129.1</v>
      </c>
      <c r="D19">
        <f t="shared" si="0"/>
        <v>2129100</v>
      </c>
      <c r="E19">
        <v>709.7</v>
      </c>
      <c r="F19">
        <f t="shared" si="1"/>
        <v>709700</v>
      </c>
    </row>
  </sheetData>
  <customSheetViews>
    <customSheetView guid="{019FA35F-4E8F-4CFD-BA4C-B9ACCE278E4E}">
      <selection activeCell="F4" sqref="F4:F19"/>
      <pageMargins left="0.7" right="0.7" top="0.75" bottom="0.75" header="0.3" footer="0.3"/>
      <pageSetup paperSize="9" orientation="portrait" r:id="rId1"/>
    </customSheetView>
    <customSheetView guid="{61528DAC-5C4C-48F4-ADE2-8A724B05A086}" state="hidden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2"/>
    </customSheetView>
    <customSheetView guid="{B30CE22D-C12F-4E12-8BB9-3AAE0A6991CC}" showPageBreaks="1">
      <selection activeCell="F4" sqref="F4:F19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019FA35F-4E8F-4CFD-BA4C-B9ACCE278E4E}">
      <pageMargins left="0.7" right="0.7" top="0.75" bottom="0.75" header="0.3" footer="0.3"/>
      <pageSetup paperSize="9" orientation="portrait" r:id="rId1"/>
    </customSheetView>
    <customSheetView guid="{61528DAC-5C4C-48F4-ADE2-8A724B05A086}" state="hidden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2"/>
    </customSheetView>
    <customSheetView guid="{B30CE22D-C12F-4E12-8BB9-3AAE0A6991CC}" showPageBreaks="1"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36"/>
  <sheetViews>
    <sheetView view="pageBreakPreview" zoomScale="60" workbookViewId="0">
      <selection activeCell="D6" sqref="D6"/>
    </sheetView>
  </sheetViews>
  <sheetFormatPr defaultRowHeight="15.75"/>
  <cols>
    <col min="1" max="1" width="18.85546875" style="58" customWidth="1"/>
    <col min="2" max="2" width="70.140625" style="59" customWidth="1"/>
    <col min="3" max="3" width="24.42578125" style="62" customWidth="1"/>
    <col min="4" max="4" width="26.425781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32" t="s">
        <v>399</v>
      </c>
      <c r="B1" s="432"/>
      <c r="C1" s="432"/>
      <c r="D1" s="432"/>
      <c r="E1" s="432"/>
      <c r="F1" s="432"/>
    </row>
    <row r="2" spans="1:6" ht="20.25">
      <c r="A2" s="432" t="s">
        <v>433</v>
      </c>
      <c r="B2" s="432"/>
      <c r="C2" s="432"/>
      <c r="D2" s="432"/>
      <c r="E2" s="432"/>
      <c r="F2" s="432"/>
    </row>
    <row r="3" spans="1:6" ht="81">
      <c r="A3" s="357" t="s">
        <v>0</v>
      </c>
      <c r="B3" s="357" t="s">
        <v>1</v>
      </c>
      <c r="C3" s="358" t="s">
        <v>410</v>
      </c>
      <c r="D3" s="359" t="s">
        <v>417</v>
      </c>
      <c r="E3" s="358" t="s">
        <v>2</v>
      </c>
      <c r="F3" s="360" t="s">
        <v>3</v>
      </c>
    </row>
    <row r="4" spans="1:6" s="6" customFormat="1" ht="20.25">
      <c r="A4" s="361"/>
      <c r="B4" s="362" t="s">
        <v>4</v>
      </c>
      <c r="C4" s="363">
        <f>C5+C12+C17+C22+C24+C28+C7</f>
        <v>164323.60000000003</v>
      </c>
      <c r="D4" s="363">
        <f>D5+D12+D17+D22+D24+D28+D7</f>
        <v>85002.385769999993</v>
      </c>
      <c r="E4" s="363">
        <f>SUM(D4/C4*100)</f>
        <v>51.728653565282144</v>
      </c>
      <c r="F4" s="363">
        <f>SUM(D4-C4)</f>
        <v>-79321.214230000041</v>
      </c>
    </row>
    <row r="5" spans="1:6" s="6" customFormat="1" ht="20.25">
      <c r="A5" s="361">
        <v>1010000</v>
      </c>
      <c r="B5" s="362" t="s">
        <v>5</v>
      </c>
      <c r="C5" s="363">
        <f>C6</f>
        <v>135138.20000000001</v>
      </c>
      <c r="D5" s="363">
        <f>D6</f>
        <v>62701.621030000002</v>
      </c>
      <c r="E5" s="363">
        <f t="shared" ref="E5:E71" si="0">SUM(D5/C5*100)</f>
        <v>46.398147252220319</v>
      </c>
      <c r="F5" s="363">
        <f t="shared" ref="F5:F71" si="1">SUM(D5-C5)</f>
        <v>-72436.578970000002</v>
      </c>
    </row>
    <row r="6" spans="1:6" ht="20.25">
      <c r="A6" s="364">
        <v>1010200001</v>
      </c>
      <c r="B6" s="365" t="s">
        <v>225</v>
      </c>
      <c r="C6" s="366">
        <v>135138.20000000001</v>
      </c>
      <c r="D6" s="367">
        <v>62701.621030000002</v>
      </c>
      <c r="E6" s="366">
        <f t="shared" si="0"/>
        <v>46.398147252220319</v>
      </c>
      <c r="F6" s="366">
        <f t="shared" si="1"/>
        <v>-72436.578970000002</v>
      </c>
    </row>
    <row r="7" spans="1:6" ht="40.5">
      <c r="A7" s="361">
        <v>1030000</v>
      </c>
      <c r="B7" s="368" t="s">
        <v>267</v>
      </c>
      <c r="C7" s="363">
        <f>C8+C10+C9</f>
        <v>5934.2</v>
      </c>
      <c r="D7" s="363">
        <f>D8+D10+D9+D11</f>
        <v>3292.5872300000001</v>
      </c>
      <c r="E7" s="366">
        <f t="shared" si="0"/>
        <v>55.484938660645078</v>
      </c>
      <c r="F7" s="366">
        <f t="shared" si="1"/>
        <v>-2641.6127699999997</v>
      </c>
    </row>
    <row r="8" spans="1:6" ht="20.25">
      <c r="A8" s="364">
        <v>1030223001</v>
      </c>
      <c r="B8" s="365" t="s">
        <v>269</v>
      </c>
      <c r="C8" s="366">
        <v>2500</v>
      </c>
      <c r="D8" s="367">
        <v>1620.68271</v>
      </c>
      <c r="E8" s="366">
        <f t="shared" si="0"/>
        <v>64.827308400000007</v>
      </c>
      <c r="F8" s="366">
        <f>SUM(D8-C8)</f>
        <v>-879.31728999999996</v>
      </c>
    </row>
    <row r="9" spans="1:6" ht="20.25">
      <c r="A9" s="364">
        <v>1030224001</v>
      </c>
      <c r="B9" s="365" t="s">
        <v>275</v>
      </c>
      <c r="C9" s="366">
        <v>21.5</v>
      </c>
      <c r="D9" s="367">
        <v>9.5408200000000001</v>
      </c>
      <c r="E9" s="366">
        <f t="shared" si="0"/>
        <v>44.375906976744183</v>
      </c>
      <c r="F9" s="366">
        <f>SUM(D9-C9)</f>
        <v>-11.95918</v>
      </c>
    </row>
    <row r="10" spans="1:6" ht="20.25">
      <c r="A10" s="364">
        <v>1030225001</v>
      </c>
      <c r="B10" s="365" t="s">
        <v>268</v>
      </c>
      <c r="C10" s="366">
        <v>3412.7</v>
      </c>
      <c r="D10" s="367">
        <v>1866.92047</v>
      </c>
      <c r="E10" s="366">
        <f t="shared" si="0"/>
        <v>54.705086002285583</v>
      </c>
      <c r="F10" s="366">
        <f t="shared" si="1"/>
        <v>-1545.7795299999998</v>
      </c>
    </row>
    <row r="11" spans="1:6" ht="20.25">
      <c r="A11" s="364">
        <v>1030226001</v>
      </c>
      <c r="B11" s="365" t="s">
        <v>277</v>
      </c>
      <c r="C11" s="366">
        <v>0</v>
      </c>
      <c r="D11" s="367">
        <v>-204.55677</v>
      </c>
      <c r="E11" s="366"/>
      <c r="F11" s="366">
        <f t="shared" si="1"/>
        <v>-204.55677</v>
      </c>
    </row>
    <row r="12" spans="1:6" s="6" customFormat="1" ht="20.25">
      <c r="A12" s="361">
        <v>1050000</v>
      </c>
      <c r="B12" s="362" t="s">
        <v>6</v>
      </c>
      <c r="C12" s="363">
        <f>SUM(C13:C16)</f>
        <v>16500</v>
      </c>
      <c r="D12" s="363">
        <f>SUM(D13:D16)</f>
        <v>11323.675530000002</v>
      </c>
      <c r="E12" s="363">
        <f t="shared" si="0"/>
        <v>68.628336545454559</v>
      </c>
      <c r="F12" s="363">
        <f t="shared" si="1"/>
        <v>-5176.3244699999977</v>
      </c>
    </row>
    <row r="13" spans="1:6" s="6" customFormat="1" ht="20.25">
      <c r="A13" s="364">
        <v>1050100000</v>
      </c>
      <c r="B13" s="369" t="s">
        <v>403</v>
      </c>
      <c r="C13" s="366">
        <v>13100</v>
      </c>
      <c r="D13" s="366">
        <v>8759.4332900000009</v>
      </c>
      <c r="E13" s="366">
        <f t="shared" si="0"/>
        <v>66.865902977099239</v>
      </c>
      <c r="F13" s="366">
        <f t="shared" si="1"/>
        <v>-4340.5667099999991</v>
      </c>
    </row>
    <row r="14" spans="1:6" ht="20.25">
      <c r="A14" s="364">
        <v>1050200000</v>
      </c>
      <c r="B14" s="369" t="s">
        <v>233</v>
      </c>
      <c r="C14" s="370">
        <v>0</v>
      </c>
      <c r="D14" s="367">
        <v>13.83797</v>
      </c>
      <c r="E14" s="366"/>
      <c r="F14" s="366">
        <f t="shared" si="1"/>
        <v>13.83797</v>
      </c>
    </row>
    <row r="15" spans="1:6" ht="23.25" customHeight="1">
      <c r="A15" s="364">
        <v>1050300000</v>
      </c>
      <c r="B15" s="369" t="s">
        <v>226</v>
      </c>
      <c r="C15" s="370">
        <v>1500</v>
      </c>
      <c r="D15" s="367">
        <v>1169.5593799999999</v>
      </c>
      <c r="E15" s="366">
        <f t="shared" si="0"/>
        <v>77.970625333333331</v>
      </c>
      <c r="F15" s="366">
        <f t="shared" si="1"/>
        <v>-330.44062000000008</v>
      </c>
    </row>
    <row r="16" spans="1:6" ht="40.5">
      <c r="A16" s="364">
        <v>1050400002</v>
      </c>
      <c r="B16" s="365" t="s">
        <v>254</v>
      </c>
      <c r="C16" s="370">
        <v>1900</v>
      </c>
      <c r="D16" s="367">
        <v>1380.8448900000001</v>
      </c>
      <c r="E16" s="366">
        <f t="shared" si="0"/>
        <v>72.676046842105265</v>
      </c>
      <c r="F16" s="366">
        <f t="shared" si="1"/>
        <v>-519.15510999999992</v>
      </c>
    </row>
    <row r="17" spans="1:6" s="6" customFormat="1" ht="24" customHeight="1">
      <c r="A17" s="361">
        <v>1060000</v>
      </c>
      <c r="B17" s="362" t="s">
        <v>133</v>
      </c>
      <c r="C17" s="363">
        <f>SUM(C18:C21)</f>
        <v>2731.2</v>
      </c>
      <c r="D17" s="363">
        <f>SUM(D18:D21)</f>
        <v>403.28258</v>
      </c>
      <c r="E17" s="363">
        <f t="shared" si="0"/>
        <v>14.765765231400119</v>
      </c>
      <c r="F17" s="363">
        <f t="shared" si="1"/>
        <v>-2327.9174199999998</v>
      </c>
    </row>
    <row r="18" spans="1:6" s="6" customFormat="1" ht="18" customHeight="1">
      <c r="A18" s="364">
        <v>1060100000</v>
      </c>
      <c r="B18" s="369" t="s">
        <v>8</v>
      </c>
      <c r="C18" s="366"/>
      <c r="D18" s="367"/>
      <c r="E18" s="363"/>
      <c r="F18" s="363">
        <f t="shared" si="1"/>
        <v>0</v>
      </c>
    </row>
    <row r="19" spans="1:6" s="6" customFormat="1" ht="2.25" customHeight="1">
      <c r="A19" s="364">
        <v>1060200000</v>
      </c>
      <c r="B19" s="369" t="s">
        <v>120</v>
      </c>
      <c r="C19" s="366"/>
      <c r="D19" s="367"/>
      <c r="E19" s="363" t="e">
        <f t="shared" si="0"/>
        <v>#DIV/0!</v>
      </c>
      <c r="F19" s="363">
        <f t="shared" si="1"/>
        <v>0</v>
      </c>
    </row>
    <row r="20" spans="1:6" s="6" customFormat="1" ht="21.75" customHeight="1">
      <c r="A20" s="364">
        <v>1060400000</v>
      </c>
      <c r="B20" s="369" t="s">
        <v>266</v>
      </c>
      <c r="C20" s="366">
        <v>2731.2</v>
      </c>
      <c r="D20" s="367">
        <v>403.28258</v>
      </c>
      <c r="E20" s="366">
        <f t="shared" si="0"/>
        <v>14.765765231400119</v>
      </c>
      <c r="F20" s="366">
        <f t="shared" si="1"/>
        <v>-2327.9174199999998</v>
      </c>
    </row>
    <row r="21" spans="1:6" ht="31.5" customHeight="1">
      <c r="A21" s="364">
        <v>1060600000</v>
      </c>
      <c r="B21" s="369" t="s">
        <v>7</v>
      </c>
      <c r="C21" s="366"/>
      <c r="D21" s="367"/>
      <c r="E21" s="366"/>
      <c r="F21" s="366">
        <f t="shared" si="1"/>
        <v>0</v>
      </c>
    </row>
    <row r="22" spans="1:6" s="6" customFormat="1" ht="42" customHeight="1">
      <c r="A22" s="361">
        <v>1070000</v>
      </c>
      <c r="B22" s="368" t="s">
        <v>9</v>
      </c>
      <c r="C22" s="363">
        <f>SUM(C23)</f>
        <v>1320</v>
      </c>
      <c r="D22" s="477">
        <f>SUM(D23)</f>
        <v>6117.4704099999999</v>
      </c>
      <c r="E22" s="363">
        <f t="shared" si="0"/>
        <v>463.44472803030305</v>
      </c>
      <c r="F22" s="363">
        <f t="shared" si="1"/>
        <v>4797.4704099999999</v>
      </c>
    </row>
    <row r="23" spans="1:6" ht="41.25" customHeight="1">
      <c r="A23" s="364">
        <v>1070102001</v>
      </c>
      <c r="B23" s="365" t="s">
        <v>234</v>
      </c>
      <c r="C23" s="366">
        <v>1320</v>
      </c>
      <c r="D23" s="367">
        <v>6117.4704099999999</v>
      </c>
      <c r="E23" s="366">
        <f t="shared" si="0"/>
        <v>463.44472803030305</v>
      </c>
      <c r="F23" s="366">
        <f t="shared" si="1"/>
        <v>4797.4704099999999</v>
      </c>
    </row>
    <row r="24" spans="1:6" s="6" customFormat="1" ht="20.25">
      <c r="A24" s="361">
        <v>1080000</v>
      </c>
      <c r="B24" s="362" t="s">
        <v>10</v>
      </c>
      <c r="C24" s="363">
        <f>C25+C26+C27</f>
        <v>2700</v>
      </c>
      <c r="D24" s="363">
        <f>D25+D26+D27</f>
        <v>1163.74899</v>
      </c>
      <c r="E24" s="363">
        <f t="shared" si="0"/>
        <v>43.10181444444445</v>
      </c>
      <c r="F24" s="363">
        <f t="shared" si="1"/>
        <v>-1536.25101</v>
      </c>
    </row>
    <row r="25" spans="1:6" ht="34.5" customHeight="1">
      <c r="A25" s="364">
        <v>1080300001</v>
      </c>
      <c r="B25" s="365" t="s">
        <v>235</v>
      </c>
      <c r="C25" s="366">
        <v>2700</v>
      </c>
      <c r="D25" s="367">
        <v>1163.74899</v>
      </c>
      <c r="E25" s="366">
        <f t="shared" si="0"/>
        <v>43.10181444444445</v>
      </c>
      <c r="F25" s="366">
        <f t="shared" si="1"/>
        <v>-1536.25101</v>
      </c>
    </row>
    <row r="26" spans="1:6" ht="33.75" customHeight="1">
      <c r="A26" s="364">
        <v>1080600001</v>
      </c>
      <c r="B26" s="365" t="s">
        <v>224</v>
      </c>
      <c r="C26" s="366">
        <v>0</v>
      </c>
      <c r="D26" s="367">
        <v>0</v>
      </c>
      <c r="E26" s="366"/>
      <c r="F26" s="366">
        <f t="shared" si="1"/>
        <v>0</v>
      </c>
    </row>
    <row r="27" spans="1:6" ht="87.75" customHeight="1">
      <c r="A27" s="364">
        <v>1080700001</v>
      </c>
      <c r="B27" s="365" t="s">
        <v>223</v>
      </c>
      <c r="C27" s="366">
        <v>0</v>
      </c>
      <c r="D27" s="367"/>
      <c r="E27" s="366"/>
      <c r="F27" s="366">
        <f t="shared" si="1"/>
        <v>0</v>
      </c>
    </row>
    <row r="28" spans="1:6" s="15" customFormat="1" ht="40.5">
      <c r="A28" s="361">
        <v>109000000</v>
      </c>
      <c r="B28" s="368" t="s">
        <v>227</v>
      </c>
      <c r="C28" s="363">
        <f>C29+C30+C31+C32</f>
        <v>0</v>
      </c>
      <c r="D28" s="363">
        <f>D29+D30+D31+D32</f>
        <v>0</v>
      </c>
      <c r="E28" s="366"/>
      <c r="F28" s="363">
        <f t="shared" si="1"/>
        <v>0</v>
      </c>
    </row>
    <row r="29" spans="1:6" s="15" customFormat="1" ht="17.25" customHeight="1">
      <c r="A29" s="364">
        <v>1090100000</v>
      </c>
      <c r="B29" s="365" t="s">
        <v>122</v>
      </c>
      <c r="C29" s="366">
        <v>0</v>
      </c>
      <c r="D29" s="367">
        <v>0</v>
      </c>
      <c r="E29" s="366"/>
      <c r="F29" s="366">
        <f t="shared" si="1"/>
        <v>0</v>
      </c>
    </row>
    <row r="30" spans="1:6" s="15" customFormat="1" ht="17.25" customHeight="1">
      <c r="A30" s="364">
        <v>1090400000</v>
      </c>
      <c r="B30" s="365" t="s">
        <v>123</v>
      </c>
      <c r="C30" s="366">
        <v>0</v>
      </c>
      <c r="D30" s="367">
        <v>0</v>
      </c>
      <c r="E30" s="366"/>
      <c r="F30" s="366">
        <f t="shared" si="1"/>
        <v>0</v>
      </c>
    </row>
    <row r="31" spans="1:6" s="15" customFormat="1" ht="33.75" customHeight="1">
      <c r="A31" s="364">
        <v>1090600000</v>
      </c>
      <c r="B31" s="365" t="s">
        <v>124</v>
      </c>
      <c r="C31" s="366">
        <v>0</v>
      </c>
      <c r="D31" s="367">
        <v>0</v>
      </c>
      <c r="E31" s="366"/>
      <c r="F31" s="366">
        <f t="shared" si="1"/>
        <v>0</v>
      </c>
    </row>
    <row r="32" spans="1:6" s="15" customFormat="1" ht="1.5" customHeight="1">
      <c r="A32" s="364">
        <v>1090700000</v>
      </c>
      <c r="B32" s="365" t="s">
        <v>125</v>
      </c>
      <c r="C32" s="366">
        <v>0</v>
      </c>
      <c r="D32" s="367">
        <v>0</v>
      </c>
      <c r="E32" s="366" t="e">
        <f t="shared" si="0"/>
        <v>#DIV/0!</v>
      </c>
      <c r="F32" s="366">
        <f t="shared" si="1"/>
        <v>0</v>
      </c>
    </row>
    <row r="33" spans="1:6" s="6" customFormat="1" ht="33.75" customHeight="1">
      <c r="A33" s="361"/>
      <c r="B33" s="362" t="s">
        <v>12</v>
      </c>
      <c r="C33" s="363">
        <f>C34+C43+C45+C48+C51+C53+C58</f>
        <v>15690</v>
      </c>
      <c r="D33" s="363">
        <f>D34+D43+D45+D48+D51+D53+D58</f>
        <v>8789.6144199999999</v>
      </c>
      <c r="E33" s="363">
        <f t="shared" si="0"/>
        <v>56.02048706182282</v>
      </c>
      <c r="F33" s="363">
        <f t="shared" si="1"/>
        <v>-6900.3855800000001</v>
      </c>
    </row>
    <row r="34" spans="1:6" s="6" customFormat="1" ht="60.75" customHeight="1">
      <c r="A34" s="361">
        <v>1110000</v>
      </c>
      <c r="B34" s="368" t="s">
        <v>126</v>
      </c>
      <c r="C34" s="363">
        <f>SUM(C35:C42)</f>
        <v>9140</v>
      </c>
      <c r="D34" s="363">
        <f>SUM(D35+D37+D38+D40+D41+D42)</f>
        <v>4658.9653899999994</v>
      </c>
      <c r="E34" s="363">
        <f t="shared" si="0"/>
        <v>50.973363129102836</v>
      </c>
      <c r="F34" s="363">
        <f t="shared" si="1"/>
        <v>-4481.0346100000006</v>
      </c>
    </row>
    <row r="35" spans="1:6" s="6" customFormat="1" ht="34.5" customHeight="1">
      <c r="A35" s="364">
        <v>1110105005</v>
      </c>
      <c r="B35" s="365" t="s">
        <v>306</v>
      </c>
      <c r="C35" s="366">
        <v>10</v>
      </c>
      <c r="D35" s="366">
        <v>44.585999999999999</v>
      </c>
      <c r="E35" s="366">
        <f t="shared" si="0"/>
        <v>445.85999999999996</v>
      </c>
      <c r="F35" s="366">
        <f t="shared" si="1"/>
        <v>34.585999999999999</v>
      </c>
    </row>
    <row r="36" spans="1:6" ht="27.75" customHeight="1">
      <c r="A36" s="364">
        <v>1110305005</v>
      </c>
      <c r="B36" s="369" t="s">
        <v>236</v>
      </c>
      <c r="C36" s="366">
        <v>0</v>
      </c>
      <c r="D36" s="367">
        <v>0</v>
      </c>
      <c r="E36" s="366"/>
      <c r="F36" s="366">
        <f t="shared" si="1"/>
        <v>0</v>
      </c>
    </row>
    <row r="37" spans="1:6" ht="20.25">
      <c r="A37" s="371">
        <v>1110501101</v>
      </c>
      <c r="B37" s="372" t="s">
        <v>222</v>
      </c>
      <c r="C37" s="370">
        <v>8300</v>
      </c>
      <c r="D37" s="367">
        <v>4205.9349599999996</v>
      </c>
      <c r="E37" s="366">
        <f t="shared" si="0"/>
        <v>50.673915180722886</v>
      </c>
      <c r="F37" s="366">
        <f t="shared" si="1"/>
        <v>-4094.0650400000004</v>
      </c>
    </row>
    <row r="38" spans="1:6" ht="18.75" customHeight="1">
      <c r="A38" s="364">
        <v>1110503505</v>
      </c>
      <c r="B38" s="369" t="s">
        <v>221</v>
      </c>
      <c r="C38" s="370">
        <v>250</v>
      </c>
      <c r="D38" s="367">
        <v>126.4113</v>
      </c>
      <c r="E38" s="366">
        <f t="shared" si="0"/>
        <v>50.564520000000002</v>
      </c>
      <c r="F38" s="366">
        <f t="shared" si="1"/>
        <v>-123.5887</v>
      </c>
    </row>
    <row r="39" spans="1:6" ht="131.25" customHeight="1">
      <c r="A39" s="364">
        <v>1110502000</v>
      </c>
      <c r="B39" s="365" t="s">
        <v>263</v>
      </c>
      <c r="C39" s="373">
        <v>0</v>
      </c>
      <c r="D39" s="367">
        <v>0</v>
      </c>
      <c r="E39" s="366" t="e">
        <f t="shared" si="0"/>
        <v>#DIV/0!</v>
      </c>
      <c r="F39" s="366">
        <f t="shared" si="1"/>
        <v>0</v>
      </c>
    </row>
    <row r="40" spans="1:6" s="15" customFormat="1" ht="20.25">
      <c r="A40" s="364">
        <v>1110701505</v>
      </c>
      <c r="B40" s="369" t="s">
        <v>237</v>
      </c>
      <c r="C40" s="370">
        <v>50</v>
      </c>
      <c r="D40" s="367">
        <v>13.106999999999999</v>
      </c>
      <c r="E40" s="366">
        <f t="shared" si="0"/>
        <v>26.213999999999999</v>
      </c>
      <c r="F40" s="366">
        <f t="shared" si="1"/>
        <v>-36.893000000000001</v>
      </c>
    </row>
    <row r="41" spans="1:6" s="15" customFormat="1" ht="20.25">
      <c r="A41" s="364">
        <v>1110903000</v>
      </c>
      <c r="B41" s="369" t="s">
        <v>392</v>
      </c>
      <c r="C41" s="370">
        <v>0</v>
      </c>
      <c r="D41" s="367">
        <v>0</v>
      </c>
      <c r="E41" s="366"/>
      <c r="F41" s="366">
        <f>SUM(D41-C41)</f>
        <v>0</v>
      </c>
    </row>
    <row r="42" spans="1:6" s="15" customFormat="1" ht="20.25">
      <c r="A42" s="364">
        <v>1110904505</v>
      </c>
      <c r="B42" s="369" t="s">
        <v>318</v>
      </c>
      <c r="C42" s="370">
        <v>530</v>
      </c>
      <c r="D42" s="367">
        <v>268.92613</v>
      </c>
      <c r="E42" s="366">
        <f t="shared" si="0"/>
        <v>50.740779245283022</v>
      </c>
      <c r="F42" s="366">
        <f t="shared" si="1"/>
        <v>-261.07387</v>
      </c>
    </row>
    <row r="43" spans="1:6" s="15" customFormat="1" ht="40.5">
      <c r="A43" s="361">
        <v>1120000</v>
      </c>
      <c r="B43" s="368" t="s">
        <v>127</v>
      </c>
      <c r="C43" s="374">
        <f>C44</f>
        <v>1400</v>
      </c>
      <c r="D43" s="374">
        <f>D44</f>
        <v>708.75891000000001</v>
      </c>
      <c r="E43" s="363">
        <f t="shared" si="0"/>
        <v>50.625636428571433</v>
      </c>
      <c r="F43" s="363">
        <f t="shared" si="1"/>
        <v>-691.24108999999999</v>
      </c>
    </row>
    <row r="44" spans="1:6" s="15" customFormat="1" ht="40.5">
      <c r="A44" s="364">
        <v>1120100001</v>
      </c>
      <c r="B44" s="365" t="s">
        <v>238</v>
      </c>
      <c r="C44" s="366">
        <v>1400</v>
      </c>
      <c r="D44" s="367">
        <v>708.75891000000001</v>
      </c>
      <c r="E44" s="366">
        <f t="shared" si="0"/>
        <v>50.625636428571433</v>
      </c>
      <c r="F44" s="366">
        <f t="shared" si="1"/>
        <v>-691.24108999999999</v>
      </c>
    </row>
    <row r="45" spans="1:6" s="182" customFormat="1" ht="21.75" customHeight="1">
      <c r="A45" s="375">
        <v>1130000</v>
      </c>
      <c r="B45" s="376" t="s">
        <v>128</v>
      </c>
      <c r="C45" s="363">
        <f>C46+C47</f>
        <v>50</v>
      </c>
      <c r="D45" s="363">
        <f>D46+D47</f>
        <v>102.41741</v>
      </c>
      <c r="E45" s="363">
        <f t="shared" si="0"/>
        <v>204.83482000000001</v>
      </c>
      <c r="F45" s="363">
        <f t="shared" si="1"/>
        <v>52.417410000000004</v>
      </c>
    </row>
    <row r="46" spans="1:6" s="15" customFormat="1" ht="36" customHeight="1">
      <c r="A46" s="364">
        <v>1130200000</v>
      </c>
      <c r="B46" s="365" t="s">
        <v>316</v>
      </c>
      <c r="C46" s="366">
        <v>50</v>
      </c>
      <c r="D46" s="366">
        <v>102.41741</v>
      </c>
      <c r="E46" s="366">
        <f>SUM(D46/C46*100)</f>
        <v>204.83482000000001</v>
      </c>
      <c r="F46" s="366">
        <f>SUM(D46-C46)</f>
        <v>52.417410000000004</v>
      </c>
    </row>
    <row r="47" spans="1:6" ht="25.5" customHeight="1">
      <c r="A47" s="364">
        <v>1130305005</v>
      </c>
      <c r="B47" s="365" t="s">
        <v>220</v>
      </c>
      <c r="C47" s="366">
        <v>0</v>
      </c>
      <c r="D47" s="367">
        <v>0</v>
      </c>
      <c r="E47" s="366"/>
      <c r="F47" s="366">
        <f t="shared" si="1"/>
        <v>0</v>
      </c>
    </row>
    <row r="48" spans="1:6" ht="20.25" customHeight="1">
      <c r="A48" s="377">
        <v>1140000</v>
      </c>
      <c r="B48" s="378" t="s">
        <v>129</v>
      </c>
      <c r="C48" s="363">
        <f>C49+C50</f>
        <v>3500</v>
      </c>
      <c r="D48" s="363">
        <f>D49+D50</f>
        <v>2458.4559899999999</v>
      </c>
      <c r="E48" s="363">
        <f t="shared" si="0"/>
        <v>70.241599714285712</v>
      </c>
      <c r="F48" s="363">
        <f t="shared" si="1"/>
        <v>-1041.5440100000001</v>
      </c>
    </row>
    <row r="49" spans="1:8" ht="20.25">
      <c r="A49" s="371">
        <v>1140200000</v>
      </c>
      <c r="B49" s="379" t="s">
        <v>218</v>
      </c>
      <c r="C49" s="366">
        <v>1000</v>
      </c>
      <c r="D49" s="367">
        <v>0</v>
      </c>
      <c r="E49" s="366">
        <f t="shared" si="0"/>
        <v>0</v>
      </c>
      <c r="F49" s="366">
        <f t="shared" si="1"/>
        <v>-1000</v>
      </c>
    </row>
    <row r="50" spans="1:8" ht="24" customHeight="1">
      <c r="A50" s="364">
        <v>1140600000</v>
      </c>
      <c r="B50" s="365" t="s">
        <v>219</v>
      </c>
      <c r="C50" s="366">
        <v>2500</v>
      </c>
      <c r="D50" s="367">
        <v>2458.4559899999999</v>
      </c>
      <c r="E50" s="366">
        <f t="shared" si="0"/>
        <v>98.338239599999994</v>
      </c>
      <c r="F50" s="366">
        <f t="shared" si="1"/>
        <v>-41.544010000000071</v>
      </c>
    </row>
    <row r="51" spans="1:8" ht="0.75" customHeight="1">
      <c r="A51" s="361">
        <v>1150000000</v>
      </c>
      <c r="B51" s="368" t="s">
        <v>231</v>
      </c>
      <c r="C51" s="363">
        <f>C52</f>
        <v>0</v>
      </c>
      <c r="D51" s="363">
        <f>D52</f>
        <v>0</v>
      </c>
      <c r="E51" s="363" t="e">
        <f t="shared" si="0"/>
        <v>#DIV/0!</v>
      </c>
      <c r="F51" s="363">
        <f t="shared" si="1"/>
        <v>0</v>
      </c>
    </row>
    <row r="52" spans="1:8" ht="61.5" customHeight="1">
      <c r="A52" s="364">
        <v>1150205005</v>
      </c>
      <c r="B52" s="365" t="s">
        <v>232</v>
      </c>
      <c r="C52" s="366">
        <v>0</v>
      </c>
      <c r="D52" s="367">
        <v>0</v>
      </c>
      <c r="E52" s="366" t="e">
        <f t="shared" si="0"/>
        <v>#DIV/0!</v>
      </c>
      <c r="F52" s="366">
        <f t="shared" si="1"/>
        <v>0</v>
      </c>
    </row>
    <row r="53" spans="1:8" ht="40.5">
      <c r="A53" s="361">
        <v>1160000</v>
      </c>
      <c r="B53" s="368" t="s">
        <v>131</v>
      </c>
      <c r="C53" s="363">
        <f>SUM(C54:C57)</f>
        <v>1600</v>
      </c>
      <c r="D53" s="363">
        <f>SUM(D54:D57)</f>
        <v>861.01671999999996</v>
      </c>
      <c r="E53" s="363">
        <f>SUM(D53/C53*100)</f>
        <v>53.813544999999998</v>
      </c>
      <c r="F53" s="363">
        <f t="shared" si="1"/>
        <v>-738.98328000000004</v>
      </c>
      <c r="H53" s="147"/>
    </row>
    <row r="54" spans="1:8" ht="36.75" customHeight="1">
      <c r="A54" s="364">
        <v>1160100001</v>
      </c>
      <c r="B54" s="365" t="s">
        <v>405</v>
      </c>
      <c r="C54" s="366">
        <v>1065</v>
      </c>
      <c r="D54" s="380">
        <v>703.53332</v>
      </c>
      <c r="E54" s="366">
        <f>SUM(D54/C54*100)</f>
        <v>66.059466666666665</v>
      </c>
      <c r="F54" s="366">
        <f t="shared" si="1"/>
        <v>-361.46668</v>
      </c>
    </row>
    <row r="55" spans="1:8" ht="39.75" customHeight="1">
      <c r="A55" s="364">
        <v>1160709000</v>
      </c>
      <c r="B55" s="365" t="s">
        <v>404</v>
      </c>
      <c r="C55" s="366">
        <v>300</v>
      </c>
      <c r="D55" s="381">
        <v>41.754860000000001</v>
      </c>
      <c r="E55" s="366">
        <f t="shared" si="0"/>
        <v>13.918286666666669</v>
      </c>
      <c r="F55" s="366">
        <f t="shared" si="1"/>
        <v>-258.24513999999999</v>
      </c>
    </row>
    <row r="56" spans="1:8" ht="41.25" customHeight="1">
      <c r="A56" s="364">
        <v>1161012000</v>
      </c>
      <c r="B56" s="365" t="s">
        <v>406</v>
      </c>
      <c r="C56" s="382">
        <v>235</v>
      </c>
      <c r="D56" s="381">
        <v>75.728539999999995</v>
      </c>
      <c r="E56" s="366">
        <f t="shared" si="0"/>
        <v>32.224910638297871</v>
      </c>
      <c r="F56" s="366">
        <f t="shared" si="1"/>
        <v>-159.27145999999999</v>
      </c>
    </row>
    <row r="57" spans="1:8" ht="41.25" customHeight="1">
      <c r="A57" s="364">
        <v>1161100001</v>
      </c>
      <c r="B57" s="365" t="s">
        <v>408</v>
      </c>
      <c r="C57" s="382">
        <v>0</v>
      </c>
      <c r="D57" s="381">
        <v>40</v>
      </c>
      <c r="E57" s="366" t="e">
        <f t="shared" si="0"/>
        <v>#DIV/0!</v>
      </c>
      <c r="F57" s="366">
        <f t="shared" si="1"/>
        <v>40</v>
      </c>
    </row>
    <row r="58" spans="1:8" ht="25.5" customHeight="1">
      <c r="A58" s="361">
        <v>1170000</v>
      </c>
      <c r="B58" s="368" t="s">
        <v>132</v>
      </c>
      <c r="C58" s="363">
        <f>C59+C60</f>
        <v>0</v>
      </c>
      <c r="D58" s="363">
        <f>D59+D60</f>
        <v>0</v>
      </c>
      <c r="E58" s="366" t="e">
        <f t="shared" si="0"/>
        <v>#DIV/0!</v>
      </c>
      <c r="F58" s="363">
        <f t="shared" si="1"/>
        <v>0</v>
      </c>
    </row>
    <row r="59" spans="1:8" ht="20.25">
      <c r="A59" s="364">
        <v>1170105005</v>
      </c>
      <c r="B59" s="365" t="s">
        <v>15</v>
      </c>
      <c r="C59" s="366">
        <v>0</v>
      </c>
      <c r="D59" s="366">
        <v>0</v>
      </c>
      <c r="E59" s="366" t="e">
        <f t="shared" si="0"/>
        <v>#DIV/0!</v>
      </c>
      <c r="F59" s="366">
        <f t="shared" si="1"/>
        <v>0</v>
      </c>
    </row>
    <row r="60" spans="1:8" ht="20.25">
      <c r="A60" s="364">
        <v>1170505005</v>
      </c>
      <c r="B60" s="369" t="s">
        <v>217</v>
      </c>
      <c r="C60" s="366">
        <v>0</v>
      </c>
      <c r="D60" s="367">
        <v>0</v>
      </c>
      <c r="E60" s="366" t="e">
        <f t="shared" si="0"/>
        <v>#DIV/0!</v>
      </c>
      <c r="F60" s="366">
        <f t="shared" si="1"/>
        <v>0</v>
      </c>
    </row>
    <row r="61" spans="1:8" s="6" customFormat="1" ht="20.25">
      <c r="A61" s="361">
        <v>100000</v>
      </c>
      <c r="B61" s="362" t="s">
        <v>16</v>
      </c>
      <c r="C61" s="469">
        <f>SUM(C4,C33)</f>
        <v>180013.60000000003</v>
      </c>
      <c r="D61" s="469">
        <f>SUM(D4,D33)</f>
        <v>93792.000189999992</v>
      </c>
      <c r="E61" s="363">
        <f>SUM(D61/C61*100)</f>
        <v>52.102730121501914</v>
      </c>
      <c r="F61" s="363">
        <f>SUM(D61-C61)</f>
        <v>-86221.599810000043</v>
      </c>
      <c r="G61" s="93"/>
      <c r="H61" s="93"/>
    </row>
    <row r="62" spans="1:8" s="6" customFormat="1" ht="30" customHeight="1">
      <c r="A62" s="361">
        <v>200000</v>
      </c>
      <c r="B62" s="362" t="s">
        <v>17</v>
      </c>
      <c r="C62" s="477">
        <f>C63+C66+C67+C68+C70+C65+C69</f>
        <v>767573.49031000002</v>
      </c>
      <c r="D62" s="481">
        <f>D63+D66+D67+D68+D70+D65+D69</f>
        <v>355527.55957999994</v>
      </c>
      <c r="E62" s="363">
        <f t="shared" si="0"/>
        <v>46.318373949628324</v>
      </c>
      <c r="F62" s="363">
        <f t="shared" si="1"/>
        <v>-412045.93073000008</v>
      </c>
      <c r="G62" s="93"/>
      <c r="H62" s="93"/>
    </row>
    <row r="63" spans="1:8" ht="21.75" customHeight="1">
      <c r="A63" s="371">
        <v>2021000000</v>
      </c>
      <c r="B63" s="372" t="s">
        <v>18</v>
      </c>
      <c r="C63" s="370">
        <v>1796.8</v>
      </c>
      <c r="D63" s="383">
        <v>898.2</v>
      </c>
      <c r="E63" s="366">
        <f t="shared" si="0"/>
        <v>49.988869100623333</v>
      </c>
      <c r="F63" s="366">
        <f t="shared" si="1"/>
        <v>-898.59999999999991</v>
      </c>
    </row>
    <row r="64" spans="1:8" ht="0.75" customHeight="1">
      <c r="A64" s="371">
        <v>2020100905</v>
      </c>
      <c r="B64" s="379" t="s">
        <v>262</v>
      </c>
      <c r="C64" s="370">
        <v>0</v>
      </c>
      <c r="D64" s="383" t="s">
        <v>400</v>
      </c>
      <c r="E64" s="366" t="e">
        <f t="shared" si="0"/>
        <v>#VALUE!</v>
      </c>
      <c r="F64" s="366" t="e">
        <f t="shared" si="1"/>
        <v>#VALUE!</v>
      </c>
    </row>
    <row r="65" spans="1:8" ht="0.75" customHeight="1">
      <c r="A65" s="371">
        <v>2021500200</v>
      </c>
      <c r="B65" s="372" t="s">
        <v>228</v>
      </c>
      <c r="C65" s="370"/>
      <c r="D65" s="383"/>
      <c r="E65" s="366" t="e">
        <f t="shared" si="0"/>
        <v>#DIV/0!</v>
      </c>
      <c r="F65" s="366">
        <f t="shared" si="1"/>
        <v>0</v>
      </c>
    </row>
    <row r="66" spans="1:8" ht="20.25">
      <c r="A66" s="371">
        <v>2022000000</v>
      </c>
      <c r="B66" s="372" t="s">
        <v>19</v>
      </c>
      <c r="C66" s="370">
        <v>277561.77217000001</v>
      </c>
      <c r="D66" s="367">
        <v>88197.140729999999</v>
      </c>
      <c r="E66" s="366">
        <f t="shared" si="0"/>
        <v>31.775680073112277</v>
      </c>
      <c r="F66" s="366">
        <f t="shared" si="1"/>
        <v>-189364.63144000003</v>
      </c>
    </row>
    <row r="67" spans="1:8" ht="20.25">
      <c r="A67" s="371">
        <v>2023000000</v>
      </c>
      <c r="B67" s="372" t="s">
        <v>20</v>
      </c>
      <c r="C67" s="370">
        <v>443643.88199999998</v>
      </c>
      <c r="D67" s="384">
        <v>249279.08241999999</v>
      </c>
      <c r="E67" s="366">
        <f t="shared" si="0"/>
        <v>56.18900486043443</v>
      </c>
      <c r="F67" s="366">
        <f t="shared" si="1"/>
        <v>-194364.79957999999</v>
      </c>
    </row>
    <row r="68" spans="1:8" ht="19.5" customHeight="1">
      <c r="A68" s="371">
        <v>2024000000</v>
      </c>
      <c r="B68" s="379" t="s">
        <v>21</v>
      </c>
      <c r="C68" s="370">
        <v>44583.199999999997</v>
      </c>
      <c r="D68" s="385">
        <v>25518.761999999999</v>
      </c>
      <c r="E68" s="366">
        <f t="shared" si="0"/>
        <v>57.238515853505355</v>
      </c>
      <c r="F68" s="366">
        <f t="shared" si="1"/>
        <v>-19064.437999999998</v>
      </c>
    </row>
    <row r="69" spans="1:8" ht="20.25">
      <c r="A69" s="371">
        <v>2180500005</v>
      </c>
      <c r="B69" s="379" t="s">
        <v>311</v>
      </c>
      <c r="C69" s="370">
        <v>0</v>
      </c>
      <c r="D69" s="385">
        <v>1848.9377500000001</v>
      </c>
      <c r="E69" s="366" t="e">
        <f t="shared" si="0"/>
        <v>#DIV/0!</v>
      </c>
      <c r="F69" s="366">
        <f t="shared" si="1"/>
        <v>1848.9377500000001</v>
      </c>
    </row>
    <row r="70" spans="1:8" ht="16.5" customHeight="1">
      <c r="A70" s="364">
        <v>2196001005</v>
      </c>
      <c r="B70" s="369" t="s">
        <v>23</v>
      </c>
      <c r="C70" s="367">
        <v>-12.16386</v>
      </c>
      <c r="D70" s="367">
        <v>-10214.563319999999</v>
      </c>
      <c r="E70" s="366">
        <f t="shared" si="0"/>
        <v>83974.686653743134</v>
      </c>
      <c r="F70" s="366">
        <f>SUM(D70-C70)</f>
        <v>-10202.399459999999</v>
      </c>
    </row>
    <row r="71" spans="1:8" s="6" customFormat="1" ht="22.5" customHeight="1">
      <c r="A71" s="364">
        <v>3000000000</v>
      </c>
      <c r="B71" s="368" t="s">
        <v>24</v>
      </c>
      <c r="C71" s="374">
        <v>0</v>
      </c>
      <c r="D71" s="386">
        <v>0</v>
      </c>
      <c r="E71" s="366" t="e">
        <f t="shared" si="0"/>
        <v>#DIV/0!</v>
      </c>
      <c r="F71" s="363">
        <f t="shared" si="1"/>
        <v>0</v>
      </c>
    </row>
    <row r="72" spans="1:8" s="6" customFormat="1" ht="22.5" customHeight="1">
      <c r="A72" s="361"/>
      <c r="B72" s="362" t="s">
        <v>25</v>
      </c>
      <c r="C72" s="480">
        <f>C61+C62</f>
        <v>947587.09031000012</v>
      </c>
      <c r="D72" s="480">
        <f>D61+D62</f>
        <v>449319.55976999993</v>
      </c>
      <c r="E72" s="366">
        <f>SUM(D72/C72*100)</f>
        <v>47.417231024433484</v>
      </c>
      <c r="F72" s="363">
        <f>SUM(D73-C72)</f>
        <v>-948490.66646000009</v>
      </c>
      <c r="G72" s="208"/>
      <c r="H72" s="93"/>
    </row>
    <row r="73" spans="1:8" s="6" customFormat="1" ht="20.25">
      <c r="A73" s="361"/>
      <c r="B73" s="387" t="s">
        <v>307</v>
      </c>
      <c r="C73" s="388">
        <f>C72-C133</f>
        <v>-44088.807959999773</v>
      </c>
      <c r="D73" s="363">
        <f>D72-D133</f>
        <v>-903.57614999997895</v>
      </c>
      <c r="E73" s="389"/>
      <c r="F73" s="389"/>
      <c r="G73" s="93"/>
      <c r="H73" s="93"/>
    </row>
    <row r="74" spans="1:8" ht="20.25">
      <c r="A74" s="390"/>
      <c r="B74" s="391"/>
      <c r="C74" s="392"/>
      <c r="D74" s="392"/>
      <c r="E74" s="393"/>
      <c r="F74" s="393"/>
    </row>
    <row r="75" spans="1:8" ht="81">
      <c r="A75" s="394" t="s">
        <v>0</v>
      </c>
      <c r="B75" s="394" t="s">
        <v>26</v>
      </c>
      <c r="C75" s="358" t="s">
        <v>410</v>
      </c>
      <c r="D75" s="359" t="s">
        <v>417</v>
      </c>
      <c r="E75" s="358" t="s">
        <v>2</v>
      </c>
      <c r="F75" s="360" t="s">
        <v>3</v>
      </c>
    </row>
    <row r="76" spans="1:8" ht="20.25">
      <c r="A76" s="395">
        <v>1</v>
      </c>
      <c r="B76" s="394">
        <v>2</v>
      </c>
      <c r="C76" s="396">
        <v>3</v>
      </c>
      <c r="D76" s="478">
        <v>4</v>
      </c>
      <c r="E76" s="396">
        <v>5</v>
      </c>
      <c r="F76" s="396">
        <v>6</v>
      </c>
    </row>
    <row r="77" spans="1:8" s="6" customFormat="1" ht="22.5" customHeight="1">
      <c r="A77" s="397" t="s">
        <v>27</v>
      </c>
      <c r="B77" s="398" t="s">
        <v>28</v>
      </c>
      <c r="C77" s="389">
        <f>SUM(C78+C79+C80+C81+C82+C83+C84)</f>
        <v>46333.940220000004</v>
      </c>
      <c r="D77" s="389">
        <f>SUM(D78:D84)</f>
        <v>21499.433420000001</v>
      </c>
      <c r="E77" s="399">
        <f>SUM(D77/C77*100)</f>
        <v>46.401047089709394</v>
      </c>
      <c r="F77" s="399">
        <f>SUM(D77-C77)</f>
        <v>-24834.506800000003</v>
      </c>
    </row>
    <row r="78" spans="1:8" s="6" customFormat="1" ht="40.5">
      <c r="A78" s="400" t="s">
        <v>29</v>
      </c>
      <c r="B78" s="401" t="s">
        <v>30</v>
      </c>
      <c r="C78" s="402">
        <v>50</v>
      </c>
      <c r="D78" s="402">
        <v>0</v>
      </c>
      <c r="E78" s="399">
        <f>SUM(D78/C78*100)</f>
        <v>0</v>
      </c>
      <c r="F78" s="399">
        <f>SUM(D78-C78)</f>
        <v>-50</v>
      </c>
    </row>
    <row r="79" spans="1:8" ht="21.75" customHeight="1">
      <c r="A79" s="400" t="s">
        <v>31</v>
      </c>
      <c r="B79" s="403" t="s">
        <v>32</v>
      </c>
      <c r="C79" s="402">
        <v>27759.333999999999</v>
      </c>
      <c r="D79" s="402">
        <v>11374.944</v>
      </c>
      <c r="E79" s="404">
        <f t="shared" ref="E79:E133" si="2">SUM(D79/C79*100)</f>
        <v>40.977006148634551</v>
      </c>
      <c r="F79" s="404">
        <f t="shared" ref="F79:F133" si="3">SUM(D79-C79)</f>
        <v>-16384.39</v>
      </c>
    </row>
    <row r="80" spans="1:8" ht="19.5" customHeight="1">
      <c r="A80" s="400" t="s">
        <v>33</v>
      </c>
      <c r="B80" s="403" t="s">
        <v>34</v>
      </c>
      <c r="C80" s="402">
        <v>91.7</v>
      </c>
      <c r="D80" s="402">
        <v>91.7</v>
      </c>
      <c r="E80" s="404">
        <f t="shared" si="2"/>
        <v>100</v>
      </c>
      <c r="F80" s="404">
        <f t="shared" si="3"/>
        <v>0</v>
      </c>
    </row>
    <row r="81" spans="1:7" ht="38.25" customHeight="1">
      <c r="A81" s="400" t="s">
        <v>35</v>
      </c>
      <c r="B81" s="403" t="s">
        <v>36</v>
      </c>
      <c r="C81" s="405">
        <v>5867.48182</v>
      </c>
      <c r="D81" s="405">
        <v>2692.12916</v>
      </c>
      <c r="E81" s="404">
        <f t="shared" si="2"/>
        <v>45.882190053381365</v>
      </c>
      <c r="F81" s="404">
        <f t="shared" si="3"/>
        <v>-3175.35266</v>
      </c>
    </row>
    <row r="82" spans="1:7" ht="18.75" customHeight="1">
      <c r="A82" s="400" t="s">
        <v>37</v>
      </c>
      <c r="B82" s="403" t="s">
        <v>38</v>
      </c>
      <c r="C82" s="402"/>
      <c r="D82" s="402">
        <v>0</v>
      </c>
      <c r="E82" s="404" t="e">
        <f t="shared" si="2"/>
        <v>#DIV/0!</v>
      </c>
      <c r="F82" s="404">
        <f t="shared" si="3"/>
        <v>0</v>
      </c>
    </row>
    <row r="83" spans="1:7" ht="24.75" customHeight="1">
      <c r="A83" s="400" t="s">
        <v>39</v>
      </c>
      <c r="B83" s="403" t="s">
        <v>40</v>
      </c>
      <c r="C83" s="405">
        <v>447.84649999999999</v>
      </c>
      <c r="D83" s="405">
        <v>0</v>
      </c>
      <c r="E83" s="404">
        <f t="shared" si="2"/>
        <v>0</v>
      </c>
      <c r="F83" s="404">
        <f t="shared" si="3"/>
        <v>-447.84649999999999</v>
      </c>
    </row>
    <row r="84" spans="1:7" ht="24" customHeight="1">
      <c r="A84" s="400" t="s">
        <v>41</v>
      </c>
      <c r="B84" s="403" t="s">
        <v>42</v>
      </c>
      <c r="C84" s="402">
        <v>12117.5779</v>
      </c>
      <c r="D84" s="402">
        <v>7340.6602599999997</v>
      </c>
      <c r="E84" s="404">
        <f t="shared" si="2"/>
        <v>60.578610020736903</v>
      </c>
      <c r="F84" s="404">
        <f t="shared" si="3"/>
        <v>-4776.9176400000006</v>
      </c>
    </row>
    <row r="85" spans="1:7" s="6" customFormat="1" ht="20.25">
      <c r="A85" s="406" t="s">
        <v>43</v>
      </c>
      <c r="B85" s="407" t="s">
        <v>44</v>
      </c>
      <c r="C85" s="389">
        <f>C86</f>
        <v>2404.8000000000002</v>
      </c>
      <c r="D85" s="389">
        <f>D86</f>
        <v>1200.9000000000001</v>
      </c>
      <c r="E85" s="399">
        <f t="shared" si="2"/>
        <v>49.937624750499005</v>
      </c>
      <c r="F85" s="399">
        <f t="shared" si="3"/>
        <v>-1203.9000000000001</v>
      </c>
    </row>
    <row r="86" spans="1:7" ht="20.25">
      <c r="A86" s="408" t="s">
        <v>45</v>
      </c>
      <c r="B86" s="409" t="s">
        <v>46</v>
      </c>
      <c r="C86" s="402">
        <v>2404.8000000000002</v>
      </c>
      <c r="D86" s="402">
        <v>1200.9000000000001</v>
      </c>
      <c r="E86" s="404">
        <f t="shared" si="2"/>
        <v>49.937624750499005</v>
      </c>
      <c r="F86" s="404">
        <f t="shared" si="3"/>
        <v>-1203.9000000000001</v>
      </c>
    </row>
    <row r="87" spans="1:7" s="6" customFormat="1" ht="21" customHeight="1">
      <c r="A87" s="397" t="s">
        <v>47</v>
      </c>
      <c r="B87" s="398" t="s">
        <v>48</v>
      </c>
      <c r="C87" s="389">
        <f>SUM(C89:C92)</f>
        <v>5230.16</v>
      </c>
      <c r="D87" s="389">
        <f>SUM(D89:D92)</f>
        <v>2423.9608699999999</v>
      </c>
      <c r="E87" s="399">
        <f t="shared" si="2"/>
        <v>46.345826322712881</v>
      </c>
      <c r="F87" s="399">
        <f t="shared" si="3"/>
        <v>-2806.19913</v>
      </c>
    </row>
    <row r="88" spans="1:7" ht="23.25" customHeight="1">
      <c r="A88" s="400" t="s">
        <v>49</v>
      </c>
      <c r="B88" s="403" t="s">
        <v>50</v>
      </c>
      <c r="C88" s="402"/>
      <c r="D88" s="402"/>
      <c r="E88" s="404" t="e">
        <f t="shared" si="2"/>
        <v>#DIV/0!</v>
      </c>
      <c r="F88" s="404">
        <f t="shared" si="3"/>
        <v>0</v>
      </c>
    </row>
    <row r="89" spans="1:7" ht="20.25">
      <c r="A89" s="410" t="s">
        <v>51</v>
      </c>
      <c r="B89" s="403" t="s">
        <v>313</v>
      </c>
      <c r="C89" s="402">
        <v>1254.8</v>
      </c>
      <c r="D89" s="402">
        <v>627.4</v>
      </c>
      <c r="E89" s="404">
        <f t="shared" si="2"/>
        <v>50</v>
      </c>
      <c r="F89" s="404">
        <f t="shared" si="3"/>
        <v>-627.4</v>
      </c>
    </row>
    <row r="90" spans="1:7" ht="36.75" customHeight="1">
      <c r="A90" s="411" t="s">
        <v>53</v>
      </c>
      <c r="B90" s="412" t="s">
        <v>54</v>
      </c>
      <c r="C90" s="402">
        <v>3168.1</v>
      </c>
      <c r="D90" s="402">
        <v>1450.1058700000001</v>
      </c>
      <c r="E90" s="404">
        <f t="shared" si="2"/>
        <v>45.77209904990373</v>
      </c>
      <c r="F90" s="404">
        <f t="shared" si="3"/>
        <v>-1717.9941299999998</v>
      </c>
    </row>
    <row r="91" spans="1:7" ht="21" customHeight="1">
      <c r="A91" s="411" t="s">
        <v>215</v>
      </c>
      <c r="B91" s="412" t="s">
        <v>216</v>
      </c>
      <c r="C91" s="402">
        <v>0</v>
      </c>
      <c r="D91" s="402">
        <v>0</v>
      </c>
      <c r="E91" s="404" t="e">
        <f t="shared" si="2"/>
        <v>#DIV/0!</v>
      </c>
      <c r="F91" s="404">
        <f t="shared" si="3"/>
        <v>0</v>
      </c>
    </row>
    <row r="92" spans="1:7" ht="34.5" customHeight="1">
      <c r="A92" s="411" t="s">
        <v>340</v>
      </c>
      <c r="B92" s="412" t="s">
        <v>341</v>
      </c>
      <c r="C92" s="413">
        <v>807.26</v>
      </c>
      <c r="D92" s="402">
        <v>346.45499999999998</v>
      </c>
      <c r="E92" s="404">
        <f t="shared" si="2"/>
        <v>42.917399598642319</v>
      </c>
      <c r="F92" s="404">
        <f t="shared" si="3"/>
        <v>-460.80500000000001</v>
      </c>
    </row>
    <row r="93" spans="1:7" s="6" customFormat="1" ht="27" customHeight="1">
      <c r="A93" s="397" t="s">
        <v>55</v>
      </c>
      <c r="B93" s="398" t="s">
        <v>56</v>
      </c>
      <c r="C93" s="414">
        <f>SUM(C94:C98)</f>
        <v>136182.14781000002</v>
      </c>
      <c r="D93" s="414">
        <f>SUM(D94:D98)</f>
        <v>39190.706869999995</v>
      </c>
      <c r="E93" s="399">
        <f t="shared" si="2"/>
        <v>28.778153010685713</v>
      </c>
      <c r="F93" s="399">
        <f t="shared" si="3"/>
        <v>-96991.44094000003</v>
      </c>
    </row>
    <row r="94" spans="1:7" ht="27" customHeight="1">
      <c r="A94" s="400" t="s">
        <v>397</v>
      </c>
      <c r="B94" s="401" t="s">
        <v>398</v>
      </c>
      <c r="C94" s="415">
        <v>200</v>
      </c>
      <c r="D94" s="415">
        <v>113.625</v>
      </c>
      <c r="E94" s="404">
        <f t="shared" si="2"/>
        <v>56.8125</v>
      </c>
      <c r="F94" s="404">
        <f t="shared" si="3"/>
        <v>-86.375</v>
      </c>
    </row>
    <row r="95" spans="1:7" s="6" customFormat="1" ht="20.25" customHeight="1">
      <c r="A95" s="400" t="s">
        <v>57</v>
      </c>
      <c r="B95" s="403" t="s">
        <v>310</v>
      </c>
      <c r="C95" s="415">
        <v>21534.25576</v>
      </c>
      <c r="D95" s="402">
        <v>16.2</v>
      </c>
      <c r="E95" s="404">
        <f t="shared" si="2"/>
        <v>7.5228975547376883E-2</v>
      </c>
      <c r="F95" s="404">
        <f t="shared" si="3"/>
        <v>-21518.055759999999</v>
      </c>
      <c r="G95" s="50"/>
    </row>
    <row r="96" spans="1:7" s="6" customFormat="1" ht="20.25" customHeight="1">
      <c r="A96" s="400" t="s">
        <v>59</v>
      </c>
      <c r="B96" s="403" t="s">
        <v>393</v>
      </c>
      <c r="C96" s="415">
        <v>496</v>
      </c>
      <c r="D96" s="402"/>
      <c r="E96" s="404"/>
      <c r="F96" s="404"/>
      <c r="G96" s="50"/>
    </row>
    <row r="97" spans="1:6" ht="26.25" customHeight="1">
      <c r="A97" s="400" t="s">
        <v>61</v>
      </c>
      <c r="B97" s="403" t="s">
        <v>62</v>
      </c>
      <c r="C97" s="415">
        <v>110086.6565</v>
      </c>
      <c r="D97" s="402">
        <v>38393.984570000001</v>
      </c>
      <c r="E97" s="404">
        <f t="shared" si="2"/>
        <v>34.876147383039111</v>
      </c>
      <c r="F97" s="404">
        <f t="shared" si="3"/>
        <v>-71692.671929999997</v>
      </c>
    </row>
    <row r="98" spans="1:6" ht="20.25">
      <c r="A98" s="400" t="s">
        <v>63</v>
      </c>
      <c r="B98" s="403" t="s">
        <v>64</v>
      </c>
      <c r="C98" s="415">
        <v>3865.2355499999999</v>
      </c>
      <c r="D98" s="402">
        <v>666.89729999999997</v>
      </c>
      <c r="E98" s="404">
        <f t="shared" si="2"/>
        <v>17.253729853540232</v>
      </c>
      <c r="F98" s="404">
        <f t="shared" si="3"/>
        <v>-3198.3382499999998</v>
      </c>
    </row>
    <row r="99" spans="1:6" s="6" customFormat="1" ht="20.25">
      <c r="A99" s="397" t="s">
        <v>65</v>
      </c>
      <c r="B99" s="398" t="s">
        <v>66</v>
      </c>
      <c r="C99" s="389">
        <f>SUM(C100:C102)</f>
        <v>108149.30068999999</v>
      </c>
      <c r="D99" s="389">
        <f>SUM(D100:D102)</f>
        <v>6647.7475899999999</v>
      </c>
      <c r="E99" s="399">
        <f t="shared" si="2"/>
        <v>6.1468243877555491</v>
      </c>
      <c r="F99" s="399">
        <f t="shared" si="3"/>
        <v>-101501.55309999999</v>
      </c>
    </row>
    <row r="100" spans="1:6" ht="20.25">
      <c r="A100" s="400" t="s">
        <v>67</v>
      </c>
      <c r="B100" s="416" t="s">
        <v>68</v>
      </c>
      <c r="C100" s="402">
        <v>35778.325700000001</v>
      </c>
      <c r="D100" s="402">
        <v>4407.2872600000001</v>
      </c>
      <c r="E100" s="404">
        <f t="shared" si="2"/>
        <v>12.318316113937103</v>
      </c>
      <c r="F100" s="404">
        <f t="shared" si="3"/>
        <v>-31371.03844</v>
      </c>
    </row>
    <row r="101" spans="1:6" ht="23.25" customHeight="1">
      <c r="A101" s="400" t="s">
        <v>69</v>
      </c>
      <c r="B101" s="416" t="s">
        <v>70</v>
      </c>
      <c r="C101" s="402">
        <v>40064.438119999999</v>
      </c>
      <c r="D101" s="402">
        <v>890.97886000000005</v>
      </c>
      <c r="E101" s="404">
        <f t="shared" si="2"/>
        <v>2.2238646086371223</v>
      </c>
      <c r="F101" s="404">
        <f t="shared" si="3"/>
        <v>-39173.459259999996</v>
      </c>
    </row>
    <row r="102" spans="1:6" ht="19.5" customHeight="1">
      <c r="A102" s="400" t="s">
        <v>71</v>
      </c>
      <c r="B102" s="403" t="s">
        <v>72</v>
      </c>
      <c r="C102" s="402">
        <v>32306.53687</v>
      </c>
      <c r="D102" s="402">
        <v>1349.4814699999999</v>
      </c>
      <c r="E102" s="404">
        <f t="shared" si="2"/>
        <v>4.1771158432432749</v>
      </c>
      <c r="F102" s="404">
        <f t="shared" si="3"/>
        <v>-30957.055400000001</v>
      </c>
    </row>
    <row r="103" spans="1:6" s="6" customFormat="1" ht="20.25">
      <c r="A103" s="397" t="s">
        <v>73</v>
      </c>
      <c r="B103" s="417" t="s">
        <v>74</v>
      </c>
      <c r="C103" s="414">
        <f>SUM(C104)</f>
        <v>50</v>
      </c>
      <c r="D103" s="414">
        <f>SUM(D104)</f>
        <v>50</v>
      </c>
      <c r="E103" s="399">
        <f t="shared" si="2"/>
        <v>100</v>
      </c>
      <c r="F103" s="399">
        <f t="shared" si="3"/>
        <v>0</v>
      </c>
    </row>
    <row r="104" spans="1:6" ht="40.5">
      <c r="A104" s="400" t="s">
        <v>75</v>
      </c>
      <c r="B104" s="416" t="s">
        <v>76</v>
      </c>
      <c r="C104" s="404">
        <v>50</v>
      </c>
      <c r="D104" s="405">
        <v>50</v>
      </c>
      <c r="E104" s="404">
        <f t="shared" si="2"/>
        <v>100</v>
      </c>
      <c r="F104" s="404">
        <f t="shared" si="3"/>
        <v>0</v>
      </c>
    </row>
    <row r="105" spans="1:6" s="6" customFormat="1" ht="20.25">
      <c r="A105" s="397" t="s">
        <v>77</v>
      </c>
      <c r="B105" s="417" t="s">
        <v>78</v>
      </c>
      <c r="C105" s="414">
        <f>SUM(C106:C110)</f>
        <v>520377.0637</v>
      </c>
      <c r="D105" s="414">
        <f>D106+D107+D109+D110+D108</f>
        <v>279977.16924999998</v>
      </c>
      <c r="E105" s="399">
        <f t="shared" si="2"/>
        <v>53.802749732914478</v>
      </c>
      <c r="F105" s="399">
        <f t="shared" si="3"/>
        <v>-240399.89445000002</v>
      </c>
    </row>
    <row r="106" spans="1:6" ht="20.25">
      <c r="A106" s="400" t="s">
        <v>79</v>
      </c>
      <c r="B106" s="416" t="s">
        <v>247</v>
      </c>
      <c r="C106" s="415">
        <v>107534.53934</v>
      </c>
      <c r="D106" s="402">
        <v>52906.044000000002</v>
      </c>
      <c r="E106" s="404">
        <f t="shared" si="2"/>
        <v>49.199117162461633</v>
      </c>
      <c r="F106" s="404">
        <f t="shared" si="3"/>
        <v>-54628.495340000001</v>
      </c>
    </row>
    <row r="107" spans="1:6" ht="20.25">
      <c r="A107" s="400" t="s">
        <v>80</v>
      </c>
      <c r="B107" s="416" t="s">
        <v>248</v>
      </c>
      <c r="C107" s="415">
        <v>382162.01536000002</v>
      </c>
      <c r="D107" s="402">
        <v>210737.50258</v>
      </c>
      <c r="E107" s="404">
        <f t="shared" si="2"/>
        <v>55.143497812435228</v>
      </c>
      <c r="F107" s="404">
        <f t="shared" si="3"/>
        <v>-171424.51278000002</v>
      </c>
    </row>
    <row r="108" spans="1:6" ht="20.25">
      <c r="A108" s="400" t="s">
        <v>319</v>
      </c>
      <c r="B108" s="416" t="s">
        <v>320</v>
      </c>
      <c r="C108" s="415">
        <v>23817.409</v>
      </c>
      <c r="D108" s="402">
        <v>12535.20462</v>
      </c>
      <c r="E108" s="404">
        <f t="shared" si="2"/>
        <v>52.630429363664199</v>
      </c>
      <c r="F108" s="404">
        <f t="shared" si="3"/>
        <v>-11282.204379999999</v>
      </c>
    </row>
    <row r="109" spans="1:6" ht="20.25">
      <c r="A109" s="400" t="s">
        <v>81</v>
      </c>
      <c r="B109" s="416" t="s">
        <v>249</v>
      </c>
      <c r="C109" s="415">
        <v>4000</v>
      </c>
      <c r="D109" s="402">
        <v>2485.366</v>
      </c>
      <c r="E109" s="404">
        <f t="shared" si="2"/>
        <v>62.134149999999998</v>
      </c>
      <c r="F109" s="404">
        <f t="shared" si="3"/>
        <v>-1514.634</v>
      </c>
    </row>
    <row r="110" spans="1:6" ht="20.25">
      <c r="A110" s="400" t="s">
        <v>82</v>
      </c>
      <c r="B110" s="416" t="s">
        <v>250</v>
      </c>
      <c r="C110" s="415">
        <v>2863.1</v>
      </c>
      <c r="D110" s="402">
        <v>1313.05205</v>
      </c>
      <c r="E110" s="404">
        <f t="shared" si="2"/>
        <v>45.861201145611403</v>
      </c>
      <c r="F110" s="404">
        <f t="shared" si="3"/>
        <v>-1550.0479499999999</v>
      </c>
    </row>
    <row r="111" spans="1:6" s="6" customFormat="1" ht="20.25">
      <c r="A111" s="397" t="s">
        <v>83</v>
      </c>
      <c r="B111" s="398" t="s">
        <v>84</v>
      </c>
      <c r="C111" s="389">
        <f>SUM(C112:C113)</f>
        <v>58179.476999999999</v>
      </c>
      <c r="D111" s="389">
        <f>SUM(D112:D113)</f>
        <v>28219.697769999999</v>
      </c>
      <c r="E111" s="399">
        <f t="shared" si="2"/>
        <v>48.504557320101036</v>
      </c>
      <c r="F111" s="399">
        <f t="shared" si="3"/>
        <v>-29959.77923</v>
      </c>
    </row>
    <row r="112" spans="1:6" ht="20.25">
      <c r="A112" s="400" t="s">
        <v>85</v>
      </c>
      <c r="B112" s="403" t="s">
        <v>230</v>
      </c>
      <c r="C112" s="402">
        <v>57379.476999999999</v>
      </c>
      <c r="D112" s="402">
        <v>27522.427629999998</v>
      </c>
      <c r="E112" s="404">
        <f t="shared" si="2"/>
        <v>47.965629993455671</v>
      </c>
      <c r="F112" s="404">
        <f t="shared" si="3"/>
        <v>-29857.049370000001</v>
      </c>
    </row>
    <row r="113" spans="1:7" ht="40.5">
      <c r="A113" s="400" t="s">
        <v>259</v>
      </c>
      <c r="B113" s="403" t="s">
        <v>260</v>
      </c>
      <c r="C113" s="402">
        <v>800</v>
      </c>
      <c r="D113" s="402">
        <v>697.27013999999997</v>
      </c>
      <c r="E113" s="404">
        <f t="shared" si="2"/>
        <v>87.158767499999996</v>
      </c>
      <c r="F113" s="404">
        <f t="shared" si="3"/>
        <v>-102.72986000000003</v>
      </c>
    </row>
    <row r="114" spans="1:7" s="6" customFormat="1" ht="20.25">
      <c r="A114" s="418">
        <v>1000</v>
      </c>
      <c r="B114" s="398" t="s">
        <v>86</v>
      </c>
      <c r="C114" s="389">
        <f>SUM(C115:C118)</f>
        <v>47283.14185</v>
      </c>
      <c r="D114" s="453">
        <f>D115+D116+D117+D118</f>
        <v>39801.347090000003</v>
      </c>
      <c r="E114" s="399">
        <f t="shared" si="2"/>
        <v>84.176612493867097</v>
      </c>
      <c r="F114" s="399">
        <f t="shared" si="3"/>
        <v>-7481.794759999997</v>
      </c>
      <c r="G114" s="93"/>
    </row>
    <row r="115" spans="1:7" ht="20.25">
      <c r="A115" s="419">
        <v>1001</v>
      </c>
      <c r="B115" s="420" t="s">
        <v>87</v>
      </c>
      <c r="C115" s="402">
        <v>60</v>
      </c>
      <c r="D115" s="402">
        <v>7.0180899999999999</v>
      </c>
      <c r="E115" s="404">
        <f t="shared" si="2"/>
        <v>11.696816666666667</v>
      </c>
      <c r="F115" s="404">
        <f t="shared" si="3"/>
        <v>-52.981909999999999</v>
      </c>
    </row>
    <row r="116" spans="1:7" ht="20.25">
      <c r="A116" s="419">
        <v>1003</v>
      </c>
      <c r="B116" s="420" t="s">
        <v>88</v>
      </c>
      <c r="C116" s="402">
        <v>9939.8484900000003</v>
      </c>
      <c r="D116" s="402">
        <v>4565.1830900000004</v>
      </c>
      <c r="E116" s="404">
        <f t="shared" si="2"/>
        <v>45.928095328543591</v>
      </c>
      <c r="F116" s="404">
        <f t="shared" si="3"/>
        <v>-5374.6653999999999</v>
      </c>
    </row>
    <row r="117" spans="1:7" ht="20.25">
      <c r="A117" s="419">
        <v>1004</v>
      </c>
      <c r="B117" s="420" t="s">
        <v>89</v>
      </c>
      <c r="C117" s="402">
        <v>37009.992939999996</v>
      </c>
      <c r="D117" s="454">
        <v>34991.951549999998</v>
      </c>
      <c r="E117" s="404">
        <f t="shared" si="2"/>
        <v>94.547306741528942</v>
      </c>
      <c r="F117" s="404">
        <f t="shared" si="3"/>
        <v>-2018.0413899999985</v>
      </c>
    </row>
    <row r="118" spans="1:7" ht="33.75" customHeight="1">
      <c r="A118" s="400" t="s">
        <v>90</v>
      </c>
      <c r="B118" s="403" t="s">
        <v>91</v>
      </c>
      <c r="C118" s="402">
        <v>273.30041999999997</v>
      </c>
      <c r="D118" s="402">
        <v>237.19435999999999</v>
      </c>
      <c r="E118" s="404">
        <f t="shared" si="2"/>
        <v>86.78887504087993</v>
      </c>
      <c r="F118" s="404">
        <f t="shared" si="3"/>
        <v>-36.106059999999985</v>
      </c>
    </row>
    <row r="119" spans="1:7" ht="20.25">
      <c r="A119" s="397" t="s">
        <v>92</v>
      </c>
      <c r="B119" s="398" t="s">
        <v>93</v>
      </c>
      <c r="C119" s="389">
        <f>C120+C121</f>
        <v>6712.9120000000003</v>
      </c>
      <c r="D119" s="389">
        <f>D120+D121</f>
        <v>3696.2129999999997</v>
      </c>
      <c r="E119" s="404">
        <f t="shared" si="2"/>
        <v>55.061246147722478</v>
      </c>
      <c r="F119" s="389">
        <f>F120+F121+F122+F123+F124</f>
        <v>-3016.6990000000005</v>
      </c>
    </row>
    <row r="120" spans="1:7" ht="20.25">
      <c r="A120" s="400" t="s">
        <v>94</v>
      </c>
      <c r="B120" s="403" t="s">
        <v>95</v>
      </c>
      <c r="C120" s="402">
        <v>300</v>
      </c>
      <c r="D120" s="402">
        <v>191.68</v>
      </c>
      <c r="E120" s="404">
        <f t="shared" si="2"/>
        <v>63.893333333333338</v>
      </c>
      <c r="F120" s="404">
        <f t="shared" ref="F120:F128" si="4">SUM(D120-C120)</f>
        <v>-108.32</v>
      </c>
    </row>
    <row r="121" spans="1:7" ht="18" customHeight="1">
      <c r="A121" s="400" t="s">
        <v>96</v>
      </c>
      <c r="B121" s="403" t="s">
        <v>97</v>
      </c>
      <c r="C121" s="402">
        <v>6412.9120000000003</v>
      </c>
      <c r="D121" s="402">
        <v>3504.5329999999999</v>
      </c>
      <c r="E121" s="404">
        <f t="shared" si="2"/>
        <v>54.648075632411604</v>
      </c>
      <c r="F121" s="404">
        <f t="shared" si="4"/>
        <v>-2908.3790000000004</v>
      </c>
    </row>
    <row r="122" spans="1:7" ht="15.75" customHeight="1">
      <c r="A122" s="400" t="s">
        <v>98</v>
      </c>
      <c r="B122" s="403" t="s">
        <v>99</v>
      </c>
      <c r="C122" s="402"/>
      <c r="D122" s="402"/>
      <c r="E122" s="404" t="e">
        <f t="shared" si="2"/>
        <v>#DIV/0!</v>
      </c>
      <c r="F122" s="404"/>
    </row>
    <row r="123" spans="1:7" ht="15.75" customHeight="1">
      <c r="A123" s="400" t="s">
        <v>100</v>
      </c>
      <c r="B123" s="403" t="s">
        <v>101</v>
      </c>
      <c r="C123" s="402"/>
      <c r="D123" s="402"/>
      <c r="E123" s="404" t="e">
        <f t="shared" si="2"/>
        <v>#DIV/0!</v>
      </c>
      <c r="F123" s="404"/>
    </row>
    <row r="124" spans="1:7" ht="0.75" customHeight="1">
      <c r="A124" s="400" t="s">
        <v>102</v>
      </c>
      <c r="B124" s="403" t="s">
        <v>103</v>
      </c>
      <c r="C124" s="402"/>
      <c r="D124" s="402"/>
      <c r="E124" s="404" t="e">
        <f t="shared" si="2"/>
        <v>#DIV/0!</v>
      </c>
      <c r="F124" s="404"/>
    </row>
    <row r="125" spans="1:7" ht="20.25" customHeight="1">
      <c r="A125" s="397" t="s">
        <v>104</v>
      </c>
      <c r="B125" s="398" t="s">
        <v>105</v>
      </c>
      <c r="C125" s="389">
        <f>C126</f>
        <v>45</v>
      </c>
      <c r="D125" s="455">
        <f>D126</f>
        <v>0</v>
      </c>
      <c r="E125" s="404">
        <f>SUM(D125/C125*100)</f>
        <v>0</v>
      </c>
      <c r="F125" s="404">
        <f t="shared" si="4"/>
        <v>-45</v>
      </c>
    </row>
    <row r="126" spans="1:7" ht="22.5" customHeight="1">
      <c r="A126" s="400" t="s">
        <v>106</v>
      </c>
      <c r="B126" s="403" t="s">
        <v>107</v>
      </c>
      <c r="C126" s="402">
        <v>45</v>
      </c>
      <c r="D126" s="402">
        <v>0</v>
      </c>
      <c r="E126" s="404">
        <f t="shared" si="2"/>
        <v>0</v>
      </c>
      <c r="F126" s="404">
        <f t="shared" si="4"/>
        <v>-45</v>
      </c>
    </row>
    <row r="127" spans="1:7" ht="19.5" customHeight="1">
      <c r="A127" s="397" t="s">
        <v>108</v>
      </c>
      <c r="B127" s="407" t="s">
        <v>109</v>
      </c>
      <c r="C127" s="421">
        <f>C128</f>
        <v>0</v>
      </c>
      <c r="D127" s="421">
        <v>0</v>
      </c>
      <c r="E127" s="404"/>
      <c r="F127" s="399">
        <f t="shared" si="4"/>
        <v>0</v>
      </c>
    </row>
    <row r="128" spans="1:7" ht="37.5" customHeight="1">
      <c r="A128" s="400" t="s">
        <v>110</v>
      </c>
      <c r="B128" s="409" t="s">
        <v>111</v>
      </c>
      <c r="C128" s="405">
        <v>0</v>
      </c>
      <c r="D128" s="405">
        <v>0</v>
      </c>
      <c r="E128" s="399"/>
      <c r="F128" s="404">
        <f t="shared" si="4"/>
        <v>0</v>
      </c>
    </row>
    <row r="129" spans="1:8" s="6" customFormat="1" ht="19.5" customHeight="1">
      <c r="A129" s="418">
        <v>1400</v>
      </c>
      <c r="B129" s="422" t="s">
        <v>112</v>
      </c>
      <c r="C129" s="414">
        <f>C130+C131+C132</f>
        <v>60727.955000000002</v>
      </c>
      <c r="D129" s="414">
        <f>D130+D131+D132</f>
        <v>27515.960060000001</v>
      </c>
      <c r="E129" s="399">
        <f t="shared" si="2"/>
        <v>45.310203612158517</v>
      </c>
      <c r="F129" s="399">
        <f t="shared" si="3"/>
        <v>-33211.994940000004</v>
      </c>
    </row>
    <row r="130" spans="1:8" ht="40.5" customHeight="1">
      <c r="A130" s="419">
        <v>1401</v>
      </c>
      <c r="B130" s="420" t="s">
        <v>113</v>
      </c>
      <c r="C130" s="415">
        <v>53257.1</v>
      </c>
      <c r="D130" s="402">
        <v>26628.552</v>
      </c>
      <c r="E130" s="404">
        <f t="shared" si="2"/>
        <v>50.000003755367828</v>
      </c>
      <c r="F130" s="404">
        <f t="shared" si="3"/>
        <v>-26628.547999999999</v>
      </c>
    </row>
    <row r="131" spans="1:8" ht="24.75" customHeight="1">
      <c r="A131" s="419">
        <v>1402</v>
      </c>
      <c r="B131" s="420" t="s">
        <v>114</v>
      </c>
      <c r="C131" s="415">
        <v>0</v>
      </c>
      <c r="D131" s="402">
        <v>0</v>
      </c>
      <c r="E131" s="404" t="e">
        <f t="shared" si="2"/>
        <v>#DIV/0!</v>
      </c>
      <c r="F131" s="404">
        <f t="shared" si="3"/>
        <v>0</v>
      </c>
    </row>
    <row r="132" spans="1:8" ht="27" customHeight="1">
      <c r="A132" s="419">
        <v>1403</v>
      </c>
      <c r="B132" s="420" t="s">
        <v>115</v>
      </c>
      <c r="C132" s="415">
        <v>7470.8549999999996</v>
      </c>
      <c r="D132" s="402">
        <v>887.40805999999998</v>
      </c>
      <c r="E132" s="404">
        <f t="shared" si="2"/>
        <v>11.878266409935677</v>
      </c>
      <c r="F132" s="404">
        <f t="shared" si="3"/>
        <v>-6583.4469399999998</v>
      </c>
    </row>
    <row r="133" spans="1:8" s="6" customFormat="1" ht="20.25">
      <c r="A133" s="418"/>
      <c r="B133" s="423" t="s">
        <v>116</v>
      </c>
      <c r="C133" s="480">
        <f>C77+C85+C87+C93+C99+C103+C105+C111+C114+C119+C125+C127+C129</f>
        <v>991675.89826999989</v>
      </c>
      <c r="D133" s="480">
        <f>D77+D85+D87+D93+D99+D103+D105+D111+D114+D119+D125+D127+D129</f>
        <v>450223.13591999991</v>
      </c>
      <c r="E133" s="399">
        <f t="shared" si="2"/>
        <v>45.400229722777766</v>
      </c>
      <c r="F133" s="399">
        <f t="shared" si="3"/>
        <v>-541452.76234999998</v>
      </c>
      <c r="G133" s="93"/>
      <c r="H133" s="93"/>
    </row>
    <row r="134" spans="1:8" ht="20.25">
      <c r="A134" s="424"/>
      <c r="B134" s="425"/>
      <c r="C134" s="426"/>
      <c r="D134" s="438"/>
      <c r="E134" s="427"/>
      <c r="F134" s="427"/>
    </row>
    <row r="135" spans="1:8" s="65" customFormat="1" ht="20.25">
      <c r="A135" s="428" t="s">
        <v>117</v>
      </c>
      <c r="B135" s="428"/>
      <c r="C135" s="429"/>
      <c r="D135" s="429"/>
      <c r="E135" s="430"/>
      <c r="F135" s="430"/>
    </row>
    <row r="136" spans="1:8" s="65" customFormat="1" ht="20.25">
      <c r="A136" s="431" t="s">
        <v>118</v>
      </c>
      <c r="B136" s="431"/>
      <c r="C136" s="429" t="s">
        <v>119</v>
      </c>
      <c r="D136" s="429"/>
      <c r="E136" s="430"/>
      <c r="F136" s="430"/>
    </row>
  </sheetData>
  <customSheetViews>
    <customSheetView guid="{019FA35F-4E8F-4CFD-BA4C-B9ACCE278E4E}" scale="60" showPageBreak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61528DAC-5C4C-48F4-ADE2-8A724B05A086}" scale="60" showPageBreaks="1" printArea="1" hiddenRows="1" view="pageBreakPreview" topLeftCell="A47">
      <selection activeCell="D70" sqref="D70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2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5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8"/>
      <headerFooter alignWithMargins="0"/>
    </customSheetView>
    <customSheetView guid="{5C539BE6-C8E0-453F-AB5E-9E58094195EA}" scale="60" showPageBreaks="1" printArea="1" hiddenRows="1" view="pageBreakPreview" topLeftCell="A63">
      <selection activeCell="E76" sqref="E76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9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10"/>
      <headerFooter alignWithMargins="0"/>
    </customSheetView>
    <customSheetView guid="{B30CE22D-C12F-4E12-8BB9-3AAE0A6991CC}" scale="60" showPageBreak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1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2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25" zoomScale="70" zoomScaleNormal="100" zoomScaleSheetLayoutView="70" workbookViewId="0">
      <selection activeCell="D94" sqref="D94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29" t="s">
        <v>416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204.15231</v>
      </c>
      <c r="E4" s="5">
        <f>SUM(D4/C4*100)</f>
        <v>33.262021604183978</v>
      </c>
      <c r="F4" s="5">
        <f>SUM(D4-C4)</f>
        <v>-409.61768999999998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31.818760000000001</v>
      </c>
      <c r="E5" s="5">
        <f t="shared" ref="E5:E47" si="0">SUM(D5/C5*100)</f>
        <v>39.282419753086423</v>
      </c>
      <c r="F5" s="5">
        <f t="shared" ref="F5:F47" si="1">SUM(D5-C5)</f>
        <v>-49.181240000000003</v>
      </c>
    </row>
    <row r="6" spans="1:6">
      <c r="A6" s="7">
        <v>1010200001</v>
      </c>
      <c r="B6" s="8" t="s">
        <v>225</v>
      </c>
      <c r="C6" s="9">
        <v>81</v>
      </c>
      <c r="D6" s="10">
        <v>31.818760000000001</v>
      </c>
      <c r="E6" s="9">
        <f t="shared" ref="E6:E11" si="2">SUM(D6/C6*100)</f>
        <v>39.282419753086423</v>
      </c>
      <c r="F6" s="9">
        <f t="shared" si="1"/>
        <v>-49.181240000000003</v>
      </c>
    </row>
    <row r="7" spans="1:6" ht="31.5">
      <c r="A7" s="3">
        <v>1030000000</v>
      </c>
      <c r="B7" s="13" t="s">
        <v>267</v>
      </c>
      <c r="C7" s="5">
        <f>C8+C10+C9</f>
        <v>286.77</v>
      </c>
      <c r="D7" s="5">
        <f>D8+D10+D9+D11</f>
        <v>159.11545000000001</v>
      </c>
      <c r="E7" s="9">
        <f t="shared" si="2"/>
        <v>55.485388987690484</v>
      </c>
      <c r="F7" s="9">
        <f t="shared" si="1"/>
        <v>-127.65454999999997</v>
      </c>
    </row>
    <row r="8" spans="1:6">
      <c r="A8" s="7">
        <v>1030223001</v>
      </c>
      <c r="B8" s="8" t="s">
        <v>269</v>
      </c>
      <c r="C8" s="9">
        <v>106.965</v>
      </c>
      <c r="D8" s="10">
        <v>78.320080000000004</v>
      </c>
      <c r="E8" s="9">
        <f t="shared" si="2"/>
        <v>73.220287009769564</v>
      </c>
      <c r="F8" s="9">
        <f t="shared" si="1"/>
        <v>-28.644919999999999</v>
      </c>
    </row>
    <row r="9" spans="1:6">
      <c r="A9" s="7">
        <v>1030224001</v>
      </c>
      <c r="B9" s="8" t="s">
        <v>273</v>
      </c>
      <c r="C9" s="9">
        <v>1.147</v>
      </c>
      <c r="D9" s="10">
        <v>0.46106999999999998</v>
      </c>
      <c r="E9" s="9">
        <f t="shared" si="2"/>
        <v>40.197907585004359</v>
      </c>
      <c r="F9" s="9">
        <f t="shared" si="1"/>
        <v>-0.68593000000000004</v>
      </c>
    </row>
    <row r="10" spans="1:6">
      <c r="A10" s="7">
        <v>1030225001</v>
      </c>
      <c r="B10" s="8" t="s">
        <v>268</v>
      </c>
      <c r="C10" s="9">
        <v>178.65799999999999</v>
      </c>
      <c r="D10" s="10">
        <v>90.219589999999997</v>
      </c>
      <c r="E10" s="9">
        <f t="shared" si="2"/>
        <v>50.498488732662409</v>
      </c>
      <c r="F10" s="9">
        <f t="shared" si="1"/>
        <v>-88.43840999999999</v>
      </c>
    </row>
    <row r="11" spans="1:6">
      <c r="A11" s="7">
        <v>1030226001</v>
      </c>
      <c r="B11" s="8" t="s">
        <v>274</v>
      </c>
      <c r="C11" s="9">
        <v>0</v>
      </c>
      <c r="D11" s="10">
        <v>-9.8852899999999995</v>
      </c>
      <c r="E11" s="9" t="e">
        <f t="shared" si="2"/>
        <v>#DIV/0!</v>
      </c>
      <c r="F11" s="9">
        <f t="shared" si="1"/>
        <v>-9.8852899999999995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233</v>
      </c>
      <c r="D14" s="5">
        <f>D15+D16</f>
        <v>12.418099999999999</v>
      </c>
      <c r="E14" s="5">
        <f t="shared" si="0"/>
        <v>5.3296566523605149</v>
      </c>
      <c r="F14" s="5">
        <f t="shared" si="1"/>
        <v>-220.58189999999999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0.53835</v>
      </c>
      <c r="E15" s="9">
        <f t="shared" si="0"/>
        <v>0.62598837209302316</v>
      </c>
      <c r="F15" s="9">
        <f>SUM(D15-C15)</f>
        <v>-85.461650000000006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11.87975</v>
      </c>
      <c r="E16" s="9">
        <f t="shared" si="0"/>
        <v>8.0814625850340125</v>
      </c>
      <c r="F16" s="9">
        <f t="shared" si="1"/>
        <v>-135.12025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0.8</v>
      </c>
      <c r="E17" s="9">
        <f t="shared" si="0"/>
        <v>26.666666666666668</v>
      </c>
      <c r="F17" s="5">
        <f t="shared" si="1"/>
        <v>-2.2000000000000002</v>
      </c>
    </row>
    <row r="18" spans="1:6" ht="18.75" customHeight="1">
      <c r="A18" s="7">
        <v>1080402001</v>
      </c>
      <c r="B18" s="8" t="s">
        <v>224</v>
      </c>
      <c r="C18" s="9">
        <v>3</v>
      </c>
      <c r="D18" s="10">
        <v>0.8</v>
      </c>
      <c r="E18" s="9">
        <f t="shared" si="0"/>
        <v>26.666666666666668</v>
      </c>
      <c r="F18" s="9">
        <f t="shared" si="1"/>
        <v>-2.2000000000000002</v>
      </c>
    </row>
    <row r="19" spans="1:6" ht="15" hidden="1" customHeight="1">
      <c r="A19" s="7">
        <v>1080714001</v>
      </c>
      <c r="B19" s="8" t="s">
        <v>223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227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50</v>
      </c>
      <c r="D25" s="5">
        <f>D26+D31+D34+D29</f>
        <v>0.35255999999999998</v>
      </c>
      <c r="E25" s="5">
        <f t="shared" si="0"/>
        <v>0.70511999999999997</v>
      </c>
      <c r="F25" s="5">
        <f t="shared" si="1"/>
        <v>-49.647440000000003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50</v>
      </c>
      <c r="D26" s="5">
        <f>D27+D28</f>
        <v>0</v>
      </c>
      <c r="E26" s="5">
        <f t="shared" si="0"/>
        <v>0</v>
      </c>
      <c r="F26" s="5">
        <f t="shared" si="1"/>
        <v>-50</v>
      </c>
    </row>
    <row r="27" spans="1:6" ht="22.5" customHeight="1">
      <c r="A27" s="16">
        <v>1110502000</v>
      </c>
      <c r="B27" s="17" t="s">
        <v>222</v>
      </c>
      <c r="C27" s="12">
        <v>50</v>
      </c>
      <c r="D27" s="10">
        <v>0</v>
      </c>
      <c r="E27" s="9">
        <f t="shared" si="0"/>
        <v>0</v>
      </c>
      <c r="F27" s="9">
        <f t="shared" si="1"/>
        <v>-50</v>
      </c>
    </row>
    <row r="28" spans="1:6" hidden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128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30.75" customHeight="1">
      <c r="A30" s="7">
        <v>1130200000</v>
      </c>
      <c r="B30" s="8" t="s">
        <v>414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5.5" customHeight="1">
      <c r="A31" s="70">
        <v>1140000000</v>
      </c>
      <c r="B31" s="71" t="s">
        <v>129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132</v>
      </c>
      <c r="C34" s="5">
        <v>0</v>
      </c>
      <c r="D34" s="245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16</v>
      </c>
      <c r="C37" s="125">
        <f>C25+C4</f>
        <v>663.77</v>
      </c>
      <c r="D37" s="125">
        <f>SUM(D4,D25)</f>
        <v>204.50487000000001</v>
      </c>
      <c r="E37" s="5">
        <f t="shared" si="0"/>
        <v>30.809598204197243</v>
      </c>
      <c r="F37" s="5">
        <f t="shared" si="1"/>
        <v>-459.26513</v>
      </c>
    </row>
    <row r="38" spans="1:11" s="6" customFormat="1">
      <c r="A38" s="3">
        <v>2000000000</v>
      </c>
      <c r="B38" s="4" t="s">
        <v>17</v>
      </c>
      <c r="C38" s="187">
        <f>C39+C40+C41+C42+C43+C44</f>
        <v>6553.1417199999996</v>
      </c>
      <c r="D38" s="187">
        <f>D39+D40+D41+D42+D43+D45+D44</f>
        <v>1527.395</v>
      </c>
      <c r="E38" s="5">
        <f t="shared" si="0"/>
        <v>23.307827989412079</v>
      </c>
      <c r="F38" s="5">
        <f t="shared" si="1"/>
        <v>-5025.7467199999992</v>
      </c>
      <c r="G38" s="19"/>
    </row>
    <row r="39" spans="1:11" ht="13.5" customHeight="1">
      <c r="A39" s="16">
        <v>2021000000</v>
      </c>
      <c r="B39" s="17" t="s">
        <v>18</v>
      </c>
      <c r="C39" s="219">
        <v>1839.6</v>
      </c>
      <c r="D39" s="20">
        <v>919.8</v>
      </c>
      <c r="E39" s="9">
        <f t="shared" si="0"/>
        <v>50</v>
      </c>
      <c r="F39" s="9">
        <f t="shared" si="1"/>
        <v>-919.8</v>
      </c>
    </row>
    <row r="40" spans="1:11" ht="15" customHeight="1">
      <c r="A40" s="16">
        <v>2021500200</v>
      </c>
      <c r="B40" s="17" t="s">
        <v>228</v>
      </c>
      <c r="C40" s="216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6">
        <v>3143.1107200000001</v>
      </c>
      <c r="D41" s="10">
        <v>534.01</v>
      </c>
      <c r="E41" s="9">
        <f t="shared" si="0"/>
        <v>16.989856469326032</v>
      </c>
      <c r="F41" s="9">
        <f t="shared" si="1"/>
        <v>-2609.1007200000004</v>
      </c>
    </row>
    <row r="42" spans="1:11" ht="19.5" customHeight="1">
      <c r="A42" s="16">
        <v>2023000000</v>
      </c>
      <c r="B42" s="17" t="s">
        <v>20</v>
      </c>
      <c r="C42" s="216">
        <v>94.305000000000007</v>
      </c>
      <c r="D42" s="180">
        <v>50.835000000000001</v>
      </c>
      <c r="E42" s="9">
        <f t="shared" si="0"/>
        <v>53.904883092094792</v>
      </c>
      <c r="F42" s="9">
        <f t="shared" si="1"/>
        <v>-43.470000000000006</v>
      </c>
    </row>
    <row r="43" spans="1:11">
      <c r="A43" s="7">
        <v>2070500010</v>
      </c>
      <c r="B43" s="17" t="s">
        <v>289</v>
      </c>
      <c r="C43" s="216">
        <v>434.851</v>
      </c>
      <c r="D43" s="181">
        <v>0</v>
      </c>
      <c r="E43" s="9">
        <f t="shared" si="0"/>
        <v>0</v>
      </c>
      <c r="F43" s="9">
        <f t="shared" si="1"/>
        <v>-434.851</v>
      </c>
    </row>
    <row r="44" spans="1:11" ht="15.75" customHeight="1">
      <c r="A44" s="16">
        <v>2024000000</v>
      </c>
      <c r="B44" s="18" t="s">
        <v>21</v>
      </c>
      <c r="C44" s="216">
        <v>1041.2750000000001</v>
      </c>
      <c r="D44" s="181">
        <v>22.75</v>
      </c>
      <c r="E44" s="9">
        <f t="shared" si="0"/>
        <v>2.1848214928813232</v>
      </c>
      <c r="F44" s="9">
        <f t="shared" si="1"/>
        <v>-1018.5250000000001</v>
      </c>
    </row>
    <row r="45" spans="1:11" ht="17.25" hidden="1" customHeight="1">
      <c r="A45" s="7">
        <v>2190000010</v>
      </c>
      <c r="B45" s="11" t="s">
        <v>23</v>
      </c>
      <c r="C45" s="224">
        <v>0</v>
      </c>
      <c r="D45" s="213">
        <v>0</v>
      </c>
      <c r="E45" s="5" t="e">
        <f t="shared" si="0"/>
        <v>#DIV/0!</v>
      </c>
      <c r="F45" s="5">
        <f>SUM(D45-C45)</f>
        <v>0</v>
      </c>
    </row>
    <row r="46" spans="1:11" s="437" customFormat="1" ht="17.25" hidden="1" customHeight="1">
      <c r="A46" s="3">
        <v>3000000000</v>
      </c>
      <c r="B46" s="13" t="s">
        <v>24</v>
      </c>
      <c r="C46" s="225">
        <v>0</v>
      </c>
      <c r="D46" s="226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70"/>
      <c r="B47" s="271" t="s">
        <v>25</v>
      </c>
      <c r="C47" s="472">
        <f>C37+C38</f>
        <v>7216.9117200000001</v>
      </c>
      <c r="D47" s="463">
        <f>D37+D38</f>
        <v>1731.89987</v>
      </c>
      <c r="E47" s="272">
        <f t="shared" si="0"/>
        <v>23.997797634138166</v>
      </c>
      <c r="F47" s="272">
        <f t="shared" si="1"/>
        <v>-5485.0118499999999</v>
      </c>
      <c r="G47" s="193"/>
      <c r="H47" s="193"/>
      <c r="K47" s="128"/>
    </row>
    <row r="48" spans="1:11" s="6" customFormat="1">
      <c r="A48" s="3"/>
      <c r="B48" s="21" t="s">
        <v>308</v>
      </c>
      <c r="C48" s="468">
        <f>C47-C94</f>
        <v>-85.87996000000112</v>
      </c>
      <c r="D48" s="5">
        <f>D47-D94</f>
        <v>177.8138899999999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410</v>
      </c>
      <c r="D50" s="471" t="s">
        <v>417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1196.3500000000001</v>
      </c>
      <c r="D52" s="22">
        <f>D54+D57+D58+D59</f>
        <v>661.55080999999996</v>
      </c>
      <c r="E52" s="34">
        <f>SUM(D52/C52*100)</f>
        <v>55.297430517825042</v>
      </c>
      <c r="F52" s="34">
        <f>SUM(D52-C52)</f>
        <v>-534.79919000000018</v>
      </c>
    </row>
    <row r="53" spans="1:6" s="6" customFormat="1" ht="31.5" hidden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1183.7</v>
      </c>
      <c r="D54" s="91">
        <v>658.90080999999998</v>
      </c>
      <c r="E54" s="38">
        <f>SUM(D54/C54*100)</f>
        <v>55.664510433386837</v>
      </c>
      <c r="F54" s="38">
        <f t="shared" ref="F54:F94" si="3">SUM(D54-C54)</f>
        <v>-524.79919000000007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hidden="1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10</v>
      </c>
      <c r="D58" s="102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94.305000000000007</v>
      </c>
      <c r="D60" s="22">
        <f>D61</f>
        <v>42.933340000000001</v>
      </c>
      <c r="E60" s="34">
        <f t="shared" si="4"/>
        <v>45.526048459784739</v>
      </c>
      <c r="F60" s="34">
        <f t="shared" si="3"/>
        <v>-51.371660000000006</v>
      </c>
    </row>
    <row r="61" spans="1:6">
      <c r="A61" s="43" t="s">
        <v>45</v>
      </c>
      <c r="B61" s="44" t="s">
        <v>46</v>
      </c>
      <c r="C61" s="91">
        <v>94.305000000000007</v>
      </c>
      <c r="D61" s="91">
        <v>42.933340000000001</v>
      </c>
      <c r="E61" s="38">
        <f t="shared" si="4"/>
        <v>45.526048459784739</v>
      </c>
      <c r="F61" s="38">
        <f t="shared" si="3"/>
        <v>-51.371660000000006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3.83134</v>
      </c>
      <c r="E62" s="34">
        <f t="shared" si="4"/>
        <v>21.285222222222224</v>
      </c>
      <c r="F62" s="34">
        <f t="shared" si="3"/>
        <v>-14.168659999999999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215</v>
      </c>
      <c r="B66" s="47" t="s">
        <v>216</v>
      </c>
      <c r="C66" s="91">
        <v>13</v>
      </c>
      <c r="D66" s="91">
        <v>1</v>
      </c>
      <c r="E66" s="38">
        <f t="shared" si="4"/>
        <v>7.6923076923076925</v>
      </c>
      <c r="F66" s="38">
        <f t="shared" si="3"/>
        <v>-12</v>
      </c>
    </row>
    <row r="67" spans="1:7" ht="15.75" customHeight="1">
      <c r="A67" s="46" t="s">
        <v>340</v>
      </c>
      <c r="B67" s="47" t="s">
        <v>394</v>
      </c>
      <c r="C67" s="91">
        <v>2</v>
      </c>
      <c r="D67" s="91">
        <v>0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866.10996</v>
      </c>
      <c r="D68" s="103">
        <f>D71+D72+D69+D70</f>
        <v>615.40089999999998</v>
      </c>
      <c r="E68" s="34">
        <f t="shared" si="4"/>
        <v>71.053437602772746</v>
      </c>
      <c r="F68" s="34">
        <f t="shared" si="3"/>
        <v>-250.70906000000002</v>
      </c>
    </row>
    <row r="69" spans="1:7" ht="16.5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615.40089999999998</v>
      </c>
      <c r="E71" s="38">
        <f t="shared" si="4"/>
        <v>72.258991722471023</v>
      </c>
      <c r="F71" s="38">
        <f t="shared" si="3"/>
        <v>-236.25905999999998</v>
      </c>
    </row>
    <row r="72" spans="1:7">
      <c r="A72" s="35" t="s">
        <v>63</v>
      </c>
      <c r="B72" s="39" t="s">
        <v>64</v>
      </c>
      <c r="C72" s="104">
        <v>14.45</v>
      </c>
      <c r="D72" s="91">
        <v>0</v>
      </c>
      <c r="E72" s="38">
        <f t="shared" si="4"/>
        <v>0</v>
      </c>
      <c r="F72" s="38">
        <f t="shared" si="3"/>
        <v>-14.45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4831.4267200000004</v>
      </c>
      <c r="D73" s="22">
        <f>D76</f>
        <v>80.834590000000006</v>
      </c>
      <c r="E73" s="34">
        <f t="shared" si="4"/>
        <v>1.6730997836597632</v>
      </c>
      <c r="F73" s="34">
        <f t="shared" si="3"/>
        <v>-4750.59213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hidden="1" customHeight="1">
      <c r="A75" s="35" t="s">
        <v>69</v>
      </c>
      <c r="B75" s="51" t="s">
        <v>70</v>
      </c>
      <c r="C75" s="91">
        <v>4348.5517200000004</v>
      </c>
      <c r="D75" s="91"/>
      <c r="E75" s="38">
        <f t="shared" si="4"/>
        <v>0</v>
      </c>
      <c r="F75" s="38">
        <f t="shared" si="3"/>
        <v>-4348.5517200000004</v>
      </c>
    </row>
    <row r="76" spans="1:7" ht="16.5" customHeight="1">
      <c r="A76" s="35" t="s">
        <v>71</v>
      </c>
      <c r="B76" s="39" t="s">
        <v>72</v>
      </c>
      <c r="C76" s="91">
        <v>482.875</v>
      </c>
      <c r="D76" s="91">
        <v>80.834590000000006</v>
      </c>
      <c r="E76" s="38">
        <f t="shared" si="4"/>
        <v>16.740272327206835</v>
      </c>
      <c r="F76" s="38">
        <f t="shared" si="3"/>
        <v>-402.04041000000001</v>
      </c>
    </row>
    <row r="77" spans="1:7" s="6" customFormat="1">
      <c r="A77" s="30" t="s">
        <v>83</v>
      </c>
      <c r="B77" s="31" t="s">
        <v>84</v>
      </c>
      <c r="C77" s="22">
        <f>C78</f>
        <v>286.60000000000002</v>
      </c>
      <c r="D77" s="22">
        <f>D78</f>
        <v>144</v>
      </c>
      <c r="E77" s="34">
        <f t="shared" si="4"/>
        <v>50.244242847173759</v>
      </c>
      <c r="F77" s="34">
        <f t="shared" si="3"/>
        <v>-142.60000000000002</v>
      </c>
    </row>
    <row r="78" spans="1:7" ht="14.25" customHeight="1">
      <c r="A78" s="35" t="s">
        <v>85</v>
      </c>
      <c r="B78" s="39" t="s">
        <v>230</v>
      </c>
      <c r="C78" s="91">
        <v>286.60000000000002</v>
      </c>
      <c r="D78" s="91">
        <v>144</v>
      </c>
      <c r="E78" s="38">
        <f t="shared" si="4"/>
        <v>50.244242847173759</v>
      </c>
      <c r="F78" s="38">
        <f t="shared" si="3"/>
        <v>-142.60000000000002</v>
      </c>
    </row>
    <row r="79" spans="1:7" s="6" customFormat="1" ht="0.75" hidden="1" customHeight="1">
      <c r="A79" s="52">
        <v>1000</v>
      </c>
      <c r="B79" s="31" t="s">
        <v>86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87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88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89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hidden="1" customHeight="1">
      <c r="A83" s="35" t="s">
        <v>90</v>
      </c>
      <c r="B83" s="39" t="s">
        <v>91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92</v>
      </c>
      <c r="B84" s="31" t="s">
        <v>93</v>
      </c>
      <c r="C84" s="22">
        <f>C85</f>
        <v>10</v>
      </c>
      <c r="D84" s="22">
        <f>D85</f>
        <v>5.5350000000000001</v>
      </c>
      <c r="E84" s="38">
        <f t="shared" si="4"/>
        <v>55.35</v>
      </c>
      <c r="F84" s="22">
        <f>F85+F86+F87+F88+F89</f>
        <v>-4.4649999999999999</v>
      </c>
    </row>
    <row r="85" spans="1:7" ht="16.5" customHeight="1">
      <c r="A85" s="35" t="s">
        <v>94</v>
      </c>
      <c r="B85" s="39" t="s">
        <v>95</v>
      </c>
      <c r="C85" s="91">
        <v>10</v>
      </c>
      <c r="D85" s="91">
        <v>5.5350000000000001</v>
      </c>
      <c r="E85" s="38">
        <v>0</v>
      </c>
      <c r="F85" s="38">
        <f>SUM(D85-C85)</f>
        <v>-4.4649999999999999</v>
      </c>
    </row>
    <row r="86" spans="1:7" ht="14.25" hidden="1" customHeight="1">
      <c r="A86" s="35" t="s">
        <v>96</v>
      </c>
      <c r="B86" s="39" t="s">
        <v>97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98</v>
      </c>
      <c r="B87" s="39" t="s">
        <v>99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100</v>
      </c>
      <c r="B88" s="39" t="s">
        <v>101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102</v>
      </c>
      <c r="B89" s="39" t="s">
        <v>103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112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113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114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115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116</v>
      </c>
      <c r="C94" s="456">
        <f>C52+C60+C62+C68+C73+C77+C84</f>
        <v>7302.7916800000012</v>
      </c>
      <c r="D94" s="456">
        <f>D52+D60+D62+D68+D73+D77+D79+D84+D90</f>
        <v>1554.0859800000001</v>
      </c>
      <c r="E94" s="126">
        <f t="shared" si="4"/>
        <v>21.280710830847632</v>
      </c>
      <c r="F94" s="34">
        <f t="shared" si="3"/>
        <v>-5748.7057000000013</v>
      </c>
      <c r="G94" s="193"/>
    </row>
    <row r="95" spans="1:7">
      <c r="C95" s="124"/>
      <c r="D95" s="100"/>
    </row>
    <row r="96" spans="1:7" s="65" customFormat="1" ht="16.5" customHeight="1">
      <c r="A96" s="63" t="s">
        <v>117</v>
      </c>
      <c r="B96" s="63"/>
      <c r="C96" s="178"/>
      <c r="D96" s="178"/>
    </row>
    <row r="97" spans="1:3" s="65" customFormat="1" ht="20.25" customHeight="1">
      <c r="A97" s="66" t="s">
        <v>118</v>
      </c>
      <c r="B97" s="66"/>
      <c r="C97" s="65" t="s">
        <v>119</v>
      </c>
    </row>
    <row r="98" spans="1:3" ht="13.5" customHeight="1"/>
    <row r="100" spans="1:3" ht="5.25" customHeight="1"/>
    <row r="142" hidden="1"/>
  </sheetData>
  <customSheetViews>
    <customSheetView guid="{019FA35F-4E8F-4CFD-BA4C-B9ACCE278E4E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61528DAC-5C4C-48F4-ADE2-8A724B05A086}" scale="70" showPageBreaks="1" printArea="1" hiddenRows="1" view="pageBreakPreview" topLeftCell="A32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3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4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5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7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8"/>
      <headerFooter alignWithMargins="0"/>
    </customSheetView>
    <customSheetView guid="{5C539BE6-C8E0-453F-AB5E-9E58094195EA}" scale="70" showPageBreaks="1" printArea="1" hiddenRows="1" view="pageBreakPreview">
      <selection activeCell="C85" sqref="C85"/>
      <pageMargins left="0.74803149606299213" right="0.74803149606299213" top="0.19685039370078741" bottom="0.15748031496062992" header="0.51181102362204722" footer="0.23622047244094491"/>
      <pageSetup paperSize="9" scale="60" orientation="portrait" r:id="rId9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10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H143"/>
  <sheetViews>
    <sheetView view="pageBreakPreview" zoomScale="70" zoomScaleNormal="100" zoomScaleSheetLayoutView="70" workbookViewId="0">
      <selection activeCell="D56" sqref="D56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9" t="s">
        <v>418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1384.3026299999999</v>
      </c>
      <c r="E4" s="5">
        <f>SUM(D4/C4*100)</f>
        <v>37.490592297692551</v>
      </c>
      <c r="F4" s="5">
        <f>SUM(D4-C4)</f>
        <v>-2308.0973700000004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384.05885999999998</v>
      </c>
      <c r="E5" s="5">
        <f t="shared" ref="E5:E53" si="0">SUM(D5/C5*100)</f>
        <v>96.984560606060597</v>
      </c>
      <c r="F5" s="5">
        <f t="shared" ref="F5:F53" si="1">SUM(D5-C5)</f>
        <v>-11.941140000000019</v>
      </c>
    </row>
    <row r="6" spans="1:6">
      <c r="A6" s="7">
        <v>1010200001</v>
      </c>
      <c r="B6" s="8" t="s">
        <v>225</v>
      </c>
      <c r="C6" s="9">
        <v>396</v>
      </c>
      <c r="D6" s="10">
        <v>384.05885999999998</v>
      </c>
      <c r="E6" s="9">
        <f t="shared" ref="E6:E11" si="2">SUM(D6/C6*100)</f>
        <v>96.984560606060597</v>
      </c>
      <c r="F6" s="9">
        <f t="shared" si="1"/>
        <v>-11.941140000000019</v>
      </c>
    </row>
    <row r="7" spans="1:6" ht="31.5">
      <c r="A7" s="3">
        <v>1030000000</v>
      </c>
      <c r="B7" s="13" t="s">
        <v>267</v>
      </c>
      <c r="C7" s="5">
        <f>C8+C10+C9</f>
        <v>823.4</v>
      </c>
      <c r="D7" s="5">
        <f>D8+D10+D9+D11</f>
        <v>456.86616999999995</v>
      </c>
      <c r="E7" s="5">
        <f t="shared" si="2"/>
        <v>55.485325479718242</v>
      </c>
      <c r="F7" s="5">
        <f t="shared" si="1"/>
        <v>-366.53383000000002</v>
      </c>
    </row>
    <row r="8" spans="1:6">
      <c r="A8" s="7">
        <v>1030223001</v>
      </c>
      <c r="B8" s="8" t="s">
        <v>269</v>
      </c>
      <c r="C8" s="9">
        <v>307.12799999999999</v>
      </c>
      <c r="D8" s="10">
        <v>224.87942000000001</v>
      </c>
      <c r="E8" s="9">
        <f t="shared" si="2"/>
        <v>73.220097158188125</v>
      </c>
      <c r="F8" s="9">
        <f t="shared" si="1"/>
        <v>-82.248579999999976</v>
      </c>
    </row>
    <row r="9" spans="1:6">
      <c r="A9" s="7">
        <v>1030224001</v>
      </c>
      <c r="B9" s="8" t="s">
        <v>275</v>
      </c>
      <c r="C9" s="9">
        <v>3.294</v>
      </c>
      <c r="D9" s="10">
        <v>1.32385</v>
      </c>
      <c r="E9" s="9">
        <f t="shared" si="2"/>
        <v>40.189738919247112</v>
      </c>
      <c r="F9" s="9">
        <f t="shared" si="1"/>
        <v>-1.9701500000000001</v>
      </c>
    </row>
    <row r="10" spans="1:6">
      <c r="A10" s="7">
        <v>1030225001</v>
      </c>
      <c r="B10" s="8" t="s">
        <v>268</v>
      </c>
      <c r="C10" s="9">
        <v>512.97799999999995</v>
      </c>
      <c r="D10" s="10">
        <v>259.04638</v>
      </c>
      <c r="E10" s="9">
        <f t="shared" si="2"/>
        <v>50.49853599959453</v>
      </c>
      <c r="F10" s="9">
        <f t="shared" si="1"/>
        <v>-253.93161999999995</v>
      </c>
    </row>
    <row r="11" spans="1:6">
      <c r="A11" s="7">
        <v>1030226001</v>
      </c>
      <c r="B11" s="8" t="s">
        <v>277</v>
      </c>
      <c r="C11" s="9">
        <v>0</v>
      </c>
      <c r="D11" s="10">
        <v>-28.383479999999999</v>
      </c>
      <c r="E11" s="9" t="e">
        <f t="shared" si="2"/>
        <v>#DIV/0!</v>
      </c>
      <c r="F11" s="9">
        <f t="shared" si="1"/>
        <v>-28.383479999999999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226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2418</v>
      </c>
      <c r="D14" s="227">
        <f>D15+D16</f>
        <v>496.50063</v>
      </c>
      <c r="E14" s="5">
        <f t="shared" si="0"/>
        <v>20.533524813895781</v>
      </c>
      <c r="F14" s="5">
        <f t="shared" si="1"/>
        <v>-1921.49937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11.925850000000001</v>
      </c>
      <c r="E15" s="5">
        <f t="shared" si="0"/>
        <v>1.165772238514174</v>
      </c>
      <c r="F15" s="9">
        <f>SUM(D15-C15)</f>
        <v>-1011.07415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484.57477999999998</v>
      </c>
      <c r="E16" s="5">
        <f t="shared" si="0"/>
        <v>34.736543369175628</v>
      </c>
      <c r="F16" s="9">
        <f t="shared" si="1"/>
        <v>-910.42522000000008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4.37</v>
      </c>
      <c r="E17" s="5">
        <f t="shared" si="0"/>
        <v>43.7</v>
      </c>
      <c r="F17" s="5">
        <f t="shared" si="1"/>
        <v>-5.63</v>
      </c>
    </row>
    <row r="18" spans="1:6" ht="18" customHeight="1">
      <c r="A18" s="7">
        <v>1080400001</v>
      </c>
      <c r="B18" s="8" t="s">
        <v>224</v>
      </c>
      <c r="C18" s="9">
        <v>10</v>
      </c>
      <c r="D18" s="10">
        <v>4.37</v>
      </c>
      <c r="E18" s="9">
        <f t="shared" si="0"/>
        <v>43.7</v>
      </c>
      <c r="F18" s="9">
        <f t="shared" si="1"/>
        <v>-5.63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64.540949999999995</v>
      </c>
      <c r="E25" s="5">
        <f t="shared" si="0"/>
        <v>23.050339285714283</v>
      </c>
      <c r="F25" s="5">
        <f t="shared" si="1"/>
        <v>-215.45904999999999</v>
      </c>
    </row>
    <row r="26" spans="1:6" s="6" customFormat="1" ht="30.75" customHeight="1">
      <c r="A26" s="68">
        <v>1110000000</v>
      </c>
      <c r="B26" s="69" t="s">
        <v>126</v>
      </c>
      <c r="C26" s="5">
        <f>C28+C29</f>
        <v>250</v>
      </c>
      <c r="D26" s="5">
        <f>D28+D29</f>
        <v>0</v>
      </c>
      <c r="E26" s="5">
        <f t="shared" si="0"/>
        <v>0</v>
      </c>
      <c r="F26" s="5">
        <f t="shared" si="1"/>
        <v>-250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314</v>
      </c>
      <c r="C28" s="12">
        <v>200</v>
      </c>
      <c r="D28" s="10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221</v>
      </c>
      <c r="C29" s="12">
        <v>50</v>
      </c>
      <c r="D29" s="10">
        <v>0</v>
      </c>
      <c r="E29" s="9">
        <f>SUM(D29/C29*100)</f>
        <v>0</v>
      </c>
      <c r="F29" s="9">
        <f t="shared" si="1"/>
        <v>-50</v>
      </c>
    </row>
    <row r="30" spans="1:6" s="15" customFormat="1" ht="35.25" customHeight="1">
      <c r="A30" s="68">
        <v>1130000000</v>
      </c>
      <c r="B30" s="69" t="s">
        <v>128</v>
      </c>
      <c r="C30" s="5">
        <f>C31</f>
        <v>30</v>
      </c>
      <c r="D30" s="5">
        <f>D31+D32</f>
        <v>41.740949999999998</v>
      </c>
      <c r="E30" s="5">
        <f t="shared" si="0"/>
        <v>139.13649999999998</v>
      </c>
      <c r="F30" s="5">
        <f t="shared" si="1"/>
        <v>11.740949999999998</v>
      </c>
    </row>
    <row r="31" spans="1:6" ht="18" customHeight="1">
      <c r="A31" s="7">
        <v>1130206510</v>
      </c>
      <c r="B31" s="8" t="s">
        <v>411</v>
      </c>
      <c r="C31" s="9">
        <v>30</v>
      </c>
      <c r="D31" s="10">
        <v>40.252949999999998</v>
      </c>
      <c r="E31" s="9">
        <f>SUM(D31/C31*100)</f>
        <v>134.17649999999998</v>
      </c>
      <c r="F31" s="9">
        <f t="shared" si="1"/>
        <v>10.252949999999998</v>
      </c>
    </row>
    <row r="32" spans="1:6" ht="18" customHeight="1">
      <c r="A32" s="7">
        <v>1130299000</v>
      </c>
      <c r="B32" s="8" t="s">
        <v>316</v>
      </c>
      <c r="C32" s="9"/>
      <c r="D32" s="10">
        <v>1.488</v>
      </c>
      <c r="E32" s="9"/>
      <c r="F32" s="9"/>
    </row>
    <row r="33" spans="1:7" ht="18.75" customHeight="1">
      <c r="A33" s="70">
        <v>1140000000</v>
      </c>
      <c r="B33" s="71" t="s">
        <v>129</v>
      </c>
      <c r="C33" s="5">
        <f>C34+C35</f>
        <v>0</v>
      </c>
      <c r="D33" s="5">
        <f>D34+D35</f>
        <v>22.8</v>
      </c>
      <c r="E33" s="5" t="e">
        <f t="shared" si="0"/>
        <v>#DIV/0!</v>
      </c>
      <c r="F33" s="5">
        <f t="shared" si="1"/>
        <v>22.8</v>
      </c>
    </row>
    <row r="34" spans="1:7" ht="14.25" customHeight="1">
      <c r="A34" s="16">
        <v>1140200000</v>
      </c>
      <c r="B34" s="18" t="s">
        <v>130</v>
      </c>
      <c r="C34" s="9">
        <v>0</v>
      </c>
      <c r="D34" s="10">
        <v>22.8</v>
      </c>
      <c r="E34" s="9" t="e">
        <f t="shared" si="0"/>
        <v>#DIV/0!</v>
      </c>
      <c r="F34" s="9">
        <f t="shared" si="1"/>
        <v>22.8</v>
      </c>
    </row>
    <row r="35" spans="1:7" ht="15" hidden="1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6.5" hidden="1" customHeight="1">
      <c r="A36" s="99">
        <v>1160000000</v>
      </c>
      <c r="B36" s="13" t="s">
        <v>241</v>
      </c>
      <c r="C36" s="5">
        <f>C37</f>
        <v>0</v>
      </c>
      <c r="D36" s="14">
        <f>D37</f>
        <v>0</v>
      </c>
      <c r="E36" s="9" t="e">
        <f t="shared" si="0"/>
        <v>#DIV/0!</v>
      </c>
      <c r="F36" s="9">
        <f t="shared" si="1"/>
        <v>0</v>
      </c>
    </row>
    <row r="37" spans="1:7" ht="46.5" hidden="1" customHeight="1">
      <c r="A37" s="7">
        <v>1160701010</v>
      </c>
      <c r="B37" s="8" t="s">
        <v>402</v>
      </c>
      <c r="C37" s="9">
        <v>0</v>
      </c>
      <c r="D37" s="10">
        <v>0</v>
      </c>
      <c r="E37" s="9" t="e">
        <f t="shared" si="0"/>
        <v>#DIV/0!</v>
      </c>
      <c r="F37" s="9">
        <f t="shared" si="1"/>
        <v>0</v>
      </c>
    </row>
    <row r="38" spans="1:7" ht="24.75" customHeight="1">
      <c r="A38" s="3">
        <v>1170000000</v>
      </c>
      <c r="B38" s="13" t="s">
        <v>132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22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43.5" hidden="1" customHeight="1">
      <c r="A40" s="7">
        <v>1170505005</v>
      </c>
      <c r="B40" s="11" t="s">
        <v>217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1448.84358</v>
      </c>
      <c r="E41" s="5">
        <f t="shared" si="0"/>
        <v>36.47275148524821</v>
      </c>
      <c r="F41" s="5">
        <f t="shared" si="1"/>
        <v>-2523.5564199999999</v>
      </c>
    </row>
    <row r="42" spans="1:7" s="6" customFormat="1" ht="20.25" customHeight="1">
      <c r="A42" s="3">
        <v>2000000000</v>
      </c>
      <c r="B42" s="4" t="s">
        <v>17</v>
      </c>
      <c r="C42" s="442">
        <f>C43+C44+C45+C47+C48+C46+C49</f>
        <v>26110.08798</v>
      </c>
      <c r="D42" s="442">
        <f>D43+D44+D45+D47+D48+D46+D49</f>
        <v>3274.2690000000002</v>
      </c>
      <c r="E42" s="5">
        <f t="shared" si="0"/>
        <v>12.540244990779231</v>
      </c>
      <c r="F42" s="5">
        <f t="shared" si="1"/>
        <v>-22835.81898</v>
      </c>
      <c r="G42" s="19"/>
    </row>
    <row r="43" spans="1:7" ht="17.25" customHeight="1">
      <c r="A43" s="16">
        <v>2021000000</v>
      </c>
      <c r="B43" s="17" t="s">
        <v>18</v>
      </c>
      <c r="C43" s="443">
        <v>5604.2</v>
      </c>
      <c r="D43" s="444">
        <v>2802.1019999999999</v>
      </c>
      <c r="E43" s="9">
        <f t="shared" si="0"/>
        <v>50.000035687520075</v>
      </c>
      <c r="F43" s="9">
        <f t="shared" si="1"/>
        <v>-2802.098</v>
      </c>
    </row>
    <row r="44" spans="1:7" ht="27.75" customHeight="1">
      <c r="A44" s="16">
        <v>2021500200</v>
      </c>
      <c r="B44" s="17" t="s">
        <v>228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20121.684079999999</v>
      </c>
      <c r="D45" s="10">
        <v>358.70400000000001</v>
      </c>
      <c r="E45" s="9">
        <f t="shared" si="0"/>
        <v>1.7826738486394129</v>
      </c>
      <c r="F45" s="9">
        <f t="shared" si="1"/>
        <v>-19762.980079999998</v>
      </c>
    </row>
    <row r="46" spans="1:7" ht="23.25" customHeight="1">
      <c r="A46" s="16">
        <v>2022999910</v>
      </c>
      <c r="B46" s="18" t="s">
        <v>332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257.20389999999998</v>
      </c>
      <c r="D47" s="180">
        <v>113.46299999999999</v>
      </c>
      <c r="E47" s="9">
        <f t="shared" si="0"/>
        <v>44.11402781995141</v>
      </c>
      <c r="F47" s="9">
        <f t="shared" si="1"/>
        <v>-143.74089999999998</v>
      </c>
    </row>
    <row r="48" spans="1:7" ht="14.25" customHeight="1">
      <c r="A48" s="16">
        <v>2020400000</v>
      </c>
      <c r="B48" s="17" t="s">
        <v>21</v>
      </c>
      <c r="C48" s="12">
        <v>127</v>
      </c>
      <c r="D48" s="181">
        <v>0</v>
      </c>
      <c r="E48" s="9">
        <f t="shared" si="0"/>
        <v>0</v>
      </c>
      <c r="F48" s="9">
        <f t="shared" si="1"/>
        <v>-127</v>
      </c>
    </row>
    <row r="49" spans="1:8" ht="16.5" customHeight="1">
      <c r="A49" s="7">
        <v>2070500010</v>
      </c>
      <c r="B49" s="17" t="s">
        <v>333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6"/>
      <c r="D50" s="265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4">
        <v>0</v>
      </c>
      <c r="D51" s="264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7">
        <v>0</v>
      </c>
      <c r="D52" s="264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7">
        <f>SUM(C41,C42,C52)</f>
        <v>30082.487980000002</v>
      </c>
      <c r="D53" s="464">
        <f>D41+D42</f>
        <v>4723.11258</v>
      </c>
      <c r="E53" s="5">
        <f t="shared" si="0"/>
        <v>15.700538410054737</v>
      </c>
      <c r="F53" s="5">
        <f t="shared" si="1"/>
        <v>-25359.375400000001</v>
      </c>
      <c r="G53" s="93"/>
      <c r="H53" s="93"/>
    </row>
    <row r="54" spans="1:8" s="6" customFormat="1">
      <c r="A54" s="3"/>
      <c r="B54" s="21" t="s">
        <v>307</v>
      </c>
      <c r="C54" s="5">
        <f>C53-C102</f>
        <v>-1794.7397899999996</v>
      </c>
      <c r="D54" s="5">
        <f>D53-D102</f>
        <v>-761.57734000000073</v>
      </c>
      <c r="E54" s="22"/>
      <c r="F54" s="22"/>
    </row>
    <row r="55" spans="1:8" ht="15.75" hidden="1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410</v>
      </c>
      <c r="D56" s="471" t="s">
        <v>417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73">
        <f>C59+C60+C61+C62+C63+C65+C64</f>
        <v>2009.712</v>
      </c>
      <c r="D58" s="101">
        <f>D59+D60+D61+D62+D63+D65+D64</f>
        <v>699.21024999999997</v>
      </c>
      <c r="E58" s="34">
        <f>SUM(D58/C58*100)</f>
        <v>34.791564662001321</v>
      </c>
      <c r="F58" s="34">
        <f>SUM(D58-C58)</f>
        <v>-1310.5017499999999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1987.4</v>
      </c>
      <c r="D60" s="91">
        <v>686.89824999999996</v>
      </c>
      <c r="E60" s="38">
        <f t="shared" ref="E60:E102" si="3">SUM(D60/C60*100)</f>
        <v>34.562657240615877</v>
      </c>
      <c r="F60" s="38">
        <f t="shared" ref="F60:F102" si="4">SUM(D60-C60)</f>
        <v>-1300.5017500000001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hidden="1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10</v>
      </c>
      <c r="D64" s="102">
        <v>0</v>
      </c>
      <c r="E64" s="38">
        <f t="shared" si="3"/>
        <v>0</v>
      </c>
      <c r="F64" s="38">
        <f t="shared" si="4"/>
        <v>-10</v>
      </c>
    </row>
    <row r="65" spans="1:7" ht="18" customHeight="1">
      <c r="A65" s="35" t="s">
        <v>41</v>
      </c>
      <c r="B65" s="39" t="s">
        <v>42</v>
      </c>
      <c r="C65" s="91">
        <v>12.311999999999999</v>
      </c>
      <c r="D65" s="91">
        <v>12.311999999999999</v>
      </c>
      <c r="E65" s="38">
        <f t="shared" si="3"/>
        <v>100</v>
      </c>
      <c r="F65" s="38">
        <f t="shared" si="4"/>
        <v>0</v>
      </c>
    </row>
    <row r="66" spans="1:7" s="6" customFormat="1" ht="15.75" customHeight="1">
      <c r="A66" s="41" t="s">
        <v>43</v>
      </c>
      <c r="B66" s="42" t="s">
        <v>44</v>
      </c>
      <c r="C66" s="474">
        <f>C67</f>
        <v>235.76499999999999</v>
      </c>
      <c r="D66" s="22">
        <f>D67</f>
        <v>88.513509999999997</v>
      </c>
      <c r="E66" s="34">
        <f t="shared" si="3"/>
        <v>37.543108603906433</v>
      </c>
      <c r="F66" s="34">
        <f t="shared" si="4"/>
        <v>-147.25148999999999</v>
      </c>
    </row>
    <row r="67" spans="1:7">
      <c r="A67" s="43" t="s">
        <v>45</v>
      </c>
      <c r="B67" s="44" t="s">
        <v>46</v>
      </c>
      <c r="C67" s="91">
        <v>235.76499999999999</v>
      </c>
      <c r="D67" s="91">
        <v>88.513509999999997</v>
      </c>
      <c r="E67" s="38">
        <f t="shared" si="3"/>
        <v>37.543108603906433</v>
      </c>
      <c r="F67" s="38">
        <f t="shared" si="4"/>
        <v>-147.25148999999999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23</v>
      </c>
      <c r="D68" s="22">
        <f>D71+D73+D72</f>
        <v>11.731339999999999</v>
      </c>
      <c r="E68" s="34">
        <f t="shared" si="3"/>
        <v>51.005826086956517</v>
      </c>
      <c r="F68" s="34">
        <f t="shared" si="4"/>
        <v>-11.268660000000001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14</v>
      </c>
      <c r="D71" s="91">
        <v>7.6313399999999998</v>
      </c>
      <c r="E71" s="34">
        <f t="shared" si="3"/>
        <v>54.509571428571427</v>
      </c>
      <c r="F71" s="34">
        <f t="shared" si="4"/>
        <v>-6.3686600000000002</v>
      </c>
    </row>
    <row r="72" spans="1:7" ht="15.75" customHeight="1">
      <c r="A72" s="46" t="s">
        <v>215</v>
      </c>
      <c r="B72" s="47" t="s">
        <v>216</v>
      </c>
      <c r="C72" s="91">
        <v>7</v>
      </c>
      <c r="D72" s="91">
        <v>2.1</v>
      </c>
      <c r="E72" s="38">
        <f t="shared" ref="E72" si="5">SUM(D72/C72*100)</f>
        <v>30</v>
      </c>
      <c r="F72" s="38">
        <f t="shared" ref="F72" si="6">SUM(D72-C72)</f>
        <v>-4.9000000000000004</v>
      </c>
    </row>
    <row r="73" spans="1:7" ht="15.75" customHeight="1">
      <c r="A73" s="46" t="s">
        <v>340</v>
      </c>
      <c r="B73" s="47" t="s">
        <v>341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439" t="s">
        <v>55</v>
      </c>
      <c r="B74" s="31" t="s">
        <v>56</v>
      </c>
      <c r="C74" s="475">
        <f>C76+C77+C78+C75</f>
        <v>2972.07555</v>
      </c>
      <c r="D74" s="103">
        <f>SUM(D75:D78)</f>
        <v>998.74080000000004</v>
      </c>
      <c r="E74" s="34">
        <f t="shared" si="3"/>
        <v>33.604152492018585</v>
      </c>
      <c r="F74" s="34">
        <f t="shared" si="4"/>
        <v>-1973.33475</v>
      </c>
    </row>
    <row r="75" spans="1:7" ht="15" customHeight="1">
      <c r="A75" s="35" t="s">
        <v>57</v>
      </c>
      <c r="B75" s="39" t="s">
        <v>58</v>
      </c>
      <c r="C75" s="104">
        <v>21.4389</v>
      </c>
      <c r="D75" s="91">
        <v>0</v>
      </c>
      <c r="E75" s="38">
        <f t="shared" si="3"/>
        <v>0</v>
      </c>
      <c r="F75" s="38">
        <f t="shared" si="4"/>
        <v>-21.4389</v>
      </c>
    </row>
    <row r="76" spans="1:7" s="6" customFormat="1" ht="19.5" customHeight="1">
      <c r="A76" s="35" t="s">
        <v>59</v>
      </c>
      <c r="B76" s="39" t="s">
        <v>60</v>
      </c>
      <c r="C76" s="104">
        <v>0</v>
      </c>
      <c r="D76" s="91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990.74080000000004</v>
      </c>
      <c r="E77" s="38">
        <f t="shared" si="3"/>
        <v>36.501475279355859</v>
      </c>
      <c r="F77" s="38">
        <f t="shared" si="4"/>
        <v>-1723.50785</v>
      </c>
    </row>
    <row r="78" spans="1:7">
      <c r="A78" s="35" t="s">
        <v>63</v>
      </c>
      <c r="B78" s="39" t="s">
        <v>64</v>
      </c>
      <c r="C78" s="104">
        <v>236.38800000000001</v>
      </c>
      <c r="D78" s="91">
        <v>8</v>
      </c>
      <c r="E78" s="38">
        <f t="shared" si="3"/>
        <v>3.3842665448330709</v>
      </c>
      <c r="F78" s="38">
        <f t="shared" si="4"/>
        <v>-228.38800000000001</v>
      </c>
    </row>
    <row r="79" spans="1:7" s="6" customFormat="1" ht="24" customHeight="1">
      <c r="A79" s="30" t="s">
        <v>65</v>
      </c>
      <c r="B79" s="31" t="s">
        <v>66</v>
      </c>
      <c r="C79" s="476">
        <f>SUM(C80:C83)</f>
        <v>23294.77522</v>
      </c>
      <c r="D79" s="22">
        <f>SUM(D80:D83)</f>
        <v>2063.86267</v>
      </c>
      <c r="E79" s="34">
        <f t="shared" si="3"/>
        <v>8.8597664090274062</v>
      </c>
      <c r="F79" s="34">
        <f t="shared" si="4"/>
        <v>-21230.912550000001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hidden="1" customHeight="1">
      <c r="A81" s="35" t="s">
        <v>69</v>
      </c>
      <c r="B81" s="51" t="s">
        <v>70</v>
      </c>
      <c r="C81" s="91">
        <v>3413.6649400000001</v>
      </c>
      <c r="D81" s="91">
        <v>521.67908</v>
      </c>
      <c r="E81" s="38">
        <f t="shared" si="3"/>
        <v>15.282082136625863</v>
      </c>
      <c r="F81" s="38">
        <f t="shared" si="4"/>
        <v>-2891.9858600000002</v>
      </c>
    </row>
    <row r="82" spans="1:6" ht="15" customHeight="1">
      <c r="A82" s="35" t="s">
        <v>71</v>
      </c>
      <c r="B82" s="39" t="s">
        <v>72</v>
      </c>
      <c r="C82" s="91">
        <v>19881.110280000001</v>
      </c>
      <c r="D82" s="91">
        <v>1542.1835900000001</v>
      </c>
      <c r="E82" s="38">
        <f t="shared" si="3"/>
        <v>7.7570295032838574</v>
      </c>
      <c r="F82" s="38">
        <f t="shared" si="4"/>
        <v>-18338.92669</v>
      </c>
    </row>
    <row r="83" spans="1:6" ht="18" hidden="1" customHeight="1">
      <c r="A83" s="35" t="s">
        <v>252</v>
      </c>
      <c r="B83" s="39" t="s">
        <v>253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83</v>
      </c>
      <c r="B84" s="31" t="s">
        <v>84</v>
      </c>
      <c r="C84" s="22">
        <f>C85+C86</f>
        <v>3331.9</v>
      </c>
      <c r="D84" s="22">
        <f>D85+D86</f>
        <v>1622.6313500000001</v>
      </c>
      <c r="E84" s="34">
        <f t="shared" si="3"/>
        <v>48.699881449023081</v>
      </c>
      <c r="F84" s="34">
        <f t="shared" si="4"/>
        <v>-1709.26865</v>
      </c>
    </row>
    <row r="85" spans="1:6" ht="14.25" customHeight="1">
      <c r="A85" s="35" t="s">
        <v>85</v>
      </c>
      <c r="B85" s="39" t="s">
        <v>230</v>
      </c>
      <c r="C85" s="91">
        <v>3331.9</v>
      </c>
      <c r="D85" s="91">
        <v>1622.6313500000001</v>
      </c>
      <c r="E85" s="38">
        <f t="shared" si="3"/>
        <v>48.699881449023081</v>
      </c>
      <c r="F85" s="38">
        <f t="shared" si="4"/>
        <v>-1709.26865</v>
      </c>
    </row>
    <row r="86" spans="1:6" ht="14.25" hidden="1" customHeight="1">
      <c r="A86" s="35" t="s">
        <v>259</v>
      </c>
      <c r="B86" s="39" t="s">
        <v>260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86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87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88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89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hidden="1" customHeight="1">
      <c r="A91" s="35" t="s">
        <v>90</v>
      </c>
      <c r="B91" s="39" t="s">
        <v>91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92</v>
      </c>
      <c r="B92" s="31" t="s">
        <v>93</v>
      </c>
      <c r="C92" s="22">
        <f>C93+C94+C95+C96+C97</f>
        <v>10</v>
      </c>
      <c r="D92" s="22">
        <f>D93+D94+D95+D96+D97</f>
        <v>0</v>
      </c>
      <c r="E92" s="34">
        <f t="shared" si="3"/>
        <v>0</v>
      </c>
      <c r="F92" s="22">
        <f>F93+F94+F95+F96+F97</f>
        <v>-10</v>
      </c>
    </row>
    <row r="93" spans="1:6" ht="15.75" customHeight="1">
      <c r="A93" s="35" t="s">
        <v>94</v>
      </c>
      <c r="B93" s="39" t="s">
        <v>95</v>
      </c>
      <c r="C93" s="91">
        <v>10</v>
      </c>
      <c r="D93" s="91">
        <v>0</v>
      </c>
      <c r="E93" s="38">
        <f t="shared" si="3"/>
        <v>0</v>
      </c>
      <c r="F93" s="38">
        <f>SUM(D93-C93)</f>
        <v>-10</v>
      </c>
    </row>
    <row r="94" spans="1:6" ht="15" hidden="1" customHeight="1">
      <c r="A94" s="35" t="s">
        <v>96</v>
      </c>
      <c r="B94" s="39" t="s">
        <v>97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98</v>
      </c>
      <c r="B95" s="39" t="s">
        <v>99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100</v>
      </c>
      <c r="B96" s="39" t="s">
        <v>101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102</v>
      </c>
      <c r="B97" s="39" t="s">
        <v>103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112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114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115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116</v>
      </c>
      <c r="C102" s="456">
        <f>C58+C66+C68+C74+C79+C84+C92+C87+C98</f>
        <v>31877.227770000001</v>
      </c>
      <c r="D102" s="456">
        <f>D58+D66+D68+D74+D79+D84+D92+D87+D98</f>
        <v>5484.6899200000007</v>
      </c>
      <c r="E102" s="34">
        <f t="shared" si="3"/>
        <v>17.205667818961661</v>
      </c>
      <c r="F102" s="34">
        <f t="shared" si="4"/>
        <v>-26392.537850000001</v>
      </c>
      <c r="G102" s="93"/>
    </row>
    <row r="103" spans="1:7" ht="5.25" customHeight="1">
      <c r="D103" s="61"/>
    </row>
    <row r="104" spans="1:7" s="65" customFormat="1" ht="12.75">
      <c r="A104" s="63" t="s">
        <v>117</v>
      </c>
      <c r="B104" s="63"/>
      <c r="C104" s="131"/>
      <c r="D104" s="64"/>
    </row>
    <row r="105" spans="1:7" s="65" customFormat="1" ht="12.75">
      <c r="A105" s="66" t="s">
        <v>118</v>
      </c>
      <c r="B105" s="66"/>
      <c r="C105" s="131" t="s">
        <v>119</v>
      </c>
    </row>
    <row r="143" hidden="1"/>
  </sheetData>
  <customSheetViews>
    <customSheetView guid="{019FA35F-4E8F-4CFD-BA4C-B9ACCE278E4E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1"/>
      <headerFooter alignWithMargins="0"/>
    </customSheetView>
    <customSheetView guid="{61528DAC-5C4C-48F4-ADE2-8A724B05A086}" scale="70" showPageBreaks="1" printArea="1" hiddenRows="1" view="pageBreakPreview" topLeftCell="A43">
      <selection activeCell="C93" sqref="C93"/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4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5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6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7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8"/>
      <headerFooter alignWithMargins="0"/>
    </customSheetView>
    <customSheetView guid="{5C539BE6-C8E0-453F-AB5E-9E58094195EA}" scale="70" showPageBreaks="1" printArea="1" hiddenRows="1" view="pageBreakPreview">
      <selection activeCell="C45" sqref="C45"/>
      <pageMargins left="0.74803149606299213" right="0.74803149606299213" top="0.98425196850393704" bottom="0.98425196850393704" header="0.51181102362204722" footer="0.51181102362204722"/>
      <pageSetup paperSize="9" scale="50" orientation="portrait" r:id="rId9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10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4" orientation="portrait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5"/>
  <sheetViews>
    <sheetView view="pageBreakPreview" topLeftCell="A34" zoomScale="70" zoomScaleNormal="100" zoomScaleSheetLayoutView="70" workbookViewId="0">
      <selection activeCell="D102" sqref="C102:D102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9" t="s">
        <v>419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713.22691000000009</v>
      </c>
      <c r="E4" s="5">
        <f>SUM(D4/C4*100)</f>
        <v>32.302382278744737</v>
      </c>
      <c r="F4" s="5">
        <f>SUM(D4-C4)</f>
        <v>-1494.7430899999997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21.212779999999999</v>
      </c>
      <c r="E5" s="5">
        <f t="shared" ref="E5:E54" si="0">SUM(D5/C5*100)</f>
        <v>17.677316666666666</v>
      </c>
      <c r="F5" s="5">
        <f t="shared" ref="F5:F54" si="1">SUM(D5-C5)</f>
        <v>-98.787220000000005</v>
      </c>
    </row>
    <row r="6" spans="1:6">
      <c r="A6" s="7">
        <v>1010200001</v>
      </c>
      <c r="B6" s="8" t="s">
        <v>225</v>
      </c>
      <c r="C6" s="9">
        <v>120</v>
      </c>
      <c r="D6" s="10">
        <v>21.212779999999999</v>
      </c>
      <c r="E6" s="9">
        <f t="shared" ref="E6:E11" si="2">SUM(D6/C6*100)</f>
        <v>17.677316666666666</v>
      </c>
      <c r="F6" s="9">
        <f t="shared" si="1"/>
        <v>-98.787220000000005</v>
      </c>
    </row>
    <row r="7" spans="1:6" ht="31.5">
      <c r="A7" s="3">
        <v>1030000000</v>
      </c>
      <c r="B7" s="13" t="s">
        <v>267</v>
      </c>
      <c r="C7" s="5">
        <f>C8+C10+C9</f>
        <v>777.96999999999991</v>
      </c>
      <c r="D7" s="5">
        <f>D8+D10+D9+D11</f>
        <v>431.65975000000003</v>
      </c>
      <c r="E7" s="9">
        <f t="shared" si="2"/>
        <v>55.485397894520361</v>
      </c>
      <c r="F7" s="9">
        <f t="shared" si="1"/>
        <v>-346.31024999999988</v>
      </c>
    </row>
    <row r="8" spans="1:6">
      <c r="A8" s="7">
        <v>1030223001</v>
      </c>
      <c r="B8" s="8" t="s">
        <v>269</v>
      </c>
      <c r="C8" s="9">
        <v>290.18299999999999</v>
      </c>
      <c r="D8" s="10">
        <v>212.47228000000001</v>
      </c>
      <c r="E8" s="9">
        <f t="shared" si="2"/>
        <v>73.220099040950032</v>
      </c>
      <c r="F8" s="9">
        <f t="shared" si="1"/>
        <v>-77.710719999999981</v>
      </c>
    </row>
    <row r="9" spans="1:6">
      <c r="A9" s="7">
        <v>1030224001</v>
      </c>
      <c r="B9" s="8" t="s">
        <v>275</v>
      </c>
      <c r="C9" s="9">
        <v>3.1120000000000001</v>
      </c>
      <c r="D9" s="10">
        <v>1.2507999999999999</v>
      </c>
      <c r="E9" s="9">
        <f t="shared" si="2"/>
        <v>40.192802056555266</v>
      </c>
      <c r="F9" s="9">
        <f t="shared" si="1"/>
        <v>-1.8612000000000002</v>
      </c>
    </row>
    <row r="10" spans="1:6">
      <c r="A10" s="7">
        <v>1030225001</v>
      </c>
      <c r="B10" s="8" t="s">
        <v>268</v>
      </c>
      <c r="C10" s="9">
        <v>484.67500000000001</v>
      </c>
      <c r="D10" s="10">
        <v>244.75416000000001</v>
      </c>
      <c r="E10" s="9">
        <f t="shared" si="2"/>
        <v>50.498614535513489</v>
      </c>
      <c r="F10" s="9">
        <f t="shared" si="1"/>
        <v>-239.92084</v>
      </c>
    </row>
    <row r="11" spans="1:6">
      <c r="A11" s="7">
        <v>1030226001</v>
      </c>
      <c r="B11" s="8" t="s">
        <v>277</v>
      </c>
      <c r="C11" s="9">
        <v>0</v>
      </c>
      <c r="D11" s="10">
        <v>-26.817489999999999</v>
      </c>
      <c r="E11" s="9" t="e">
        <f t="shared" si="2"/>
        <v>#DIV/0!</v>
      </c>
      <c r="F11" s="9">
        <f t="shared" si="1"/>
        <v>-26.817489999999999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2.8235999999999999</v>
      </c>
      <c r="E12" s="5">
        <f t="shared" si="0"/>
        <v>28.236000000000001</v>
      </c>
      <c r="F12" s="5">
        <f t="shared" si="1"/>
        <v>-7.1764000000000001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2.8235999999999999</v>
      </c>
      <c r="E13" s="9">
        <f t="shared" si="0"/>
        <v>28.236000000000001</v>
      </c>
      <c r="F13" s="9">
        <f t="shared" si="1"/>
        <v>-7.1764000000000001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1296</v>
      </c>
      <c r="D14" s="5">
        <f>D15+D16</f>
        <v>256.63078000000002</v>
      </c>
      <c r="E14" s="5">
        <f t="shared" si="0"/>
        <v>19.801757716049384</v>
      </c>
      <c r="F14" s="5">
        <f t="shared" si="1"/>
        <v>-1039.36922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177.37787</v>
      </c>
      <c r="E15" s="9">
        <f t="shared" si="0"/>
        <v>43.689130541871926</v>
      </c>
      <c r="F15" s="9">
        <f>SUM(D15-C15)</f>
        <v>-228.62213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79.25291</v>
      </c>
      <c r="E16" s="9">
        <f t="shared" si="0"/>
        <v>8.9048213483146057</v>
      </c>
      <c r="F16" s="9">
        <f t="shared" si="1"/>
        <v>-810.74708999999996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0.9</v>
      </c>
      <c r="E17" s="5">
        <f t="shared" si="0"/>
        <v>22.5</v>
      </c>
      <c r="F17" s="5">
        <f t="shared" si="1"/>
        <v>-3.1</v>
      </c>
    </row>
    <row r="18" spans="1:6" ht="21.75" customHeight="1">
      <c r="A18" s="7">
        <v>1080400001</v>
      </c>
      <c r="B18" s="8" t="s">
        <v>224</v>
      </c>
      <c r="C18" s="9">
        <v>4</v>
      </c>
      <c r="D18" s="10">
        <v>0.9</v>
      </c>
      <c r="E18" s="9">
        <f t="shared" si="0"/>
        <v>22.5</v>
      </c>
      <c r="F18" s="9">
        <f t="shared" si="1"/>
        <v>-3.1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300</v>
      </c>
      <c r="D25" s="5">
        <f>D26+D30+D33+D39+D36</f>
        <v>114.10417999999999</v>
      </c>
      <c r="E25" s="5">
        <f t="shared" si="0"/>
        <v>38.034726666666664</v>
      </c>
      <c r="F25" s="5">
        <f t="shared" si="1"/>
        <v>-185.89582000000001</v>
      </c>
    </row>
    <row r="26" spans="1:6" s="6" customFormat="1" ht="30" customHeight="1">
      <c r="A26" s="68">
        <v>1110000000</v>
      </c>
      <c r="B26" s="69" t="s">
        <v>126</v>
      </c>
      <c r="C26" s="5">
        <f>C27+C28+C29</f>
        <v>270</v>
      </c>
      <c r="D26" s="5">
        <f>D27+D28+D29</f>
        <v>82.890559999999994</v>
      </c>
      <c r="E26" s="5">
        <f t="shared" si="0"/>
        <v>30.700207407407405</v>
      </c>
      <c r="F26" s="5">
        <f t="shared" si="1"/>
        <v>-187.10944000000001</v>
      </c>
    </row>
    <row r="27" spans="1:6">
      <c r="A27" s="16">
        <v>1110501101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286</v>
      </c>
      <c r="C28" s="12">
        <v>250</v>
      </c>
      <c r="D28" s="10">
        <v>64.734560000000002</v>
      </c>
      <c r="E28" s="9">
        <f t="shared" si="0"/>
        <v>25.893823999999999</v>
      </c>
      <c r="F28" s="9">
        <f t="shared" si="1"/>
        <v>-185.26544000000001</v>
      </c>
    </row>
    <row r="29" spans="1:6" ht="18" customHeight="1">
      <c r="A29" s="7">
        <v>1110503505</v>
      </c>
      <c r="B29" s="11" t="s">
        <v>221</v>
      </c>
      <c r="C29" s="12">
        <v>20</v>
      </c>
      <c r="D29" s="10">
        <v>18.155999999999999</v>
      </c>
      <c r="E29" s="9">
        <f t="shared" si="0"/>
        <v>90.78</v>
      </c>
      <c r="F29" s="9">
        <f t="shared" si="1"/>
        <v>-1.8440000000000012</v>
      </c>
    </row>
    <row r="30" spans="1:6" s="15" customFormat="1" ht="15.75" customHeight="1">
      <c r="A30" s="68">
        <v>1130000000</v>
      </c>
      <c r="B30" s="69" t="s">
        <v>128</v>
      </c>
      <c r="C30" s="5">
        <f>C31</f>
        <v>30</v>
      </c>
      <c r="D30" s="5">
        <f>D31+D32</f>
        <v>31.213619999999999</v>
      </c>
      <c r="E30" s="5">
        <f t="shared" si="0"/>
        <v>104.0454</v>
      </c>
      <c r="F30" s="5">
        <f t="shared" si="1"/>
        <v>1.2136199999999988</v>
      </c>
    </row>
    <row r="31" spans="1:6" ht="31.5">
      <c r="A31" s="7">
        <v>1130206510</v>
      </c>
      <c r="B31" s="8" t="s">
        <v>411</v>
      </c>
      <c r="C31" s="9">
        <v>30</v>
      </c>
      <c r="D31" s="10">
        <v>29.053619999999999</v>
      </c>
      <c r="E31" s="9">
        <f t="shared" si="0"/>
        <v>96.845399999999998</v>
      </c>
      <c r="F31" s="9">
        <f t="shared" si="1"/>
        <v>-0.94638000000000133</v>
      </c>
    </row>
    <row r="32" spans="1:6">
      <c r="A32" s="7">
        <v>1130299000</v>
      </c>
      <c r="B32" s="8" t="s">
        <v>316</v>
      </c>
      <c r="C32" s="9">
        <v>0</v>
      </c>
      <c r="D32" s="10">
        <v>2.16</v>
      </c>
      <c r="E32" s="9" t="e">
        <f t="shared" si="0"/>
        <v>#DIV/0!</v>
      </c>
      <c r="F32" s="9">
        <f t="shared" si="1"/>
        <v>2.16</v>
      </c>
    </row>
    <row r="33" spans="1:7" ht="17.25" customHeight="1">
      <c r="A33" s="70">
        <v>1140000000</v>
      </c>
      <c r="B33" s="71" t="s">
        <v>129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>
      <c r="A34" s="16">
        <v>1140200000</v>
      </c>
      <c r="B34" s="18" t="s">
        <v>130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5" hidden="1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4.75" customHeight="1">
      <c r="A36" s="3">
        <v>1160000000</v>
      </c>
      <c r="B36" s="13" t="s">
        <v>241</v>
      </c>
      <c r="C36" s="5">
        <f>C38+C37</f>
        <v>0</v>
      </c>
      <c r="D36" s="5">
        <f>D38+D37</f>
        <v>0</v>
      </c>
      <c r="E36" s="5" t="e">
        <f t="shared" si="0"/>
        <v>#DIV/0!</v>
      </c>
      <c r="F36" s="5">
        <f t="shared" si="1"/>
        <v>0</v>
      </c>
    </row>
    <row r="37" spans="1:7" ht="24.75" customHeight="1">
      <c r="A37" s="7">
        <v>1160709000</v>
      </c>
      <c r="B37" s="8" t="s">
        <v>407</v>
      </c>
      <c r="C37" s="9">
        <v>0</v>
      </c>
      <c r="D37" s="9">
        <v>0</v>
      </c>
      <c r="E37" s="9" t="e">
        <f>SUM(D37/C37*100)</f>
        <v>#DIV/0!</v>
      </c>
      <c r="F37" s="9">
        <f>SUM(D37-C37)</f>
        <v>0</v>
      </c>
    </row>
    <row r="38" spans="1:7" ht="30.75" customHeight="1">
      <c r="A38" s="7">
        <v>1169005010</v>
      </c>
      <c r="B38" s="8" t="s">
        <v>309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24.75" customHeight="1">
      <c r="A39" s="3">
        <v>1170000000</v>
      </c>
      <c r="B39" s="13" t="s">
        <v>132</v>
      </c>
      <c r="C39" s="5">
        <f>C40+C41</f>
        <v>0</v>
      </c>
      <c r="D39" s="5">
        <f>D40+D41</f>
        <v>0</v>
      </c>
      <c r="E39" s="9" t="e">
        <f t="shared" si="0"/>
        <v>#DIV/0!</v>
      </c>
      <c r="F39" s="5">
        <f t="shared" si="1"/>
        <v>0</v>
      </c>
    </row>
    <row r="40" spans="1:7" ht="0.75" hidden="1" customHeight="1">
      <c r="A40" s="7">
        <v>1170105005</v>
      </c>
      <c r="B40" s="8" t="s">
        <v>15</v>
      </c>
      <c r="C40" s="9">
        <v>0</v>
      </c>
      <c r="D40" s="9">
        <v>0</v>
      </c>
      <c r="E40" s="9" t="e">
        <f t="shared" si="0"/>
        <v>#DIV/0!</v>
      </c>
      <c r="F40" s="9">
        <f t="shared" si="1"/>
        <v>0</v>
      </c>
    </row>
    <row r="41" spans="1:7" s="276" customFormat="1" ht="21.75" hidden="1" customHeight="1">
      <c r="A41" s="273">
        <v>1170505005</v>
      </c>
      <c r="B41" s="274" t="s">
        <v>217</v>
      </c>
      <c r="C41" s="143">
        <v>0</v>
      </c>
      <c r="D41" s="440">
        <v>0</v>
      </c>
      <c r="E41" s="275" t="e">
        <f t="shared" si="0"/>
        <v>#DIV/0!</v>
      </c>
      <c r="F41" s="275">
        <f t="shared" si="1"/>
        <v>0</v>
      </c>
    </row>
    <row r="42" spans="1:7" s="6" customFormat="1" ht="15" customHeight="1">
      <c r="A42" s="3">
        <v>1000000000</v>
      </c>
      <c r="B42" s="4" t="s">
        <v>16</v>
      </c>
      <c r="C42" s="125">
        <f>SUM(C4,C25)</f>
        <v>2507.9699999999998</v>
      </c>
      <c r="D42" s="125">
        <f>D4+D25</f>
        <v>827.33109000000013</v>
      </c>
      <c r="E42" s="5">
        <f t="shared" si="0"/>
        <v>32.988077608583843</v>
      </c>
      <c r="F42" s="5">
        <f t="shared" si="1"/>
        <v>-1680.6389099999997</v>
      </c>
    </row>
    <row r="43" spans="1:7" s="6" customFormat="1">
      <c r="A43" s="3">
        <v>2000000000</v>
      </c>
      <c r="B43" s="4" t="s">
        <v>17</v>
      </c>
      <c r="C43" s="227">
        <f>C44+C46+C48+C49+C50+C51+C45+C47+C53</f>
        <v>13570.24272</v>
      </c>
      <c r="D43" s="250">
        <f>D44+D46+D48+D49+D50+D51+D45+D47+D53</f>
        <v>3504.2394599999998</v>
      </c>
      <c r="E43" s="5">
        <f t="shared" si="0"/>
        <v>25.822968183431282</v>
      </c>
      <c r="F43" s="5">
        <f t="shared" si="1"/>
        <v>-10066.003260000001</v>
      </c>
      <c r="G43" s="19"/>
    </row>
    <row r="44" spans="1:7">
      <c r="A44" s="16">
        <v>2021000000</v>
      </c>
      <c r="B44" s="17" t="s">
        <v>18</v>
      </c>
      <c r="C44" s="441">
        <v>2693</v>
      </c>
      <c r="D44" s="20">
        <v>1346.502</v>
      </c>
      <c r="E44" s="9">
        <f t="shared" si="0"/>
        <v>50.000074266617155</v>
      </c>
      <c r="F44" s="9">
        <f t="shared" si="1"/>
        <v>-1346.498</v>
      </c>
    </row>
    <row r="45" spans="1:7">
      <c r="A45" s="16">
        <v>2021500200</v>
      </c>
      <c r="B45" s="17" t="s">
        <v>228</v>
      </c>
      <c r="C45" s="12"/>
      <c r="D45" s="20">
        <v>0</v>
      </c>
      <c r="E45" s="9" t="e">
        <f t="shared" si="0"/>
        <v>#DIV/0!</v>
      </c>
      <c r="F45" s="9">
        <f t="shared" si="1"/>
        <v>0</v>
      </c>
    </row>
    <row r="46" spans="1:7" ht="15" customHeight="1">
      <c r="A46" s="16">
        <v>2022000000</v>
      </c>
      <c r="B46" s="17" t="s">
        <v>19</v>
      </c>
      <c r="C46" s="12">
        <v>7559.90344</v>
      </c>
      <c r="D46" s="10">
        <v>1507.6566</v>
      </c>
      <c r="E46" s="9">
        <f t="shared" si="0"/>
        <v>19.942802338226688</v>
      </c>
      <c r="F46" s="9">
        <f t="shared" si="1"/>
        <v>-6052.2468399999998</v>
      </c>
    </row>
    <row r="47" spans="1:7">
      <c r="A47" s="16">
        <v>2022999910</v>
      </c>
      <c r="B47" s="18" t="s">
        <v>332</v>
      </c>
      <c r="C47" s="12"/>
      <c r="D47" s="10">
        <v>0</v>
      </c>
      <c r="E47" s="9" t="e">
        <f>SUM(D47/C47*100)</f>
        <v>#DIV/0!</v>
      </c>
      <c r="F47" s="9">
        <f>SUM(D47-C47)</f>
        <v>0</v>
      </c>
    </row>
    <row r="48" spans="1:7">
      <c r="A48" s="16">
        <v>2023000000</v>
      </c>
      <c r="B48" s="17" t="s">
        <v>20</v>
      </c>
      <c r="C48" s="12">
        <v>108.5819</v>
      </c>
      <c r="D48" s="180">
        <v>50.832000000000001</v>
      </c>
      <c r="E48" s="9">
        <f>SUM(D48/C48*100)</f>
        <v>46.814432239627415</v>
      </c>
      <c r="F48" s="9">
        <f>SUM(D48-C48)</f>
        <v>-57.749900000000004</v>
      </c>
    </row>
    <row r="49" spans="1:8">
      <c r="A49" s="16">
        <v>2024000000</v>
      </c>
      <c r="B49" s="17" t="s">
        <v>21</v>
      </c>
      <c r="C49" s="12">
        <v>2172.5410000000002</v>
      </c>
      <c r="D49" s="181">
        <v>318.10286000000002</v>
      </c>
      <c r="E49" s="9">
        <f t="shared" si="0"/>
        <v>14.641972694646499</v>
      </c>
      <c r="F49" s="9">
        <f t="shared" si="1"/>
        <v>-1854.4381400000002</v>
      </c>
    </row>
    <row r="50" spans="1:8" ht="0.75" hidden="1" customHeight="1">
      <c r="A50" s="16">
        <v>2020700000</v>
      </c>
      <c r="B50" s="18" t="s">
        <v>22</v>
      </c>
      <c r="C50" s="12"/>
      <c r="D50" s="181"/>
      <c r="E50" s="9" t="e">
        <f t="shared" si="0"/>
        <v>#DIV/0!</v>
      </c>
      <c r="F50" s="9">
        <f t="shared" si="1"/>
        <v>0</v>
      </c>
    </row>
    <row r="51" spans="1:8" ht="0.75" hidden="1" customHeight="1">
      <c r="A51" s="7">
        <v>2190500005</v>
      </c>
      <c r="B51" s="11" t="s">
        <v>23</v>
      </c>
      <c r="C51" s="10">
        <v>0</v>
      </c>
      <c r="D51" s="10">
        <v>0</v>
      </c>
      <c r="E51" s="9" t="e">
        <f t="shared" si="0"/>
        <v>#DIV/0!</v>
      </c>
      <c r="F51" s="9">
        <f>SUM(D51-C51)</f>
        <v>0</v>
      </c>
    </row>
    <row r="52" spans="1:8" s="6" customFormat="1" ht="2.25" hidden="1" customHeight="1">
      <c r="A52" s="3">
        <v>3000000000</v>
      </c>
      <c r="B52" s="13" t="s">
        <v>24</v>
      </c>
      <c r="C52" s="184">
        <v>0</v>
      </c>
      <c r="D52" s="14">
        <v>0</v>
      </c>
      <c r="E52" s="5" t="e">
        <f t="shared" si="0"/>
        <v>#DIV/0!</v>
      </c>
      <c r="F52" s="5">
        <f t="shared" si="1"/>
        <v>0</v>
      </c>
    </row>
    <row r="53" spans="1:8" s="6" customFormat="1">
      <c r="A53" s="7">
        <v>2070500010</v>
      </c>
      <c r="B53" s="17" t="s">
        <v>333</v>
      </c>
      <c r="C53" s="12">
        <v>1036.2163800000001</v>
      </c>
      <c r="D53" s="10">
        <v>281.14600000000002</v>
      </c>
      <c r="E53" s="9">
        <f t="shared" si="0"/>
        <v>27.131977975488091</v>
      </c>
      <c r="F53" s="9">
        <f t="shared" si="1"/>
        <v>-755.07038000000011</v>
      </c>
    </row>
    <row r="54" spans="1:8" s="6" customFormat="1" ht="23.25" customHeight="1">
      <c r="A54" s="3"/>
      <c r="B54" s="4" t="s">
        <v>25</v>
      </c>
      <c r="C54" s="227">
        <f>C42+C43</f>
        <v>16078.21272</v>
      </c>
      <c r="D54" s="465">
        <f>D42+D43</f>
        <v>4331.5705500000004</v>
      </c>
      <c r="E54" s="5">
        <f t="shared" si="0"/>
        <v>26.940622228563228</v>
      </c>
      <c r="F54" s="5">
        <f t="shared" si="1"/>
        <v>-11746.642169999999</v>
      </c>
      <c r="G54" s="93"/>
      <c r="H54" s="93"/>
    </row>
    <row r="55" spans="1:8" s="6" customFormat="1">
      <c r="A55" s="3"/>
      <c r="B55" s="21" t="s">
        <v>307</v>
      </c>
      <c r="C55" s="5">
        <f>C54-C103</f>
        <v>-1106.9668700000038</v>
      </c>
      <c r="D55" s="5">
        <f>D54-D103</f>
        <v>-366.06891999999971</v>
      </c>
      <c r="E55" s="22"/>
      <c r="F55" s="22"/>
    </row>
    <row r="56" spans="1:8" ht="32.25" customHeight="1">
      <c r="A56" s="23"/>
      <c r="B56" s="24"/>
      <c r="C56" s="177"/>
      <c r="D56" s="25"/>
      <c r="E56" s="26"/>
      <c r="F56" s="27"/>
    </row>
    <row r="57" spans="1:8" ht="63">
      <c r="A57" s="28" t="s">
        <v>0</v>
      </c>
      <c r="B57" s="28" t="s">
        <v>26</v>
      </c>
      <c r="C57" s="72" t="s">
        <v>410</v>
      </c>
      <c r="D57" s="471" t="s">
        <v>417</v>
      </c>
      <c r="E57" s="72" t="s">
        <v>2</v>
      </c>
      <c r="F57" s="73" t="s">
        <v>3</v>
      </c>
    </row>
    <row r="58" spans="1:8">
      <c r="A58" s="88">
        <v>1</v>
      </c>
      <c r="B58" s="28">
        <v>2</v>
      </c>
      <c r="C58" s="86">
        <v>3</v>
      </c>
      <c r="D58" s="86">
        <v>4</v>
      </c>
      <c r="E58" s="86">
        <v>5</v>
      </c>
      <c r="F58" s="86">
        <v>6</v>
      </c>
    </row>
    <row r="59" spans="1:8" s="6" customFormat="1" ht="18" customHeight="1">
      <c r="A59" s="30" t="s">
        <v>27</v>
      </c>
      <c r="B59" s="31" t="s">
        <v>28</v>
      </c>
      <c r="C59" s="22">
        <f>C60+C61+C62+C63+C64+C66+C65</f>
        <v>1614.028</v>
      </c>
      <c r="D59" s="101">
        <f>D60+D61+D62+D63+D64+D66+D65</f>
        <v>570.56083999999998</v>
      </c>
      <c r="E59" s="34">
        <f>SUM(D59/C59*100)</f>
        <v>35.350120320093573</v>
      </c>
      <c r="F59" s="34">
        <f>SUM(D59-C59)</f>
        <v>-1043.4671600000001</v>
      </c>
    </row>
    <row r="60" spans="1:8" s="6" customFormat="1" ht="1.5" hidden="1" customHeight="1">
      <c r="A60" s="35" t="s">
        <v>29</v>
      </c>
      <c r="B60" s="36" t="s">
        <v>30</v>
      </c>
      <c r="C60" s="91">
        <v>0</v>
      </c>
      <c r="D60" s="91">
        <v>0</v>
      </c>
      <c r="E60" s="38" t="e">
        <f>SUM(D60/C60*100)</f>
        <v>#DIV/0!</v>
      </c>
      <c r="F60" s="38">
        <f>SUM(D60-C60)</f>
        <v>0</v>
      </c>
    </row>
    <row r="61" spans="1:8" ht="13.5" customHeight="1">
      <c r="A61" s="35" t="s">
        <v>31</v>
      </c>
      <c r="B61" s="39" t="s">
        <v>32</v>
      </c>
      <c r="C61" s="91">
        <v>1592.6</v>
      </c>
      <c r="D61" s="91">
        <v>564.13283999999999</v>
      </c>
      <c r="E61" s="38">
        <f t="shared" ref="E61:E103" si="3">SUM(D61/C61*100)</f>
        <v>35.422129850558839</v>
      </c>
      <c r="F61" s="38">
        <f t="shared" ref="F61:F103" si="4">SUM(D61-C61)</f>
        <v>-1028.4671599999999</v>
      </c>
    </row>
    <row r="62" spans="1:8" ht="16.5" hidden="1" customHeight="1">
      <c r="A62" s="35" t="s">
        <v>33</v>
      </c>
      <c r="B62" s="39" t="s">
        <v>34</v>
      </c>
      <c r="C62" s="91"/>
      <c r="D62" s="91"/>
      <c r="E62" s="38"/>
      <c r="F62" s="38">
        <f t="shared" si="4"/>
        <v>0</v>
      </c>
    </row>
    <row r="63" spans="1:8" ht="31.5" hidden="1" customHeight="1">
      <c r="A63" s="35" t="s">
        <v>35</v>
      </c>
      <c r="B63" s="39" t="s">
        <v>36</v>
      </c>
      <c r="C63" s="91"/>
      <c r="D63" s="91"/>
      <c r="E63" s="38" t="e">
        <f t="shared" si="3"/>
        <v>#DIV/0!</v>
      </c>
      <c r="F63" s="38">
        <f t="shared" si="4"/>
        <v>0</v>
      </c>
    </row>
    <row r="64" spans="1:8" ht="19.5" hidden="1" customHeight="1">
      <c r="A64" s="35" t="s">
        <v>37</v>
      </c>
      <c r="B64" s="39" t="s">
        <v>38</v>
      </c>
      <c r="C64" s="91">
        <v>0</v>
      </c>
      <c r="D64" s="91">
        <v>0</v>
      </c>
      <c r="E64" s="38" t="e">
        <f t="shared" si="3"/>
        <v>#DIV/0!</v>
      </c>
      <c r="F64" s="38">
        <f t="shared" si="4"/>
        <v>0</v>
      </c>
    </row>
    <row r="65" spans="1:7" ht="15.75" customHeight="1">
      <c r="A65" s="35" t="s">
        <v>39</v>
      </c>
      <c r="B65" s="39" t="s">
        <v>40</v>
      </c>
      <c r="C65" s="102">
        <v>10</v>
      </c>
      <c r="D65" s="102">
        <v>0</v>
      </c>
      <c r="E65" s="38">
        <f t="shared" si="3"/>
        <v>0</v>
      </c>
      <c r="F65" s="38">
        <f t="shared" si="4"/>
        <v>-10</v>
      </c>
    </row>
    <row r="66" spans="1:7" ht="14.25" customHeight="1">
      <c r="A66" s="35" t="s">
        <v>41</v>
      </c>
      <c r="B66" s="39" t="s">
        <v>42</v>
      </c>
      <c r="C66" s="91">
        <v>11.428000000000001</v>
      </c>
      <c r="D66" s="91">
        <v>6.4279999999999999</v>
      </c>
      <c r="E66" s="38">
        <f t="shared" si="3"/>
        <v>56.247812390619522</v>
      </c>
      <c r="F66" s="38">
        <f t="shared" si="4"/>
        <v>-5.0000000000000009</v>
      </c>
    </row>
    <row r="67" spans="1:7" s="6" customFormat="1">
      <c r="A67" s="41" t="s">
        <v>43</v>
      </c>
      <c r="B67" s="42" t="s">
        <v>44</v>
      </c>
      <c r="C67" s="22">
        <f>C68</f>
        <v>94.305999999999997</v>
      </c>
      <c r="D67" s="22">
        <f>D68</f>
        <v>38.339350000000003</v>
      </c>
      <c r="E67" s="34">
        <f t="shared" si="3"/>
        <v>40.654200156935936</v>
      </c>
      <c r="F67" s="34">
        <f t="shared" si="4"/>
        <v>-55.966649999999994</v>
      </c>
    </row>
    <row r="68" spans="1:7" ht="15" customHeight="1">
      <c r="A68" s="43" t="s">
        <v>45</v>
      </c>
      <c r="B68" s="44" t="s">
        <v>46</v>
      </c>
      <c r="C68" s="91">
        <v>94.305999999999997</v>
      </c>
      <c r="D68" s="91">
        <v>38.339350000000003</v>
      </c>
      <c r="E68" s="38">
        <f t="shared" si="3"/>
        <v>40.654200156935936</v>
      </c>
      <c r="F68" s="38">
        <f t="shared" si="4"/>
        <v>-55.966649999999994</v>
      </c>
    </row>
    <row r="69" spans="1:7" s="6" customFormat="1" ht="18" customHeight="1">
      <c r="A69" s="30" t="s">
        <v>47</v>
      </c>
      <c r="B69" s="31" t="s">
        <v>48</v>
      </c>
      <c r="C69" s="22">
        <f>C72+C73+C74</f>
        <v>38.5</v>
      </c>
      <c r="D69" s="22">
        <f>D72+D73+D74</f>
        <v>4.83134</v>
      </c>
      <c r="E69" s="34">
        <f t="shared" si="3"/>
        <v>12.548935064935065</v>
      </c>
      <c r="F69" s="34">
        <f t="shared" si="4"/>
        <v>-33.668660000000003</v>
      </c>
    </row>
    <row r="70" spans="1:7" ht="0.75" hidden="1" customHeight="1">
      <c r="A70" s="35" t="s">
        <v>49</v>
      </c>
      <c r="B70" s="39" t="s">
        <v>50</v>
      </c>
      <c r="C70" s="91"/>
      <c r="D70" s="91"/>
      <c r="E70" s="34" t="e">
        <f t="shared" si="3"/>
        <v>#DIV/0!</v>
      </c>
      <c r="F70" s="34">
        <f t="shared" si="4"/>
        <v>0</v>
      </c>
    </row>
    <row r="71" spans="1:7" ht="18" hidden="1" customHeight="1">
      <c r="A71" s="45" t="s">
        <v>51</v>
      </c>
      <c r="B71" s="39" t="s">
        <v>52</v>
      </c>
      <c r="C71" s="91"/>
      <c r="D71" s="91"/>
      <c r="E71" s="34" t="e">
        <f t="shared" si="3"/>
        <v>#DIV/0!</v>
      </c>
      <c r="F71" s="34">
        <f t="shared" si="4"/>
        <v>0</v>
      </c>
    </row>
    <row r="72" spans="1:7" ht="17.25" customHeight="1">
      <c r="A72" s="46" t="s">
        <v>53</v>
      </c>
      <c r="B72" s="47" t="s">
        <v>54</v>
      </c>
      <c r="C72" s="91">
        <v>3</v>
      </c>
      <c r="D72" s="91">
        <v>2.83134</v>
      </c>
      <c r="E72" s="34">
        <f t="shared" si="3"/>
        <v>94.378</v>
      </c>
      <c r="F72" s="34">
        <f t="shared" si="4"/>
        <v>-0.16866000000000003</v>
      </c>
    </row>
    <row r="73" spans="1:7" ht="17.25" customHeight="1">
      <c r="A73" s="46" t="s">
        <v>215</v>
      </c>
      <c r="B73" s="47" t="s">
        <v>216</v>
      </c>
      <c r="C73" s="91">
        <v>33.5</v>
      </c>
      <c r="D73" s="91">
        <v>0</v>
      </c>
      <c r="E73" s="38">
        <f t="shared" si="3"/>
        <v>0</v>
      </c>
      <c r="F73" s="38">
        <f t="shared" si="4"/>
        <v>-33.5</v>
      </c>
    </row>
    <row r="74" spans="1:7" ht="17.25" customHeight="1">
      <c r="A74" s="46" t="s">
        <v>340</v>
      </c>
      <c r="B74" s="47" t="s">
        <v>391</v>
      </c>
      <c r="C74" s="91">
        <v>2</v>
      </c>
      <c r="D74" s="91">
        <v>2</v>
      </c>
      <c r="E74" s="38">
        <f>SUM(D74/C74*100)</f>
        <v>100</v>
      </c>
      <c r="F74" s="38">
        <f>SUM(D74-C74)</f>
        <v>0</v>
      </c>
    </row>
    <row r="75" spans="1:7" s="6" customFormat="1" ht="19.5" customHeight="1">
      <c r="A75" s="30" t="s">
        <v>55</v>
      </c>
      <c r="B75" s="31" t="s">
        <v>56</v>
      </c>
      <c r="C75" s="103">
        <f>C77+C78+C79+C76</f>
        <v>12289.816980000001</v>
      </c>
      <c r="D75" s="103">
        <f>SUM(D76:D79)</f>
        <v>2570.9405999999999</v>
      </c>
      <c r="E75" s="34">
        <f t="shared" si="3"/>
        <v>20.919274910145973</v>
      </c>
      <c r="F75" s="34">
        <f t="shared" si="4"/>
        <v>-9718.8763800000015</v>
      </c>
    </row>
    <row r="76" spans="1:7" ht="17.25" customHeight="1">
      <c r="A76" s="35" t="s">
        <v>57</v>
      </c>
      <c r="B76" s="39" t="s">
        <v>58</v>
      </c>
      <c r="C76" s="104">
        <v>14.2926</v>
      </c>
      <c r="D76" s="91">
        <v>0</v>
      </c>
      <c r="E76" s="38">
        <f t="shared" si="3"/>
        <v>0</v>
      </c>
      <c r="F76" s="38">
        <f t="shared" si="4"/>
        <v>-14.2926</v>
      </c>
    </row>
    <row r="77" spans="1:7" s="6" customFormat="1" ht="17.25" customHeight="1">
      <c r="A77" s="35" t="s">
        <v>59</v>
      </c>
      <c r="B77" s="39" t="s">
        <v>60</v>
      </c>
      <c r="C77" s="104">
        <v>0</v>
      </c>
      <c r="D77" s="91">
        <v>0</v>
      </c>
      <c r="E77" s="38" t="e">
        <f t="shared" si="3"/>
        <v>#DIV/0!</v>
      </c>
      <c r="F77" s="38">
        <f t="shared" si="4"/>
        <v>0</v>
      </c>
      <c r="G77" s="50"/>
    </row>
    <row r="78" spans="1:7" ht="16.5" customHeight="1">
      <c r="A78" s="35" t="s">
        <v>61</v>
      </c>
      <c r="B78" s="39" t="s">
        <v>62</v>
      </c>
      <c r="C78" s="104">
        <v>12085.524380000001</v>
      </c>
      <c r="D78" s="91">
        <v>2504.9405999999999</v>
      </c>
      <c r="E78" s="38">
        <f t="shared" si="3"/>
        <v>20.726784550162812</v>
      </c>
      <c r="F78" s="38">
        <f t="shared" si="4"/>
        <v>-9580.5837800000008</v>
      </c>
    </row>
    <row r="79" spans="1:7" ht="16.5" customHeight="1">
      <c r="A79" s="35" t="s">
        <v>63</v>
      </c>
      <c r="B79" s="39" t="s">
        <v>64</v>
      </c>
      <c r="C79" s="104">
        <v>190</v>
      </c>
      <c r="D79" s="91">
        <v>66</v>
      </c>
      <c r="E79" s="38">
        <f t="shared" si="3"/>
        <v>34.736842105263158</v>
      </c>
      <c r="F79" s="38">
        <f t="shared" si="4"/>
        <v>-124</v>
      </c>
    </row>
    <row r="80" spans="1:7" ht="15.75" hidden="1" customHeight="1">
      <c r="A80" s="30" t="s">
        <v>47</v>
      </c>
      <c r="B80" s="31" t="s">
        <v>48</v>
      </c>
      <c r="C80" s="103">
        <v>0</v>
      </c>
      <c r="D80" s="91"/>
      <c r="E80" s="38"/>
      <c r="F80" s="38"/>
    </row>
    <row r="81" spans="1:6" ht="15.75" hidden="1" customHeight="1">
      <c r="A81" s="46" t="s">
        <v>215</v>
      </c>
      <c r="B81" s="47" t="s">
        <v>216</v>
      </c>
      <c r="C81" s="104">
        <v>0</v>
      </c>
      <c r="D81" s="91"/>
      <c r="E81" s="38"/>
      <c r="F81" s="38"/>
    </row>
    <row r="82" spans="1:6" s="6" customFormat="1" ht="19.5" customHeight="1">
      <c r="A82" s="30" t="s">
        <v>65</v>
      </c>
      <c r="B82" s="31" t="s">
        <v>66</v>
      </c>
      <c r="C82" s="22">
        <f>SUM(C83:C85)</f>
        <v>1057.80429</v>
      </c>
      <c r="D82" s="22">
        <f>SUM(D83:D85)</f>
        <v>500.59336999999994</v>
      </c>
      <c r="E82" s="34">
        <f t="shared" si="3"/>
        <v>47.323817338649661</v>
      </c>
      <c r="F82" s="34">
        <f t="shared" si="4"/>
        <v>-557.2109200000001</v>
      </c>
    </row>
    <row r="83" spans="1:6" hidden="1">
      <c r="A83" s="35" t="s">
        <v>67</v>
      </c>
      <c r="B83" s="51" t="s">
        <v>68</v>
      </c>
      <c r="C83" s="91"/>
      <c r="D83" s="91"/>
      <c r="E83" s="38" t="e">
        <f t="shared" si="3"/>
        <v>#DIV/0!</v>
      </c>
      <c r="F83" s="38">
        <f t="shared" si="4"/>
        <v>0</v>
      </c>
    </row>
    <row r="84" spans="1:6">
      <c r="A84" s="35" t="s">
        <v>69</v>
      </c>
      <c r="B84" s="51" t="s">
        <v>70</v>
      </c>
      <c r="C84" s="91">
        <v>407.28129000000001</v>
      </c>
      <c r="D84" s="91">
        <v>226.96486999999999</v>
      </c>
      <c r="E84" s="38">
        <f t="shared" si="3"/>
        <v>55.72680984191539</v>
      </c>
      <c r="F84" s="38">
        <f t="shared" si="4"/>
        <v>-180.31642000000002</v>
      </c>
    </row>
    <row r="85" spans="1:6" ht="18" customHeight="1">
      <c r="A85" s="35" t="s">
        <v>71</v>
      </c>
      <c r="B85" s="39" t="s">
        <v>72</v>
      </c>
      <c r="C85" s="91">
        <v>650.52300000000002</v>
      </c>
      <c r="D85" s="91">
        <v>273.62849999999997</v>
      </c>
      <c r="E85" s="38">
        <f t="shared" si="3"/>
        <v>42.062847893156729</v>
      </c>
      <c r="F85" s="38">
        <f t="shared" si="4"/>
        <v>-376.89450000000005</v>
      </c>
    </row>
    <row r="86" spans="1:6" s="6" customFormat="1" ht="16.5" customHeight="1">
      <c r="A86" s="30" t="s">
        <v>83</v>
      </c>
      <c r="B86" s="31" t="s">
        <v>84</v>
      </c>
      <c r="C86" s="22">
        <f>C87</f>
        <v>2080.7243199999998</v>
      </c>
      <c r="D86" s="22">
        <f>SUM(D87)</f>
        <v>1012.37397</v>
      </c>
      <c r="E86" s="34">
        <f t="shared" si="3"/>
        <v>48.65488235366039</v>
      </c>
      <c r="F86" s="34">
        <f t="shared" si="4"/>
        <v>-1068.3503499999997</v>
      </c>
    </row>
    <row r="87" spans="1:6" ht="14.25" customHeight="1">
      <c r="A87" s="35" t="s">
        <v>85</v>
      </c>
      <c r="B87" s="39" t="s">
        <v>230</v>
      </c>
      <c r="C87" s="91">
        <v>2080.7243199999998</v>
      </c>
      <c r="D87" s="91">
        <v>1012.37397</v>
      </c>
      <c r="E87" s="38">
        <f t="shared" si="3"/>
        <v>48.65488235366039</v>
      </c>
      <c r="F87" s="38">
        <f t="shared" si="4"/>
        <v>-1068.3503499999997</v>
      </c>
    </row>
    <row r="88" spans="1:6" s="6" customFormat="1" ht="12" hidden="1" customHeight="1">
      <c r="A88" s="52">
        <v>1000</v>
      </c>
      <c r="B88" s="31" t="s">
        <v>86</v>
      </c>
      <c r="C88" s="22">
        <f>SUM(C89:C92)</f>
        <v>0</v>
      </c>
      <c r="D88" s="22">
        <f>SUM(D89:D92)</f>
        <v>0</v>
      </c>
      <c r="E88" s="34" t="e">
        <f t="shared" si="3"/>
        <v>#DIV/0!</v>
      </c>
      <c r="F88" s="34">
        <f t="shared" si="4"/>
        <v>0</v>
      </c>
    </row>
    <row r="89" spans="1:6" ht="9" hidden="1" customHeight="1">
      <c r="A89" s="53">
        <v>1001</v>
      </c>
      <c r="B89" s="54" t="s">
        <v>87</v>
      </c>
      <c r="C89" s="91"/>
      <c r="D89" s="91"/>
      <c r="E89" s="38" t="e">
        <f t="shared" si="3"/>
        <v>#DIV/0!</v>
      </c>
      <c r="F89" s="38">
        <f t="shared" si="4"/>
        <v>0</v>
      </c>
    </row>
    <row r="90" spans="1:6" ht="12" hidden="1" customHeight="1">
      <c r="A90" s="53">
        <v>1003</v>
      </c>
      <c r="B90" s="54" t="s">
        <v>88</v>
      </c>
      <c r="C90" s="91">
        <v>0</v>
      </c>
      <c r="D90" s="91">
        <v>0</v>
      </c>
      <c r="E90" s="38" t="e">
        <f t="shared" si="3"/>
        <v>#DIV/0!</v>
      </c>
      <c r="F90" s="38">
        <f t="shared" si="4"/>
        <v>0</v>
      </c>
    </row>
    <row r="91" spans="1:6" ht="12.75" hidden="1" customHeight="1">
      <c r="A91" s="53">
        <v>1004</v>
      </c>
      <c r="B91" s="54" t="s">
        <v>89</v>
      </c>
      <c r="C91" s="91">
        <v>0</v>
      </c>
      <c r="D91" s="183">
        <v>0</v>
      </c>
      <c r="E91" s="38" t="e">
        <f t="shared" si="3"/>
        <v>#DIV/0!</v>
      </c>
      <c r="F91" s="38">
        <f t="shared" si="4"/>
        <v>0</v>
      </c>
    </row>
    <row r="92" spans="1:6" ht="19.5" hidden="1" customHeight="1">
      <c r="A92" s="35" t="s">
        <v>90</v>
      </c>
      <c r="B92" s="39" t="s">
        <v>91</v>
      </c>
      <c r="C92" s="91">
        <v>0</v>
      </c>
      <c r="D92" s="91">
        <v>0</v>
      </c>
      <c r="E92" s="38"/>
      <c r="F92" s="38">
        <f t="shared" si="4"/>
        <v>0</v>
      </c>
    </row>
    <row r="93" spans="1:6" ht="15" customHeight="1">
      <c r="A93" s="30" t="s">
        <v>92</v>
      </c>
      <c r="B93" s="31" t="s">
        <v>93</v>
      </c>
      <c r="C93" s="22">
        <f>C94+C95+C96+C97+C98</f>
        <v>10</v>
      </c>
      <c r="D93" s="22">
        <f>D94+D95+D96+D97+D98</f>
        <v>0</v>
      </c>
      <c r="E93" s="38">
        <f t="shared" si="3"/>
        <v>0</v>
      </c>
      <c r="F93" s="22">
        <f>F94+F95+F96+F97+F98</f>
        <v>-10</v>
      </c>
    </row>
    <row r="94" spans="1:6" ht="19.5" customHeight="1">
      <c r="A94" s="35" t="s">
        <v>94</v>
      </c>
      <c r="B94" s="39" t="s">
        <v>95</v>
      </c>
      <c r="C94" s="91">
        <v>10</v>
      </c>
      <c r="D94" s="91">
        <v>0</v>
      </c>
      <c r="E94" s="38">
        <f t="shared" si="3"/>
        <v>0</v>
      </c>
      <c r="F94" s="38">
        <f>SUM(D94-C94)</f>
        <v>-10</v>
      </c>
    </row>
    <row r="95" spans="1:6" ht="15" hidden="1" customHeight="1">
      <c r="A95" s="35" t="s">
        <v>96</v>
      </c>
      <c r="B95" s="39" t="s">
        <v>97</v>
      </c>
      <c r="C95" s="91"/>
      <c r="D95" s="91"/>
      <c r="E95" s="38" t="e">
        <f t="shared" si="3"/>
        <v>#DIV/0!</v>
      </c>
      <c r="F95" s="38">
        <f>SUM(D95-C95)</f>
        <v>0</v>
      </c>
    </row>
    <row r="96" spans="1:6" ht="15" hidden="1" customHeight="1">
      <c r="A96" s="35" t="s">
        <v>98</v>
      </c>
      <c r="B96" s="39" t="s">
        <v>99</v>
      </c>
      <c r="C96" s="91"/>
      <c r="D96" s="91"/>
      <c r="E96" s="38" t="e">
        <f t="shared" si="3"/>
        <v>#DIV/0!</v>
      </c>
      <c r="F96" s="38"/>
    </row>
    <row r="97" spans="1:6" ht="15" hidden="1" customHeight="1">
      <c r="A97" s="35" t="s">
        <v>100</v>
      </c>
      <c r="B97" s="39" t="s">
        <v>101</v>
      </c>
      <c r="C97" s="91"/>
      <c r="D97" s="91"/>
      <c r="E97" s="38" t="e">
        <f t="shared" si="3"/>
        <v>#DIV/0!</v>
      </c>
      <c r="F97" s="38"/>
    </row>
    <row r="98" spans="1:6" ht="57.75" hidden="1" customHeight="1">
      <c r="A98" s="35" t="s">
        <v>102</v>
      </c>
      <c r="B98" s="39" t="s">
        <v>103</v>
      </c>
      <c r="C98" s="91"/>
      <c r="D98" s="91"/>
      <c r="E98" s="38" t="e">
        <f t="shared" si="3"/>
        <v>#DIV/0!</v>
      </c>
      <c r="F98" s="38"/>
    </row>
    <row r="99" spans="1:6" s="6" customFormat="1" ht="15" hidden="1" customHeight="1">
      <c r="A99" s="52">
        <v>1400</v>
      </c>
      <c r="B99" s="56" t="s">
        <v>112</v>
      </c>
      <c r="C99" s="103">
        <f>C100+C101+C102</f>
        <v>0</v>
      </c>
      <c r="D99" s="103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6.5" hidden="1" customHeight="1">
      <c r="A100" s="53">
        <v>1401</v>
      </c>
      <c r="B100" s="54" t="s">
        <v>113</v>
      </c>
      <c r="C100" s="91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6" ht="20.25" hidden="1" customHeight="1">
      <c r="A101" s="53">
        <v>1402</v>
      </c>
      <c r="B101" s="54" t="s">
        <v>114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6" ht="13.5" hidden="1" customHeight="1">
      <c r="A102" s="53">
        <v>1403</v>
      </c>
      <c r="B102" s="54" t="s">
        <v>115</v>
      </c>
      <c r="C102" s="104">
        <v>0</v>
      </c>
      <c r="D102" s="91">
        <v>0</v>
      </c>
      <c r="E102" s="38" t="e">
        <f t="shared" si="3"/>
        <v>#DIV/0!</v>
      </c>
      <c r="F102" s="38">
        <f t="shared" si="4"/>
        <v>0</v>
      </c>
    </row>
    <row r="103" spans="1:6" s="6" customFormat="1">
      <c r="A103" s="52"/>
      <c r="B103" s="57" t="s">
        <v>116</v>
      </c>
      <c r="C103" s="456">
        <f>C59+C67+C69+C75+C82+C86+C88+C93+C80</f>
        <v>17185.179590000003</v>
      </c>
      <c r="D103" s="456">
        <f>D59+D67+D69+D75+D82+D86+D93+D88</f>
        <v>4697.6394700000001</v>
      </c>
      <c r="E103" s="34">
        <f t="shared" si="3"/>
        <v>27.335410988277015</v>
      </c>
      <c r="F103" s="34">
        <f t="shared" si="4"/>
        <v>-12487.540120000003</v>
      </c>
    </row>
    <row r="104" spans="1:6" ht="5.25" customHeight="1">
      <c r="C104" s="118"/>
      <c r="D104" s="61"/>
    </row>
    <row r="105" spans="1:6" s="65" customFormat="1" ht="12.75">
      <c r="A105" s="63" t="s">
        <v>117</v>
      </c>
      <c r="B105" s="63"/>
      <c r="C105" s="114"/>
      <c r="D105" s="64"/>
    </row>
    <row r="106" spans="1:6" s="65" customFormat="1" ht="12.75">
      <c r="A106" s="66" t="s">
        <v>118</v>
      </c>
      <c r="B106" s="66"/>
      <c r="C106" s="65" t="s">
        <v>119</v>
      </c>
    </row>
    <row r="107" spans="1:6">
      <c r="C107" s="118"/>
    </row>
    <row r="145" hidden="1"/>
  </sheetData>
  <customSheetViews>
    <customSheetView guid="{019FA35F-4E8F-4CFD-BA4C-B9ACCE278E4E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61528DAC-5C4C-48F4-ADE2-8A724B05A086}" scale="70" showPageBreaks="1" fitToPage="1" printArea="1" hiddenRows="1" view="pageBreakPreview">
      <selection activeCell="C94" sqref="C94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5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7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8"/>
    </customSheetView>
    <customSheetView guid="{5C539BE6-C8E0-453F-AB5E-9E58094195EA}" scale="70" showPageBreaks="1" fitToPage="1" printArea="1" hiddenRows="1" view="pageBreakPreview">
      <selection activeCell="C94" sqref="C94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10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zoomScale="70" zoomScaleNormal="100" zoomScaleSheetLayoutView="70" workbookViewId="0">
      <selection activeCell="C46" sqref="C4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9" t="s">
        <v>420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5077.6099999999997</v>
      </c>
      <c r="D4" s="187">
        <f>D5+D12+D14+D17+D20+D7</f>
        <v>1787.5686500000002</v>
      </c>
      <c r="E4" s="5">
        <f>SUM(D4/C4*100)</f>
        <v>35.204922197648116</v>
      </c>
      <c r="F4" s="5">
        <f>SUM(D4-C4)</f>
        <v>-3290.0413499999995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311.41962999999998</v>
      </c>
      <c r="E5" s="5">
        <f t="shared" ref="E5:E50" si="0">SUM(D5/C5*100)</f>
        <v>52.427547138047139</v>
      </c>
      <c r="F5" s="5">
        <f t="shared" ref="F5:F50" si="1">SUM(D5-C5)</f>
        <v>-282.58037000000002</v>
      </c>
    </row>
    <row r="6" spans="1:6">
      <c r="A6" s="7">
        <v>1010200001</v>
      </c>
      <c r="B6" s="8" t="s">
        <v>225</v>
      </c>
      <c r="C6" s="214">
        <v>594</v>
      </c>
      <c r="D6" s="215">
        <v>311.41962999999998</v>
      </c>
      <c r="E6" s="9">
        <f t="shared" ref="E6:E11" si="2">SUM(D6/C6*100)</f>
        <v>52.427547138047139</v>
      </c>
      <c r="F6" s="9">
        <f t="shared" si="1"/>
        <v>-282.58037000000002</v>
      </c>
    </row>
    <row r="7" spans="1:6" ht="31.5">
      <c r="A7" s="3">
        <v>1030000000</v>
      </c>
      <c r="B7" s="13" t="s">
        <v>267</v>
      </c>
      <c r="C7" s="259">
        <f>C8+C10+C9</f>
        <v>925.6099999999999</v>
      </c>
      <c r="D7" s="187">
        <f>D8+D10+D9+D11</f>
        <v>513.58065000000011</v>
      </c>
      <c r="E7" s="5">
        <f t="shared" si="2"/>
        <v>55.485641901016649</v>
      </c>
      <c r="F7" s="5">
        <f t="shared" si="1"/>
        <v>-412.02934999999979</v>
      </c>
    </row>
    <row r="8" spans="1:6">
      <c r="A8" s="7">
        <v>1030223001</v>
      </c>
      <c r="B8" s="8" t="s">
        <v>269</v>
      </c>
      <c r="C8" s="214">
        <v>345.25299999999999</v>
      </c>
      <c r="D8" s="215">
        <v>252.79553000000001</v>
      </c>
      <c r="E8" s="9">
        <f t="shared" si="2"/>
        <v>73.220371727399908</v>
      </c>
      <c r="F8" s="9">
        <f t="shared" si="1"/>
        <v>-92.457469999999972</v>
      </c>
    </row>
    <row r="9" spans="1:6">
      <c r="A9" s="7">
        <v>1030224001</v>
      </c>
      <c r="B9" s="8" t="s">
        <v>275</v>
      </c>
      <c r="C9" s="214">
        <v>3.702</v>
      </c>
      <c r="D9" s="215">
        <v>1.4881899999999999</v>
      </c>
      <c r="E9" s="9">
        <f t="shared" si="2"/>
        <v>40.19962182603998</v>
      </c>
      <c r="F9" s="9">
        <f t="shared" si="1"/>
        <v>-2.2138100000000001</v>
      </c>
    </row>
    <row r="10" spans="1:6">
      <c r="A10" s="7">
        <v>1030225001</v>
      </c>
      <c r="B10" s="8" t="s">
        <v>268</v>
      </c>
      <c r="C10" s="214">
        <v>576.65499999999997</v>
      </c>
      <c r="D10" s="215">
        <v>291.20386000000002</v>
      </c>
      <c r="E10" s="9">
        <f t="shared" si="2"/>
        <v>50.498800842791624</v>
      </c>
      <c r="F10" s="9">
        <f t="shared" si="1"/>
        <v>-285.45113999999995</v>
      </c>
    </row>
    <row r="11" spans="1:6">
      <c r="A11" s="7">
        <v>1030226001</v>
      </c>
      <c r="B11" s="8" t="s">
        <v>276</v>
      </c>
      <c r="C11" s="214">
        <v>0</v>
      </c>
      <c r="D11" s="213">
        <v>-31.906929999999999</v>
      </c>
      <c r="E11" s="9" t="e">
        <f t="shared" si="2"/>
        <v>#DIV/0!</v>
      </c>
      <c r="F11" s="9">
        <f t="shared" si="1"/>
        <v>-31.906929999999999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139.58317</v>
      </c>
      <c r="E12" s="5">
        <f t="shared" si="0"/>
        <v>186.11089333333334</v>
      </c>
      <c r="F12" s="5">
        <f t="shared" si="1"/>
        <v>64.583169999999996</v>
      </c>
    </row>
    <row r="13" spans="1:6" ht="15.75" customHeight="1">
      <c r="A13" s="7">
        <v>1050300000</v>
      </c>
      <c r="B13" s="11" t="s">
        <v>226</v>
      </c>
      <c r="C13" s="216">
        <v>75</v>
      </c>
      <c r="D13" s="215">
        <v>139.58317</v>
      </c>
      <c r="E13" s="9">
        <f t="shared" si="0"/>
        <v>186.11089333333334</v>
      </c>
      <c r="F13" s="9">
        <f t="shared" si="1"/>
        <v>64.583169999999996</v>
      </c>
    </row>
    <row r="14" spans="1:6" s="6" customFormat="1" ht="15.75" customHeight="1">
      <c r="A14" s="68">
        <v>1060000000</v>
      </c>
      <c r="B14" s="67" t="s">
        <v>133</v>
      </c>
      <c r="C14" s="187">
        <f>C15+C16</f>
        <v>3473</v>
      </c>
      <c r="D14" s="187">
        <f>D15+D16</f>
        <v>818.58519999999999</v>
      </c>
      <c r="E14" s="5">
        <f t="shared" si="0"/>
        <v>23.56997408580478</v>
      </c>
      <c r="F14" s="5">
        <f t="shared" si="1"/>
        <v>-2654.4148</v>
      </c>
    </row>
    <row r="15" spans="1:6" s="6" customFormat="1" ht="15.75" customHeight="1">
      <c r="A15" s="7">
        <v>1060100000</v>
      </c>
      <c r="B15" s="11" t="s">
        <v>8</v>
      </c>
      <c r="C15" s="214">
        <v>473</v>
      </c>
      <c r="D15" s="215">
        <v>58.875129999999999</v>
      </c>
      <c r="E15" s="9">
        <f t="shared" si="0"/>
        <v>12.447173361522198</v>
      </c>
      <c r="F15" s="9">
        <f>SUM(D15-C15)</f>
        <v>-414.12486999999999</v>
      </c>
    </row>
    <row r="16" spans="1:6" ht="15.75" customHeight="1">
      <c r="A16" s="7">
        <v>1060600000</v>
      </c>
      <c r="B16" s="11" t="s">
        <v>7</v>
      </c>
      <c r="C16" s="214">
        <v>3000</v>
      </c>
      <c r="D16" s="215">
        <v>759.71006999999997</v>
      </c>
      <c r="E16" s="9">
        <f t="shared" si="0"/>
        <v>25.323668999999999</v>
      </c>
      <c r="F16" s="9">
        <f t="shared" si="1"/>
        <v>-2240.2899299999999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4.4000000000000004</v>
      </c>
      <c r="E17" s="5">
        <f t="shared" si="0"/>
        <v>44.000000000000007</v>
      </c>
      <c r="F17" s="5">
        <f t="shared" si="1"/>
        <v>-5.6</v>
      </c>
    </row>
    <row r="18" spans="1:6" ht="18" customHeight="1">
      <c r="A18" s="7">
        <v>1080400001</v>
      </c>
      <c r="B18" s="8" t="s">
        <v>224</v>
      </c>
      <c r="C18" s="214">
        <v>10</v>
      </c>
      <c r="D18" s="215">
        <v>4.4000000000000004</v>
      </c>
      <c r="E18" s="9">
        <f t="shared" si="0"/>
        <v>44.000000000000007</v>
      </c>
      <c r="F18" s="9">
        <f t="shared" si="1"/>
        <v>-5.6</v>
      </c>
    </row>
    <row r="19" spans="1:6" ht="47.25" hidden="1" customHeight="1">
      <c r="A19" s="7">
        <v>1080714001</v>
      </c>
      <c r="B19" s="8" t="s">
        <v>11</v>
      </c>
      <c r="C19" s="214"/>
      <c r="D19" s="2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187"/>
      <c r="D21" s="2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187"/>
      <c r="D22" s="2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187"/>
      <c r="D23" s="217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187"/>
      <c r="D24" s="217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242</v>
      </c>
      <c r="D25" s="92">
        <f>D26+D29+D31+D36+D34</f>
        <v>147.4675</v>
      </c>
      <c r="E25" s="5">
        <f t="shared" si="0"/>
        <v>60.936983471074377</v>
      </c>
      <c r="F25" s="5">
        <f t="shared" si="1"/>
        <v>-94.532499999999999</v>
      </c>
    </row>
    <row r="26" spans="1:6" s="6" customFormat="1" ht="30" customHeight="1">
      <c r="A26" s="68">
        <v>1110000000</v>
      </c>
      <c r="B26" s="69" t="s">
        <v>126</v>
      </c>
      <c r="C26" s="187">
        <f>C27+C28</f>
        <v>212</v>
      </c>
      <c r="D26" s="92">
        <f>D27+D28</f>
        <v>129.774</v>
      </c>
      <c r="E26" s="5">
        <f t="shared" si="0"/>
        <v>61.214150943396227</v>
      </c>
      <c r="F26" s="5">
        <f t="shared" si="1"/>
        <v>-82.225999999999999</v>
      </c>
    </row>
    <row r="27" spans="1:6" ht="15" customHeight="1">
      <c r="A27" s="16">
        <v>1110502510</v>
      </c>
      <c r="B27" s="17" t="s">
        <v>222</v>
      </c>
      <c r="C27" s="216">
        <v>200</v>
      </c>
      <c r="D27" s="213">
        <v>129.774</v>
      </c>
      <c r="E27" s="9">
        <f t="shared" si="0"/>
        <v>64.887</v>
      </c>
      <c r="F27" s="9">
        <f t="shared" si="1"/>
        <v>-70.225999999999999</v>
      </c>
    </row>
    <row r="28" spans="1:6" ht="15.75" customHeight="1">
      <c r="A28" s="7">
        <v>1110503505</v>
      </c>
      <c r="B28" s="11" t="s">
        <v>221</v>
      </c>
      <c r="C28" s="12">
        <v>12</v>
      </c>
      <c r="D28" s="10">
        <v>0</v>
      </c>
      <c r="E28" s="9">
        <f t="shared" si="0"/>
        <v>0</v>
      </c>
      <c r="F28" s="9">
        <f t="shared" si="1"/>
        <v>-12</v>
      </c>
    </row>
    <row r="29" spans="1:6" s="15" customFormat="1" ht="29.25">
      <c r="A29" s="68">
        <v>1130000000</v>
      </c>
      <c r="B29" s="69" t="s">
        <v>128</v>
      </c>
      <c r="C29" s="5">
        <f>C30</f>
        <v>30</v>
      </c>
      <c r="D29" s="5">
        <f>D30</f>
        <v>17.6935</v>
      </c>
      <c r="E29" s="5">
        <f t="shared" si="0"/>
        <v>58.978333333333332</v>
      </c>
      <c r="F29" s="5">
        <f t="shared" si="1"/>
        <v>-12.3065</v>
      </c>
    </row>
    <row r="30" spans="1:6" ht="17.25" customHeight="1">
      <c r="A30" s="7">
        <v>1130206005</v>
      </c>
      <c r="B30" s="8" t="s">
        <v>220</v>
      </c>
      <c r="C30" s="9">
        <v>30</v>
      </c>
      <c r="D30" s="10">
        <v>17.6935</v>
      </c>
      <c r="E30" s="9">
        <f t="shared" si="0"/>
        <v>58.978333333333332</v>
      </c>
      <c r="F30" s="9">
        <f t="shared" si="1"/>
        <v>-12.3065</v>
      </c>
    </row>
    <row r="31" spans="1:6" ht="28.5" hidden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132</v>
      </c>
      <c r="C36" s="5">
        <f>C37+C38</f>
        <v>0</v>
      </c>
      <c r="D36" s="5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217</v>
      </c>
      <c r="C38" s="214">
        <v>0</v>
      </c>
      <c r="D38" s="215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8">
        <f>SUM(C4,C25)</f>
        <v>5319.61</v>
      </c>
      <c r="D39" s="218">
        <f>D4+D25</f>
        <v>1935.0361500000001</v>
      </c>
      <c r="E39" s="5">
        <f t="shared" si="0"/>
        <v>36.375526589355239</v>
      </c>
      <c r="F39" s="5">
        <f t="shared" si="1"/>
        <v>-3384.5738499999998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6912.42526</v>
      </c>
      <c r="D40" s="187">
        <f>D41+D43+D45+D46+D47+D48+D42+D44</f>
        <v>2496.4109200000003</v>
      </c>
      <c r="E40" s="5">
        <f t="shared" si="0"/>
        <v>36.114834173266715</v>
      </c>
      <c r="F40" s="5">
        <f t="shared" si="1"/>
        <v>-4416.0143399999997</v>
      </c>
      <c r="G40" s="19"/>
    </row>
    <row r="41" spans="1:7">
      <c r="A41" s="16">
        <v>2021000000</v>
      </c>
      <c r="B41" s="17" t="s">
        <v>18</v>
      </c>
      <c r="C41" s="219">
        <v>2418.1</v>
      </c>
      <c r="D41" s="220">
        <v>1209.048</v>
      </c>
      <c r="E41" s="9">
        <f t="shared" si="0"/>
        <v>49.999917290434645</v>
      </c>
      <c r="F41" s="9">
        <f t="shared" si="1"/>
        <v>-1209.0519999999999</v>
      </c>
    </row>
    <row r="42" spans="1:7" ht="17.25" customHeight="1">
      <c r="A42" s="16">
        <v>2021500200</v>
      </c>
      <c r="B42" s="17" t="s">
        <v>228</v>
      </c>
      <c r="C42" s="219">
        <v>0</v>
      </c>
      <c r="D42" s="220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9">
        <v>3859.5329999999999</v>
      </c>
      <c r="D43" s="215">
        <v>1123.114</v>
      </c>
      <c r="E43" s="9">
        <f t="shared" si="0"/>
        <v>29.099738232578915</v>
      </c>
      <c r="F43" s="9">
        <f t="shared" si="1"/>
        <v>-2736.4189999999999</v>
      </c>
    </row>
    <row r="44" spans="1:7" ht="15.75" customHeight="1">
      <c r="A44" s="16">
        <v>2022999910</v>
      </c>
      <c r="B44" s="18" t="s">
        <v>332</v>
      </c>
      <c r="C44" s="445">
        <v>0</v>
      </c>
      <c r="D44" s="446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6">
        <v>235.76499999999999</v>
      </c>
      <c r="D45" s="221">
        <v>113.46299999999999</v>
      </c>
      <c r="E45" s="9">
        <f t="shared" si="0"/>
        <v>48.125463915339431</v>
      </c>
      <c r="F45" s="9">
        <f t="shared" si="1"/>
        <v>-122.30199999999999</v>
      </c>
    </row>
    <row r="46" spans="1:7" ht="17.25" customHeight="1">
      <c r="A46" s="16">
        <v>2020400000</v>
      </c>
      <c r="B46" s="17" t="s">
        <v>21</v>
      </c>
      <c r="C46" s="216">
        <v>73.025000000000006</v>
      </c>
      <c r="D46" s="222">
        <v>50.785919999999997</v>
      </c>
      <c r="E46" s="9">
        <f t="shared" si="0"/>
        <v>69.545936323176988</v>
      </c>
      <c r="F46" s="9">
        <f t="shared" si="1"/>
        <v>-22.239080000000008</v>
      </c>
    </row>
    <row r="47" spans="1:7" ht="17.25" customHeight="1">
      <c r="A47" s="7">
        <v>2070500010</v>
      </c>
      <c r="B47" s="17" t="s">
        <v>333</v>
      </c>
      <c r="C47" s="216">
        <v>326.00225999999998</v>
      </c>
      <c r="D47" s="222">
        <v>0</v>
      </c>
      <c r="E47" s="9">
        <f t="shared" si="0"/>
        <v>0</v>
      </c>
      <c r="F47" s="9">
        <f t="shared" si="1"/>
        <v>-326.00225999999998</v>
      </c>
    </row>
    <row r="48" spans="1:7" ht="21" hidden="1" customHeight="1">
      <c r="A48" s="7">
        <v>2190500005</v>
      </c>
      <c r="B48" s="11" t="s">
        <v>23</v>
      </c>
      <c r="C48" s="217"/>
      <c r="D48" s="217"/>
      <c r="E48" s="5"/>
      <c r="F48" s="5">
        <f>SUM(D48-C48)</f>
        <v>0</v>
      </c>
    </row>
    <row r="49" spans="1:8" s="6" customFormat="1" ht="19.5" hidden="1" customHeight="1">
      <c r="A49" s="3">
        <v>3000000000</v>
      </c>
      <c r="B49" s="13" t="s">
        <v>24</v>
      </c>
      <c r="C49" s="223">
        <v>0</v>
      </c>
      <c r="D49" s="217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6">
        <f>C39+C40</f>
        <v>12232.035260000001</v>
      </c>
      <c r="D50" s="244">
        <f>D39+D40</f>
        <v>4431.4470700000002</v>
      </c>
      <c r="E50" s="187">
        <f t="shared" si="0"/>
        <v>36.228207128304177</v>
      </c>
      <c r="F50" s="92">
        <f t="shared" si="1"/>
        <v>-7800.5881900000004</v>
      </c>
      <c r="G50" s="146"/>
      <c r="H50" s="193"/>
    </row>
    <row r="51" spans="1:8" s="6" customFormat="1">
      <c r="A51" s="3"/>
      <c r="B51" s="21" t="s">
        <v>307</v>
      </c>
      <c r="C51" s="92">
        <f>C50-C97</f>
        <v>-1584.3982799999994</v>
      </c>
      <c r="D51" s="92">
        <f>D50-D97</f>
        <v>-71.246360000000095</v>
      </c>
      <c r="E51" s="32"/>
      <c r="F51" s="32"/>
    </row>
    <row r="52" spans="1:8">
      <c r="A52" s="23"/>
      <c r="B52" s="24"/>
      <c r="C52" s="211"/>
      <c r="D52" s="211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410</v>
      </c>
      <c r="D53" s="471" t="s">
        <v>417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1927.6</v>
      </c>
      <c r="D55" s="32">
        <f>D56+D57+D58+D59+D60+D62+D61</f>
        <v>865.88836000000003</v>
      </c>
      <c r="E55" s="34">
        <f>SUM(D55/C55*100)</f>
        <v>44.920541606142358</v>
      </c>
      <c r="F55" s="34">
        <f>SUM(D55-C55)</f>
        <v>-1061.71164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1852.5</v>
      </c>
      <c r="D57" s="37">
        <v>809.78836000000001</v>
      </c>
      <c r="E57" s="38">
        <f t="shared" ref="E57:E69" si="3">SUM(D57/C57*100)</f>
        <v>43.713271794871794</v>
      </c>
      <c r="F57" s="38">
        <f t="shared" ref="F57:F69" si="4">SUM(D57-C57)</f>
        <v>-1042.71164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65.099999999999994</v>
      </c>
      <c r="D62" s="37">
        <v>56.1</v>
      </c>
      <c r="E62" s="38">
        <f t="shared" si="3"/>
        <v>86.175115207373281</v>
      </c>
      <c r="F62" s="38">
        <f t="shared" si="4"/>
        <v>-8.9999999999999929</v>
      </c>
    </row>
    <row r="63" spans="1:8" s="6" customFormat="1">
      <c r="A63" s="41" t="s">
        <v>43</v>
      </c>
      <c r="B63" s="42" t="s">
        <v>44</v>
      </c>
      <c r="C63" s="32">
        <f>C64</f>
        <v>235.76499999999999</v>
      </c>
      <c r="D63" s="32">
        <f>D64</f>
        <v>95.423900000000003</v>
      </c>
      <c r="E63" s="34">
        <f t="shared" si="3"/>
        <v>40.474158590121526</v>
      </c>
      <c r="F63" s="34">
        <f t="shared" si="4"/>
        <v>-140.34109999999998</v>
      </c>
    </row>
    <row r="64" spans="1:8">
      <c r="A64" s="43" t="s">
        <v>45</v>
      </c>
      <c r="B64" s="44" t="s">
        <v>46</v>
      </c>
      <c r="C64" s="37">
        <v>235.76499999999999</v>
      </c>
      <c r="D64" s="37">
        <v>95.423900000000003</v>
      </c>
      <c r="E64" s="38">
        <f t="shared" si="3"/>
        <v>40.474158590121526</v>
      </c>
      <c r="F64" s="38">
        <f t="shared" si="4"/>
        <v>-140.34109999999998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18.899999999999999</v>
      </c>
      <c r="D65" s="32">
        <f>SUM(D68+D69+D70)</f>
        <v>3.5313400000000001</v>
      </c>
      <c r="E65" s="34">
        <f t="shared" si="3"/>
        <v>18.684338624338626</v>
      </c>
      <c r="F65" s="34">
        <f t="shared" si="4"/>
        <v>-15.368659999999998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215</v>
      </c>
      <c r="B69" s="47" t="s">
        <v>216</v>
      </c>
      <c r="C69" s="37">
        <v>13.9</v>
      </c>
      <c r="D69" s="37">
        <v>0.7</v>
      </c>
      <c r="E69" s="38">
        <f t="shared" si="3"/>
        <v>5.0359712230215816</v>
      </c>
      <c r="F69" s="38">
        <f t="shared" si="4"/>
        <v>-13.200000000000001</v>
      </c>
    </row>
    <row r="70" spans="1:7" s="6" customFormat="1" ht="15.75" customHeight="1">
      <c r="A70" s="46" t="s">
        <v>340</v>
      </c>
      <c r="B70" s="47" t="s">
        <v>394</v>
      </c>
      <c r="C70" s="37">
        <v>2</v>
      </c>
      <c r="D70" s="37">
        <v>0</v>
      </c>
      <c r="E70" s="38">
        <f>SUM(D70/C70*100)</f>
        <v>0</v>
      </c>
      <c r="F70" s="38">
        <f>SUM(D70-C70)</f>
        <v>-2</v>
      </c>
    </row>
    <row r="71" spans="1:7" ht="15" customHeight="1">
      <c r="A71" s="30" t="s">
        <v>55</v>
      </c>
      <c r="B71" s="31" t="s">
        <v>56</v>
      </c>
      <c r="C71" s="48">
        <f>SUM(C72:C75)</f>
        <v>5122.4980400000004</v>
      </c>
      <c r="D71" s="48">
        <f>SUM(D72:D75)</f>
        <v>1902.7842000000001</v>
      </c>
      <c r="E71" s="34">
        <f t="shared" ref="E71:E86" si="5">SUM(D71/C71*100)</f>
        <v>37.145630611114882</v>
      </c>
      <c r="F71" s="34">
        <f t="shared" ref="F71:F86" si="6">SUM(D71-C71)</f>
        <v>-3219.7138400000003</v>
      </c>
    </row>
    <row r="72" spans="1:7" s="6" customFormat="1" ht="17.25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5062.4980400000004</v>
      </c>
      <c r="D74" s="37">
        <v>1890.2842000000001</v>
      </c>
      <c r="E74" s="38">
        <f t="shared" si="5"/>
        <v>37.338961616664648</v>
      </c>
      <c r="F74" s="38">
        <f t="shared" si="6"/>
        <v>-3172.2138400000003</v>
      </c>
    </row>
    <row r="75" spans="1:7" s="6" customFormat="1">
      <c r="A75" s="35" t="s">
        <v>63</v>
      </c>
      <c r="B75" s="39" t="s">
        <v>64</v>
      </c>
      <c r="C75" s="49">
        <v>60</v>
      </c>
      <c r="D75" s="37">
        <v>12.5</v>
      </c>
      <c r="E75" s="38">
        <f t="shared" si="5"/>
        <v>20.833333333333336</v>
      </c>
      <c r="F75" s="38">
        <f t="shared" si="6"/>
        <v>-47.5</v>
      </c>
    </row>
    <row r="76" spans="1:7" ht="17.25" customHeight="1">
      <c r="A76" s="30" t="s">
        <v>65</v>
      </c>
      <c r="B76" s="31" t="s">
        <v>66</v>
      </c>
      <c r="C76" s="32">
        <f>SUM(C77:C79)</f>
        <v>4383.2705000000005</v>
      </c>
      <c r="D76" s="32">
        <f>SUM(D77:D79)</f>
        <v>650.59762999999998</v>
      </c>
      <c r="E76" s="34">
        <f t="shared" si="5"/>
        <v>14.842744247702713</v>
      </c>
      <c r="F76" s="34">
        <f t="shared" si="6"/>
        <v>-3732.6728700000003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hidden="1" customHeight="1">
      <c r="A78" s="35" t="s">
        <v>69</v>
      </c>
      <c r="B78" s="51" t="s">
        <v>70</v>
      </c>
      <c r="C78" s="37">
        <v>2221.2455</v>
      </c>
      <c r="D78" s="37">
        <v>195.63504</v>
      </c>
      <c r="E78" s="38">
        <f t="shared" si="5"/>
        <v>8.8074478935354072</v>
      </c>
      <c r="F78" s="38">
        <f t="shared" si="6"/>
        <v>-2025.6104599999999</v>
      </c>
    </row>
    <row r="79" spans="1:7" s="6" customFormat="1">
      <c r="A79" s="35" t="s">
        <v>71</v>
      </c>
      <c r="B79" s="39" t="s">
        <v>72</v>
      </c>
      <c r="C79" s="37">
        <v>2162.0250000000001</v>
      </c>
      <c r="D79" s="37">
        <v>454.96258999999998</v>
      </c>
      <c r="E79" s="38">
        <f t="shared" si="5"/>
        <v>21.043354725315385</v>
      </c>
      <c r="F79" s="38">
        <f t="shared" si="6"/>
        <v>-1707.06241</v>
      </c>
    </row>
    <row r="80" spans="1:7">
      <c r="A80" s="30" t="s">
        <v>83</v>
      </c>
      <c r="B80" s="31" t="s">
        <v>84</v>
      </c>
      <c r="C80" s="32">
        <f>C81</f>
        <v>2113.4</v>
      </c>
      <c r="D80" s="32">
        <f>D81</f>
        <v>984.46799999999996</v>
      </c>
      <c r="E80" s="34">
        <f t="shared" si="5"/>
        <v>46.582189836282758</v>
      </c>
      <c r="F80" s="34">
        <f t="shared" si="6"/>
        <v>-1128.9320000000002</v>
      </c>
    </row>
    <row r="81" spans="1:6" s="6" customFormat="1" ht="15" customHeight="1">
      <c r="A81" s="35" t="s">
        <v>85</v>
      </c>
      <c r="B81" s="39" t="s">
        <v>230</v>
      </c>
      <c r="C81" s="37">
        <v>2113.4</v>
      </c>
      <c r="D81" s="37">
        <v>984.46799999999996</v>
      </c>
      <c r="E81" s="38">
        <f t="shared" si="5"/>
        <v>46.582189836282758</v>
      </c>
      <c r="F81" s="38">
        <f t="shared" si="6"/>
        <v>-1128.9320000000002</v>
      </c>
    </row>
    <row r="82" spans="1:6" ht="20.2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87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89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90</v>
      </c>
      <c r="B86" s="39" t="s">
        <v>91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92</v>
      </c>
      <c r="B87" s="31" t="s">
        <v>93</v>
      </c>
      <c r="C87" s="32">
        <f>C88+C89+C90+C91+C92</f>
        <v>15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-15</v>
      </c>
    </row>
    <row r="88" spans="1:6" ht="15.75" customHeight="1">
      <c r="A88" s="35" t="s">
        <v>94</v>
      </c>
      <c r="B88" s="39" t="s">
        <v>95</v>
      </c>
      <c r="C88" s="37">
        <v>15</v>
      </c>
      <c r="D88" s="37">
        <v>0</v>
      </c>
      <c r="E88" s="38">
        <f t="shared" si="7"/>
        <v>0</v>
      </c>
      <c r="F88" s="38">
        <f>SUM(D88-C88)</f>
        <v>-15</v>
      </c>
    </row>
    <row r="89" spans="1:6" ht="15" hidden="1" customHeight="1">
      <c r="A89" s="35" t="s">
        <v>96</v>
      </c>
      <c r="B89" s="39" t="s">
        <v>97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98</v>
      </c>
      <c r="B90" s="39" t="s">
        <v>99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100</v>
      </c>
      <c r="B91" s="39" t="s">
        <v>101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102</v>
      </c>
      <c r="B92" s="39" t="s">
        <v>103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113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114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115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116</v>
      </c>
      <c r="C97" s="246">
        <f>C55+C63+C65+C71+C76+C80+C82+C87+C93</f>
        <v>13816.43354</v>
      </c>
      <c r="D97" s="246">
        <f>D55+D63+D65+D71+D76+D80+D82+D87+D93</f>
        <v>4502.6934300000003</v>
      </c>
      <c r="E97" s="34">
        <f t="shared" si="7"/>
        <v>32.589404617076021</v>
      </c>
      <c r="F97" s="34">
        <f>SUM(D97-C97)</f>
        <v>-9313.7401099999988</v>
      </c>
    </row>
    <row r="98" spans="1:6" s="65" customFormat="1" ht="22.5" customHeight="1">
      <c r="A98" s="63" t="s">
        <v>117</v>
      </c>
      <c r="B98" s="63"/>
      <c r="C98" s="178"/>
      <c r="D98" s="178"/>
    </row>
    <row r="99" spans="1:6" ht="16.5" customHeight="1">
      <c r="A99" s="66" t="s">
        <v>118</v>
      </c>
      <c r="B99" s="66"/>
      <c r="C99" s="178" t="s">
        <v>119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019FA35F-4E8F-4CFD-BA4C-B9ACCE278E4E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61528DAC-5C4C-48F4-ADE2-8A724B05A086}" scale="70" showPageBreaks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7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8"/>
    </customSheetView>
    <customSheetView guid="{5C539BE6-C8E0-453F-AB5E-9E58094195EA}" scale="70" showPageBreaks="1" hiddenRows="1" view="pageBreakPreview" topLeftCell="A18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10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zoomScale="70" zoomScaleNormal="100" zoomScaleSheetLayoutView="70" workbookViewId="0">
      <selection activeCell="W45" sqref="W45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9" t="s">
        <v>421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5684.1</v>
      </c>
      <c r="D4" s="5">
        <f>D5+D12+D14+D7+D20+D17</f>
        <v>1659.66616</v>
      </c>
      <c r="E4" s="5">
        <f>SUM(D4/C4*100)</f>
        <v>29.198398339226966</v>
      </c>
      <c r="F4" s="5">
        <f>SUM(D4-C4)</f>
        <v>-4024.4338400000006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852.64014999999995</v>
      </c>
      <c r="E5" s="5">
        <f t="shared" ref="E5:E51" si="0">SUM(D5/C5*100)</f>
        <v>39.094000458505271</v>
      </c>
      <c r="F5" s="5">
        <f t="shared" ref="F5:F51" si="1">SUM(D5-C5)</f>
        <v>-1328.3598500000001</v>
      </c>
    </row>
    <row r="6" spans="1:6">
      <c r="A6" s="7">
        <v>1010200001</v>
      </c>
      <c r="B6" s="8" t="s">
        <v>225</v>
      </c>
      <c r="C6" s="90">
        <v>2181</v>
      </c>
      <c r="D6" s="10">
        <v>852.64014999999995</v>
      </c>
      <c r="E6" s="9">
        <f t="shared" ref="E6:E11" si="2">SUM(D6/C6*100)</f>
        <v>39.094000458505271</v>
      </c>
      <c r="F6" s="9">
        <f t="shared" si="1"/>
        <v>-1328.3598500000001</v>
      </c>
    </row>
    <row r="7" spans="1:6">
      <c r="A7" s="3">
        <v>1030200001</v>
      </c>
      <c r="B7" s="13" t="s">
        <v>265</v>
      </c>
      <c r="C7" s="5">
        <f>C8+C10+C9</f>
        <v>457.1</v>
      </c>
      <c r="D7" s="5">
        <f>D8+D9+D10+D11</f>
        <v>253.63947999999999</v>
      </c>
      <c r="E7" s="9">
        <f t="shared" si="2"/>
        <v>55.488838328593303</v>
      </c>
      <c r="F7" s="9">
        <f t="shared" si="1"/>
        <v>-203.46052000000003</v>
      </c>
    </row>
    <row r="8" spans="1:6">
      <c r="A8" s="7">
        <v>1030223001</v>
      </c>
      <c r="B8" s="8" t="s">
        <v>269</v>
      </c>
      <c r="C8" s="9">
        <v>170.499</v>
      </c>
      <c r="D8" s="10">
        <v>124.84684</v>
      </c>
      <c r="E8" s="9">
        <f t="shared" si="2"/>
        <v>73.224382547698227</v>
      </c>
      <c r="F8" s="9">
        <f t="shared" si="1"/>
        <v>-45.652159999999995</v>
      </c>
    </row>
    <row r="9" spans="1:6">
      <c r="A9" s="7">
        <v>1030224001</v>
      </c>
      <c r="B9" s="8" t="s">
        <v>275</v>
      </c>
      <c r="C9" s="9">
        <v>1.8280000000000001</v>
      </c>
      <c r="D9" s="10">
        <v>0.73495999999999995</v>
      </c>
      <c r="E9" s="9">
        <f t="shared" si="2"/>
        <v>40.205689277899339</v>
      </c>
      <c r="F9" s="9">
        <f t="shared" si="1"/>
        <v>-1.0930400000000002</v>
      </c>
    </row>
    <row r="10" spans="1:6">
      <c r="A10" s="7">
        <v>1030225001</v>
      </c>
      <c r="B10" s="8" t="s">
        <v>268</v>
      </c>
      <c r="C10" s="9">
        <v>284.77300000000002</v>
      </c>
      <c r="D10" s="10">
        <v>143.81540000000001</v>
      </c>
      <c r="E10" s="9">
        <f t="shared" si="2"/>
        <v>50.501768074922836</v>
      </c>
      <c r="F10" s="9">
        <f t="shared" si="1"/>
        <v>-140.95760000000001</v>
      </c>
    </row>
    <row r="11" spans="1:6">
      <c r="A11" s="7">
        <v>1030226001</v>
      </c>
      <c r="B11" s="8" t="s">
        <v>277</v>
      </c>
      <c r="C11" s="9">
        <v>0</v>
      </c>
      <c r="D11" s="10">
        <v>-15.757720000000001</v>
      </c>
      <c r="E11" s="9" t="e">
        <f t="shared" si="2"/>
        <v>#DIV/0!</v>
      </c>
      <c r="F11" s="9">
        <f t="shared" si="1"/>
        <v>-15.757720000000001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226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2966</v>
      </c>
      <c r="D14" s="5">
        <f>D15+D16</f>
        <v>499.40003000000002</v>
      </c>
      <c r="E14" s="5">
        <f t="shared" si="0"/>
        <v>16.837492582602835</v>
      </c>
      <c r="F14" s="5">
        <f t="shared" si="1"/>
        <v>-2466.5999700000002</v>
      </c>
    </row>
    <row r="15" spans="1:6" s="6" customFormat="1" ht="15" customHeight="1">
      <c r="A15" s="7">
        <v>1060100000</v>
      </c>
      <c r="B15" s="11" t="s">
        <v>243</v>
      </c>
      <c r="C15" s="9">
        <v>1266</v>
      </c>
      <c r="D15" s="10">
        <v>92.811750000000004</v>
      </c>
      <c r="E15" s="9">
        <f t="shared" si="0"/>
        <v>7.331101895734597</v>
      </c>
      <c r="F15" s="9">
        <f>SUM(D15-C15)</f>
        <v>-1173.1882499999999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406.58828</v>
      </c>
      <c r="E16" s="9">
        <f t="shared" si="0"/>
        <v>23.916957647058823</v>
      </c>
      <c r="F16" s="9">
        <f t="shared" si="1"/>
        <v>-1293.4117200000001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224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125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83.3</v>
      </c>
      <c r="E25" s="5" t="e">
        <f t="shared" si="0"/>
        <v>#DIV/0!</v>
      </c>
      <c r="F25" s="5">
        <f t="shared" si="1"/>
        <v>83.3</v>
      </c>
    </row>
    <row r="26" spans="1:6" s="6" customFormat="1" ht="32.25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128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414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13.3</v>
      </c>
      <c r="E31" s="5" t="e">
        <f t="shared" si="0"/>
        <v>#DIV/0!</v>
      </c>
      <c r="F31" s="5">
        <f t="shared" si="1"/>
        <v>13.3</v>
      </c>
    </row>
    <row r="32" spans="1:6" ht="17.25" hidden="1" customHeight="1">
      <c r="A32" s="16">
        <v>1140200000</v>
      </c>
      <c r="B32" s="18" t="s">
        <v>130</v>
      </c>
      <c r="C32" s="9">
        <v>0</v>
      </c>
      <c r="D32" s="10">
        <v>13.3</v>
      </c>
      <c r="E32" s="9" t="e">
        <f t="shared" si="0"/>
        <v>#DIV/0!</v>
      </c>
      <c r="F32" s="9">
        <f t="shared" si="1"/>
        <v>13.3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5684.1</v>
      </c>
      <c r="D39" s="125">
        <f>D4+D25</f>
        <v>1742.9661599999999</v>
      </c>
      <c r="E39" s="5">
        <f t="shared" si="0"/>
        <v>30.66388979785718</v>
      </c>
      <c r="F39" s="5">
        <f t="shared" si="1"/>
        <v>-3941.1338400000004</v>
      </c>
    </row>
    <row r="40" spans="1:7" s="6" customFormat="1">
      <c r="A40" s="3">
        <v>2000000000</v>
      </c>
      <c r="B40" s="4" t="s">
        <v>17</v>
      </c>
      <c r="C40" s="227">
        <f>C41+C43+C45+C46+C47+C49+C42+C44+C48</f>
        <v>18742.354240000001</v>
      </c>
      <c r="D40" s="468">
        <f>D41+D43+D45+D46+D47+D49+D42+D48</f>
        <v>4391.92</v>
      </c>
      <c r="E40" s="5">
        <f t="shared" si="0"/>
        <v>23.433128750852166</v>
      </c>
      <c r="F40" s="5">
        <f t="shared" si="1"/>
        <v>-14350.434240000001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4143.1499999999996</v>
      </c>
      <c r="E41" s="9">
        <f t="shared" si="0"/>
        <v>50</v>
      </c>
      <c r="F41" s="9">
        <f t="shared" si="1"/>
        <v>-4143.1499999999996</v>
      </c>
    </row>
    <row r="42" spans="1:7" ht="15" customHeight="1">
      <c r="A42" s="16">
        <v>2021500210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9846.6996299999992</v>
      </c>
      <c r="D43" s="10">
        <v>248.77</v>
      </c>
      <c r="E43" s="9">
        <f t="shared" si="0"/>
        <v>2.5264302695095009</v>
      </c>
      <c r="F43" s="9">
        <f t="shared" si="1"/>
        <v>-9597.9296299999987</v>
      </c>
    </row>
    <row r="44" spans="1:7" ht="15" hidden="1" customHeight="1">
      <c r="A44" s="16">
        <v>2022999910</v>
      </c>
      <c r="B44" s="18" t="s">
        <v>332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21.4389</v>
      </c>
      <c r="D45" s="180">
        <v>0</v>
      </c>
      <c r="E45" s="9">
        <f t="shared" si="0"/>
        <v>0</v>
      </c>
      <c r="F45" s="9">
        <f t="shared" si="1"/>
        <v>-21.4389</v>
      </c>
    </row>
    <row r="46" spans="1:7" ht="24" customHeight="1">
      <c r="A46" s="16">
        <v>2020400000</v>
      </c>
      <c r="B46" s="17" t="s">
        <v>21</v>
      </c>
      <c r="C46" s="12">
        <v>377.24799999999999</v>
      </c>
      <c r="D46" s="181">
        <v>0</v>
      </c>
      <c r="E46" s="9">
        <f t="shared" si="0"/>
        <v>0</v>
      </c>
      <c r="F46" s="9">
        <f t="shared" si="1"/>
        <v>-377.24799999999999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284</v>
      </c>
      <c r="C48" s="12">
        <v>210.66771</v>
      </c>
      <c r="D48" s="181">
        <v>0</v>
      </c>
      <c r="E48" s="9">
        <f>SUM(D48/C48*100)</f>
        <v>0</v>
      </c>
      <c r="F48" s="9">
        <f>SUM(D48-C48)</f>
        <v>-210.66771</v>
      </c>
    </row>
    <row r="49" spans="1:7" ht="27.75" hidden="1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3">
        <f>SUM(C39,C40,C50)</f>
        <v>24426.454239999999</v>
      </c>
      <c r="D51" s="244">
        <f>D39+D40</f>
        <v>6134.88616</v>
      </c>
      <c r="E51" s="92">
        <f t="shared" si="0"/>
        <v>25.115745820994771</v>
      </c>
      <c r="F51" s="92">
        <f t="shared" si="1"/>
        <v>-18291.568079999997</v>
      </c>
      <c r="G51" s="146">
        <f>18968.9976-D51</f>
        <v>12834.111439999999</v>
      </c>
    </row>
    <row r="52" spans="1:7" s="6" customFormat="1" ht="23.25" customHeight="1">
      <c r="A52" s="3"/>
      <c r="B52" s="21" t="s">
        <v>307</v>
      </c>
      <c r="C52" s="92">
        <f>C51-C98</f>
        <v>-1793.9677800000027</v>
      </c>
      <c r="D52" s="92">
        <f>D51-D98</f>
        <v>-1488.9111000000003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2237.5080000000003</v>
      </c>
      <c r="D56" s="33">
        <f>D57+D58+D59+D60+D61+D63+D62</f>
        <v>1008.18331</v>
      </c>
      <c r="E56" s="34">
        <f>SUM(D56/C56*100)</f>
        <v>45.058310852966777</v>
      </c>
      <c r="F56" s="34">
        <f>SUM(D56-C56)</f>
        <v>-1229.3246900000004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2208.3000000000002</v>
      </c>
      <c r="D58" s="37">
        <v>993.97531000000004</v>
      </c>
      <c r="E58" s="38">
        <f t="shared" ref="E58:E98" si="3">SUM(D58/C58*100)</f>
        <v>45.01088212652266</v>
      </c>
      <c r="F58" s="38">
        <f t="shared" ref="F58:F98" si="4">SUM(D58-C58)</f>
        <v>-1214.3246900000001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19.207999999999998</v>
      </c>
      <c r="D63" s="37">
        <v>14.208</v>
      </c>
      <c r="E63" s="38">
        <f t="shared" si="3"/>
        <v>73.969179508538119</v>
      </c>
      <c r="F63" s="38">
        <f t="shared" si="4"/>
        <v>-4.9999999999999982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105</v>
      </c>
      <c r="D66" s="145">
        <f>SUM(D69+D70+D71)</f>
        <v>0</v>
      </c>
      <c r="E66" s="34">
        <f t="shared" si="3"/>
        <v>0</v>
      </c>
      <c r="F66" s="34">
        <f t="shared" si="4"/>
        <v>-105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215</v>
      </c>
      <c r="B70" s="47" t="s">
        <v>216</v>
      </c>
      <c r="C70" s="96">
        <v>100</v>
      </c>
      <c r="D70" s="37">
        <v>0</v>
      </c>
      <c r="E70" s="34">
        <f t="shared" si="3"/>
        <v>0</v>
      </c>
      <c r="F70" s="34">
        <f t="shared" si="4"/>
        <v>-100</v>
      </c>
    </row>
    <row r="71" spans="1:7" ht="17.25" customHeight="1">
      <c r="A71" s="46" t="s">
        <v>340</v>
      </c>
      <c r="B71" s="47" t="s">
        <v>395</v>
      </c>
      <c r="C71" s="96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3257.56333</v>
      </c>
      <c r="D72" s="48">
        <f>SUM(D73:D76)</f>
        <v>361.80200000000002</v>
      </c>
      <c r="E72" s="34">
        <f t="shared" si="3"/>
        <v>11.106522371124555</v>
      </c>
      <c r="F72" s="34">
        <f t="shared" si="4"/>
        <v>-2895.7613299999998</v>
      </c>
    </row>
    <row r="73" spans="1:7" ht="15" customHeight="1">
      <c r="A73" s="35" t="s">
        <v>57</v>
      </c>
      <c r="B73" s="39" t="s">
        <v>58</v>
      </c>
      <c r="C73" s="49">
        <v>21.4389</v>
      </c>
      <c r="D73" s="37">
        <v>0</v>
      </c>
      <c r="E73" s="38">
        <f t="shared" si="3"/>
        <v>0</v>
      </c>
      <c r="F73" s="38">
        <f t="shared" si="4"/>
        <v>-21.4389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3156.1244299999998</v>
      </c>
      <c r="D75" s="37">
        <v>361.80200000000002</v>
      </c>
      <c r="E75" s="38">
        <f t="shared" si="3"/>
        <v>11.463489733197878</v>
      </c>
      <c r="F75" s="38">
        <f t="shared" si="4"/>
        <v>-2794.3224299999997</v>
      </c>
    </row>
    <row r="76" spans="1:7" ht="18" customHeight="1">
      <c r="A76" s="35" t="s">
        <v>63</v>
      </c>
      <c r="B76" s="39" t="s">
        <v>64</v>
      </c>
      <c r="C76" s="49">
        <v>80</v>
      </c>
      <c r="D76" s="37">
        <v>0</v>
      </c>
      <c r="E76" s="38">
        <f t="shared" si="3"/>
        <v>0</v>
      </c>
      <c r="F76" s="38">
        <f t="shared" si="4"/>
        <v>-80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14564.55069</v>
      </c>
      <c r="D77" s="32">
        <f>D78+D79+D80+D83</f>
        <v>2731.5119500000001</v>
      </c>
      <c r="E77" s="34">
        <f t="shared" si="3"/>
        <v>18.754522594888236</v>
      </c>
      <c r="F77" s="34">
        <f t="shared" si="4"/>
        <v>-11833.03874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hidden="1" customHeight="1">
      <c r="A79" s="35" t="s">
        <v>69</v>
      </c>
      <c r="B79" s="51" t="s">
        <v>70</v>
      </c>
      <c r="C79" s="37">
        <v>700</v>
      </c>
      <c r="D79" s="37">
        <v>700</v>
      </c>
      <c r="E79" s="38">
        <f t="shared" si="3"/>
        <v>100</v>
      </c>
      <c r="F79" s="38">
        <f t="shared" si="4"/>
        <v>0</v>
      </c>
    </row>
    <row r="80" spans="1:7" ht="17.25" customHeight="1">
      <c r="A80" s="35" t="s">
        <v>71</v>
      </c>
      <c r="B80" s="39" t="s">
        <v>72</v>
      </c>
      <c r="C80" s="37">
        <v>13864.55069</v>
      </c>
      <c r="D80" s="37">
        <v>2031.5119500000001</v>
      </c>
      <c r="E80" s="38">
        <f t="shared" si="3"/>
        <v>14.652562462520017</v>
      </c>
      <c r="F80" s="38">
        <f t="shared" si="4"/>
        <v>-11833.03874</v>
      </c>
    </row>
    <row r="81" spans="1:6" s="6" customFormat="1" ht="18.75" customHeight="1">
      <c r="A81" s="30" t="s">
        <v>83</v>
      </c>
      <c r="B81" s="31" t="s">
        <v>84</v>
      </c>
      <c r="C81" s="32">
        <f>C82</f>
        <v>6030.8</v>
      </c>
      <c r="D81" s="32">
        <f>D82</f>
        <v>3522.3</v>
      </c>
      <c r="E81" s="38">
        <f t="shared" si="3"/>
        <v>58.405186708231085</v>
      </c>
      <c r="F81" s="38">
        <f t="shared" si="4"/>
        <v>-2508.5</v>
      </c>
    </row>
    <row r="82" spans="1:6" ht="19.5" customHeight="1">
      <c r="A82" s="35" t="s">
        <v>85</v>
      </c>
      <c r="B82" s="39" t="s">
        <v>230</v>
      </c>
      <c r="C82" s="37">
        <v>6030.8</v>
      </c>
      <c r="D82" s="37">
        <v>3522.3</v>
      </c>
      <c r="E82" s="38">
        <f t="shared" si="3"/>
        <v>58.405186708231085</v>
      </c>
      <c r="F82" s="38">
        <f t="shared" si="4"/>
        <v>-2508.5</v>
      </c>
    </row>
    <row r="83" spans="1:6" ht="15" hidden="1" customHeight="1">
      <c r="A83" s="35" t="s">
        <v>252</v>
      </c>
      <c r="B83" s="39" t="s">
        <v>253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89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92</v>
      </c>
      <c r="B89" s="31" t="s">
        <v>93</v>
      </c>
      <c r="C89" s="32">
        <f>C90+C91+C92+C93+C94</f>
        <v>25</v>
      </c>
      <c r="D89" s="32">
        <f>D90+D91+D92+D93+D94</f>
        <v>0</v>
      </c>
      <c r="E89" s="38">
        <f t="shared" si="3"/>
        <v>0</v>
      </c>
      <c r="F89" s="22">
        <f>F90+F91+F92+F93+F94</f>
        <v>-25</v>
      </c>
    </row>
    <row r="90" spans="1:6" ht="15.75" customHeight="1">
      <c r="A90" s="35" t="s">
        <v>94</v>
      </c>
      <c r="B90" s="39" t="s">
        <v>95</v>
      </c>
      <c r="C90" s="37">
        <v>25</v>
      </c>
      <c r="D90" s="37">
        <v>0</v>
      </c>
      <c r="E90" s="38">
        <f t="shared" si="3"/>
        <v>0</v>
      </c>
      <c r="F90" s="38">
        <f>SUM(D90-C90)</f>
        <v>-25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112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114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116</v>
      </c>
      <c r="C98" s="246">
        <f>C56+C72+C77+C84+C89+C95+C66+C81</f>
        <v>26220.422020000002</v>
      </c>
      <c r="D98" s="246">
        <f>SUM(D56+D66+D72+D77+D81+D89)</f>
        <v>7623.7972600000003</v>
      </c>
      <c r="E98" s="34">
        <f t="shared" si="3"/>
        <v>29.075799215530701</v>
      </c>
      <c r="F98" s="34">
        <f t="shared" si="4"/>
        <v>-18596.624760000002</v>
      </c>
      <c r="G98" s="193"/>
    </row>
    <row r="99" spans="1:7" ht="20.25" customHeight="1">
      <c r="D99" s="175"/>
    </row>
    <row r="100" spans="1:7" s="65" customFormat="1" ht="13.5" customHeight="1">
      <c r="A100" s="63" t="s">
        <v>117</v>
      </c>
      <c r="B100" s="63"/>
      <c r="C100" s="117"/>
      <c r="D100" s="64"/>
    </row>
    <row r="101" spans="1:7" s="65" customFormat="1" ht="12.75">
      <c r="A101" s="66" t="s">
        <v>118</v>
      </c>
      <c r="B101" s="66"/>
      <c r="C101" s="132" t="s">
        <v>119</v>
      </c>
      <c r="D101" s="132"/>
    </row>
    <row r="102" spans="1:7" ht="5.25" customHeight="1"/>
    <row r="142" hidden="1"/>
  </sheetData>
  <customSheetViews>
    <customSheetView guid="{019FA35F-4E8F-4CFD-BA4C-B9ACCE278E4E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61528DAC-5C4C-48F4-ADE2-8A724B05A086}" scale="70" showPageBreaks="1" printArea="1" hiddenRows="1" view="pageBreakPreview" topLeftCell="A34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5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7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8"/>
    </customSheetView>
    <customSheetView guid="{5C539BE6-C8E0-453F-AB5E-9E58094195EA}" scale="70" showPageBreaks="1" printArea="1" hiddenRows="1" view="pageBreakPreview" topLeftCell="A37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9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10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28" zoomScale="70" zoomScaleNormal="100" zoomScaleSheetLayoutView="86" workbookViewId="0">
      <selection activeCell="C94" sqref="C94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9" t="s">
        <v>422</v>
      </c>
      <c r="B1" s="529"/>
      <c r="C1" s="529"/>
      <c r="D1" s="529"/>
      <c r="E1" s="529"/>
      <c r="F1" s="529"/>
    </row>
    <row r="2" spans="1:6">
      <c r="A2" s="529"/>
      <c r="B2" s="529"/>
      <c r="C2" s="529"/>
      <c r="D2" s="529"/>
      <c r="E2" s="529"/>
      <c r="F2" s="529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5354.3099999999995</v>
      </c>
      <c r="D4" s="5">
        <f>D5+D12+D14+D17+D20+D7</f>
        <v>1952.4199700000001</v>
      </c>
      <c r="E4" s="5">
        <f>SUM(D4/C4*100)</f>
        <v>36.464455177231059</v>
      </c>
      <c r="F4" s="5">
        <f>SUM(D4-C4)</f>
        <v>-3401.8900299999996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731.22526000000005</v>
      </c>
      <c r="E5" s="5">
        <f t="shared" ref="E5:E52" si="0">SUM(D5/C5*100)</f>
        <v>42.912280516431927</v>
      </c>
      <c r="F5" s="5">
        <f t="shared" ref="F5:F52" si="1">SUM(D5-C5)</f>
        <v>-972.77473999999995</v>
      </c>
    </row>
    <row r="6" spans="1:6">
      <c r="A6" s="7">
        <v>1010200001</v>
      </c>
      <c r="B6" s="8" t="s">
        <v>225</v>
      </c>
      <c r="C6" s="9">
        <v>1704</v>
      </c>
      <c r="D6" s="10">
        <v>731.22526000000005</v>
      </c>
      <c r="E6" s="9">
        <f t="shared" ref="E6:E11" si="2">SUM(D6/C6*100)</f>
        <v>42.912280516431927</v>
      </c>
      <c r="F6" s="9">
        <f t="shared" si="1"/>
        <v>-972.77473999999995</v>
      </c>
    </row>
    <row r="7" spans="1:6" ht="31.5">
      <c r="A7" s="3">
        <v>1030000000</v>
      </c>
      <c r="B7" s="13" t="s">
        <v>267</v>
      </c>
      <c r="C7" s="5">
        <f>C8+C10+C9</f>
        <v>860.31</v>
      </c>
      <c r="D7" s="5">
        <f>D8+D10+D9+D11</f>
        <v>477.34633000000002</v>
      </c>
      <c r="E7" s="9">
        <f t="shared" si="2"/>
        <v>55.485386662947079</v>
      </c>
      <c r="F7" s="9">
        <f t="shared" si="1"/>
        <v>-382.96366999999992</v>
      </c>
    </row>
    <row r="8" spans="1:6">
      <c r="A8" s="7">
        <v>1030223001</v>
      </c>
      <c r="B8" s="8" t="s">
        <v>269</v>
      </c>
      <c r="C8" s="9">
        <v>320.89600000000002</v>
      </c>
      <c r="D8" s="10">
        <v>234.96018000000001</v>
      </c>
      <c r="E8" s="9">
        <f t="shared" si="2"/>
        <v>73.220040137614674</v>
      </c>
      <c r="F8" s="9">
        <f t="shared" si="1"/>
        <v>-85.935820000000007</v>
      </c>
    </row>
    <row r="9" spans="1:6">
      <c r="A9" s="7">
        <v>1030224001</v>
      </c>
      <c r="B9" s="8" t="s">
        <v>275</v>
      </c>
      <c r="C9" s="9">
        <v>3.4409999999999998</v>
      </c>
      <c r="D9" s="10">
        <v>1.3831899999999999</v>
      </c>
      <c r="E9" s="9">
        <f t="shared" si="2"/>
        <v>40.197326358616678</v>
      </c>
      <c r="F9" s="9">
        <f t="shared" si="1"/>
        <v>-2.0578099999999999</v>
      </c>
    </row>
    <row r="10" spans="1:6">
      <c r="A10" s="7">
        <v>1030225001</v>
      </c>
      <c r="B10" s="8" t="s">
        <v>268</v>
      </c>
      <c r="C10" s="9">
        <v>535.97299999999996</v>
      </c>
      <c r="D10" s="10">
        <v>270.65879000000001</v>
      </c>
      <c r="E10" s="9">
        <f t="shared" si="2"/>
        <v>50.498586682538118</v>
      </c>
      <c r="F10" s="9">
        <f t="shared" si="1"/>
        <v>-265.31420999999995</v>
      </c>
    </row>
    <row r="11" spans="1:6">
      <c r="A11" s="7">
        <v>1030226001</v>
      </c>
      <c r="B11" s="8" t="s">
        <v>278</v>
      </c>
      <c r="C11" s="9">
        <v>0</v>
      </c>
      <c r="D11" s="10">
        <v>-29.655830000000002</v>
      </c>
      <c r="E11" s="9" t="e">
        <f t="shared" si="2"/>
        <v>#DIV/0!</v>
      </c>
      <c r="F11" s="9">
        <f t="shared" si="1"/>
        <v>-29.655830000000002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58.41</v>
      </c>
      <c r="E12" s="5">
        <f t="shared" si="0"/>
        <v>233.64</v>
      </c>
      <c r="F12" s="5">
        <f t="shared" si="1"/>
        <v>33.409999999999997</v>
      </c>
    </row>
    <row r="13" spans="1:6" ht="15.75" customHeight="1">
      <c r="A13" s="7">
        <v>1050300000</v>
      </c>
      <c r="B13" s="11" t="s">
        <v>226</v>
      </c>
      <c r="C13" s="12">
        <v>25</v>
      </c>
      <c r="D13" s="10">
        <v>58.41</v>
      </c>
      <c r="E13" s="9">
        <f t="shared" si="0"/>
        <v>233.64</v>
      </c>
      <c r="F13" s="9">
        <f t="shared" si="1"/>
        <v>33.409999999999997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2757</v>
      </c>
      <c r="D14" s="5">
        <f>D15+D16</f>
        <v>683.03837999999996</v>
      </c>
      <c r="E14" s="5">
        <f t="shared" si="0"/>
        <v>24.774696409140368</v>
      </c>
      <c r="F14" s="5">
        <f t="shared" si="1"/>
        <v>-2073.96162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217.03648999999999</v>
      </c>
      <c r="E15" s="9">
        <f t="shared" si="0"/>
        <v>21.725374374374372</v>
      </c>
      <c r="F15" s="9">
        <f>SUM(D15-C15)</f>
        <v>-781.96351000000004</v>
      </c>
    </row>
    <row r="16" spans="1:6" ht="15.75" customHeight="1">
      <c r="A16" s="7">
        <v>1060600000</v>
      </c>
      <c r="B16" s="11" t="s">
        <v>7</v>
      </c>
      <c r="C16" s="9">
        <v>1758</v>
      </c>
      <c r="D16" s="10">
        <v>466.00189</v>
      </c>
      <c r="E16" s="9">
        <f t="shared" si="0"/>
        <v>26.507502275312856</v>
      </c>
      <c r="F16" s="9">
        <f t="shared" si="1"/>
        <v>-1291.99811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2.4</v>
      </c>
      <c r="E17" s="5">
        <f t="shared" si="0"/>
        <v>30</v>
      </c>
      <c r="F17" s="5">
        <f t="shared" si="1"/>
        <v>-5.6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2.4</v>
      </c>
      <c r="E18" s="9">
        <f t="shared" si="0"/>
        <v>30</v>
      </c>
      <c r="F18" s="9">
        <f t="shared" si="1"/>
        <v>-5.6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462.24</v>
      </c>
      <c r="D25" s="5">
        <f>D26+D29+D31+D36+D34</f>
        <v>462.63237000000004</v>
      </c>
      <c r="E25" s="5">
        <f t="shared" si="0"/>
        <v>100.08488447559709</v>
      </c>
      <c r="F25" s="5">
        <f t="shared" si="1"/>
        <v>0.39237000000002809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222</v>
      </c>
      <c r="C27" s="12">
        <v>0</v>
      </c>
      <c r="D27" s="10"/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hidden="1" customHeight="1">
      <c r="A29" s="68">
        <v>1130000000</v>
      </c>
      <c r="B29" s="69" t="s">
        <v>128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hidden="1" customHeight="1">
      <c r="A30" s="7">
        <v>1130299000</v>
      </c>
      <c r="B30" s="8" t="s">
        <v>415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hidden="1" customHeight="1">
      <c r="A31" s="70">
        <v>1140000000</v>
      </c>
      <c r="B31" s="71" t="s">
        <v>129</v>
      </c>
      <c r="C31" s="5">
        <f>C32+C33</f>
        <v>462.24</v>
      </c>
      <c r="D31" s="5">
        <f>D32+D33</f>
        <v>462.24</v>
      </c>
      <c r="E31" s="5">
        <f t="shared" si="0"/>
        <v>100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218</v>
      </c>
      <c r="C32" s="9">
        <v>462.24</v>
      </c>
      <c r="D32" s="10">
        <v>462.24</v>
      </c>
      <c r="E32" s="9">
        <f t="shared" si="0"/>
        <v>100</v>
      </c>
      <c r="F32" s="9">
        <f t="shared" si="1"/>
        <v>0</v>
      </c>
    </row>
    <row r="33" spans="1:7" ht="15.75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1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5816.5499999999993</v>
      </c>
      <c r="D39" s="125">
        <f>SUM(D4,D25)</f>
        <v>2415.0523400000002</v>
      </c>
      <c r="E39" s="5">
        <f t="shared" si="0"/>
        <v>41.52035725644928</v>
      </c>
      <c r="F39" s="5">
        <f t="shared" si="1"/>
        <v>-3401.4976599999991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14455.77428</v>
      </c>
      <c r="D40" s="227">
        <f>D41+D43+D45+D46+D48+D49+D42+D44+D51</f>
        <v>3502.8532100000002</v>
      </c>
      <c r="E40" s="5">
        <f t="shared" si="0"/>
        <v>24.231515670843752</v>
      </c>
      <c r="F40" s="5">
        <f t="shared" si="1"/>
        <v>-10952.92107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739.60199999999998</v>
      </c>
      <c r="E41" s="9">
        <f t="shared" si="0"/>
        <v>50.000135208220655</v>
      </c>
      <c r="F41" s="9">
        <f t="shared" si="1"/>
        <v>-739.59800000000007</v>
      </c>
    </row>
    <row r="42" spans="1:7" ht="15.75" customHeight="1">
      <c r="A42" s="16">
        <v>2020100310</v>
      </c>
      <c r="B42" s="17" t="s">
        <v>228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8540.8092799999995</v>
      </c>
      <c r="D43" s="10">
        <v>1353.441</v>
      </c>
      <c r="E43" s="9">
        <f t="shared" si="0"/>
        <v>15.846753576026465</v>
      </c>
      <c r="F43" s="9">
        <f t="shared" si="1"/>
        <v>-7187.3682799999997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235.76499999999999</v>
      </c>
      <c r="D45" s="180">
        <v>113.46299999999999</v>
      </c>
      <c r="E45" s="9">
        <f t="shared" si="0"/>
        <v>48.125463915339431</v>
      </c>
      <c r="F45" s="9">
        <f t="shared" si="1"/>
        <v>-122.30199999999999</v>
      </c>
    </row>
    <row r="46" spans="1:7" ht="12.75" customHeight="1">
      <c r="A46" s="16">
        <v>2020400000</v>
      </c>
      <c r="B46" s="17" t="s">
        <v>21</v>
      </c>
      <c r="C46" s="12">
        <v>3300</v>
      </c>
      <c r="D46" s="181">
        <v>297</v>
      </c>
      <c r="E46" s="9">
        <f t="shared" si="0"/>
        <v>9</v>
      </c>
      <c r="F46" s="9">
        <f t="shared" si="1"/>
        <v>-3003</v>
      </c>
    </row>
    <row r="47" spans="1:7" ht="0.75" customHeight="1">
      <c r="A47" s="16">
        <v>2020700000</v>
      </c>
      <c r="B47" s="17" t="s">
        <v>339</v>
      </c>
      <c r="C47" s="12">
        <v>0</v>
      </c>
      <c r="D47" s="181"/>
      <c r="E47" s="9"/>
      <c r="F47" s="9"/>
    </row>
    <row r="48" spans="1:7" ht="15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334</v>
      </c>
      <c r="C51" s="12">
        <v>900</v>
      </c>
      <c r="D51" s="10">
        <v>999.34721000000002</v>
      </c>
      <c r="E51" s="9">
        <f t="shared" si="0"/>
        <v>111.03857888888888</v>
      </c>
      <c r="F51" s="9">
        <f t="shared" si="1"/>
        <v>99.347210000000018</v>
      </c>
    </row>
    <row r="52" spans="1:7" s="6" customFormat="1" ht="15.75" customHeight="1">
      <c r="A52" s="3"/>
      <c r="B52" s="4" t="s">
        <v>25</v>
      </c>
      <c r="C52" s="243">
        <f>C39+C40</f>
        <v>20272.324280000001</v>
      </c>
      <c r="D52" s="244">
        <f>D39+D40</f>
        <v>5917.9055500000004</v>
      </c>
      <c r="E52" s="5">
        <f t="shared" si="0"/>
        <v>29.192042650178053</v>
      </c>
      <c r="F52" s="5">
        <f t="shared" si="1"/>
        <v>-14354.418730000001</v>
      </c>
      <c r="G52" s="93"/>
    </row>
    <row r="53" spans="1:7" s="6" customFormat="1">
      <c r="A53" s="3"/>
      <c r="B53" s="21" t="s">
        <v>308</v>
      </c>
      <c r="C53" s="92">
        <f>C52-C103</f>
        <v>34.679290000000037</v>
      </c>
      <c r="D53" s="92">
        <f>D52-D103</f>
        <v>1146.9575300000006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410</v>
      </c>
      <c r="D55" s="471" t="s">
        <v>417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2549.7840000000001</v>
      </c>
      <c r="D57" s="32">
        <f>D58+D59+D60+D61+D62+D64+D63</f>
        <v>1186.7122999999999</v>
      </c>
      <c r="E57" s="34">
        <f>SUM(D57/C57*100)</f>
        <v>46.541679608939418</v>
      </c>
      <c r="F57" s="34">
        <f>SUM(D57-C57)</f>
        <v>-1363.0717000000002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2489.2800000000002</v>
      </c>
      <c r="D59" s="37">
        <v>1136.7122999999999</v>
      </c>
      <c r="E59" s="38">
        <f t="shared" ref="E59:E103" si="3">SUM(D59/C59*100)</f>
        <v>45.664300520632466</v>
      </c>
      <c r="F59" s="38">
        <f t="shared" ref="F59:F103" si="4">SUM(D59-C59)</f>
        <v>-1352.5677000000003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41</v>
      </c>
      <c r="B64" s="39" t="s">
        <v>42</v>
      </c>
      <c r="C64" s="37">
        <v>55.503999999999998</v>
      </c>
      <c r="D64" s="37">
        <v>50</v>
      </c>
      <c r="E64" s="38">
        <f t="shared" si="3"/>
        <v>90.083597578552897</v>
      </c>
      <c r="F64" s="38">
        <f t="shared" si="4"/>
        <v>-5.5039999999999978</v>
      </c>
    </row>
    <row r="65" spans="1:7" s="6" customFormat="1">
      <c r="A65" s="41" t="s">
        <v>43</v>
      </c>
      <c r="B65" s="42" t="s">
        <v>44</v>
      </c>
      <c r="C65" s="32">
        <f>C66</f>
        <v>235.76499999999999</v>
      </c>
      <c r="D65" s="32">
        <f>D66</f>
        <v>0</v>
      </c>
      <c r="E65" s="34">
        <f t="shared" si="3"/>
        <v>0</v>
      </c>
      <c r="F65" s="34">
        <f t="shared" si="4"/>
        <v>-235.76499999999999</v>
      </c>
    </row>
    <row r="66" spans="1:7">
      <c r="A66" s="43" t="s">
        <v>45</v>
      </c>
      <c r="B66" s="44" t="s">
        <v>46</v>
      </c>
      <c r="C66" s="37">
        <v>235.76499999999999</v>
      </c>
      <c r="D66" s="37">
        <v>0</v>
      </c>
      <c r="E66" s="38">
        <f t="shared" si="3"/>
        <v>0</v>
      </c>
      <c r="F66" s="38">
        <f t="shared" si="4"/>
        <v>-235.76499999999999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13.5</v>
      </c>
      <c r="D67" s="32">
        <f>D70+D71</f>
        <v>0.7</v>
      </c>
      <c r="E67" s="34">
        <f t="shared" si="3"/>
        <v>5.1851851851851851</v>
      </c>
      <c r="F67" s="34">
        <f t="shared" si="4"/>
        <v>-12.8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8.5</v>
      </c>
      <c r="D71" s="37">
        <v>0.7</v>
      </c>
      <c r="E71" s="34">
        <f t="shared" si="3"/>
        <v>8.235294117647058</v>
      </c>
      <c r="F71" s="34">
        <f t="shared" si="4"/>
        <v>-7.8</v>
      </c>
    </row>
    <row r="72" spans="1:7" ht="15.75" customHeight="1">
      <c r="A72" s="46" t="s">
        <v>340</v>
      </c>
      <c r="B72" s="47" t="s">
        <v>396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4374.2875100000001</v>
      </c>
      <c r="D73" s="48">
        <f>SUM(D74:D77)</f>
        <v>1825.8240000000001</v>
      </c>
      <c r="E73" s="34">
        <f t="shared" si="3"/>
        <v>41.739917548309485</v>
      </c>
      <c r="F73" s="34">
        <f t="shared" si="4"/>
        <v>-2548.46351</v>
      </c>
    </row>
    <row r="74" spans="1:7" ht="1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4043.2875100000001</v>
      </c>
      <c r="D76" s="37">
        <v>1503.8240000000001</v>
      </c>
      <c r="E76" s="38">
        <f t="shared" si="3"/>
        <v>37.193100819090652</v>
      </c>
      <c r="F76" s="38">
        <f t="shared" si="4"/>
        <v>-2539.46351</v>
      </c>
    </row>
    <row r="77" spans="1:7">
      <c r="A77" s="35" t="s">
        <v>63</v>
      </c>
      <c r="B77" s="39" t="s">
        <v>64</v>
      </c>
      <c r="C77" s="49">
        <v>331</v>
      </c>
      <c r="D77" s="37">
        <v>322</v>
      </c>
      <c r="E77" s="38">
        <f t="shared" si="3"/>
        <v>97.280966767371595</v>
      </c>
      <c r="F77" s="38">
        <f t="shared" si="4"/>
        <v>-9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11804.40848</v>
      </c>
      <c r="D78" s="32">
        <f>SUM(D79:D82)</f>
        <v>1537.51172</v>
      </c>
      <c r="E78" s="34">
        <f t="shared" si="3"/>
        <v>13.024894238495548</v>
      </c>
      <c r="F78" s="34">
        <f t="shared" si="4"/>
        <v>-10266.89676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69</v>
      </c>
      <c r="B80" s="51" t="s">
        <v>70</v>
      </c>
      <c r="C80" s="37">
        <v>10607.31928</v>
      </c>
      <c r="D80" s="37">
        <v>1158.91932</v>
      </c>
      <c r="E80" s="38">
        <f t="shared" si="3"/>
        <v>10.925656986540712</v>
      </c>
      <c r="F80" s="38">
        <f t="shared" si="4"/>
        <v>-9448.3999599999988</v>
      </c>
    </row>
    <row r="81" spans="1:6" ht="18" customHeight="1">
      <c r="A81" s="35" t="s">
        <v>71</v>
      </c>
      <c r="B81" s="39" t="s">
        <v>72</v>
      </c>
      <c r="C81" s="37">
        <v>1197.0891999999999</v>
      </c>
      <c r="D81" s="37">
        <v>378.5924</v>
      </c>
      <c r="E81" s="38">
        <f t="shared" si="3"/>
        <v>31.626080997138729</v>
      </c>
      <c r="F81" s="38">
        <f t="shared" si="4"/>
        <v>-818.49679999999989</v>
      </c>
    </row>
    <row r="82" spans="1:6" hidden="1">
      <c r="A82" s="35" t="s">
        <v>252</v>
      </c>
      <c r="B82" s="39" t="s">
        <v>253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83</v>
      </c>
      <c r="B83" s="31" t="s">
        <v>84</v>
      </c>
      <c r="C83" s="32">
        <f>C84+C85</f>
        <v>1224.9000000000001</v>
      </c>
      <c r="D83" s="32">
        <f>D84+D85</f>
        <v>204.15</v>
      </c>
      <c r="E83" s="34">
        <f t="shared" si="3"/>
        <v>16.666666666666664</v>
      </c>
      <c r="F83" s="34">
        <f t="shared" si="4"/>
        <v>-1020.7500000000001</v>
      </c>
    </row>
    <row r="84" spans="1:6" ht="18" customHeight="1">
      <c r="A84" s="35" t="s">
        <v>85</v>
      </c>
      <c r="B84" s="39" t="s">
        <v>230</v>
      </c>
      <c r="C84" s="37">
        <v>1224.9000000000001</v>
      </c>
      <c r="D84" s="37">
        <v>204.15</v>
      </c>
      <c r="E84" s="38">
        <f t="shared" si="3"/>
        <v>16.666666666666664</v>
      </c>
      <c r="F84" s="38">
        <f t="shared" si="4"/>
        <v>-1020.7500000000001</v>
      </c>
    </row>
    <row r="85" spans="1:6" hidden="1">
      <c r="A85" s="35" t="s">
        <v>259</v>
      </c>
      <c r="B85" s="39" t="s">
        <v>260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86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87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88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89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90</v>
      </c>
      <c r="B90" s="39" t="s">
        <v>91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86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87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93</v>
      </c>
      <c r="C93" s="32">
        <f>C94+C95+C96+C97+C98</f>
        <v>35</v>
      </c>
      <c r="D93" s="32">
        <f>D94+D95+D96+D97+D98</f>
        <v>16.05</v>
      </c>
      <c r="E93" s="38">
        <f t="shared" si="3"/>
        <v>45.857142857142854</v>
      </c>
      <c r="F93" s="22">
        <f>F94+F95+F96+F97+F98</f>
        <v>-18.95</v>
      </c>
    </row>
    <row r="94" spans="1:6" ht="18.75" customHeight="1">
      <c r="A94" s="53">
        <v>1101</v>
      </c>
      <c r="B94" s="54" t="s">
        <v>95</v>
      </c>
      <c r="C94" s="37">
        <v>35</v>
      </c>
      <c r="D94" s="37">
        <v>16.05</v>
      </c>
      <c r="E94" s="38">
        <f t="shared" si="3"/>
        <v>45.857142857142854</v>
      </c>
      <c r="F94" s="38">
        <f>SUM(D94-C94)</f>
        <v>-18.95</v>
      </c>
    </row>
    <row r="95" spans="1:6" ht="0.75" hidden="1" customHeight="1">
      <c r="A95" s="35" t="s">
        <v>90</v>
      </c>
      <c r="B95" s="39" t="s">
        <v>91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98</v>
      </c>
      <c r="B96" s="39" t="s">
        <v>99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100</v>
      </c>
      <c r="B97" s="39" t="s">
        <v>101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102</v>
      </c>
      <c r="B98" s="39" t="s">
        <v>103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112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113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114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115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116</v>
      </c>
      <c r="C103" s="246">
        <f>C57+C65+C67+C73+C78+C83+C86+C93+C99+C91</f>
        <v>20237.644990000001</v>
      </c>
      <c r="D103" s="246">
        <f>D57+D65+D67+D73+D78+D83+D86+D93+D99+D91</f>
        <v>4770.9480199999998</v>
      </c>
      <c r="E103" s="34">
        <f t="shared" si="3"/>
        <v>23.574620576442872</v>
      </c>
      <c r="F103" s="34">
        <f t="shared" si="4"/>
        <v>-15466.696970000001</v>
      </c>
    </row>
    <row r="104" spans="1:6">
      <c r="D104" s="175"/>
    </row>
    <row r="105" spans="1:6" s="65" customFormat="1" ht="12.75">
      <c r="A105" s="63" t="s">
        <v>117</v>
      </c>
      <c r="B105" s="63"/>
      <c r="C105" s="117"/>
      <c r="D105" s="64"/>
    </row>
    <row r="106" spans="1:6" s="65" customFormat="1" ht="18.75" customHeight="1">
      <c r="A106" s="66" t="s">
        <v>118</v>
      </c>
      <c r="B106" s="66"/>
      <c r="C106" s="65" t="s">
        <v>119</v>
      </c>
    </row>
    <row r="143" hidden="1"/>
  </sheetData>
  <customSheetViews>
    <customSheetView guid="{019FA35F-4E8F-4CFD-BA4C-B9ACCE278E4E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61528DAC-5C4C-48F4-ADE2-8A724B05A086}" scale="70" showPageBreaks="1" hiddenRows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4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5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7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8"/>
    </customSheetView>
    <customSheetView guid="{5C539BE6-C8E0-453F-AB5E-9E58094195EA}" scale="70" showPageBreaks="1" hiddenRows="1" view="pageBreakPreview" topLeftCell="A3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10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11</vt:i4>
      </vt:variant>
    </vt:vector>
  </HeadingPairs>
  <TitlesOfParts>
    <vt:vector size="34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Сун!Область_печати</vt:lpstr>
      <vt:lpstr>Тор!Область_печати</vt:lpstr>
      <vt:lpstr>Чум!Область_печати</vt:lpstr>
      <vt:lpstr>Юнг!Область_печати</vt:lpstr>
      <vt:lpstr>Юсь!Область_печати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хорной</cp:lastModifiedBy>
  <cp:lastPrinted>2022-07-06T07:09:36Z</cp:lastPrinted>
  <dcterms:created xsi:type="dcterms:W3CDTF">1996-10-08T23:32:33Z</dcterms:created>
  <dcterms:modified xsi:type="dcterms:W3CDTF">2023-01-23T08:52:55Z</dcterms:modified>
</cp:coreProperties>
</file>