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revisions/revisionLog1121.xml" ContentType="application/vnd.openxmlformats-officedocument.spreadsheetml.revisionLog+xml"/>
  <Override PartName="/xl/revisions/revisionLog118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125.xml" ContentType="application/vnd.openxmlformats-officedocument.spreadsheetml.revisionLo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revisions/revisionLog143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2212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251.xml" ContentType="application/vnd.openxmlformats-officedocument.spreadsheetml.revisionLog+xml"/>
  <Default Extension="xml" ContentType="application/xml"/>
  <Override PartName="/xl/revisions/revisionLog1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102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211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3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321.xml" ContentType="application/vnd.openxmlformats-officedocument.spreadsheetml.revisionLog+xml"/>
  <Override PartName="/xl/revisions/revisionLog11611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7111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51.xml" ContentType="application/vnd.openxmlformats-officedocument.spreadsheetml.revisionLog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4311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111.xml" ContentType="application/vnd.openxmlformats-officedocument.spreadsheetml.revisionLo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revisions/revisionLog19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26.xml" ContentType="application/vnd.openxmlformats-officedocument.spreadsheetml.revisionLo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42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12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24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3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33111.xml" ContentType="application/vnd.openxmlformats-officedocument.spreadsheetml.revisionLog+xml"/>
  <Override PartName="/xl/revisions/revisionLog1232.xml" ContentType="application/vnd.openxmlformats-officedocument.spreadsheetml.revisionLog+xml"/>
  <Override PartName="/xl/revisions/revisionLog171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7111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10211.xml" ContentType="application/vnd.openxmlformats-officedocument.spreadsheetml.revisionLog+xml"/>
  <Override PartName="/xl/revisions/revisionLog15212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1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2321.xml" ContentType="application/vnd.openxmlformats-officedocument.spreadsheetml.revisionLog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revisions/revisionLog116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4312.xml" ContentType="application/vnd.openxmlformats-officedocument.spreadsheetml.revisionLog+xml"/>
  <Override PartName="/xl/revisions/revisionLog13311.xml" ContentType="application/vnd.openxmlformats-officedocument.spreadsheetml.revisionLog+xml"/>
  <Override PartName="/xl/revisions/revisionLog1161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611.xml" ContentType="application/vnd.openxmlformats-officedocument.spreadsheetml.revisionLog+xml"/>
  <Override PartName="/xl/revisions/revisionLog114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1213.xml" ContentType="application/vnd.openxmlformats-officedocument.spreadsheetml.revisionLog+xml"/>
  <Override PartName="/xl/worksheets/sheet11.xml" ContentType="application/vnd.openxmlformats-officedocument.spreadsheetml.worksheet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43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32111.xml" ContentType="application/vnd.openxmlformats-officedocument.spreadsheetml.revisionLog+xml"/>
  <Override PartName="/xl/revisions/revisionLog110111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211.xml" ContentType="application/vnd.openxmlformats-officedocument.spreadsheetml.revisionLog+xml"/>
  <Override PartName="/xl/revisions/revisionLog11511.xml" ContentType="application/vnd.openxmlformats-officedocument.spreadsheetml.revisionLog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12" activeTab="12"/>
  </bookViews>
  <sheets>
    <sheet name="Консол" sheetId="1" state="hidden" r:id="rId1"/>
    <sheet name="Справка" sheetId="2" state="hidden" r:id="rId2"/>
    <sheet name="район" sheetId="3" state="hidden" r:id="rId3"/>
    <sheet name="Але" sheetId="4" state="hidden" r:id="rId4"/>
    <sheet name="Сун" sheetId="5" state="hidden" r:id="rId5"/>
    <sheet name="Иль" sheetId="6" state="hidden" r:id="rId6"/>
    <sheet name="Кад" sheetId="7" state="hidden" r:id="rId7"/>
    <sheet name="Мор" sheetId="8" state="hidden" r:id="rId8"/>
    <sheet name="Мос" sheetId="9" state="hidden" r:id="rId9"/>
    <sheet name="Ори" sheetId="10" state="hidden" r:id="rId10"/>
    <sheet name="Сят" sheetId="11" state="hidden" r:id="rId11"/>
    <sheet name="Тор" sheetId="12" state="hidden" r:id="rId12"/>
    <sheet name="Хор" sheetId="13" r:id="rId13"/>
    <sheet name="Чум" sheetId="14" state="hidden" r:id="rId14"/>
    <sheet name="Шать" sheetId="15" state="hidden" r:id="rId15"/>
    <sheet name="Юнг" sheetId="16" state="hidden" r:id="rId16"/>
    <sheet name="Юсь" sheetId="17" state="hidden" r:id="rId17"/>
    <sheet name="Яра" sheetId="18" state="hidden" r:id="rId18"/>
    <sheet name="Яро" sheetId="19" state="hidden" r:id="rId19"/>
    <sheet name="Лист1" sheetId="20" state="hidden" r:id="rId20"/>
    <sheet name="Лист2" sheetId="21" state="hidden" r:id="rId21"/>
    <sheet name="Лист3" sheetId="22" state="hidden" r:id="rId22"/>
    <sheet name="Лист4" sheetId="23" state="hidden" r:id="rId23"/>
    <sheet name="Лист5" sheetId="24" state="hidden" r:id="rId24"/>
  </sheets>
  <definedNames>
    <definedName name="Z_14D9A581_372D_44DF_BD53_18F0DF939BBA_.wvu.Cols" localSheetId="1" hidden="1">Справка!$AV:$AX,Справка!$BB:$BD,Справка!$BH:$BJ,Справка!$BL:$BM,Справка!$BT:$BY,Справка!$CX:$DF</definedName>
    <definedName name="Z_14D9A581_372D_44DF_BD53_18F0DF939BBA_.wvu.PrintArea" localSheetId="3" hidden="1">Але!$A$1:$F$97</definedName>
    <definedName name="Z_14D9A581_372D_44DF_BD53_18F0DF939BBA_.wvu.PrintArea" localSheetId="5" hidden="1">Иль!$A$1:$F$106</definedName>
    <definedName name="Z_14D9A581_372D_44DF_BD53_18F0DF939BBA_.wvu.PrintArea" localSheetId="0" hidden="1">Консол!$A$1:$K$51</definedName>
    <definedName name="Z_14D9A581_372D_44DF_BD53_18F0DF939BBA_.wvu.PrintArea" localSheetId="7" hidden="1">Мор!$A$1:$F$101</definedName>
    <definedName name="Z_14D9A581_372D_44DF_BD53_18F0DF939BBA_.wvu.PrintArea" localSheetId="2" hidden="1">район!$A$1:$F$136</definedName>
    <definedName name="Z_14D9A581_372D_44DF_BD53_18F0DF939BBA_.wvu.PrintArea" localSheetId="1" hidden="1">Справка!$A$1:$EY$31</definedName>
    <definedName name="Z_14D9A581_372D_44DF_BD53_18F0DF939BBA_.wvu.PrintArea" localSheetId="4" hidden="1">Сун!$A$1:$F$105</definedName>
    <definedName name="Z_14D9A581_372D_44DF_BD53_18F0DF939BBA_.wvu.PrintArea" localSheetId="11" hidden="1">Тор!$A$1:$F$101</definedName>
    <definedName name="Z_14D9A581_372D_44DF_BD53_18F0DF939BBA_.wvu.PrintArea" localSheetId="15" hidden="1">Юнг!$A$1:$F$100</definedName>
    <definedName name="Z_14D9A581_372D_44DF_BD53_18F0DF939BBA_.wvu.PrintArea" localSheetId="17" hidden="1">Яра!$A$1:$F$102</definedName>
    <definedName name="Z_14D9A581_372D_44DF_BD53_18F0DF939BBA_.wvu.Rows" localSheetId="3" hidden="1">Але!$19:$24,Але!$28:$28,Але!$36:$36,Але!$40:$40,Але!$55:$56,Але!$63:$64,Але!$69:$70,Але!$74:$74,Але!$79:$82,Але!$86:$93,Але!$142:$142</definedName>
    <definedName name="Z_14D9A581_372D_44DF_BD53_18F0DF939BBA_.wvu.Rows" localSheetId="5" hidden="1">Иль!$19:$23,Иль!$35:$35,Иль!$41:$41,Иль!$45:$45,Иль!$47:$47,Иль!$51:$52,Иль!$60:$60,Иль!$62:$64,Иль!$70:$71,Иль!$77:$77,Иль!$80:$81,Иль!$83:$83,Иль!$88:$92,Иль!$95:$102,Иль!$145:$145</definedName>
    <definedName name="Z_14D9A581_372D_44DF_BD53_18F0DF939BBA_.wvu.Rows" localSheetId="6" hidden="1">Кад!$19:$24,Кад!$31:$35,Кад!$38:$38,Кад!$42:$42,Кад!$44:$44,Кад!$48:$48,Кад!$56:$56,Кад!$58:$60,Кад!$66:$67,Кад!$72:$72,Кад!$77:$77,Кад!$82:$86,Кад!$89:$96,Кад!$142:$142</definedName>
    <definedName name="Z_14D9A581_372D_44DF_BD53_18F0DF939BBA_.wvu.Rows" localSheetId="0" hidden="1">Консол!$44:$46</definedName>
    <definedName name="Z_14D9A581_372D_44DF_BD53_18F0DF939BBA_.wvu.Rows" localSheetId="19" hidden="1">Лист1!$82:$84</definedName>
    <definedName name="Z_14D9A581_372D_44DF_BD53_18F0DF939BBA_.wvu.Rows" localSheetId="7" hidden="1">Мор!$17:$24,Мор!$27:$27,Мор!$44:$44,Мор!$47:$47,Мор!$57:$57,Мор!$59:$61,Мор!$64:$65,Мор!$67:$68,Мор!$78:$78,Мор!$83:$88,Мор!$91:$97,Мор!$142:$142</definedName>
    <definedName name="Z_14D9A581_372D_44DF_BD53_18F0DF939BBA_.wvu.Rows" localSheetId="8" hidden="1">Мос!$19:$24,Мос!$42:$42,Мос!$44:$44,Мос!$48:$48,Мос!$50:$50,Мос!$58:$58,Мос!$60:$61,Мос!$68:$69,Мос!$74:$75,Мос!$82:$82,Мос!$85:$92,Мос!$95:$102,Мос!$143:$143</definedName>
    <definedName name="Z_14D9A581_372D_44DF_BD53_18F0DF939BBA_.wvu.Rows" localSheetId="9" hidden="1">Ори!$19:$24,Ори!$31:$35,Ори!$44:$44,Ори!$48:$50,Ори!$57:$57,Ори!$59:$60,Ори!$67:$68,Ори!$78:$78,Ори!$81:$81,Ори!$84:$88,Ори!$91:$98,Ори!$142:$142</definedName>
    <definedName name="Z_14D9A581_372D_44DF_BD53_18F0DF939BBA_.wvu.Rows" localSheetId="2" hidden="1">район!$19:$19,район!$26:$27,район!$36:$36,район!$39:$39,район!$51:$52,район!$71:$71,район!$122:$123</definedName>
    <definedName name="Z_14D9A581_372D_44DF_BD53_18F0DF939BBA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14D9A581_372D_44DF_BD53_18F0DF939BBA_.wvu.Rows" localSheetId="10" hidden="1">Сят!$19:$24,Сят!$38:$38,Сят!$45:$47,Сят!$57:$57,Сят!$59:$60,Сят!$67:$68,Сят!$78:$78,Сят!$83:$87,Сят!$90:$97,Сят!$143:$143</definedName>
    <definedName name="Z_14D9A581_372D_44DF_BD53_18F0DF939BBA_.wvu.Rows" localSheetId="11" hidden="1">Тор!$19:$24,Тор!$32:$34,Тор!$39:$39,Тор!$43:$43,Тор!$47:$47,Тор!$57:$57,Тор!$59:$60,Тор!$67:$68,Тор!$75:$75,Тор!$79:$79,Тор!$86:$95,Тор!$142:$142</definedName>
    <definedName name="Z_14D9A581_372D_44DF_BD53_18F0DF939BBA_.wvu.Rows" localSheetId="12" hidden="1">Хор!$20:$22,Хор!$26:$31,Хор!$38:$38,Хор!$44:$46,Хор!$53:$53,Хор!$55:$56,Хор!$63:$64,Хор!$74:$74,Хор!$79:$83,Хор!$86:$93,Хор!$140:$140</definedName>
    <definedName name="Z_14D9A581_372D_44DF_BD53_18F0DF939BBA_.wvu.Rows" localSheetId="13" hidden="1">Чум!$19:$19,Чум!$21:$21,Чум!$24:$24,Чум!$43:$43,Чум!$47:$49,Чум!$57:$57,Чум!$59:$60,Чум!$67:$68,Чум!$78:$78,Чум!$83:$87,Чум!$90:$97,Чум!$142:$142</definedName>
    <definedName name="Z_14D9A581_372D_44DF_BD53_18F0DF939BBA_.wvu.Rows" localSheetId="14" hidden="1">Шать!$19:$25,Шать!$35:$36,Шать!$38:$38,Шать!$47:$49,Шать!$57:$57,Шать!$59:$60,Шать!$67:$68,Шать!$78:$78,Шать!$84:$86,Шать!$90:$97,Шать!$142:$142</definedName>
    <definedName name="Z_14D9A581_372D_44DF_BD53_18F0DF939BBA_.wvu.Rows" localSheetId="15" hidden="1">Юнг!$19:$24,Юнг!$38:$38,Юнг!$42:$42,Юнг!$46:$46,Юнг!$56:$56,Юнг!$58:$59,Юнг!$66:$67,Юнг!$77:$77,Юнг!$82:$86,Юнг!$89:$96,Юнг!$142:$142</definedName>
    <definedName name="Z_14D9A581_372D_44DF_BD53_18F0DF939BBA_.wvu.Rows" localSheetId="16" hidden="1">Юсь!$19:$24,Юсь!$36:$36,Юсь!$43:$48,Юсь!$57:$57,Юсь!$59:$60,Юсь!$67:$68,Юсь!$73:$74,Юсь!$83:$87,Юсь!$90:$97,Юсь!$141:$141</definedName>
    <definedName name="Z_14D9A581_372D_44DF_BD53_18F0DF939BBA_.wvu.Rows" localSheetId="17" hidden="1">Яра!$19:$24,Яра!$28:$29,Яра!$33:$33,Яра!$36:$36,Яра!$38:$38,Яра!$48:$49,Яра!$51:$51,Яра!$58:$58,Яра!$60:$61,Яра!$68:$69,Яра!$75:$75,Яра!$79:$79,Яра!$84:$88,Яра!$91:$98,Яра!$143:$143</definedName>
    <definedName name="Z_14D9A581_372D_44DF_BD53_18F0DF939BBA_.wvu.Rows" localSheetId="18" hidden="1">Яро!$19:$24,Яро!$28:$28,Яро!$41:$41,Яро!$44:$44,Яро!$47:$48,Яро!$55:$55,Яро!$57:$58,Яро!$65:$66,Яро!$76:$76,Яро!$83:$85,Яро!$88:$95</definedName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Иль!$A$1:$F$106</definedName>
    <definedName name="Z_1718F1EE_9F48_4DBE_9531_3B70F9C4A5DD_.wvu.PrintArea" localSheetId="0" hidden="1">Консол!$A$1:$K$51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Иль!$19:$24,Иль!$30:$41,Иль!$47:$47,Иль!$49:$52,Иль!$60:$60,Иль!$62:$64,Иль!$70:$71,Иль!$80:$81,Иль!$83:$83,Иль!$88:$92,Иль!$95:$102,Иль!$145:$145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Консол!$22:$22,Консол!$44:$46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район!$18:$19,район!$21:$21,район!$26:$26,район!$28:$32,район!$36:$36,район!$39:$39,район!$51:$52,район!$64:$64,район!$71:$71,район!$88:$88,район!#REF!,район!$122:$124,район!$127:$128</definedName>
    <definedName name="Z_1718F1EE_9F48_4DBE_9531_3B70F9C4A5DD_.wvu.Rows" localSheetId="1" hidden="1">Справка!#REF!</definedName>
    <definedName name="Z_1718F1EE_9F48_4DBE_9531_3B70F9C4A5DD_.wvu.Rows" localSheetId="4" hidden="1">Сун!$19:$24,Сун!$35:$40,Сун!$44:$44,Сун!$46:$46,Сун!$48:$48,Сун!$50:$52,Сун!$59:$59,Сун!$61:$63,Сун!$69:$70,Сун!$80:$81,Сун!$83:$83,Сун!$86:$91,Сун!$94:$101,Сун!$143:$143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Хор!$19:$22,Хор!$26:$34,Хор!$38:$38,Хор!$42:$42,Хор!$44:$46,Хор!$53:$53,Хор!$55:$57,Хор!$63:$64,Хор!$70:$70,Хор!$74:$75,Хор!$79:$83,Хор!$86:$93,Хор!$140:$140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Юсь!$19:$24,Юсь!$31:$33,Юсь!$36:$36,Юсь!$43:$49,Юсь!$57:$57,Юсь!$59:$61,Юсь!$67:$68,Юсь!$78:$79,Юсь!$83:$87,Юсь!$90:$97,Юсь!$141:$141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Яро!$19:$24,Яро!$28:$33,Яро!$44:$45,Яро!$47:$48,Яро!$55:$55,Яро!$57:$58,Яро!$65:$66,Яро!$76:$77,Яро!$81:$85,Яро!$88:$95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Иль!$A$1:$F$106</definedName>
    <definedName name="Z_1A52382B_3765_4E8C_903F_6B8919B7242E_.wvu.PrintArea" localSheetId="0" hidden="1">Консол!$A$1:$K$51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Хор!$A$1:$F$97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Иль!$19:$24,Иль!$30:$31,Иль!$34:$34,Иль!$47:$47,Иль!$52:$52,Иль!$62:$63,Иль!$70:$71,Иль!$80:$81,Иль!$83:$83,Иль!$95:$99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Консол!$22:$22,Консол!$44:$46,Консол!$83:$85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район!$18:$19,район!$21:$21,район!$29:$31,район!$51:$52,район!#REF!,район!$64:$64,район!$71:$71,район!$88:$88,район!#REF!,район!$122:$124</definedName>
    <definedName name="Z_1A52382B_3765_4E8C_903F_6B8919B7242E_.wvu.Rows" localSheetId="1" hidden="1">Справка!#REF!</definedName>
    <definedName name="Z_1A52382B_3765_4E8C_903F_6B8919B7242E_.wvu.Rows" localSheetId="4" hidden="1">Сун!$19:$24,Сун!$50:$52,Сун!$59:$59,Сун!$61:$62,Сун!$69:$70,Сун!$80:$81,Сун!$83:$83,Сун!$89:$90,Сун!$94:$98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Хор!$19:$22,Хор!$26:$34,Хор!$38:$38,Хор!$44:$46,Хор!$53:$53,Хор!$55:$57,Хор!$63:$64,Хор!$70:$70,Хор!$74:$75,Хор!$79:$83,Хор!$86:$93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Юсь!$20:$24,Юсь!$36:$36,Юсь!#REF!,Юсь!$43:$48,Юсь!$57:$57,Юсь!$59:$60,Юсь!$67:$68,Юсь!$78:$79,Юсь!$83:$87,Юсь!$90:$97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Яро!$19:$24,Яро!$44:$44,Яро!$55:$55,Яро!$57:$59,Яро!$65:$66,Яро!$76:$77,Яро!$81:$85,Яро!$88:$95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Иль!$A$1:$F$106</definedName>
    <definedName name="Z_3DCB9AAA_F09C_4EA6_B992_F93E466D374A_.wvu.PrintArea" localSheetId="0" hidden="1">Консол!$A$1:$K$51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Иль!$19:$24,Иль!$30:$31,Иль!$34:$34,Иль!$47:$47,Иль!$52:$52,Иль!$62:$63,Иль!$70:$71,Иль!$80:$81,Иль!$83:$83,Иль!$85:$92,Иль!$95:$99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Консол!$22:$22,Консол!$44:$46,Консол!$83:$85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район!$18:$19,район!$21:$21,район!$29:$31,район!$51:$52,район!$64:$64,район!$71:$71,район!$88:$88,район!#REF!,район!$122:$124</definedName>
    <definedName name="Z_3DCB9AAA_F09C_4EA6_B992_F93E466D374A_.wvu.Rows" localSheetId="1" hidden="1">Справка!#REF!</definedName>
    <definedName name="Z_3DCB9AAA_F09C_4EA6_B992_F93E466D374A_.wvu.Rows" localSheetId="4" hidden="1">Сун!$19:$24,Сун!$50:$52,Сун!$59:$59,Сун!$61:$62,Сун!$69:$70,Сун!$80:$81,Сун!$83:$86,Сун!$89:$90,Сун!$94:$98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Хор!$19:$22,Хор!$30:$30,Хор!$38:$38,Хор!$42:$42,Хор!$53:$53,Хор!$55:$56,Хор!$63:$64,Хор!$79:$83,Хор!$86:$93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Юсь!$20:$24,Юсь!#REF!,Юсь!$43:$48,Юсь!$57:$57,Юсь!$59:$60,Юсь!$67:$68,Юсь!$78:$79,Юсь!$82:$87,Юсь!$90:$97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Яро!$19:$24,Яро!$29:$30,Яро!$32:$32,Яро!$44:$44,Яро!$55:$55,Яро!$57:$58,Яро!$65:$66,Яро!$76:$77,Яро!$81:$86,Яро!$88:$95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Иль!$A$1:$F$106</definedName>
    <definedName name="Z_42584DC0_1D41_4C93_9B38_C388E7B8DAC4_.wvu.PrintArea" localSheetId="0" hidden="1">Консол!$A$1:$K$51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Иль!$19:$24,Иль!$30:$41,Иль!$47:$47,Иль!$49:$52,Иль!$60:$60,Иль!$62:$64,Иль!$70:$71,Иль!$80:$81,Иль!$83:$83,Иль!$88:$92,Иль!$95:$102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Консол!$22:$22,Консол!$44:$46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$18:$19,район!$21:$21,район!$26:$26,район!$28:$32,район!$36:$36,район!$39:$39,район!$47:$47,район!$51:$52,район!#REF!,район!#REF!,район!$58:$60,район!$64:$64,район!$71:$71,район!$82:$82,район!$88:$88,район!$91:$91,район!#REF!,район!$102:$102,район!$122:$124,район!$127:$128</definedName>
    <definedName name="Z_42584DC0_1D41_4C93_9B38_C388E7B8DAC4_.wvu.Rows" localSheetId="1" hidden="1">Справка!#REF!</definedName>
    <definedName name="Z_42584DC0_1D41_4C93_9B38_C388E7B8DAC4_.wvu.Rows" localSheetId="4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Хор!$19:$22,Хор!$26:$34,Хор!$38:$38,Хор!$42:$42,Хор!$44:$46,Хор!$53:$53,Хор!$55:$57,Хор!$63:$64,Хор!$70:$70,Хор!$74:$75,Хор!$79:$83,Хор!$86:$93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Юсь!$19:$24,Юсь!$31:$33,Юсь!$36:$36,Юсь!#REF!,Юсь!$43:$48,Юсь!$57:$57,Юсь!$59:$61,Юсь!$67:$68,Юсь!$78:$79,Юсь!$83:$87,Юсь!$90:$97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Яро!$19:$24,Яро!$28:$37,Яро!$44:$45,Яро!$47:$48,Яро!$55:$55,Яро!$57:$59,Яро!$65:$66,Яро!$76:$77,Яро!$81:$85,Яро!$88:$95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Иль!$A$1:$F$106</definedName>
    <definedName name="Z_5BFCA170_DEAE_4D2C_98A0_1E68B427AC01_.wvu.PrintArea" localSheetId="0" hidden="1">Консол!$A$1:$K$51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Иль!$19:$24,Иль!$30:$31,Иль!$34:$34,Иль!$47:$47,Иль!$52:$52,Иль!$62:$63,Иль!$70:$71,Иль!$80:$81,Иль!$83:$83,Иль!$95:$99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Консол!$22:$22,Консол!$44:$46,Консол!$83:$85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4" hidden="1">Сун!$19:$24,Сун!$50:$52,Сун!$59:$59,Сун!$61:$62,Сун!$69:$70,Сун!$80:$81,Сун!$83:$83,Сун!$89:$90,Сун!$94:$98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Хор!$19:$22,Хор!$30:$30,Хор!$38:$38,Хор!$42:$42,Хор!$53:$53,Хор!$55:$56,Хор!$63:$64,Хор!$79:$83,Хор!$86:$93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Яро!$19:$24,Яро!$44:$44,Яро!$55:$55,Яро!$57:$58,Яро!$65:$66,Яро!$76:$77,Яро!$81:$86,Яро!$88:$95</definedName>
    <definedName name="Z_5C539BE6_C8E0_453F_AB5E_9E58094195EA_.wvu.Cols" localSheetId="1" hidden="1">Справка!$AV:$AX,Справка!$BB:$BD,Справка!$BH:$BJ,Справка!$BL:$BM,Справка!$BT:$BY,Справка!$CX:$DF</definedName>
    <definedName name="Z_5C539BE6_C8E0_453F_AB5E_9E58094195EA_.wvu.PrintArea" localSheetId="3" hidden="1">Але!$A$1:$F$97</definedName>
    <definedName name="Z_5C539BE6_C8E0_453F_AB5E_9E58094195EA_.wvu.PrintArea" localSheetId="5" hidden="1">Иль!$A$1:$F$106</definedName>
    <definedName name="Z_5C539BE6_C8E0_453F_AB5E_9E58094195EA_.wvu.PrintArea" localSheetId="0" hidden="1">Консол!$A$1:$K$51</definedName>
    <definedName name="Z_5C539BE6_C8E0_453F_AB5E_9E58094195EA_.wvu.PrintArea" localSheetId="7" hidden="1">Мор!$A$1:$F$101</definedName>
    <definedName name="Z_5C539BE6_C8E0_453F_AB5E_9E58094195EA_.wvu.PrintArea" localSheetId="2" hidden="1">район!$A$1:$F$136</definedName>
    <definedName name="Z_5C539BE6_C8E0_453F_AB5E_9E58094195EA_.wvu.PrintArea" localSheetId="1" hidden="1">Справка!$A$1:$EY$31</definedName>
    <definedName name="Z_5C539BE6_C8E0_453F_AB5E_9E58094195EA_.wvu.PrintArea" localSheetId="4" hidden="1">Сун!$A$1:$F$105</definedName>
    <definedName name="Z_5C539BE6_C8E0_453F_AB5E_9E58094195EA_.wvu.PrintArea" localSheetId="11" hidden="1">Тор!$A$1:$F$101</definedName>
    <definedName name="Z_5C539BE6_C8E0_453F_AB5E_9E58094195EA_.wvu.PrintArea" localSheetId="15" hidden="1">Юнг!$A$1:$F$100</definedName>
    <definedName name="Z_5C539BE6_C8E0_453F_AB5E_9E58094195EA_.wvu.PrintArea" localSheetId="17" hidden="1">Яра!$A$1:$F$102</definedName>
    <definedName name="Z_5C539BE6_C8E0_453F_AB5E_9E58094195EA_.wvu.Rows" localSheetId="3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5" hidden="1">Иль!$19:$23,Иль!$35:$35,Иль!$41:$41,Иль!$45:$45,Иль!$47:$47,Иль!$51:$52,Иль!$60:$60,Иль!$62:$64,Иль!$70:$71,Иль!$80:$81,Иль!$83:$83,Иль!$88:$92,Иль!$95:$102,Иль!$145:$145</definedName>
    <definedName name="Z_5C539BE6_C8E0_453F_AB5E_9E58094195EA_.wvu.Rows" localSheetId="6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Консол!$44:$46</definedName>
    <definedName name="Z_5C539BE6_C8E0_453F_AB5E_9E58094195EA_.wvu.Rows" localSheetId="19" hidden="1">Лист1!$82:$84</definedName>
    <definedName name="Z_5C539BE6_C8E0_453F_AB5E_9E58094195EA_.wvu.Rows" localSheetId="7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8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9" hidden="1">Ори!$19:$24,Ори!$31:$35,Ори!$44:$44,Ори!$48:$50,Ори!$57:$57,Ори!$59:$60,Ори!$67:$68,Ори!$78:$78,Ори!$81:$81,Ори!$84:$88,Ори!$91:$98,Ори!$142:$142</definedName>
    <definedName name="Z_5C539BE6_C8E0_453F_AB5E_9E58094195EA_.wvu.Rows" localSheetId="2" hidden="1">район!$19:$19,район!$26:$27,район!$36:$36,район!$39:$39,район!$51:$52,район!$71:$71,район!$122:$123</definedName>
    <definedName name="Z_5C539BE6_C8E0_453F_AB5E_9E58094195EA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0" hidden="1">Сят!$19:$24,Сят!$38:$38,Сят!$45:$47,Сят!$57:$57,Сят!$59:$60,Сят!$67:$68,Сят!$78:$78,Сят!$83:$87,Сят!$90:$97,Сят!$143:$143</definedName>
    <definedName name="Z_5C539BE6_C8E0_453F_AB5E_9E58094195EA_.wvu.Rows" localSheetId="11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2" hidden="1">Хор!$20:$22,Хор!$26:$31,Хор!$38:$38,Хор!$44:$46,Хор!$53:$53,Хор!$55:$56,Хор!$63:$64,Хор!$74:$74,Хор!$79:$83,Хор!$86:$93,Хор!$140:$140</definedName>
    <definedName name="Z_5C539BE6_C8E0_453F_AB5E_9E58094195EA_.wvu.Rows" localSheetId="13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4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5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6" hidden="1">Юсь!$19:$24,Юсь!$36:$36,Юсь!$43:$48,Юсь!$57:$57,Юсь!$59:$60,Юсь!$67:$68,Юсь!$83:$87,Юсь!$90:$97,Юсь!$141:$141</definedName>
    <definedName name="Z_5C539BE6_C8E0_453F_AB5E_9E58094195EA_.wvu.Rows" localSheetId="17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8" hidden="1">Яро!$19:$24,Яро!$28:$28,Яро!$41:$41,Яро!$44:$44,Яро!$47:$48,Яро!$55:$55,Яро!$57:$58,Яро!$65:$66,Яро!$76:$76,Яро!$83:$85,Яро!$88:$91,Яро!$93:$95</definedName>
    <definedName name="Z_61528DAC_5C4C_48F4_ADE2_8A724B05A086_.wvu.Cols" localSheetId="1" hidden="1">Справка!$AV:$AX,Справка!$BB:$BD,Справка!$BH:$BJ,Справка!$BL:$BM,Справка!$BT:$BY,Справка!$CX:$DF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Иль!$A$1:$F$106</definedName>
    <definedName name="Z_61528DAC_5C4C_48F4_ADE2_8A724B05A086_.wvu.PrintArea" localSheetId="0" hidden="1">Консол!$A$1:$K$51</definedName>
    <definedName name="Z_61528DAC_5C4C_48F4_ADE2_8A724B05A086_.wvu.PrintArea" localSheetId="7" hidden="1">Мор!$A$1:$F$101</definedName>
    <definedName name="Z_61528DAC_5C4C_48F4_ADE2_8A724B05A086_.wvu.PrintArea" localSheetId="2" hidden="1">район!$A$1:$F$136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Сун!$A$1:$F$105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Але!$19:$24,Але!$28:$28,Але!$36:$36,Але!$40:$40,Але!$55:$56,Але!$63:$64,Але!$69:$70,Але!$74:$74,Але!$79:$82,Але!$86:$93,Але!$142:$142</definedName>
    <definedName name="Z_61528DAC_5C4C_48F4_ADE2_8A724B05A086_.wvu.Rows" localSheetId="5" hidden="1">Иль!$19:$23,Иль!$35:$35,Иль!$41:$41,Иль!$45:$45,Иль!$47:$47,Иль!$51:$52,Иль!$60:$60,Иль!$62:$64,Иль!$70:$71,Иль!$77:$77,Иль!$80:$81,Иль!$83:$83,Иль!$88:$92,Иль!$95:$102,Иль!$145:$145</definedName>
    <definedName name="Z_61528DAC_5C4C_48F4_ADE2_8A724B05A086_.wvu.Rows" localSheetId="6" hidden="1">Кад!$19:$24,Кад!$31:$35,Кад!$38:$38,Кад!$42:$42,Кад!$44:$44,Кад!$48:$48,Кад!$56:$56,Кад!$58:$60,Кад!$66:$67,Кад!$72:$72,Кад!$77:$77,Кад!$82:$86,Кад!$89:$96,Кад!$142:$142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Консол!$44:$46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8" hidden="1">Мос!$19:$24,Мос!$42:$42,Мос!$44:$44,Мос!$48:$48,Мос!$50:$50,Мос!$58:$58,Мос!$60:$61,Мос!$68:$69,Мос!$74:$75,Мос!$82:$82,Мос!$85:$92,Мос!$95:$102,Мос!$143:$143</definedName>
    <definedName name="Z_61528DAC_5C4C_48F4_ADE2_8A724B05A086_.wvu.Rows" localSheetId="9" hidden="1">Ори!$19:$24,Ори!$31:$35,Ори!$44:$44,Ори!$48:$50,Ори!$57:$57,Ори!$59:$60,Ори!$67:$68,Ори!$78:$78,Ори!$81:$81,Ори!$84:$88,Ори!$91:$98,Ори!$142:$142</definedName>
    <definedName name="Z_61528DAC_5C4C_48F4_ADE2_8A724B05A086_.wvu.Rows" localSheetId="2" hidden="1">район!$19:$19,район!$26:$27,район!$36:$36,район!$39:$39,район!$51:$52,район!$71:$71,район!$122:$123</definedName>
    <definedName name="Z_61528DAC_5C4C_48F4_ADE2_8A724B05A086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61528DAC_5C4C_48F4_ADE2_8A724B05A086_.wvu.Rows" localSheetId="10" hidden="1">Сят!$19:$24,Сят!$38:$38,Сят!$45:$47,Сят!$57:$57,Сят!$59:$60,Сят!$67:$68,Сят!$78:$78,Сят!$83:$87,Сят!$90:$97,Сят!$143:$143</definedName>
    <definedName name="Z_61528DAC_5C4C_48F4_ADE2_8A724B05A086_.wvu.Rows" localSheetId="11" hidden="1">Тор!$19:$24,Тор!$32:$34,Тор!$39:$39,Тор!$43:$43,Тор!$47:$47,Тор!$57:$57,Тор!$59:$60,Тор!$67:$68,Тор!$75:$75,Тор!$79:$79,Тор!$86:$95,Тор!$142:$142</definedName>
    <definedName name="Z_61528DAC_5C4C_48F4_ADE2_8A724B05A086_.wvu.Rows" localSheetId="12" hidden="1">Хор!$20:$22,Хор!$26:$31,Хор!$38:$38,Хор!$44:$46,Хор!$53:$53,Хор!$55:$56,Хор!$63:$64,Хор!$74:$74,Хор!$79:$83,Хор!$86:$93,Хор!$140:$140</definedName>
    <definedName name="Z_61528DAC_5C4C_48F4_ADE2_8A724B05A086_.wvu.Rows" localSheetId="13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4" hidden="1">Шать!$19:$25,Шать!$35:$36,Шать!$38:$38,Шать!$47:$49,Шать!$57:$57,Шать!$59:$60,Шать!$67:$68,Шать!$78:$78,Шать!$84:$86,Шать!$90:$97,Шать!$142:$142</definedName>
    <definedName name="Z_61528DAC_5C4C_48F4_ADE2_8A724B05A086_.wvu.Rows" localSheetId="15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6" hidden="1">Юсь!$19:$24,Юсь!$36:$36,Юсь!$43:$48,Юсь!$57:$57,Юсь!$59:$60,Юсь!$67:$68,Юсь!$73:$74,Юсь!$83:$87,Юсь!$90:$97,Юсь!$141:$141</definedName>
    <definedName name="Z_61528DAC_5C4C_48F4_ADE2_8A724B05A086_.wvu.Rows" localSheetId="17" hidden="1">Яра!$19:$24,Яра!$28:$29,Яра!$33:$33,Яра!$36:$36,Яра!$38:$38,Яра!$48:$49,Яра!$51:$51,Яра!$58:$58,Яра!$60:$61,Яра!$68:$69,Яра!$75:$75,Яра!$79:$79,Яра!$84:$88,Яра!$91:$98,Яра!$143:$143</definedName>
    <definedName name="Z_61528DAC_5C4C_48F4_ADE2_8A724B05A086_.wvu.Rows" localSheetId="18" hidden="1">Яро!$19:$24,Яро!$28:$28,Яро!$41:$41,Яро!$44:$44,Яро!$47:$48,Яро!$55:$55,Яро!$57:$58,Яро!$65:$66,Яро!$76:$76,Яро!$83:$85,Яро!$88:$95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Иль!$A$1:$F$106</definedName>
    <definedName name="Z_A54C432C_6C68_4B53_A75C_446EB3A61B2B_.wvu.PrintArea" localSheetId="0" hidden="1">Консол!$A$1:$K$51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Иль!$19:$24,Иль!$30:$41,Иль!$47:$47,Иль!$49:$52,Иль!$60:$60,Иль!$62:$64,Иль!$70:$71,Иль!$80:$81,Иль!$83:$83,Иль!$88:$92,Иль!$95:$102,Иль!$145:$145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Консол!$22:$22,Консол!$44:$46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район!$18:$19,район!$21:$21,район!$26:$26,район!$28:$32,район!$36:$36,район!$39:$39,район!$51:$52,район!#REF!,район!$64:$64,район!$71:$71,район!$88:$88,район!#REF!,район!$122:$124,район!$127:$128</definedName>
    <definedName name="Z_A54C432C_6C68_4B53_A75C_446EB3A61B2B_.wvu.Rows" localSheetId="1" hidden="1">Справка!#REF!</definedName>
    <definedName name="Z_A54C432C_6C68_4B53_A75C_446EB3A61B2B_.wvu.Rows" localSheetId="4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Хор!$19:$22,Хор!$26:$31,Хор!$38:$38,Хор!$42:$42,Хор!$44:$46,Хор!$53:$53,Хор!$55:$57,Хор!$63:$64,Хор!$70:$70,Хор!$74:$75,Хор!$79:$83,Хор!$86:$93,Хор!$140:$140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Юсь!$19:$24,Юсь!$31:$33,Юсь!$36:$36,Юсь!#REF!,Юсь!$43:$49,Юсь!$57:$57,Юсь!$59:$60,Юсь!$67:$68,Юсь!$78:$79,Юсь!$83:$87,Юсь!$90:$97,Юсь!$141:$141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Яро!$19:$24,Яро!$28:$37,Яро!$44:$44,Яро!$47:$47,Яро!$55:$55,Яро!$57:$59,Яро!$65:$66,Яро!$76:$76,Яро!$81:$85,Яро!$88:$95</definedName>
    <definedName name="Z_B30CE22D_C12F_4E12_8BB9_3AAE0A6991CC_.wvu.Cols" localSheetId="1" hidden="1">Справка!$AV:$AX,Справка!$BB:$BD,Справка!$BH:$BM,Справка!$BT:$BY,Справка!$CX:$DF</definedName>
    <definedName name="Z_B30CE22D_C12F_4E12_8BB9_3AAE0A6991CC_.wvu.PrintArea" localSheetId="3" hidden="1">Але!$A$1:$F$97</definedName>
    <definedName name="Z_B30CE22D_C12F_4E12_8BB9_3AAE0A6991CC_.wvu.PrintArea" localSheetId="5" hidden="1">Иль!$A$1:$F$106</definedName>
    <definedName name="Z_B30CE22D_C12F_4E12_8BB9_3AAE0A6991CC_.wvu.PrintArea" localSheetId="0" hidden="1">Консол!$A$1:$K$51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Сун!$A$1:$F$105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Юсь!$A$1:$F$101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Иль!$19:$24,Иль!$35:$35,Иль!$40:$41,Иль!$50:$52,Иль!$60:$60,Иль!$62:$64,Иль!$70:$71,Иль!$80:$81,Иль!$83:$83,Иль!$88:$92,Иль!$95:$102,Иль!$145:$145</definedName>
    <definedName name="Z_B30CE22D_C12F_4E12_8BB9_3AAE0A6991CC_.wvu.Rows" localSheetId="6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Консол!$22:$22,Консол!$44:$46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Ори!$19:$24,Ори!$31:$35,Ори!$44:$44,Ори!$48:$50,Ори!$57:$57,Ори!$59:$60,Ори!$67:$68,Ори!$78:$79,Ори!$81:$81,Ори!$84:$88,Ори!$91:$98,Ори!$142:$142</definedName>
    <definedName name="Z_B30CE22D_C12F_4E12_8BB9_3AAE0A6991CC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Хор!$19:$22,Хор!$26:$34,Хор!$38:$38,Хор!$44:$46,Хор!$53:$53,Хор!$55:$57,Хор!$63:$64,Хор!$74:$75,Хор!$79:$83,Хор!$86:$93,Хор!$140:$140</definedName>
    <definedName name="Z_B30CE22D_C12F_4E12_8BB9_3AAE0A6991CC_.wvu.Rows" localSheetId="13" hidden="1">Чум!$19:$24,Чум!$31:$36,Чум!$47:$49,Чум!$57:$57,Чум!$59:$61,Чум!$67:$68,Чум!$78:$79,Чум!$83:$87,Чум!$90:$97,Чум!$142:$142</definedName>
    <definedName name="Z_B30CE22D_C12F_4E12_8BB9_3AAE0A6991CC_.wvu.Rows" localSheetId="14" hidden="1">Шать!$19:$25,Шать!$31:$33,Шать!$57:$57,Шать!$59:$60,Шать!$67:$68,Шать!$78:$79,Шать!$84:$86,Шать!$90:$97,Шать!$142:$142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Юсь!$19:$24,Юсь!$31:$33,Юсь!$36:$36,Юсь!$43:$48,Юсь!$57:$57,Юсь!$59:$60,Юсь!$67:$68,Юсь!$78:$79,Юсь!$83:$87,Юсь!$90:$97,Юсь!$141:$141</definedName>
    <definedName name="Z_B30CE22D_C12F_4E12_8BB9_3AAE0A6991CC_.wvu.Rows" localSheetId="17" hidden="1">Яра!$19:$24,Яра!$46:$46,Яра!$48:$50,Яра!$58:$58,Яра!$60:$61,Яра!$68:$69,Яра!$79:$80,Яра!$84:$88,Яра!$91:$98,Яра!$143:$143</definedName>
    <definedName name="Z_B30CE22D_C12F_4E12_8BB9_3AAE0A6991CC_.wvu.Rows" localSheetId="18" hidden="1">Яро!$19:$24,Яро!$28:$28,Яро!$37:$37,Яро!$44:$44,Яро!$55:$55,Яро!$57:$59,Яро!$65:$66,Яро!$76:$76,Яро!$81:$85,Яро!$88:$91,Яро!$93:$95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Иль!$A$1:$F$106</definedName>
    <definedName name="Z_B31C8DB7_3E78_4144_A6B5_8DE36DE63F0E_.wvu.PrintArea" localSheetId="0" hidden="1">Консол!$A$1:$K$51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Але!$19:$24,Але!$46:$46,Але!$53:$53,Але!$55:$56,Але!$63:$64,Але!$74:$75,Але!$79:$83,Але!$87:$89</definedName>
    <definedName name="Z_B31C8DB7_3E78_4144_A6B5_8DE36DE63F0E_.wvu.Rows" localSheetId="5" hidden="1">Иль!$19:$24,Иль!$34:$34,Иль!$47:$47,Иль!$52:$52,Иль!$62:$63,Иль!$70:$71,Иль!$80:$81,Иль!$83:$83,Иль!$95:$99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Консол!$22:$22,Консол!$44:$46,Консол!$83:$85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район!$18:$19,район!$21:$21,район!$29:$31,район!$51:$52,район!$64:$64,район!$71:$71,район!$88:$88,район!#REF!,район!$122:$124</definedName>
    <definedName name="Z_B31C8DB7_3E78_4144_A6B5_8DE36DE63F0E_.wvu.Rows" localSheetId="4" hidden="1">Сун!$19:$24,Сун!$50:$52,Сун!$59:$59,Сун!$61:$62,Сун!$69:$70,Сун!$80:$81,Сун!$83:$83,Сун!$89:$90,Сун!$94:$98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Хор!$19:$22,Хор!$30:$30,Хор!$38:$38,Хор!$53:$53,Хор!$55:$56,Хор!$63:$64,Хор!$79:$83,Хор!$86:$93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Юсь!$20:$24,Юсь!#REF!,Юсь!$43:$48,Юсь!$67:$68,Юсь!$83:$87,Юсь!$90:$97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Яро!$19:$24,Яро!$55:$55,Яро!$57:$58,Яро!$65:$66,Яро!$76:$77,Яро!$81:$86,Яро!$88:$95</definedName>
    <definedName name="_xlnm.Print_Area" localSheetId="3">Але!$A$1:$F$97</definedName>
    <definedName name="_xlnm.Print_Area" localSheetId="5">Иль!$A$1:$F$106</definedName>
    <definedName name="_xlnm.Print_Area" localSheetId="0">Консол!$A$1:$K$51</definedName>
    <definedName name="_xlnm.Print_Area" localSheetId="7">Мор!$A$1:$F$101</definedName>
    <definedName name="_xlnm.Print_Area" localSheetId="2">район!$A$1:$F$136</definedName>
    <definedName name="_xlnm.Print_Area" localSheetId="1">Справка!$A$1:$EY$31</definedName>
    <definedName name="_xlnm.Print_Area" localSheetId="4">Сун!$A$1:$F$105</definedName>
    <definedName name="_xlnm.Print_Area" localSheetId="11">Тор!$A$1:$F$101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хорной - Личное представление" guid="{14D9A581-372D-44DF-BD53-18F0DF939BBA}" mergeInterval="0" personalView="1" maximized="1" xWindow="1" yWindow="1" windowWidth="1276" windowHeight="794" tabRatio="695" activeSheetId="13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2 - Личное представление" guid="{B30CE22D-C12F-4E12-8BB9-3AAE0A6991CC}" mergeInterval="0" personalView="1" maximized="1" xWindow="1" yWindow="1" windowWidth="1676" windowHeight="850" tabRatio="695" activeSheetId="2"/>
    <customWorkbookView name="Алина Валерьевна Васильева - Личное представление" guid="{5C539BE6-C8E0-453F-AB5E-9E58094195EA}" mergeInterval="0" personalView="1" xWindow="130" yWindow="130" windowWidth="1440" windowHeight="759" tabRatio="695" activeSheetId="3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morgau_fin3 - Личное представление" guid="{61528DAC-5C4C-48F4-ADE2-8A724B05A086}" mergeInterval="0" personalView="1" maximized="1" xWindow="1" yWindow="1" windowWidth="1916" windowHeight="850" tabRatio="695" activeSheetId="1"/>
  </customWorkbookViews>
</workbook>
</file>

<file path=xl/calcChain.xml><?xml version="1.0" encoding="utf-8"?>
<calcChain xmlns="http://schemas.openxmlformats.org/spreadsheetml/2006/main">
  <c r="C36" i="19"/>
  <c r="D36"/>
  <c r="BR29" i="2" s="1"/>
  <c r="F5" i="22"/>
  <c r="F6"/>
  <c r="F7"/>
  <c r="F8"/>
  <c r="F9"/>
  <c r="F10"/>
  <c r="F11"/>
  <c r="F12"/>
  <c r="F13"/>
  <c r="F14"/>
  <c r="F15"/>
  <c r="F16"/>
  <c r="F17"/>
  <c r="F18"/>
  <c r="F19"/>
  <c r="F4"/>
  <c r="D5"/>
  <c r="D6"/>
  <c r="D7"/>
  <c r="D8"/>
  <c r="D9"/>
  <c r="D10"/>
  <c r="D11"/>
  <c r="D12"/>
  <c r="D13"/>
  <c r="D14"/>
  <c r="D15"/>
  <c r="D16"/>
  <c r="D17"/>
  <c r="D18"/>
  <c r="D19"/>
  <c r="D4"/>
  <c r="CR28" i="2"/>
  <c r="C41" i="18"/>
  <c r="D30" i="6"/>
  <c r="E32"/>
  <c r="F32"/>
  <c r="D30" i="5"/>
  <c r="AZ15" i="2" s="1"/>
  <c r="C73" i="4"/>
  <c r="E69"/>
  <c r="F69"/>
  <c r="CD19" i="2"/>
  <c r="CC19"/>
  <c r="CV18"/>
  <c r="J27" i="1" s="1"/>
  <c r="D53" i="3"/>
  <c r="C53"/>
  <c r="E57"/>
  <c r="F57"/>
  <c r="D68" i="5"/>
  <c r="C68"/>
  <c r="F72"/>
  <c r="E72"/>
  <c r="D12" i="3"/>
  <c r="C12"/>
  <c r="F13"/>
  <c r="E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3"/>
  <c r="D77"/>
  <c r="D84"/>
  <c r="CO19" i="2"/>
  <c r="C22" i="1"/>
  <c r="CP17" i="2"/>
  <c r="CP14"/>
  <c r="BN20"/>
  <c r="D66" i="15"/>
  <c r="F71"/>
  <c r="E71"/>
  <c r="C34" i="16"/>
  <c r="BN26" i="2" s="1"/>
  <c r="F70" i="7"/>
  <c r="E70"/>
  <c r="D66" i="11"/>
  <c r="D36" i="6"/>
  <c r="C36"/>
  <c r="BN16" i="2" s="1"/>
  <c r="F37" i="6"/>
  <c r="E37"/>
  <c r="D64" i="19"/>
  <c r="D31"/>
  <c r="C31"/>
  <c r="BE29" i="2" s="1"/>
  <c r="E46" i="19"/>
  <c r="C77" i="3"/>
  <c r="CG19" i="2"/>
  <c r="CF19"/>
  <c r="CG17"/>
  <c r="CF17"/>
  <c r="CD17"/>
  <c r="CC17"/>
  <c r="D66" i="17"/>
  <c r="D65" i="16"/>
  <c r="D66" i="14"/>
  <c r="D62" i="13"/>
  <c r="D66" i="10"/>
  <c r="D66" i="8"/>
  <c r="D65" i="7"/>
  <c r="D34" i="3"/>
  <c r="C56" i="17"/>
  <c r="D40" i="7"/>
  <c r="C62" i="3"/>
  <c r="D54" i="19"/>
  <c r="CM14" i="2"/>
  <c r="D36" i="13"/>
  <c r="BP23" i="2"/>
  <c r="BP27"/>
  <c r="BP14"/>
  <c r="D82" i="18"/>
  <c r="D93" i="3"/>
  <c r="C93"/>
  <c r="F94"/>
  <c r="E94"/>
  <c r="CO17" i="2"/>
  <c r="CO14"/>
  <c r="F132" i="3"/>
  <c r="E132"/>
  <c r="F131"/>
  <c r="E131"/>
  <c r="F130"/>
  <c r="E130"/>
  <c r="D129"/>
  <c r="C129"/>
  <c r="F128"/>
  <c r="C127"/>
  <c r="F127" s="1"/>
  <c r="F126"/>
  <c r="E126"/>
  <c r="D125"/>
  <c r="C125"/>
  <c r="E124"/>
  <c r="E123"/>
  <c r="E122"/>
  <c r="F121"/>
  <c r="E121"/>
  <c r="F120"/>
  <c r="E120"/>
  <c r="D119"/>
  <c r="C119"/>
  <c r="F118"/>
  <c r="E118"/>
  <c r="F117"/>
  <c r="E117"/>
  <c r="F116"/>
  <c r="E116"/>
  <c r="F115"/>
  <c r="E115"/>
  <c r="D114"/>
  <c r="C114"/>
  <c r="F113"/>
  <c r="E113"/>
  <c r="F112"/>
  <c r="E112"/>
  <c r="D111"/>
  <c r="C111"/>
  <c r="F110"/>
  <c r="E110"/>
  <c r="F109"/>
  <c r="E109"/>
  <c r="F108"/>
  <c r="E108"/>
  <c r="F107"/>
  <c r="E107"/>
  <c r="F106"/>
  <c r="E106"/>
  <c r="D105"/>
  <c r="C105"/>
  <c r="F104"/>
  <c r="E104"/>
  <c r="D103"/>
  <c r="C103"/>
  <c r="F102"/>
  <c r="E102"/>
  <c r="F101"/>
  <c r="E101"/>
  <c r="F100"/>
  <c r="E100"/>
  <c r="D99"/>
  <c r="C99"/>
  <c r="F98"/>
  <c r="E98"/>
  <c r="F97"/>
  <c r="E97"/>
  <c r="F95"/>
  <c r="E95"/>
  <c r="F92"/>
  <c r="E92"/>
  <c r="F91"/>
  <c r="E91"/>
  <c r="F90"/>
  <c r="E90"/>
  <c r="F89"/>
  <c r="E89"/>
  <c r="F88"/>
  <c r="E88"/>
  <c r="D87"/>
  <c r="C87"/>
  <c r="F86"/>
  <c r="E86"/>
  <c r="D85"/>
  <c r="C85"/>
  <c r="F84"/>
  <c r="E84"/>
  <c r="F83"/>
  <c r="E83"/>
  <c r="F82"/>
  <c r="E82"/>
  <c r="F81"/>
  <c r="E81"/>
  <c r="F80"/>
  <c r="E80"/>
  <c r="F79"/>
  <c r="E79"/>
  <c r="F78"/>
  <c r="E78"/>
  <c r="D77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D62"/>
  <c r="F60"/>
  <c r="E60"/>
  <c r="F59"/>
  <c r="E59"/>
  <c r="D58"/>
  <c r="C58"/>
  <c r="F56"/>
  <c r="E56"/>
  <c r="F55"/>
  <c r="E55"/>
  <c r="F54"/>
  <c r="E54"/>
  <c r="F52"/>
  <c r="E52"/>
  <c r="D51"/>
  <c r="C51"/>
  <c r="F50"/>
  <c r="E50"/>
  <c r="F49"/>
  <c r="E49"/>
  <c r="D48"/>
  <c r="C48"/>
  <c r="F47"/>
  <c r="F46"/>
  <c r="E46"/>
  <c r="D45"/>
  <c r="C45"/>
  <c r="F44"/>
  <c r="E44"/>
  <c r="D43"/>
  <c r="C43"/>
  <c r="F42"/>
  <c r="E42"/>
  <c r="F41"/>
  <c r="F40"/>
  <c r="E40"/>
  <c r="F39"/>
  <c r="E39"/>
  <c r="F38"/>
  <c r="E38"/>
  <c r="F37"/>
  <c r="E37"/>
  <c r="F36"/>
  <c r="F35"/>
  <c r="E35"/>
  <c r="C34"/>
  <c r="F32"/>
  <c r="E32"/>
  <c r="F31"/>
  <c r="F30"/>
  <c r="F29"/>
  <c r="D28"/>
  <c r="C28"/>
  <c r="F27"/>
  <c r="F26"/>
  <c r="F25"/>
  <c r="E25"/>
  <c r="D24"/>
  <c r="C24"/>
  <c r="F23"/>
  <c r="E23"/>
  <c r="D22"/>
  <c r="C22"/>
  <c r="F21"/>
  <c r="F20"/>
  <c r="E20"/>
  <c r="F19"/>
  <c r="E19"/>
  <c r="F18"/>
  <c r="D17"/>
  <c r="C17"/>
  <c r="F16"/>
  <c r="E16"/>
  <c r="F15"/>
  <c r="E15"/>
  <c r="F14"/>
  <c r="F11"/>
  <c r="F10"/>
  <c r="E10"/>
  <c r="F9"/>
  <c r="E9"/>
  <c r="F8"/>
  <c r="E8"/>
  <c r="D7"/>
  <c r="C7"/>
  <c r="F6"/>
  <c r="E6"/>
  <c r="D5"/>
  <c r="C5"/>
  <c r="F71" i="12"/>
  <c r="E71"/>
  <c r="CR19" i="2"/>
  <c r="AB28"/>
  <c r="AZ17"/>
  <c r="AZ19"/>
  <c r="AZ20"/>
  <c r="AZ21"/>
  <c r="AZ24"/>
  <c r="AZ26"/>
  <c r="AZ27"/>
  <c r="AZ28"/>
  <c r="C66" i="8"/>
  <c r="F71"/>
  <c r="E71"/>
  <c r="DF33" i="2"/>
  <c r="C67" i="9"/>
  <c r="C40"/>
  <c r="C66" i="12"/>
  <c r="E65" i="11"/>
  <c r="C66"/>
  <c r="C66" i="10"/>
  <c r="C65" i="7"/>
  <c r="C62" i="13"/>
  <c r="C66" i="17"/>
  <c r="C65" i="16"/>
  <c r="C66" i="15"/>
  <c r="C66" i="14"/>
  <c r="F71"/>
  <c r="E71"/>
  <c r="C64" i="19"/>
  <c r="D26"/>
  <c r="BE28" i="2"/>
  <c r="D71" i="7"/>
  <c r="D83" i="9"/>
  <c r="D26" i="6"/>
  <c r="E44" i="14"/>
  <c r="F42" i="5" l="1"/>
  <c r="E42"/>
  <c r="D25" i="4"/>
  <c r="C25"/>
  <c r="CQ17" i="2"/>
  <c r="CQ14"/>
  <c r="E103" i="3"/>
  <c r="E129"/>
  <c r="F119"/>
  <c r="E24"/>
  <c r="F125"/>
  <c r="F7"/>
  <c r="F24"/>
  <c r="E43"/>
  <c r="E45"/>
  <c r="E77"/>
  <c r="F12"/>
  <c r="E7"/>
  <c r="E85"/>
  <c r="F87"/>
  <c r="F111"/>
  <c r="C4"/>
  <c r="E12"/>
  <c r="E53"/>
  <c r="F62"/>
  <c r="F77"/>
  <c r="F93"/>
  <c r="E119"/>
  <c r="E99"/>
  <c r="F103"/>
  <c r="D4"/>
  <c r="E48"/>
  <c r="F58"/>
  <c r="F114"/>
  <c r="E105"/>
  <c r="C33"/>
  <c r="F51"/>
  <c r="E17"/>
  <c r="E5"/>
  <c r="E22"/>
  <c r="E34"/>
  <c r="F45"/>
  <c r="F48"/>
  <c r="F99"/>
  <c r="E125"/>
  <c r="E51"/>
  <c r="F53"/>
  <c r="E58"/>
  <c r="E87"/>
  <c r="E93"/>
  <c r="E111"/>
  <c r="E114"/>
  <c r="C133"/>
  <c r="F105"/>
  <c r="E62"/>
  <c r="D33"/>
  <c r="F85"/>
  <c r="F5"/>
  <c r="F17"/>
  <c r="F22"/>
  <c r="F28"/>
  <c r="F34"/>
  <c r="F43"/>
  <c r="F129"/>
  <c r="D133"/>
  <c r="D40" i="16"/>
  <c r="F4" i="3" l="1"/>
  <c r="E4"/>
  <c r="C61"/>
  <c r="C72" s="1"/>
  <c r="D61"/>
  <c r="D72" s="1"/>
  <c r="F133"/>
  <c r="E133"/>
  <c r="E33"/>
  <c r="F33"/>
  <c r="D34" i="15"/>
  <c r="D36" i="7"/>
  <c r="D66" i="12"/>
  <c r="D34" i="11"/>
  <c r="D26"/>
  <c r="D14"/>
  <c r="CV26" i="2"/>
  <c r="AT18"/>
  <c r="AQ18"/>
  <c r="C73" i="3" l="1"/>
  <c r="F61"/>
  <c r="E61"/>
  <c r="D73"/>
  <c r="F72" s="1"/>
  <c r="E72"/>
  <c r="C34" i="11"/>
  <c r="BN21" i="2" s="1"/>
  <c r="C82" i="12"/>
  <c r="C38" i="17"/>
  <c r="D12" i="19"/>
  <c r="D67" i="18" l="1"/>
  <c r="E40" i="13"/>
  <c r="D82" i="12"/>
  <c r="D64"/>
  <c r="D69" i="6"/>
  <c r="C69"/>
  <c r="E74"/>
  <c r="F74"/>
  <c r="G33" i="1" l="1"/>
  <c r="E49" i="9"/>
  <c r="D5" i="5"/>
  <c r="C29" i="12"/>
  <c r="J15" i="2"/>
  <c r="D12" i="7"/>
  <c r="CD14" i="2"/>
  <c r="CS17"/>
  <c r="AT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3" i="6"/>
  <c r="C43"/>
  <c r="CS16" i="2"/>
  <c r="CR16"/>
  <c r="BQ14"/>
  <c r="E53" i="6"/>
  <c r="F53"/>
  <c r="BR14" i="2"/>
  <c r="CV22"/>
  <c r="CV21"/>
  <c r="D41" i="12"/>
  <c r="E49"/>
  <c r="F49"/>
  <c r="D40" i="11"/>
  <c r="CS23" i="2" l="1"/>
  <c r="CS19"/>
  <c r="CS18"/>
  <c r="CS14" l="1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4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78" i="13"/>
  <c r="F90" i="18"/>
  <c r="F50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2" i="5"/>
  <c r="F77"/>
  <c r="C26"/>
  <c r="E49"/>
  <c r="F49"/>
  <c r="E48" i="12"/>
  <c r="F48"/>
  <c r="G24" i="1"/>
  <c r="C41" i="15"/>
  <c r="F41" s="1"/>
  <c r="E42"/>
  <c r="C36" i="13"/>
  <c r="C41" i="12"/>
  <c r="F41" i="10"/>
  <c r="E44"/>
  <c r="F44"/>
  <c r="E44" i="9"/>
  <c r="F44"/>
  <c r="E44" i="8"/>
  <c r="F44"/>
  <c r="E44" i="7"/>
  <c r="F44"/>
  <c r="E47" i="6"/>
  <c r="F47"/>
  <c r="E48"/>
  <c r="F48"/>
  <c r="E46" i="5"/>
  <c r="F46"/>
  <c r="CR22" i="2"/>
  <c r="CT22" s="1"/>
  <c r="CV14"/>
  <c r="C55" i="7"/>
  <c r="G34" i="1"/>
  <c r="F34"/>
  <c r="G20"/>
  <c r="D20" i="14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BO21" i="2"/>
  <c r="BP21" s="1"/>
  <c r="D96" i="12"/>
  <c r="ER22" i="2" s="1"/>
  <c r="F35" i="16"/>
  <c r="E35"/>
  <c r="D34"/>
  <c r="E34" s="1"/>
  <c r="D12" i="13"/>
  <c r="D5"/>
  <c r="D77"/>
  <c r="EL23" i="2" s="1"/>
  <c r="D73" i="13"/>
  <c r="EI23" i="2" s="1"/>
  <c r="D60" i="13"/>
  <c r="D68"/>
  <c r="EF23" i="2" s="1"/>
  <c r="D52" i="13"/>
  <c r="D24"/>
  <c r="AQ27" i="2"/>
  <c r="AQ25"/>
  <c r="AQ19"/>
  <c r="AR19" s="1"/>
  <c r="AQ17"/>
  <c r="AT29"/>
  <c r="AU29" s="1"/>
  <c r="BU32"/>
  <c r="BU33" s="1"/>
  <c r="E88" i="16"/>
  <c r="C81" i="14"/>
  <c r="EK24" i="2" s="1"/>
  <c r="E15" i="14"/>
  <c r="C73" i="13"/>
  <c r="EH23" i="2" s="1"/>
  <c r="E42" i="10"/>
  <c r="F42"/>
  <c r="BO19" i="2"/>
  <c r="F76" i="9"/>
  <c r="F35"/>
  <c r="E35"/>
  <c r="D34"/>
  <c r="C34"/>
  <c r="BN19" i="2" s="1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BP24" s="1"/>
  <c r="C34" i="14"/>
  <c r="E36" i="12"/>
  <c r="F36"/>
  <c r="C35"/>
  <c r="BN22" i="2" s="1"/>
  <c r="E42" i="11"/>
  <c r="F42"/>
  <c r="E42" i="8"/>
  <c r="F42"/>
  <c r="E86" i="7"/>
  <c r="BR17" i="2"/>
  <c r="E42" i="7"/>
  <c r="F42"/>
  <c r="E35"/>
  <c r="F35"/>
  <c r="E60" i="6"/>
  <c r="F60"/>
  <c r="E51"/>
  <c r="E61" i="5"/>
  <c r="E62"/>
  <c r="E63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D78" i="18"/>
  <c r="EI28" i="2" s="1"/>
  <c r="D41" i="18"/>
  <c r="E51"/>
  <c r="F51"/>
  <c r="D34" i="7"/>
  <c r="BO17" i="2" s="1"/>
  <c r="C34" i="7"/>
  <c r="BN17" i="2" s="1"/>
  <c r="G15" i="1"/>
  <c r="D62" i="19"/>
  <c r="DZ29" i="2" s="1"/>
  <c r="D39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6" i="1"/>
  <c r="D36" s="1"/>
  <c r="EC18" i="2"/>
  <c r="EB18"/>
  <c r="C14" i="14"/>
  <c r="F15" s="1"/>
  <c r="F35" i="15"/>
  <c r="E35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AP27" i="2"/>
  <c r="CO28"/>
  <c r="CO26"/>
  <c r="CC26"/>
  <c r="CO24"/>
  <c r="CO23"/>
  <c r="CO22"/>
  <c r="CO16"/>
  <c r="D70" i="19"/>
  <c r="EF29" i="2" s="1"/>
  <c r="D63" i="16"/>
  <c r="D55"/>
  <c r="D76"/>
  <c r="D71"/>
  <c r="EF26" i="2" s="1"/>
  <c r="EC25"/>
  <c r="D7" i="7"/>
  <c r="F40"/>
  <c r="D26"/>
  <c r="D17" i="5"/>
  <c r="EF14" i="2"/>
  <c r="DQ20"/>
  <c r="DQ17"/>
  <c r="D5" i="15"/>
  <c r="D5" i="9"/>
  <c r="C35" i="18"/>
  <c r="BN28" i="2" s="1"/>
  <c r="C34" i="8"/>
  <c r="BN18" i="2" s="1"/>
  <c r="AP18"/>
  <c r="AT19"/>
  <c r="AS18"/>
  <c r="F20" i="1"/>
  <c r="DZ22" i="2"/>
  <c r="AQ21"/>
  <c r="D64" i="17"/>
  <c r="D56" i="15"/>
  <c r="D37" i="12"/>
  <c r="BR22" i="2" s="1"/>
  <c r="E15" i="5"/>
  <c r="E16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I18"/>
  <c r="BI31" s="1"/>
  <c r="BI32" s="1"/>
  <c r="BI33" s="1"/>
  <c r="BJ18"/>
  <c r="BK18"/>
  <c r="BL18"/>
  <c r="BM18"/>
  <c r="EC24"/>
  <c r="D5" i="14"/>
  <c r="D65" i="18"/>
  <c r="DZ28" i="2" s="1"/>
  <c r="D12" i="5"/>
  <c r="E48"/>
  <c r="F48"/>
  <c r="C74"/>
  <c r="I14" i="2"/>
  <c r="AP26"/>
  <c r="AP25"/>
  <c r="AP24"/>
  <c r="AP22"/>
  <c r="AP17"/>
  <c r="AP14"/>
  <c r="AS26"/>
  <c r="AS22"/>
  <c r="AS21"/>
  <c r="G11" i="1"/>
  <c r="D11" s="1"/>
  <c r="G5"/>
  <c r="G39"/>
  <c r="C96" i="12"/>
  <c r="EQ22" i="2" s="1"/>
  <c r="D7" i="16"/>
  <c r="E42" i="9"/>
  <c r="F42"/>
  <c r="ER14" i="2"/>
  <c r="EL14"/>
  <c r="EH14"/>
  <c r="EB14"/>
  <c r="D52" i="4"/>
  <c r="D36" i="16"/>
  <c r="G42" i="1"/>
  <c r="D17" i="19"/>
  <c r="D33" i="5"/>
  <c r="BF15" i="2" s="1"/>
  <c r="D64" i="11"/>
  <c r="D56"/>
  <c r="DK21" i="2" s="1"/>
  <c r="D87" i="7"/>
  <c r="ER17" i="2" s="1"/>
  <c r="D82" i="7"/>
  <c r="EO17" i="2" s="1"/>
  <c r="D80" i="7"/>
  <c r="EL17" i="2" s="1"/>
  <c r="D76" i="7"/>
  <c r="EI17" i="2" s="1"/>
  <c r="EC17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30" i="1"/>
  <c r="D26" i="16"/>
  <c r="D67" i="9"/>
  <c r="D57"/>
  <c r="AD23" i="2"/>
  <c r="I23"/>
  <c r="L23"/>
  <c r="I24"/>
  <c r="AD24"/>
  <c r="AQ28"/>
  <c r="AQ23"/>
  <c r="AQ20"/>
  <c r="AP21"/>
  <c r="AP15"/>
  <c r="E43" i="14"/>
  <c r="F43"/>
  <c r="C26" i="6"/>
  <c r="C66" i="5"/>
  <c r="DE23" i="2"/>
  <c r="DE31" s="1"/>
  <c r="D77" i="17"/>
  <c r="EI27" i="2" s="1"/>
  <c r="D78" i="12"/>
  <c r="D73" i="9"/>
  <c r="G12" i="1"/>
  <c r="C88" i="17"/>
  <c r="EQ27" i="2" s="1"/>
  <c r="DP14"/>
  <c r="D26" i="17"/>
  <c r="D32" i="18"/>
  <c r="C77" i="13"/>
  <c r="EK23" i="2" s="1"/>
  <c r="C26" i="11"/>
  <c r="C26" i="8"/>
  <c r="C33" i="6"/>
  <c r="E67" i="18"/>
  <c r="C64" i="15"/>
  <c r="C81" i="8"/>
  <c r="E83"/>
  <c r="F83"/>
  <c r="CG23" i="2"/>
  <c r="CF23"/>
  <c r="F38" i="13"/>
  <c r="F39"/>
  <c r="E38"/>
  <c r="E39"/>
  <c r="CG27" i="2"/>
  <c r="CF27"/>
  <c r="F40" i="17"/>
  <c r="E40"/>
  <c r="CP27" i="2"/>
  <c r="D7" i="10"/>
  <c r="D7" i="8"/>
  <c r="C29" i="13"/>
  <c r="EL22" i="2"/>
  <c r="EK22"/>
  <c r="D95" i="8"/>
  <c r="EU18" i="2" s="1"/>
  <c r="D67" i="6"/>
  <c r="D66" i="5"/>
  <c r="CO27" i="2"/>
  <c r="D81" i="11"/>
  <c r="EL21" i="2" s="1"/>
  <c r="D65" i="9"/>
  <c r="F43" i="17"/>
  <c r="F44"/>
  <c r="F46"/>
  <c r="F47"/>
  <c r="F48"/>
  <c r="F49"/>
  <c r="E43"/>
  <c r="E44"/>
  <c r="E46"/>
  <c r="E47"/>
  <c r="E48"/>
  <c r="E49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39" i="1"/>
  <c r="F38"/>
  <c r="G37"/>
  <c r="F37"/>
  <c r="F33"/>
  <c r="G31"/>
  <c r="F30"/>
  <c r="F6"/>
  <c r="D12" i="6"/>
  <c r="C91" i="9"/>
  <c r="EN19" i="2" s="1"/>
  <c r="EC27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N29" i="2" s="1"/>
  <c r="BO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C29" i="2"/>
  <c r="E65" i="19"/>
  <c r="F65"/>
  <c r="E66"/>
  <c r="F66"/>
  <c r="E67"/>
  <c r="F67"/>
  <c r="E68"/>
  <c r="F68"/>
  <c r="E71"/>
  <c r="F71"/>
  <c r="E72"/>
  <c r="F72"/>
  <c r="E74"/>
  <c r="F74"/>
  <c r="D75"/>
  <c r="EI29" i="2" s="1"/>
  <c r="E76" i="19"/>
  <c r="F76"/>
  <c r="E77"/>
  <c r="F77"/>
  <c r="E78"/>
  <c r="C79"/>
  <c r="D79"/>
  <c r="EL29" i="2" s="1"/>
  <c r="E80" i="19"/>
  <c r="F80"/>
  <c r="C81"/>
  <c r="EN29" i="2" s="1"/>
  <c r="D81" i="19"/>
  <c r="EO29" i="2" s="1"/>
  <c r="E82" i="19"/>
  <c r="F82"/>
  <c r="E83"/>
  <c r="F83"/>
  <c r="E84"/>
  <c r="F84"/>
  <c r="F85"/>
  <c r="C86"/>
  <c r="D86"/>
  <c r="ER29" i="2" s="1"/>
  <c r="E87" i="19"/>
  <c r="F87"/>
  <c r="E88"/>
  <c r="F88"/>
  <c r="E89"/>
  <c r="E90"/>
  <c r="E91"/>
  <c r="C92"/>
  <c r="D92"/>
  <c r="EU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1"/>
  <c r="F41"/>
  <c r="E42"/>
  <c r="F42"/>
  <c r="C45"/>
  <c r="D45"/>
  <c r="D56"/>
  <c r="E58"/>
  <c r="F58"/>
  <c r="F59"/>
  <c r="E60"/>
  <c r="F60"/>
  <c r="E61"/>
  <c r="F61"/>
  <c r="E62"/>
  <c r="F62"/>
  <c r="E63"/>
  <c r="F63"/>
  <c r="C64"/>
  <c r="E65"/>
  <c r="F65"/>
  <c r="E67"/>
  <c r="F67"/>
  <c r="E68"/>
  <c r="F68"/>
  <c r="E69"/>
  <c r="F69"/>
  <c r="E70"/>
  <c r="F70"/>
  <c r="D72"/>
  <c r="EF27" i="2" s="1"/>
  <c r="E74" i="17"/>
  <c r="F74"/>
  <c r="E75"/>
  <c r="F75"/>
  <c r="E76"/>
  <c r="F76"/>
  <c r="C77"/>
  <c r="E78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BE25" i="2" s="1"/>
  <c r="D31" i="15"/>
  <c r="BF25" i="2" s="1"/>
  <c r="E32" i="15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F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AY23" i="2" s="1"/>
  <c r="D27" i="13"/>
  <c r="AZ23" i="2" s="1"/>
  <c r="E28" i="13"/>
  <c r="F28"/>
  <c r="D29"/>
  <c r="E30"/>
  <c r="F30"/>
  <c r="E31"/>
  <c r="F31"/>
  <c r="C32"/>
  <c r="BQ23" i="2" s="1"/>
  <c r="D32" i="13"/>
  <c r="E33"/>
  <c r="F33"/>
  <c r="E34"/>
  <c r="F34"/>
  <c r="E37"/>
  <c r="F37"/>
  <c r="F40"/>
  <c r="E41"/>
  <c r="F41"/>
  <c r="E42"/>
  <c r="F42"/>
  <c r="E43"/>
  <c r="F43"/>
  <c r="F44"/>
  <c r="E45"/>
  <c r="F45"/>
  <c r="C52"/>
  <c r="E54"/>
  <c r="F54"/>
  <c r="F55"/>
  <c r="E56"/>
  <c r="F56"/>
  <c r="E57"/>
  <c r="F57"/>
  <c r="E58"/>
  <c r="F58"/>
  <c r="E59"/>
  <c r="F59"/>
  <c r="C60"/>
  <c r="E61"/>
  <c r="F61"/>
  <c r="EB23" i="2"/>
  <c r="EC23"/>
  <c r="E63" i="13"/>
  <c r="F63"/>
  <c r="E64"/>
  <c r="F64"/>
  <c r="E65"/>
  <c r="F65"/>
  <c r="E66"/>
  <c r="F66"/>
  <c r="C68"/>
  <c r="E70"/>
  <c r="F70"/>
  <c r="E71"/>
  <c r="F71"/>
  <c r="E72"/>
  <c r="F72"/>
  <c r="E74"/>
  <c r="F74"/>
  <c r="E75"/>
  <c r="F75"/>
  <c r="E76"/>
  <c r="F76"/>
  <c r="E78"/>
  <c r="C79"/>
  <c r="EN23" i="2" s="1"/>
  <c r="D79" i="13"/>
  <c r="E80"/>
  <c r="F80"/>
  <c r="E81"/>
  <c r="F81"/>
  <c r="E82"/>
  <c r="F82"/>
  <c r="F83"/>
  <c r="C84"/>
  <c r="EQ23" i="2" s="1"/>
  <c r="D84" i="13"/>
  <c r="ER23" i="2" s="1"/>
  <c r="E85" i="13"/>
  <c r="F85"/>
  <c r="E86"/>
  <c r="F86"/>
  <c r="E87"/>
  <c r="E88"/>
  <c r="E89"/>
  <c r="C90"/>
  <c r="ET23" i="2" s="1"/>
  <c r="D90" i="13"/>
  <c r="EU23" i="2" s="1"/>
  <c r="E91" i="13"/>
  <c r="F91"/>
  <c r="E92"/>
  <c r="F92"/>
  <c r="E93"/>
  <c r="F93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BE21" i="2" s="1"/>
  <c r="D31" i="11"/>
  <c r="BF21" i="2" s="1"/>
  <c r="E32" i="11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EC20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F19" i="2" s="1"/>
  <c r="E32" i="9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BF18" i="2" s="1"/>
  <c r="E32" i="8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AZ16"/>
  <c r="E31" i="6"/>
  <c r="F31"/>
  <c r="D33"/>
  <c r="BF16" i="2" s="1"/>
  <c r="E34" i="6"/>
  <c r="F34"/>
  <c r="E35"/>
  <c r="F35"/>
  <c r="E38"/>
  <c r="F38"/>
  <c r="D39"/>
  <c r="BR16" i="2" s="1"/>
  <c r="C39" i="6"/>
  <c r="E40"/>
  <c r="E41"/>
  <c r="F41"/>
  <c r="F43"/>
  <c r="E44"/>
  <c r="F44"/>
  <c r="E45"/>
  <c r="F45"/>
  <c r="E46"/>
  <c r="F46"/>
  <c r="E49"/>
  <c r="F49"/>
  <c r="E50"/>
  <c r="F50"/>
  <c r="F51"/>
  <c r="E52"/>
  <c r="F52"/>
  <c r="C59"/>
  <c r="D59"/>
  <c r="E61"/>
  <c r="F61"/>
  <c r="F62"/>
  <c r="E63"/>
  <c r="F63"/>
  <c r="E64"/>
  <c r="F64"/>
  <c r="E65"/>
  <c r="F65"/>
  <c r="E66"/>
  <c r="F66"/>
  <c r="C67"/>
  <c r="E68"/>
  <c r="F68"/>
  <c r="EB16" i="2"/>
  <c r="E70" i="6"/>
  <c r="F70"/>
  <c r="E71"/>
  <c r="F71"/>
  <c r="E72"/>
  <c r="F72"/>
  <c r="E73"/>
  <c r="F73"/>
  <c r="D75"/>
  <c r="EF16" i="2" s="1"/>
  <c r="E76" i="6"/>
  <c r="F76"/>
  <c r="E77"/>
  <c r="F77"/>
  <c r="E79"/>
  <c r="F79"/>
  <c r="C82"/>
  <c r="D82"/>
  <c r="EI16" i="2" s="1"/>
  <c r="E83" i="6"/>
  <c r="F83"/>
  <c r="E84"/>
  <c r="F84"/>
  <c r="E85"/>
  <c r="F85"/>
  <c r="C86"/>
  <c r="EK16" i="2" s="1"/>
  <c r="D86" i="6"/>
  <c r="EL16" i="2" s="1"/>
  <c r="E87" i="6"/>
  <c r="F87"/>
  <c r="C88"/>
  <c r="EN16" i="2" s="1"/>
  <c r="D88" i="6"/>
  <c r="EO16" i="2" s="1"/>
  <c r="E89" i="6"/>
  <c r="F89"/>
  <c r="E90"/>
  <c r="F90"/>
  <c r="E91"/>
  <c r="F91"/>
  <c r="F92"/>
  <c r="C93"/>
  <c r="EQ16" i="2" s="1"/>
  <c r="D93" i="6"/>
  <c r="ER16" i="2" s="1"/>
  <c r="E94" i="6"/>
  <c r="F94"/>
  <c r="E95"/>
  <c r="F95"/>
  <c r="E96"/>
  <c r="E97"/>
  <c r="E98"/>
  <c r="C99"/>
  <c r="D99"/>
  <c r="EU16" i="2" s="1"/>
  <c r="E100" i="6"/>
  <c r="F100"/>
  <c r="E101"/>
  <c r="F101"/>
  <c r="E102"/>
  <c r="F102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E15" i="2" s="1"/>
  <c r="E34" i="5"/>
  <c r="E35"/>
  <c r="F35"/>
  <c r="C36"/>
  <c r="BK15" i="2" s="1"/>
  <c r="D36" i="5"/>
  <c r="BL15" i="2" s="1"/>
  <c r="E37" i="5"/>
  <c r="F37"/>
  <c r="C38"/>
  <c r="BQ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F15" i="2" s="1"/>
  <c r="E75" i="5"/>
  <c r="F75"/>
  <c r="E76"/>
  <c r="F76"/>
  <c r="E77"/>
  <c r="E78"/>
  <c r="F78"/>
  <c r="C79"/>
  <c r="D79"/>
  <c r="EI15" i="2" s="1"/>
  <c r="E80" i="5"/>
  <c r="F80"/>
  <c r="E81"/>
  <c r="F81"/>
  <c r="E82"/>
  <c r="E83"/>
  <c r="F83"/>
  <c r="C84"/>
  <c r="EK15" i="2" s="1"/>
  <c r="D84" i="5"/>
  <c r="E85"/>
  <c r="F85"/>
  <c r="E86"/>
  <c r="F86"/>
  <c r="C87"/>
  <c r="EN15" i="2" s="1"/>
  <c r="D87" i="5"/>
  <c r="EO15" i="2" s="1"/>
  <c r="E88" i="5"/>
  <c r="F88"/>
  <c r="E89"/>
  <c r="F89"/>
  <c r="E90"/>
  <c r="F90"/>
  <c r="E91"/>
  <c r="F91"/>
  <c r="C92"/>
  <c r="EQ15" i="2" s="1"/>
  <c r="D92" i="5"/>
  <c r="ER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AY14" i="2"/>
  <c r="AZ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C9" s="1"/>
  <c r="F11"/>
  <c r="C11" s="1"/>
  <c r="F12"/>
  <c r="F13"/>
  <c r="F16"/>
  <c r="C16" s="1"/>
  <c r="F17"/>
  <c r="G17"/>
  <c r="F18"/>
  <c r="G19"/>
  <c r="D19" s="1"/>
  <c r="F35"/>
  <c r="C35" s="1"/>
  <c r="F40"/>
  <c r="C40" s="1"/>
  <c r="F41"/>
  <c r="C41" s="1"/>
  <c r="G41"/>
  <c r="D41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V14"/>
  <c r="BV31" s="1"/>
  <c r="BV32" s="1"/>
  <c r="BV33" s="1"/>
  <c r="BY14"/>
  <c r="BY31" s="1"/>
  <c r="CC14"/>
  <c r="CF14"/>
  <c r="CG14"/>
  <c r="CJ14"/>
  <c r="CL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X19"/>
  <c r="BE19"/>
  <c r="BJ19"/>
  <c r="BV19"/>
  <c r="BY19"/>
  <c r="CJ19"/>
  <c r="CL19"/>
  <c r="CM19"/>
  <c r="CP19"/>
  <c r="CQ19" s="1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J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2" s="1"/>
  <c r="AV33" s="1"/>
  <c r="AW31"/>
  <c r="BT31"/>
  <c r="BT32" s="1"/>
  <c r="BT33" s="1"/>
  <c r="BW31"/>
  <c r="BW32" s="1"/>
  <c r="BW33" s="1"/>
  <c r="BX31"/>
  <c r="CU31"/>
  <c r="CU32" s="1"/>
  <c r="CU33" s="1"/>
  <c r="CX31"/>
  <c r="CX32" s="1"/>
  <c r="CX33" s="1"/>
  <c r="CY31"/>
  <c r="CY32" s="1"/>
  <c r="CY33" s="1"/>
  <c r="DA31"/>
  <c r="DD31"/>
  <c r="DD32" s="1"/>
  <c r="DD33" s="1"/>
  <c r="D22" i="1"/>
  <c r="E24"/>
  <c r="F24"/>
  <c r="F27"/>
  <c r="C27" s="1"/>
  <c r="G27"/>
  <c r="E33"/>
  <c r="E34"/>
  <c r="E37"/>
  <c r="AO22" i="2"/>
  <c r="AO29"/>
  <c r="AO27"/>
  <c r="AO26"/>
  <c r="F40" i="6"/>
  <c r="BS14" i="2"/>
  <c r="G38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70" i="19"/>
  <c r="F73"/>
  <c r="E73"/>
  <c r="E43" i="6"/>
  <c r="E76" i="9"/>
  <c r="F75" i="11"/>
  <c r="E77" i="12"/>
  <c r="F73" i="17"/>
  <c r="C72"/>
  <c r="EE27" i="2" s="1"/>
  <c r="E73" i="17"/>
  <c r="E80" i="8"/>
  <c r="F80"/>
  <c r="E74"/>
  <c r="CC20" i="2"/>
  <c r="C72" i="12"/>
  <c r="C39" i="19"/>
  <c r="F40"/>
  <c r="CQ29" i="2" l="1"/>
  <c r="CA23"/>
  <c r="BZ14"/>
  <c r="AQ31"/>
  <c r="CQ20"/>
  <c r="E20" i="14"/>
  <c r="CQ23" i="2"/>
  <c r="CQ21"/>
  <c r="CA17"/>
  <c r="CQ28"/>
  <c r="CQ27"/>
  <c r="CQ26"/>
  <c r="CQ25"/>
  <c r="CQ24"/>
  <c r="CQ22"/>
  <c r="CQ18"/>
  <c r="CQ16"/>
  <c r="CQ15"/>
  <c r="BP29"/>
  <c r="F28"/>
  <c r="F27"/>
  <c r="F23"/>
  <c r="F22"/>
  <c r="F20"/>
  <c r="BP19"/>
  <c r="BP17"/>
  <c r="F16"/>
  <c r="C25" i="12"/>
  <c r="AS19" i="2"/>
  <c r="F19" s="1"/>
  <c r="C25" i="9"/>
  <c r="C25" i="6"/>
  <c r="D25" i="16"/>
  <c r="C25"/>
  <c r="D98" i="8"/>
  <c r="EH27" i="2"/>
  <c r="EJ27" s="1"/>
  <c r="BP25"/>
  <c r="BP18"/>
  <c r="BP28"/>
  <c r="BZ16"/>
  <c r="BA16"/>
  <c r="C94" i="4"/>
  <c r="J31" i="2"/>
  <c r="J33" s="1"/>
  <c r="E64" i="11"/>
  <c r="D25" i="19"/>
  <c r="D96"/>
  <c r="E14" i="12"/>
  <c r="EQ29" i="2"/>
  <c r="ES29" s="1"/>
  <c r="F17" i="14"/>
  <c r="C98" i="12"/>
  <c r="G98" s="1"/>
  <c r="D98"/>
  <c r="H98" s="1"/>
  <c r="D25"/>
  <c r="V31" i="2"/>
  <c r="V33" s="1"/>
  <c r="EQ14"/>
  <c r="ES14" s="1"/>
  <c r="D25" i="11"/>
  <c r="F40"/>
  <c r="C25"/>
  <c r="D94" i="4"/>
  <c r="K27" i="2"/>
  <c r="F60" i="4"/>
  <c r="H9" i="1"/>
  <c r="E17" i="19"/>
  <c r="F81" i="14"/>
  <c r="BA23" i="2"/>
  <c r="D23" i="13"/>
  <c r="E40" i="9"/>
  <c r="EB15" i="2"/>
  <c r="ED15" s="1"/>
  <c r="E5" i="12"/>
  <c r="F55" i="16"/>
  <c r="E40" i="8"/>
  <c r="CK27" i="2"/>
  <c r="E68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E5" i="8"/>
  <c r="F26" i="5"/>
  <c r="F26" i="12"/>
  <c r="AR22" i="2"/>
  <c r="F7" i="12"/>
  <c r="E38" i="5"/>
  <c r="C25"/>
  <c r="CH23" i="2"/>
  <c r="Z20"/>
  <c r="E52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2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9" i="6"/>
  <c r="E36" i="5"/>
  <c r="E33"/>
  <c r="E68"/>
  <c r="DU15" i="2"/>
  <c r="CN15"/>
  <c r="F58" i="5"/>
  <c r="C4"/>
  <c r="BN15" i="2"/>
  <c r="F15" s="1"/>
  <c r="F36" i="5"/>
  <c r="F30"/>
  <c r="AU14" i="2"/>
  <c r="F34" i="4"/>
  <c r="F17"/>
  <c r="F5"/>
  <c r="F42" i="1"/>
  <c r="H42" s="1"/>
  <c r="F26" i="19"/>
  <c r="E17" i="17"/>
  <c r="CH27" i="2"/>
  <c r="EA25"/>
  <c r="AU25"/>
  <c r="CH25"/>
  <c r="Z25"/>
  <c r="CE25"/>
  <c r="F37" i="14"/>
  <c r="F35" s="1"/>
  <c r="F34" s="1"/>
  <c r="F60" i="13"/>
  <c r="Q22" i="2"/>
  <c r="E94" i="11"/>
  <c r="F40" i="9"/>
  <c r="E20"/>
  <c r="F36"/>
  <c r="F86"/>
  <c r="F7" i="8"/>
  <c r="ES18" i="2"/>
  <c r="F14" i="8"/>
  <c r="F80" i="7"/>
  <c r="E39" i="6"/>
  <c r="E36"/>
  <c r="CE15" i="2"/>
  <c r="AF15"/>
  <c r="W15"/>
  <c r="EP15"/>
  <c r="E84" i="4"/>
  <c r="E73"/>
  <c r="D4"/>
  <c r="D37" s="1"/>
  <c r="G32" i="1"/>
  <c r="F7" i="19"/>
  <c r="BA27" i="2"/>
  <c r="F31" i="16"/>
  <c r="E29"/>
  <c r="F31" i="15"/>
  <c r="F29"/>
  <c r="E20"/>
  <c r="AI24" i="2"/>
  <c r="CK23"/>
  <c r="E24" i="13"/>
  <c r="CH22" i="2"/>
  <c r="F94" i="11"/>
  <c r="F37"/>
  <c r="E7"/>
  <c r="DJ20" i="2"/>
  <c r="CT20"/>
  <c r="E26" i="10"/>
  <c r="F20"/>
  <c r="E12"/>
  <c r="BG19" i="2"/>
  <c r="BZ18"/>
  <c r="E14" i="8"/>
  <c r="T18" i="2"/>
  <c r="F81" i="8"/>
  <c r="F17" i="7"/>
  <c r="DJ16" i="2"/>
  <c r="F39" i="6"/>
  <c r="F88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0" i="13"/>
  <c r="DO23" i="2"/>
  <c r="F52" i="13"/>
  <c r="D94"/>
  <c r="F84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K19"/>
  <c r="E66" i="8"/>
  <c r="CE18" i="2"/>
  <c r="K18"/>
  <c r="BL31"/>
  <c r="E89" i="8"/>
  <c r="EA18" i="2"/>
  <c r="AR18"/>
  <c r="E7" i="6"/>
  <c r="E33"/>
  <c r="F12"/>
  <c r="F87" i="5"/>
  <c r="E20"/>
  <c r="DO15" i="2"/>
  <c r="E20" i="4"/>
  <c r="CK14" i="2"/>
  <c r="Z14"/>
  <c r="E14" i="4"/>
  <c r="E7"/>
  <c r="F31"/>
  <c r="F29" i="19"/>
  <c r="E29"/>
  <c r="E12"/>
  <c r="E26"/>
  <c r="AI29" i="2"/>
  <c r="F31" i="19"/>
  <c r="E92"/>
  <c r="DO29" i="2"/>
  <c r="W29"/>
  <c r="E17" i="18"/>
  <c r="E7"/>
  <c r="Z28" i="2"/>
  <c r="E77" i="17"/>
  <c r="E45"/>
  <c r="DX27" i="2"/>
  <c r="E34" i="17"/>
  <c r="EV27" i="2"/>
  <c r="F31" i="17"/>
  <c r="W27" i="2"/>
  <c r="E94" i="17"/>
  <c r="F94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2" i="13"/>
  <c r="F24"/>
  <c r="BZ23" i="2"/>
  <c r="AI23"/>
  <c r="AR23"/>
  <c r="F72" i="12"/>
  <c r="F96"/>
  <c r="E96"/>
  <c r="BA22" i="2"/>
  <c r="F83" i="11"/>
  <c r="EO21" i="2"/>
  <c r="EP21" s="1"/>
  <c r="E88" i="11"/>
  <c r="AF21" i="2"/>
  <c r="AJ31"/>
  <c r="AJ32" s="1"/>
  <c r="AJ33" s="1"/>
  <c r="K21"/>
  <c r="ES20"/>
  <c r="F66" i="10"/>
  <c r="F77"/>
  <c r="F7"/>
  <c r="DO20" i="2"/>
  <c r="E29" i="10"/>
  <c r="E20"/>
  <c r="E14"/>
  <c r="E86" i="9"/>
  <c r="E65"/>
  <c r="DO19" i="2"/>
  <c r="E34" i="9"/>
  <c r="F26"/>
  <c r="EV18" i="2"/>
  <c r="EJ18"/>
  <c r="F20" i="8"/>
  <c r="E95"/>
  <c r="F34"/>
  <c r="BK31" i="2"/>
  <c r="E20" i="7"/>
  <c r="O31" i="2"/>
  <c r="O33" s="1"/>
  <c r="E87" i="7"/>
  <c r="AU17" i="2"/>
  <c r="F93" i="7"/>
  <c r="E65"/>
  <c r="ES16" i="2"/>
  <c r="E20" i="6"/>
  <c r="BO16" i="2"/>
  <c r="BP16" s="1"/>
  <c r="E93" i="6"/>
  <c r="DR16" i="2"/>
  <c r="E12" i="6"/>
  <c r="DU16" i="2"/>
  <c r="AI16"/>
  <c r="AC16"/>
  <c r="W16"/>
  <c r="C102" i="5"/>
  <c r="D102"/>
  <c r="EV15" i="2"/>
  <c r="BC32"/>
  <c r="BC33" s="1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DK15"/>
  <c r="DJ15"/>
  <c r="AO15"/>
  <c r="AA31"/>
  <c r="AA33" s="1"/>
  <c r="E17" i="4"/>
  <c r="C4"/>
  <c r="C37" s="1"/>
  <c r="F84" i="5"/>
  <c r="EP16" i="2"/>
  <c r="E82" i="6"/>
  <c r="F17"/>
  <c r="F87" i="7"/>
  <c r="F29"/>
  <c r="F5"/>
  <c r="E56" i="8"/>
  <c r="E17"/>
  <c r="E78" i="9"/>
  <c r="F31"/>
  <c r="C4"/>
  <c r="E82" i="10"/>
  <c r="F56"/>
  <c r="E36"/>
  <c r="E17"/>
  <c r="F77" i="11"/>
  <c r="E17"/>
  <c r="E31" i="14"/>
  <c r="E29"/>
  <c r="C25" i="15"/>
  <c r="E12"/>
  <c r="F87" i="16"/>
  <c r="F14"/>
  <c r="F88" i="17"/>
  <c r="E12"/>
  <c r="C4"/>
  <c r="E5"/>
  <c r="E20" i="18"/>
  <c r="E5" i="19"/>
  <c r="C4" i="14"/>
  <c r="F29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9" i="6"/>
  <c r="AF27" i="2"/>
  <c r="AF25"/>
  <c r="N25"/>
  <c r="T24"/>
  <c r="C4" i="7"/>
  <c r="C4" i="8"/>
  <c r="BS19" i="2"/>
  <c r="D4" i="10"/>
  <c r="C4" i="11"/>
  <c r="E14" i="15"/>
  <c r="F17" i="16"/>
  <c r="F86" i="19"/>
  <c r="C25"/>
  <c r="E7" i="9"/>
  <c r="F26" i="17"/>
  <c r="Z24" i="2"/>
  <c r="Z16"/>
  <c r="F65" i="7"/>
  <c r="D4" i="5"/>
  <c r="E5" i="15"/>
  <c r="BZ17" i="2"/>
  <c r="BZ21"/>
  <c r="ED18"/>
  <c r="F5" i="6"/>
  <c r="DK22" i="2"/>
  <c r="BA20"/>
  <c r="AR17"/>
  <c r="E72" i="8"/>
  <c r="D98" i="11"/>
  <c r="F56"/>
  <c r="F57" i="9"/>
  <c r="E56" i="12"/>
  <c r="F56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70" i="19"/>
  <c r="BZ29" i="2"/>
  <c r="E37" i="18"/>
  <c r="E39" i="19"/>
  <c r="F17" i="17"/>
  <c r="DQ31" i="2"/>
  <c r="D4" i="16"/>
  <c r="F7" i="18"/>
  <c r="BZ27" i="2"/>
  <c r="CN27"/>
  <c r="DT31"/>
  <c r="AG31"/>
  <c r="I31"/>
  <c r="I33" s="1"/>
  <c r="D97" i="16"/>
  <c r="EG27" i="2"/>
  <c r="DO26"/>
  <c r="CP31"/>
  <c r="CP33" s="1"/>
  <c r="D99" i="18"/>
  <c r="H34" i="1"/>
  <c r="H6"/>
  <c r="BR26" i="2"/>
  <c r="EM25"/>
  <c r="DJ25"/>
  <c r="W25"/>
  <c r="E83" i="15"/>
  <c r="D25"/>
  <c r="E64" i="14"/>
  <c r="AE31" i="2"/>
  <c r="AE33" s="1"/>
  <c r="CL31"/>
  <c r="D98" i="15"/>
  <c r="F77" i="14"/>
  <c r="E41"/>
  <c r="BZ25" i="2"/>
  <c r="E81" i="15"/>
  <c r="DP31" i="2"/>
  <c r="DP33" s="1"/>
  <c r="DJ24"/>
  <c r="F64" i="15"/>
  <c r="H24" i="1"/>
  <c r="BY32" i="2"/>
  <c r="BY33" s="1"/>
  <c r="EM26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5" i="1"/>
  <c r="G7"/>
  <c r="BF29" i="2"/>
  <c r="G29" s="1"/>
  <c r="EC26"/>
  <c r="EO25"/>
  <c r="EP25" s="1"/>
  <c r="N23"/>
  <c r="EC16"/>
  <c r="ED16" s="1"/>
  <c r="F26" i="6"/>
  <c r="DJ26" i="2"/>
  <c r="AN31"/>
  <c r="E63" i="16"/>
  <c r="E86" i="19"/>
  <c r="AW32" i="2"/>
  <c r="AW33" s="1"/>
  <c r="E66" i="12"/>
  <c r="F66"/>
  <c r="F81" i="15"/>
  <c r="F62" i="13"/>
  <c r="F72" i="8"/>
  <c r="C98"/>
  <c r="D98" i="14"/>
  <c r="E77" i="13"/>
  <c r="E20" i="12"/>
  <c r="F83" i="15"/>
  <c r="E92" i="5"/>
  <c r="F17" i="15"/>
  <c r="EU17" i="2"/>
  <c r="EV17" s="1"/>
  <c r="E86" i="6"/>
  <c r="F33"/>
  <c r="CK17" i="2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0" i="13"/>
  <c r="F17" i="18"/>
  <c r="DR14" i="2"/>
  <c r="F17" i="11"/>
  <c r="F86" i="6"/>
  <c r="F73" i="13"/>
  <c r="F80" i="16"/>
  <c r="F62" i="19"/>
  <c r="E14" i="18"/>
  <c r="F20" i="14"/>
  <c r="Q25" i="2"/>
  <c r="CK25"/>
  <c r="Z22"/>
  <c r="EK20"/>
  <c r="EM20" s="1"/>
  <c r="EH16"/>
  <c r="EJ16" s="1"/>
  <c r="E57" i="9"/>
  <c r="F7"/>
  <c r="E64" i="15"/>
  <c r="F77" i="13"/>
  <c r="E93" i="7"/>
  <c r="E5" i="6"/>
  <c r="D25" i="10"/>
  <c r="DN31" i="2"/>
  <c r="DN33" s="1"/>
  <c r="E37" i="12"/>
  <c r="F64"/>
  <c r="EC28" i="2"/>
  <c r="AU24"/>
  <c r="AR16"/>
  <c r="E67" i="6"/>
  <c r="DJ18" i="2"/>
  <c r="F17" i="19"/>
  <c r="E29" i="4"/>
  <c r="E80" i="16"/>
  <c r="E99" i="9"/>
  <c r="DJ19" i="2"/>
  <c r="F14" i="4"/>
  <c r="E77" i="15"/>
  <c r="E94"/>
  <c r="E82" i="12"/>
  <c r="E79" i="19"/>
  <c r="F29" i="10"/>
  <c r="E84"/>
  <c r="F66" i="8"/>
  <c r="E84" i="5"/>
  <c r="ES25" i="2"/>
  <c r="C4" i="13"/>
  <c r="F21" i="1"/>
  <c r="F66" i="14"/>
  <c r="E95" i="18"/>
  <c r="F34" i="19"/>
  <c r="CK29" i="2"/>
  <c r="DO24"/>
  <c r="CK24"/>
  <c r="AU23"/>
  <c r="CS31"/>
  <c r="CS33" s="1"/>
  <c r="AU20"/>
  <c r="EB17"/>
  <c r="ED17" s="1"/>
  <c r="Z15"/>
  <c r="EE14"/>
  <c r="EG14" s="1"/>
  <c r="E29" i="13"/>
  <c r="F12"/>
  <c r="E65" i="18"/>
  <c r="AR28" i="2"/>
  <c r="DR17"/>
  <c r="AI25"/>
  <c r="W24"/>
  <c r="EE29"/>
  <c r="EG29" s="1"/>
  <c r="CN29"/>
  <c r="AF16"/>
  <c r="F99" i="6"/>
  <c r="N28" i="2"/>
  <c r="D97" i="7"/>
  <c r="AI28" i="2"/>
  <c r="CN21"/>
  <c r="K14"/>
  <c r="EA28"/>
  <c r="CK21"/>
  <c r="F59" i="6"/>
  <c r="F7"/>
  <c r="DM31" i="2"/>
  <c r="DM33" s="1"/>
  <c r="CE26"/>
  <c r="CA26"/>
  <c r="CA29"/>
  <c r="CA28"/>
  <c r="CA27"/>
  <c r="CO31"/>
  <c r="CO33" s="1"/>
  <c r="CA24"/>
  <c r="EP22"/>
  <c r="CF31"/>
  <c r="CF33" s="1"/>
  <c r="CA22"/>
  <c r="AD31"/>
  <c r="L31"/>
  <c r="L33" s="1"/>
  <c r="AC22"/>
  <c r="CA21"/>
  <c r="CA18"/>
  <c r="BA19"/>
  <c r="CA25"/>
  <c r="CA20"/>
  <c r="CA19"/>
  <c r="CA16"/>
  <c r="CA15"/>
  <c r="CA14"/>
  <c r="G20"/>
  <c r="AF22"/>
  <c r="CE20"/>
  <c r="M31"/>
  <c r="P31"/>
  <c r="E37" i="7"/>
  <c r="F37"/>
  <c r="E59" i="6"/>
  <c r="E55" i="7"/>
  <c r="F55"/>
  <c r="F39" i="19"/>
  <c r="EA17" i="2"/>
  <c r="F14" i="5"/>
  <c r="EV19" i="2"/>
  <c r="E26" i="9"/>
  <c r="E31" i="10"/>
  <c r="F5"/>
  <c r="E73" i="13"/>
  <c r="F93" i="6"/>
  <c r="H37" i="1"/>
  <c r="CH18" i="2"/>
  <c r="F17" i="10"/>
  <c r="F56" i="12"/>
  <c r="CH14" i="2"/>
  <c r="F12" i="14"/>
  <c r="F12" i="17"/>
  <c r="E5" i="18"/>
  <c r="E7" i="14"/>
  <c r="E7" i="15"/>
  <c r="T22" i="2"/>
  <c r="F5" i="8"/>
  <c r="F31" i="1"/>
  <c r="H31" s="1"/>
  <c r="BR15" i="2"/>
  <c r="F38" i="5"/>
  <c r="E82" i="7"/>
  <c r="EN17" i="2"/>
  <c r="EP17" s="1"/>
  <c r="F36" i="8"/>
  <c r="BQ18" i="2"/>
  <c r="BS18" s="1"/>
  <c r="E26" i="8"/>
  <c r="D25"/>
  <c r="E12" i="13"/>
  <c r="DJ22" i="2"/>
  <c r="BS22"/>
  <c r="E26" i="4"/>
  <c r="F26"/>
  <c r="C4" i="15"/>
  <c r="E65" i="16"/>
  <c r="EB26" i="2"/>
  <c r="F7" i="17"/>
  <c r="E7"/>
  <c r="F32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4" i="5"/>
  <c r="E80" i="7"/>
  <c r="F7" i="14"/>
  <c r="F5" i="15"/>
  <c r="F7"/>
  <c r="F63" i="16"/>
  <c r="E31" i="19"/>
  <c r="E66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3" s="1"/>
  <c r="EJ25"/>
  <c r="E40" i="7"/>
  <c r="F70" i="19"/>
  <c r="AL24" i="2"/>
  <c r="BZ20"/>
  <c r="E77" i="14"/>
  <c r="DA32" i="2"/>
  <c r="DA33" s="1"/>
  <c r="EP29"/>
  <c r="ES27"/>
  <c r="DK25"/>
  <c r="BG23"/>
  <c r="E36" i="9"/>
  <c r="F45" i="17"/>
  <c r="F34"/>
  <c r="E72" i="12"/>
  <c r="AC26" i="2"/>
  <c r="DU24"/>
  <c r="CH24"/>
  <c r="AO19"/>
  <c r="N19"/>
  <c r="DU18"/>
  <c r="E88" i="6"/>
  <c r="F17" i="9"/>
  <c r="F82" i="10"/>
  <c r="E5"/>
  <c r="E84" i="13"/>
  <c r="F82" i="16"/>
  <c r="G24" i="2"/>
  <c r="E9" i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X33" s="1"/>
  <c r="R31"/>
  <c r="R33" s="1"/>
  <c r="EA16"/>
  <c r="CE16"/>
  <c r="Q16"/>
  <c r="E87" i="5"/>
  <c r="F67" i="6"/>
  <c r="F36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3" i="1"/>
  <c r="H12"/>
  <c r="E81" i="14"/>
  <c r="G27" i="2"/>
  <c r="CG31"/>
  <c r="CG33" s="1"/>
  <c r="CM31"/>
  <c r="CM33" s="1"/>
  <c r="AB31"/>
  <c r="EK17"/>
  <c r="EM17" s="1"/>
  <c r="N17"/>
  <c r="ED22"/>
  <c r="EM29"/>
  <c r="F92" i="5"/>
  <c r="EP19" i="2"/>
  <c r="F20" i="12"/>
  <c r="F34" i="7"/>
  <c r="BS16" i="2"/>
  <c r="CC31"/>
  <c r="CC33" s="1"/>
  <c r="H38" i="1"/>
  <c r="CZ31" i="2"/>
  <c r="DB31"/>
  <c r="BX32"/>
  <c r="BX33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2" s="1"/>
  <c r="AM33" s="1"/>
  <c r="AI19"/>
  <c r="AC19"/>
  <c r="DX18"/>
  <c r="DX17"/>
  <c r="CE17"/>
  <c r="AC17"/>
  <c r="T17"/>
  <c r="T16"/>
  <c r="N16"/>
  <c r="Q15"/>
  <c r="N15"/>
  <c r="DJ14"/>
  <c r="CN14"/>
  <c r="AI14"/>
  <c r="F29" i="4"/>
  <c r="E5"/>
  <c r="E58" i="5"/>
  <c r="D25"/>
  <c r="E30" i="6"/>
  <c r="E5" i="7"/>
  <c r="E20" i="8"/>
  <c r="E12"/>
  <c r="E14" i="9"/>
  <c r="F31" i="10"/>
  <c r="F26"/>
  <c r="F88" i="11"/>
  <c r="E29"/>
  <c r="F31" i="14"/>
  <c r="E93" i="16"/>
  <c r="F83" i="17"/>
  <c r="E56"/>
  <c r="E20"/>
  <c r="F79" i="19"/>
  <c r="F20"/>
  <c r="H39" i="1"/>
  <c r="BG27" i="2"/>
  <c r="BE31"/>
  <c r="BE33" s="1"/>
  <c r="E36" i="7"/>
  <c r="F36"/>
  <c r="BQ17" i="2"/>
  <c r="BS17" s="1"/>
  <c r="DZ31"/>
  <c r="DZ33" s="1"/>
  <c r="EV26"/>
  <c r="DJ23"/>
  <c r="AF17"/>
  <c r="CH16"/>
  <c r="EA15"/>
  <c r="BZ15"/>
  <c r="E64" i="8"/>
  <c r="F89" i="10"/>
  <c r="F14"/>
  <c r="F84" i="12"/>
  <c r="F5" i="13"/>
  <c r="F83" i="14"/>
  <c r="E26" i="15"/>
  <c r="F12"/>
  <c r="E31" i="16"/>
  <c r="F20" i="17"/>
  <c r="F65" i="18"/>
  <c r="E20" i="19"/>
  <c r="Z26" i="2"/>
  <c r="E60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3" i="13"/>
  <c r="E66" i="5"/>
  <c r="Z18" i="2"/>
  <c r="F68" i="4"/>
  <c r="DS31" i="2"/>
  <c r="DS33" s="1"/>
  <c r="CH15"/>
  <c r="AC14"/>
  <c r="E30" i="5"/>
  <c r="F20" i="7"/>
  <c r="F29" i="14"/>
  <c r="F12" i="18"/>
  <c r="C4"/>
  <c r="F7" i="4"/>
  <c r="AU15" i="2"/>
  <c r="F33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B31" i="2"/>
  <c r="BD14"/>
  <c r="G40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2" i="13"/>
  <c r="BR23" i="2"/>
  <c r="BS23" s="1"/>
  <c r="F32" i="13"/>
  <c r="E14"/>
  <c r="F14"/>
  <c r="F20" i="16"/>
  <c r="E20"/>
  <c r="E29" i="17"/>
  <c r="F29"/>
  <c r="D25"/>
  <c r="E62" i="19"/>
  <c r="DY29" i="2"/>
  <c r="EA29" s="1"/>
  <c r="EK18"/>
  <c r="E81" i="8"/>
  <c r="C25"/>
  <c r="F26"/>
  <c r="G16" i="1"/>
  <c r="D16" s="1"/>
  <c r="E67" i="9"/>
  <c r="EC19" i="2"/>
  <c r="F67" i="9"/>
  <c r="E66" i="11"/>
  <c r="F66"/>
  <c r="EC21" i="2"/>
  <c r="E77" i="4"/>
  <c r="EK14" i="2"/>
  <c r="F77" i="4"/>
  <c r="C72" i="15"/>
  <c r="C98" s="1"/>
  <c r="E75"/>
  <c r="C71" i="16"/>
  <c r="F72"/>
  <c r="E72"/>
  <c r="C81" i="17"/>
  <c r="E81" s="1"/>
  <c r="F82"/>
  <c r="E82"/>
  <c r="E77" i="18"/>
  <c r="C73"/>
  <c r="F77"/>
  <c r="E64"/>
  <c r="C57"/>
  <c r="F64"/>
  <c r="C75" i="19"/>
  <c r="C96" s="1"/>
  <c r="F78"/>
  <c r="H11" i="1"/>
  <c r="D103" i="6"/>
  <c r="F93" i="9"/>
  <c r="E89" i="10"/>
  <c r="EV23" i="2"/>
  <c r="F66" i="5"/>
  <c r="E32" i="18"/>
  <c r="CK18" i="2"/>
  <c r="G13" i="1"/>
  <c r="BF14" i="2"/>
  <c r="E31" i="4"/>
  <c r="E5" i="5"/>
  <c r="F5"/>
  <c r="ET16" i="2"/>
  <c r="E99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25" s="1"/>
  <c r="F37" i="15"/>
  <c r="EB28" i="2"/>
  <c r="F67" i="18"/>
  <c r="ET29" i="2"/>
  <c r="EV29" s="1"/>
  <c r="F92" i="19"/>
  <c r="F36" i="1"/>
  <c r="E12" i="11"/>
  <c r="F12"/>
  <c r="EE15" i="2"/>
  <c r="F74" i="5"/>
  <c r="D98" i="17"/>
  <c r="E64"/>
  <c r="F64"/>
  <c r="F76" i="16"/>
  <c r="E76"/>
  <c r="EI26" i="2"/>
  <c r="E54" i="19"/>
  <c r="F54"/>
  <c r="E82" i="18"/>
  <c r="EL28" i="2"/>
  <c r="EM28" s="1"/>
  <c r="F82" i="18"/>
  <c r="F39" i="4"/>
  <c r="E78" i="6"/>
  <c r="C75"/>
  <c r="F78"/>
  <c r="E73" i="7"/>
  <c r="F73"/>
  <c r="F79"/>
  <c r="C76"/>
  <c r="CR31" i="2"/>
  <c r="CR33" s="1"/>
  <c r="CT19"/>
  <c r="F72" i="17"/>
  <c r="CN28" i="2"/>
  <c r="F31" i="8"/>
  <c r="E17" i="9"/>
  <c r="F31" i="11"/>
  <c r="C94" i="13"/>
  <c r="F88" i="14"/>
  <c r="C25"/>
  <c r="E14" i="16"/>
  <c r="D103" i="9"/>
  <c r="ES22" i="2"/>
  <c r="DK16"/>
  <c r="DX16"/>
  <c r="F19" i="1"/>
  <c r="C19" s="1"/>
  <c r="F7"/>
  <c r="EH15" i="2"/>
  <c r="F79" i="5"/>
  <c r="E79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79" i="13"/>
  <c r="EO23" i="2"/>
  <c r="EP23" s="1"/>
  <c r="E79" i="13"/>
  <c r="EE23" i="2"/>
  <c r="F68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6" i="13"/>
  <c r="F36"/>
  <c r="E7" i="5"/>
  <c r="F7"/>
  <c r="EB27" i="2"/>
  <c r="F66" i="17"/>
  <c r="E13" i="7"/>
  <c r="Y17" i="2"/>
  <c r="F13" i="7"/>
  <c r="Y19" i="2"/>
  <c r="G19" s="1"/>
  <c r="E13" i="9"/>
  <c r="D12"/>
  <c r="F95" i="8"/>
  <c r="CE23" i="2"/>
  <c r="K22"/>
  <c r="E17" i="5"/>
  <c r="F17"/>
  <c r="E63" i="7"/>
  <c r="F63"/>
  <c r="F84" i="8"/>
  <c r="E84"/>
  <c r="EO18" i="2"/>
  <c r="E29" i="9"/>
  <c r="F29"/>
  <c r="EF20" i="2"/>
  <c r="F14" i="12"/>
  <c r="D4"/>
  <c r="E27" i="13"/>
  <c r="F27"/>
  <c r="E94" i="14"/>
  <c r="F94"/>
  <c r="ET24" i="2"/>
  <c r="EV24" s="1"/>
  <c r="E14" i="14"/>
  <c r="F14"/>
  <c r="E83" i="17"/>
  <c r="EN27" i="2"/>
  <c r="EP27" s="1"/>
  <c r="E78" i="18"/>
  <c r="EH28" i="2"/>
  <c r="EJ28" s="1"/>
  <c r="F78" i="18"/>
  <c r="E81" i="19"/>
  <c r="F81"/>
  <c r="EB29" i="2"/>
  <c r="ED29" s="1"/>
  <c r="E64" i="19"/>
  <c r="F64"/>
  <c r="C4"/>
  <c r="F5"/>
  <c r="F64" i="10"/>
  <c r="EF17" i="2"/>
  <c r="EC14"/>
  <c r="F62" i="4"/>
  <c r="E62"/>
  <c r="CI31" i="2"/>
  <c r="CI33" s="1"/>
  <c r="CK16"/>
  <c r="CW14"/>
  <c r="CV31"/>
  <c r="F74" i="10"/>
  <c r="C72"/>
  <c r="EE20" i="2" s="1"/>
  <c r="F73" i="11"/>
  <c r="C72"/>
  <c r="C81"/>
  <c r="E82"/>
  <c r="E69" i="13"/>
  <c r="F69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30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2" s="1"/>
  <c r="U33" s="1"/>
  <c r="CH17"/>
  <c r="BG17"/>
  <c r="W17"/>
  <c r="DO16"/>
  <c r="W14"/>
  <c r="Q14"/>
  <c r="BS20"/>
  <c r="H17" i="1"/>
  <c r="DX29" i="2"/>
  <c r="CE29"/>
  <c r="DK28"/>
  <c r="CH28"/>
  <c r="T28"/>
  <c r="Q28"/>
  <c r="DR27"/>
  <c r="DU26"/>
  <c r="CH26"/>
  <c r="BG24"/>
  <c r="DX22"/>
  <c r="ES21"/>
  <c r="DO21"/>
  <c r="CH21"/>
  <c r="CE21"/>
  <c r="BG20"/>
  <c r="T20"/>
  <c r="DR19"/>
  <c r="W19"/>
  <c r="DJ17"/>
  <c r="CD31"/>
  <c r="BG16"/>
  <c r="EA14"/>
  <c r="DU14"/>
  <c r="N14"/>
  <c r="AR15"/>
  <c r="CT26"/>
  <c r="AR27"/>
  <c r="E11" i="1"/>
  <c r="BH32" i="2"/>
  <c r="BH33" s="1"/>
  <c r="BJ31"/>
  <c r="DE32"/>
  <c r="DE33" s="1"/>
  <c r="DJ28"/>
  <c r="DJ27"/>
  <c r="DW31"/>
  <c r="DW33" s="1"/>
  <c r="AH31"/>
  <c r="AH33" s="1"/>
  <c r="EG18"/>
  <c r="DK27"/>
  <c r="DJ21"/>
  <c r="AU19" l="1"/>
  <c r="AS31"/>
  <c r="AS33" s="1"/>
  <c r="F24"/>
  <c r="C24" s="1"/>
  <c r="F29"/>
  <c r="C29" s="1"/>
  <c r="F21"/>
  <c r="F18"/>
  <c r="F17"/>
  <c r="C17" s="1"/>
  <c r="C98" i="17"/>
  <c r="BP15" i="2"/>
  <c r="D38" i="19"/>
  <c r="D49" s="1"/>
  <c r="D50" s="1"/>
  <c r="D39" i="16"/>
  <c r="D50" s="1"/>
  <c r="CD33" i="2"/>
  <c r="AB33"/>
  <c r="S33"/>
  <c r="M33"/>
  <c r="I10" i="1"/>
  <c r="C10" s="1"/>
  <c r="AD33" i="2"/>
  <c r="CL33"/>
  <c r="I12" i="1"/>
  <c r="C12" s="1"/>
  <c r="AG33" i="2"/>
  <c r="DQ33"/>
  <c r="J39" i="1"/>
  <c r="ER33" i="2"/>
  <c r="DV33"/>
  <c r="P33"/>
  <c r="AQ33"/>
  <c r="G18"/>
  <c r="D18" s="1"/>
  <c r="AT31"/>
  <c r="AT33" s="1"/>
  <c r="C41" i="5"/>
  <c r="C53" s="1"/>
  <c r="C54" s="1"/>
  <c r="D40" i="18"/>
  <c r="D52" s="1"/>
  <c r="BS15" i="2"/>
  <c r="G15"/>
  <c r="D15" s="1"/>
  <c r="CB29"/>
  <c r="E25" i="15"/>
  <c r="ED26" i="2"/>
  <c r="BN31"/>
  <c r="E25" i="5"/>
  <c r="E4" i="13"/>
  <c r="CZ32" i="2"/>
  <c r="CZ33" s="1"/>
  <c r="E25" i="16"/>
  <c r="BS26" i="2"/>
  <c r="F4" i="16"/>
  <c r="E36"/>
  <c r="F36"/>
  <c r="E4" i="10"/>
  <c r="D39"/>
  <c r="D51" s="1"/>
  <c r="CB18" i="2"/>
  <c r="CB23"/>
  <c r="E4" i="16"/>
  <c r="C40" i="14"/>
  <c r="C51" s="1"/>
  <c r="F4" i="13"/>
  <c r="E25" i="12"/>
  <c r="E71" i="7"/>
  <c r="C42" i="6"/>
  <c r="C54" s="1"/>
  <c r="G16" i="2"/>
  <c r="D16" s="1"/>
  <c r="BO31"/>
  <c r="BO33" s="1"/>
  <c r="E4" i="5"/>
  <c r="F4" i="4"/>
  <c r="D47"/>
  <c r="DG20" i="2"/>
  <c r="DL23"/>
  <c r="DL19"/>
  <c r="BM31"/>
  <c r="DY31"/>
  <c r="ES26"/>
  <c r="D40" i="14"/>
  <c r="AL31" i="2"/>
  <c r="AL33" s="1"/>
  <c r="DL24"/>
  <c r="H20"/>
  <c r="C19"/>
  <c r="BL32"/>
  <c r="BL33" s="1"/>
  <c r="F98" i="8"/>
  <c r="CB16" i="2"/>
  <c r="DG14"/>
  <c r="H32" i="1"/>
  <c r="BK32" i="2"/>
  <c r="BK33" s="1"/>
  <c r="C16"/>
  <c r="CB19"/>
  <c r="C28"/>
  <c r="AZ31"/>
  <c r="E4" i="11"/>
  <c r="F25" i="9"/>
  <c r="F71" i="7"/>
  <c r="E25" i="6"/>
  <c r="F4" i="5"/>
  <c r="C23" i="2"/>
  <c r="E25" i="19"/>
  <c r="DL29" i="2"/>
  <c r="C37" i="17"/>
  <c r="C51" s="1"/>
  <c r="DL26" i="2"/>
  <c r="BA25"/>
  <c r="F25" i="15"/>
  <c r="DH22" i="2"/>
  <c r="F25" i="12"/>
  <c r="F4" i="11"/>
  <c r="I13" i="1"/>
  <c r="C13" s="1"/>
  <c r="F102" i="5"/>
  <c r="E4" i="4"/>
  <c r="F94"/>
  <c r="CB26" i="2"/>
  <c r="DL18"/>
  <c r="DL15"/>
  <c r="F25" i="19"/>
  <c r="BG29" i="2"/>
  <c r="C26"/>
  <c r="DH25"/>
  <c r="CB25"/>
  <c r="CB24"/>
  <c r="G22"/>
  <c r="H22" s="1"/>
  <c r="C40" i="12"/>
  <c r="C51" s="1"/>
  <c r="C39" i="11"/>
  <c r="C51" s="1"/>
  <c r="CB17" i="2"/>
  <c r="C39" i="7"/>
  <c r="C50" s="1"/>
  <c r="DL17" i="2"/>
  <c r="F25" i="6"/>
  <c r="AO31" i="2"/>
  <c r="AN32"/>
  <c r="AN33" s="1"/>
  <c r="E102" i="5"/>
  <c r="C15" i="2"/>
  <c r="I6" i="1"/>
  <c r="C6" s="1"/>
  <c r="C47" i="4"/>
  <c r="E94"/>
  <c r="I8" i="1"/>
  <c r="C8" s="1"/>
  <c r="DH15" i="2"/>
  <c r="CB20"/>
  <c r="C22"/>
  <c r="CB14"/>
  <c r="D28"/>
  <c r="H28"/>
  <c r="CB27"/>
  <c r="F4" i="15"/>
  <c r="DT32" i="2"/>
  <c r="DT33" s="1"/>
  <c r="CB28"/>
  <c r="E89" i="18"/>
  <c r="BZ31" i="2"/>
  <c r="DU31"/>
  <c r="D27"/>
  <c r="DO31"/>
  <c r="CQ31"/>
  <c r="I5" i="1"/>
  <c r="C5" s="1"/>
  <c r="N31" i="2"/>
  <c r="G4" i="1"/>
  <c r="G26" i="2"/>
  <c r="D26" s="1"/>
  <c r="AF31"/>
  <c r="J10" i="1"/>
  <c r="D10" s="1"/>
  <c r="DR31" i="2"/>
  <c r="E4" i="15"/>
  <c r="D40"/>
  <c r="D51" s="1"/>
  <c r="DL25" i="2"/>
  <c r="D29"/>
  <c r="EX29" s="1"/>
  <c r="J25" i="1"/>
  <c r="D25" s="1"/>
  <c r="DH16" i="2"/>
  <c r="ED28"/>
  <c r="F25" i="10"/>
  <c r="D25" i="2"/>
  <c r="AP31"/>
  <c r="H35" i="1"/>
  <c r="D35"/>
  <c r="E35" s="1"/>
  <c r="K31" i="2"/>
  <c r="BQ31"/>
  <c r="DG18"/>
  <c r="D39" i="11"/>
  <c r="D51" s="1"/>
  <c r="DG23" i="2"/>
  <c r="J5" i="1"/>
  <c r="D5" s="1"/>
  <c r="C35" i="13"/>
  <c r="C47" s="1"/>
  <c r="E98" i="8"/>
  <c r="D20" i="2"/>
  <c r="Q31"/>
  <c r="D24"/>
  <c r="I7" i="1"/>
  <c r="C7" s="1"/>
  <c r="E25" i="9"/>
  <c r="EM18" i="2"/>
  <c r="C20"/>
  <c r="C14"/>
  <c r="J6" i="1"/>
  <c r="D6" s="1"/>
  <c r="Z19" i="2"/>
  <c r="DG22"/>
  <c r="DL16"/>
  <c r="DH28"/>
  <c r="EN31"/>
  <c r="BS28"/>
  <c r="C40" i="15"/>
  <c r="DL22" i="2"/>
  <c r="EG19"/>
  <c r="D41" i="5"/>
  <c r="T31" i="2"/>
  <c r="F98" i="12"/>
  <c r="E98"/>
  <c r="CH31" i="2"/>
  <c r="DK31"/>
  <c r="AK33"/>
  <c r="J13" i="1"/>
  <c r="D13" s="1"/>
  <c r="AX32" i="2"/>
  <c r="AX33" s="1"/>
  <c r="F25" i="5"/>
  <c r="CN31" i="2"/>
  <c r="C40" i="18"/>
  <c r="AC31" i="2"/>
  <c r="J8" i="1"/>
  <c r="D8" s="1"/>
  <c r="W31" i="2"/>
  <c r="CE31"/>
  <c r="AU18"/>
  <c r="DH20"/>
  <c r="DC31"/>
  <c r="DB32"/>
  <c r="DB33" s="1"/>
  <c r="CB15"/>
  <c r="F4" i="18"/>
  <c r="E4"/>
  <c r="J31" i="1"/>
  <c r="D31" s="1"/>
  <c r="DL28" i="2"/>
  <c r="E25" i="18"/>
  <c r="E25" i="10"/>
  <c r="C39" i="9"/>
  <c r="I18" i="1"/>
  <c r="C18" s="1"/>
  <c r="E72" i="10"/>
  <c r="C27" i="2"/>
  <c r="H27"/>
  <c r="EE24"/>
  <c r="E72" i="14"/>
  <c r="F72"/>
  <c r="C98"/>
  <c r="EK21" i="2"/>
  <c r="EM21" s="1"/>
  <c r="F81" i="11"/>
  <c r="E81"/>
  <c r="DH14" i="2"/>
  <c r="DL14"/>
  <c r="EE16"/>
  <c r="C103" i="6"/>
  <c r="E75"/>
  <c r="EV16" i="2"/>
  <c r="ET31"/>
  <c r="F73" i="18"/>
  <c r="E73"/>
  <c r="EE28" i="2"/>
  <c r="EG28" s="1"/>
  <c r="F25" i="7"/>
  <c r="E25"/>
  <c r="F72" i="11"/>
  <c r="E72"/>
  <c r="EE21" i="2"/>
  <c r="EG21" s="1"/>
  <c r="C98" i="11"/>
  <c r="CW31" i="2"/>
  <c r="CV33"/>
  <c r="E4" i="12"/>
  <c r="D40"/>
  <c r="F4"/>
  <c r="F12" i="9"/>
  <c r="E12"/>
  <c r="D4"/>
  <c r="Y31" i="2"/>
  <c r="Y33" s="1"/>
  <c r="G17"/>
  <c r="Z17"/>
  <c r="F4" i="10"/>
  <c r="C39"/>
  <c r="EJ15" i="2"/>
  <c r="F14" i="1"/>
  <c r="EG15" i="2"/>
  <c r="DG15"/>
  <c r="E4" i="6"/>
  <c r="D42"/>
  <c r="F4"/>
  <c r="G14" i="2"/>
  <c r="BG14"/>
  <c r="BF31"/>
  <c r="BF33" s="1"/>
  <c r="F57" i="18"/>
  <c r="E57"/>
  <c r="C99"/>
  <c r="EE25" i="2"/>
  <c r="E72" i="15"/>
  <c r="F72"/>
  <c r="ED21" i="2"/>
  <c r="DH21"/>
  <c r="ED19"/>
  <c r="DH19"/>
  <c r="E25" i="11"/>
  <c r="F25"/>
  <c r="EJ20" i="2"/>
  <c r="EI31"/>
  <c r="EI33" s="1"/>
  <c r="EG23"/>
  <c r="EG20"/>
  <c r="F94" i="13"/>
  <c r="EB31" i="2"/>
  <c r="EB33" s="1"/>
  <c r="DG19"/>
  <c r="ED27"/>
  <c r="CK31"/>
  <c r="DH17"/>
  <c r="EG17"/>
  <c r="EF31"/>
  <c r="EF33" s="1"/>
  <c r="EO31"/>
  <c r="EO33" s="1"/>
  <c r="EP18"/>
  <c r="BA18"/>
  <c r="AY31"/>
  <c r="AY33" s="1"/>
  <c r="C36" i="1"/>
  <c r="E36" s="1"/>
  <c r="F29"/>
  <c r="H36"/>
  <c r="F4"/>
  <c r="H5"/>
  <c r="ED14" i="2"/>
  <c r="EC31"/>
  <c r="EC33" s="1"/>
  <c r="D19"/>
  <c r="H19"/>
  <c r="D4" i="7"/>
  <c r="F12"/>
  <c r="E12"/>
  <c r="D37" i="17"/>
  <c r="F4"/>
  <c r="E4"/>
  <c r="E4" i="14"/>
  <c r="F4"/>
  <c r="EM19" i="2"/>
  <c r="EL31"/>
  <c r="EL33" s="1"/>
  <c r="F103" i="9"/>
  <c r="E103"/>
  <c r="E76" i="7"/>
  <c r="F76"/>
  <c r="C97"/>
  <c r="EH17" i="2"/>
  <c r="EJ17" s="1"/>
  <c r="ES19"/>
  <c r="EQ31"/>
  <c r="EQ33" s="1"/>
  <c r="F25" i="4"/>
  <c r="E25"/>
  <c r="F75" i="19"/>
  <c r="EH29" i="2"/>
  <c r="E75" i="19"/>
  <c r="F96"/>
  <c r="EE26" i="2"/>
  <c r="F71" i="16"/>
  <c r="C97"/>
  <c r="E71"/>
  <c r="EM14" i="2"/>
  <c r="E25" i="8"/>
  <c r="F25"/>
  <c r="F25" i="17"/>
  <c r="E25"/>
  <c r="G23" i="2"/>
  <c r="BR31"/>
  <c r="BR33" s="1"/>
  <c r="D39" i="8"/>
  <c r="F4"/>
  <c r="E4"/>
  <c r="D40" i="1"/>
  <c r="H40"/>
  <c r="G29"/>
  <c r="E94" i="13"/>
  <c r="F72" i="10"/>
  <c r="C99"/>
  <c r="E99" s="1"/>
  <c r="F25" i="18"/>
  <c r="DL20" i="2"/>
  <c r="C39" i="8"/>
  <c r="C51" s="1"/>
  <c r="D35" i="13"/>
  <c r="F23"/>
  <c r="E23"/>
  <c r="CB21" i="2"/>
  <c r="D21"/>
  <c r="EK27"/>
  <c r="DG27" s="1"/>
  <c r="E16" i="1"/>
  <c r="G14"/>
  <c r="H16"/>
  <c r="E4" i="19"/>
  <c r="C38"/>
  <c r="C49" s="1"/>
  <c r="F4"/>
  <c r="H7" i="1"/>
  <c r="F25" i="14"/>
  <c r="E25"/>
  <c r="I25" i="1"/>
  <c r="CT31" i="2"/>
  <c r="E38" i="4"/>
  <c r="F38"/>
  <c r="EJ26" i="2"/>
  <c r="DH26"/>
  <c r="BS25"/>
  <c r="EV20"/>
  <c r="EU31"/>
  <c r="BB32"/>
  <c r="BB33" s="1"/>
  <c r="BD31"/>
  <c r="F75" i="6"/>
  <c r="F81" i="17"/>
  <c r="DH23" i="2"/>
  <c r="DH18"/>
  <c r="DL21"/>
  <c r="CB22"/>
  <c r="CA31"/>
  <c r="BJ32"/>
  <c r="BJ33" s="1"/>
  <c r="DX31"/>
  <c r="DH27"/>
  <c r="DL27"/>
  <c r="J12" i="1"/>
  <c r="D12" s="1"/>
  <c r="AI31" i="2"/>
  <c r="DJ31"/>
  <c r="DJ33" s="1"/>
  <c r="BZ33" l="1"/>
  <c r="I24" i="1"/>
  <c r="CA33" i="2"/>
  <c r="C48" i="13"/>
  <c r="C52" i="12"/>
  <c r="G51"/>
  <c r="D53" i="18"/>
  <c r="F51" i="11"/>
  <c r="E10" i="1"/>
  <c r="C52" i="8"/>
  <c r="DK33" i="2"/>
  <c r="I15" i="1"/>
  <c r="C15" s="1"/>
  <c r="AP33" i="2"/>
  <c r="AO33"/>
  <c r="J17" i="1"/>
  <c r="D17" s="1"/>
  <c r="AZ33" i="2"/>
  <c r="I31" i="1"/>
  <c r="C31" s="1"/>
  <c r="E31" s="1"/>
  <c r="DY33" i="2"/>
  <c r="I20" i="1"/>
  <c r="C20" s="1"/>
  <c r="BN33" i="2"/>
  <c r="EN33"/>
  <c r="D52" i="15"/>
  <c r="D52" i="11"/>
  <c r="D52" i="10"/>
  <c r="C52" i="9"/>
  <c r="C53" s="1"/>
  <c r="C52" i="17"/>
  <c r="EW23" i="2"/>
  <c r="DG28"/>
  <c r="EW28" s="1"/>
  <c r="F25" i="16"/>
  <c r="E16" i="2"/>
  <c r="EX25"/>
  <c r="E28"/>
  <c r="C39" i="16"/>
  <c r="C50" s="1"/>
  <c r="BM32" i="2"/>
  <c r="BM33" s="1"/>
  <c r="EW20"/>
  <c r="J20" i="1"/>
  <c r="D20" s="1"/>
  <c r="C55" i="6"/>
  <c r="BP31" i="2"/>
  <c r="H16"/>
  <c r="DI14"/>
  <c r="EW19"/>
  <c r="EA31"/>
  <c r="DG21"/>
  <c r="DI21" s="1"/>
  <c r="EW14"/>
  <c r="EW22"/>
  <c r="C51" i="7"/>
  <c r="F103" i="6"/>
  <c r="H15" i="2"/>
  <c r="EX16"/>
  <c r="E26"/>
  <c r="H26"/>
  <c r="H24"/>
  <c r="E24"/>
  <c r="D22"/>
  <c r="E22" s="1"/>
  <c r="F39" i="11"/>
  <c r="E6" i="1"/>
  <c r="E37" i="4"/>
  <c r="F37"/>
  <c r="I21" i="1"/>
  <c r="C21" s="1"/>
  <c r="I4"/>
  <c r="E27" i="2"/>
  <c r="EX20"/>
  <c r="K8" i="1"/>
  <c r="DI23" i="2"/>
  <c r="E8" i="1"/>
  <c r="EX28" i="2"/>
  <c r="BQ32"/>
  <c r="BQ33" s="1"/>
  <c r="F40" i="18"/>
  <c r="K5" i="1"/>
  <c r="C4"/>
  <c r="EW27" i="2"/>
  <c r="J30" i="1"/>
  <c r="D30" s="1"/>
  <c r="D51" i="16"/>
  <c r="K10" i="1"/>
  <c r="H14"/>
  <c r="AR31" i="2"/>
  <c r="H29"/>
  <c r="EX24"/>
  <c r="E29"/>
  <c r="EX18"/>
  <c r="I38" i="1"/>
  <c r="E39" i="11"/>
  <c r="E103" i="6"/>
  <c r="E40" i="18"/>
  <c r="C52"/>
  <c r="C48" i="4"/>
  <c r="E20" i="2"/>
  <c r="K6" i="1"/>
  <c r="DI20" i="2"/>
  <c r="DI22"/>
  <c r="C51" i="15"/>
  <c r="F40"/>
  <c r="E40"/>
  <c r="D53" i="5"/>
  <c r="E41"/>
  <c r="F41"/>
  <c r="E97" i="7"/>
  <c r="EX21" i="2"/>
  <c r="F97" i="7"/>
  <c r="DC32" i="2"/>
  <c r="DC33" s="1"/>
  <c r="J15" i="1"/>
  <c r="AU31" i="2"/>
  <c r="H29" i="1"/>
  <c r="EK31" i="2"/>
  <c r="E96" i="19"/>
  <c r="DG17" i="2"/>
  <c r="EW17" s="1"/>
  <c r="EM27"/>
  <c r="H21"/>
  <c r="C21"/>
  <c r="E21" s="1"/>
  <c r="F35" i="13"/>
  <c r="D47"/>
  <c r="E35"/>
  <c r="H23" i="2"/>
  <c r="D23"/>
  <c r="F97" i="16"/>
  <c r="E97"/>
  <c r="E4" i="7"/>
  <c r="D39"/>
  <c r="F4"/>
  <c r="H4" i="1"/>
  <c r="F23"/>
  <c r="F28" s="1"/>
  <c r="F44" s="1"/>
  <c r="J34"/>
  <c r="F98" i="15"/>
  <c r="E98"/>
  <c r="F99" i="18"/>
  <c r="E99"/>
  <c r="D17" i="2"/>
  <c r="H17"/>
  <c r="ET32"/>
  <c r="ET33" s="1"/>
  <c r="I42" i="1"/>
  <c r="DG16" i="2"/>
  <c r="EG16"/>
  <c r="EE31"/>
  <c r="EE33" s="1"/>
  <c r="E98" i="14"/>
  <c r="F98"/>
  <c r="F47" i="4"/>
  <c r="E47"/>
  <c r="D48"/>
  <c r="BD32" i="2"/>
  <c r="BD33" s="1"/>
  <c r="E38" i="19"/>
  <c r="F38"/>
  <c r="E40" i="1"/>
  <c r="J21"/>
  <c r="D21" s="1"/>
  <c r="BS31" i="2"/>
  <c r="I39" i="1"/>
  <c r="ES31" i="2"/>
  <c r="J32" i="1"/>
  <c r="D32" s="1"/>
  <c r="ED31" i="2"/>
  <c r="BA31"/>
  <c r="I17" i="1"/>
  <c r="C17" s="1"/>
  <c r="J33"/>
  <c r="I32"/>
  <c r="C32" s="1"/>
  <c r="EG25" i="2"/>
  <c r="DG25"/>
  <c r="DI25" s="1"/>
  <c r="J18" i="1"/>
  <c r="D18" s="1"/>
  <c r="BG31" i="2"/>
  <c r="E42" i="6"/>
  <c r="F42"/>
  <c r="D54"/>
  <c r="E15" i="2"/>
  <c r="EX15"/>
  <c r="E98" i="11"/>
  <c r="F98"/>
  <c r="EG24" i="2"/>
  <c r="DG24"/>
  <c r="DI19"/>
  <c r="F99" i="10"/>
  <c r="G23" i="1"/>
  <c r="E5"/>
  <c r="DI18" i="2"/>
  <c r="EH31"/>
  <c r="EH33" s="1"/>
  <c r="C52" i="11"/>
  <c r="E51"/>
  <c r="J42" i="1"/>
  <c r="EU32" i="2"/>
  <c r="EU33" s="1"/>
  <c r="EV31"/>
  <c r="EX26"/>
  <c r="F39" i="8"/>
  <c r="D51"/>
  <c r="G51" s="1"/>
  <c r="E39"/>
  <c r="DG26" i="2"/>
  <c r="EW26" s="1"/>
  <c r="EG26"/>
  <c r="J37" i="1"/>
  <c r="E19" i="2"/>
  <c r="EX19"/>
  <c r="C18"/>
  <c r="H18"/>
  <c r="F31"/>
  <c r="F33" s="1"/>
  <c r="J38" i="1"/>
  <c r="EP31" i="2"/>
  <c r="E4" i="9"/>
  <c r="F4"/>
  <c r="D39"/>
  <c r="F40" i="12"/>
  <c r="D51"/>
  <c r="H51" s="1"/>
  <c r="E40"/>
  <c r="E98" i="17"/>
  <c r="H25" i="2"/>
  <c r="C25"/>
  <c r="C25" i="1"/>
  <c r="EJ29" i="2"/>
  <c r="DG29"/>
  <c r="F40" i="14"/>
  <c r="D51"/>
  <c r="E40"/>
  <c r="D51" i="17"/>
  <c r="E37"/>
  <c r="F37"/>
  <c r="H14" i="2"/>
  <c r="G31"/>
  <c r="G33" s="1"/>
  <c r="D14"/>
  <c r="EW15"/>
  <c r="DI15"/>
  <c r="C51" i="10"/>
  <c r="F39"/>
  <c r="E39"/>
  <c r="J7" i="1"/>
  <c r="Z31" i="2"/>
  <c r="F98" i="17"/>
  <c r="C52" i="14"/>
  <c r="I30" i="1"/>
  <c r="C30" s="1"/>
  <c r="EX27" i="2"/>
  <c r="DI27"/>
  <c r="K12" i="1"/>
  <c r="DH31" i="2"/>
  <c r="DH33" s="1"/>
  <c r="DL31"/>
  <c r="CB31"/>
  <c r="D15" i="1" l="1"/>
  <c r="E15" s="1"/>
  <c r="J14"/>
  <c r="J4"/>
  <c r="K4" s="1"/>
  <c r="D7"/>
  <c r="E7" s="1"/>
  <c r="E50" i="16"/>
  <c r="C53" i="18"/>
  <c r="E20" i="1"/>
  <c r="E38"/>
  <c r="K31"/>
  <c r="EM31" i="2"/>
  <c r="EK33"/>
  <c r="C52" i="15"/>
  <c r="E32" i="1"/>
  <c r="E30"/>
  <c r="D29"/>
  <c r="K39"/>
  <c r="DI28" i="2"/>
  <c r="EY28"/>
  <c r="F50" i="16"/>
  <c r="C51"/>
  <c r="F39"/>
  <c r="E39"/>
  <c r="EY20" i="2"/>
  <c r="EY19"/>
  <c r="EX22"/>
  <c r="EY22" s="1"/>
  <c r="DI17"/>
  <c r="D31"/>
  <c r="D33" s="1"/>
  <c r="EY27"/>
  <c r="K30" i="1"/>
  <c r="E52" i="18"/>
  <c r="F52"/>
  <c r="D55" i="6"/>
  <c r="E51" i="15"/>
  <c r="F51"/>
  <c r="D54" i="5"/>
  <c r="E53"/>
  <c r="F53"/>
  <c r="I37" i="1"/>
  <c r="K37" s="1"/>
  <c r="K15"/>
  <c r="EY15" i="2"/>
  <c r="DI26"/>
  <c r="EW21"/>
  <c r="EY21" s="1"/>
  <c r="DG31"/>
  <c r="J29" i="1"/>
  <c r="I14"/>
  <c r="I33"/>
  <c r="K33" s="1"/>
  <c r="H31" i="2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2" i="1"/>
  <c r="F39" i="7"/>
  <c r="D50"/>
  <c r="E39"/>
  <c r="I34" i="1"/>
  <c r="K34" s="1"/>
  <c r="EX17" i="2"/>
  <c r="EY17" s="1"/>
  <c r="E17"/>
  <c r="D48" i="13"/>
  <c r="E47"/>
  <c r="F47"/>
  <c r="K7" i="1"/>
  <c r="F51" i="8"/>
  <c r="D52"/>
  <c r="E51"/>
  <c r="E54" i="6"/>
  <c r="F54"/>
  <c r="C52" i="10"/>
  <c r="E51"/>
  <c r="F51"/>
  <c r="D52" i="17"/>
  <c r="F51"/>
  <c r="E51"/>
  <c r="EW25" i="2"/>
  <c r="EY25" s="1"/>
  <c r="E25"/>
  <c r="EW18"/>
  <c r="EY18" s="1"/>
  <c r="E18"/>
  <c r="C31"/>
  <c r="C33" s="1"/>
  <c r="G28" i="1"/>
  <c r="H23"/>
  <c r="DI24" i="2"/>
  <c r="EW24"/>
  <c r="EY24" s="1"/>
  <c r="E49" i="19"/>
  <c r="C50"/>
  <c r="F49"/>
  <c r="EW16" i="2"/>
  <c r="EY16" s="1"/>
  <c r="DI16"/>
  <c r="EY26"/>
  <c r="EJ31"/>
  <c r="E12" i="1"/>
  <c r="K24"/>
  <c r="J23" l="1"/>
  <c r="J28" s="1"/>
  <c r="DI31" i="2"/>
  <c r="DG33"/>
  <c r="E39" i="1"/>
  <c r="C29"/>
  <c r="E29" s="1"/>
  <c r="E31" i="2"/>
  <c r="I29" i="1"/>
  <c r="K29" s="1"/>
  <c r="EY14" i="2"/>
  <c r="EX31"/>
  <c r="EX33" s="1"/>
  <c r="D53" i="9"/>
  <c r="F52"/>
  <c r="E52"/>
  <c r="E18" i="1"/>
  <c r="D14"/>
  <c r="D4"/>
  <c r="E4" s="1"/>
  <c r="K14"/>
  <c r="I23"/>
  <c r="I28" s="1"/>
  <c r="G44"/>
  <c r="H28"/>
  <c r="F50" i="7"/>
  <c r="D51"/>
  <c r="E50"/>
  <c r="EW31" i="2"/>
  <c r="EW33" s="1"/>
  <c r="E17" i="1"/>
  <c r="C14"/>
  <c r="C23" s="1"/>
  <c r="C28" s="1"/>
  <c r="J44" l="1"/>
  <c r="G45" s="1"/>
  <c r="C44"/>
  <c r="D23"/>
  <c r="D28" s="1"/>
  <c r="I44"/>
  <c r="F45" s="1"/>
  <c r="F46" s="1"/>
  <c r="E14"/>
  <c r="EY31" i="2"/>
  <c r="K23" i="1"/>
  <c r="K28" l="1"/>
  <c r="E23"/>
  <c r="G46"/>
  <c r="C45"/>
  <c r="E28"/>
  <c r="D44"/>
  <c r="D45" s="1"/>
</calcChain>
</file>

<file path=xl/sharedStrings.xml><?xml version="1.0" encoding="utf-8"?>
<sst xmlns="http://schemas.openxmlformats.org/spreadsheetml/2006/main" count="2851" uniqueCount="436">
  <si>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</si>
  <si>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</si>
  <si>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</si>
  <si>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</si>
  <si>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</si>
  <si>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</si>
  <si>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</si>
  <si>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</si>
  <si>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</si>
  <si>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</si>
  <si>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</si>
  <si>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</si>
  <si>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</si>
  <si>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</si>
  <si>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</si>
  <si>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</si>
  <si>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</si>
  <si>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</si>
  <si>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</si>
  <si>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</si>
  <si>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</si>
  <si>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</si>
  <si>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</si>
  <si>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</si>
  <si>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</si>
  <si>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</si>
  <si>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</si>
  <si>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</si>
  <si>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</si>
  <si>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</si>
  <si>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</si>
  <si>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</si>
  <si>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</si>
  <si>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</si>
  <si>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</si>
  <si>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</si>
  <si>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</si>
  <si>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</si>
  <si>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</si>
  <si>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</si>
  <si>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</si>
  <si>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</si>
  <si>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</si>
  <si>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</si>
  <si>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</si>
  <si>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</si>
  <si>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</si>
  <si>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</si>
  <si>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</si>
  <si>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</si>
  <si>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</si>
  <si>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</si>
  <si>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</si>
  <si>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</si>
  <si>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</si>
  <si>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</si>
  <si>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</si>
  <si>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</si>
  <si>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</si>
  <si>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</si>
  <si>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</si>
  <si>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</si>
  <si>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</si>
  <si>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</si>
  <si>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</si>
  <si>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</si>
  <si>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</si>
  <si>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</si>
  <si>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</si>
  <si>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</si>
  <si>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</si>
  <si>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</si>
  <si>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</si>
  <si>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</si>
  <si>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</si>
  <si>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</si>
  <si>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</si>
  <si>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</si>
  <si>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</si>
  <si>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</si>
  <si>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</si>
  <si>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</si>
  <si>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</si>
  <si>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</si>
  <si>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</si>
  <si>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</si>
  <si>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</si>
  <si>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</si>
  <si>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</si>
  <si>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</si>
  <si>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</si>
  <si>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</si>
  <si>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</si>
  <si>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</si>
  <si>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</si>
  <si>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</si>
  <si>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</si>
  <si>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</si>
  <si>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</si>
  <si>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</si>
  <si>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</si>
  <si>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</si>
  <si>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</si>
  <si>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</si>
  <si>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</si>
  <si>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</si>
  <si>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</si>
  <si>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</si>
  <si>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</si>
  <si>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</si>
  <si>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</si>
  <si>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</si>
  <si>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</si>
  <si>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</si>
  <si>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</si>
  <si>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</si>
  <si>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</si>
  <si>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</si>
  <si>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</si>
  <si>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</si>
  <si>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</si>
  <si>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</si>
  <si>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</si>
  <si>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</si>
  <si>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</si>
  <si>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</si>
  <si>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</si>
  <si>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</si>
  <si>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</si>
  <si>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</si>
  <si>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</si>
  <si>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</si>
  <si>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</si>
  <si>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</si>
  <si>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</si>
  <si>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</si>
  <si>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</si>
  <si>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</si>
  <si>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</si>
  <si>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</si>
  <si>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</si>
  <si>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</si>
  <si>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</si>
  <si>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</si>
  <si>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</si>
  <si>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</si>
  <si>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</si>
  <si>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</si>
  <si>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</si>
  <si>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</si>
  <si>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</si>
  <si>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</si>
  <si>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</si>
  <si>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</si>
  <si>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</si>
  <si>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</si>
  <si>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</si>
  <si>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</si>
  <si>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</si>
  <si>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</si>
  <si>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</si>
  <si>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</si>
  <si>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</si>
  <si>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</si>
  <si>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</si>
  <si>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</si>
  <si>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</si>
  <si>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</si>
  <si>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</si>
  <si>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</si>
  <si>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</si>
  <si>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</si>
  <si>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</si>
  <si>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</si>
  <si>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</si>
  <si>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</si>
  <si>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</si>
  <si>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</si>
  <si>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</si>
  <si>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</si>
  <si>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</si>
  <si>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</si>
  <si>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</si>
  <si>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</si>
  <si>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</si>
  <si>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</si>
  <si>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</si>
  <si>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</si>
  <si>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</si>
  <si>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</si>
  <si>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</si>
  <si>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</si>
  <si>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</si>
  <si>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</si>
  <si>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</si>
  <si>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</si>
  <si>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</si>
  <si>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</si>
  <si>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</si>
  <si>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</si>
  <si>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</si>
  <si>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</si>
  <si>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</si>
  <si>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</si>
  <si>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</si>
  <si>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</si>
  <si>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</si>
  <si>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</si>
  <si>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</si>
  <si>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</si>
  <si>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</si>
  <si>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</si>
  <si>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</si>
  <si>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</si>
  <si>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</si>
  <si>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</si>
  <si>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</si>
  <si>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</si>
  <si>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</si>
  <si>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</si>
  <si>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</si>
  <si>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</si>
  <si>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</si>
  <si>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</si>
  <si>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</si>
  <si>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</si>
  <si>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</si>
  <si>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</si>
  <si>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</si>
  <si>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</si>
  <si>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</si>
  <si>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</si>
  <si>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</si>
  <si>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</si>
  <si>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</si>
  <si>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</si>
  <si>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</si>
  <si>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</si>
  <si>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</si>
  <si>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</si>
  <si>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</si>
  <si>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</si>
  <si>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</si>
  <si>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</si>
  <si>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</si>
  <si>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</si>
  <si>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</si>
  <si>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</si>
  <si>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</si>
  <si>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</si>
  <si>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</si>
  <si>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</si>
  <si>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</si>
  <si>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</si>
  <si>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</si>
  <si>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</si>
  <si>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</si>
  <si>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</si>
  <si>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</si>
  <si>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</si>
  <si>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</si>
  <si>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</si>
  <si>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</si>
  <si>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</si>
  <si>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</si>
  <si>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</si>
  <si>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</si>
  <si>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</si>
  <si>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</si>
  <si>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</si>
  <si>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</si>
  <si>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</si>
  <si>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</si>
  <si>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</si>
  <si>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</si>
  <si>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</si>
  <si>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</si>
  <si>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</si>
  <si>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</si>
  <si>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</si>
  <si>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</si>
  <si>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</si>
  <si>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</si>
  <si>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</si>
  <si>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</si>
  <si>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</si>
  <si>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</si>
  <si>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</si>
  <si>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</si>
  <si>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</si>
  <si>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</si>
  <si>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</si>
  <si>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</si>
  <si>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</si>
  <si>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</si>
  <si>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</si>
  <si>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</si>
  <si>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</si>
  <si>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</si>
  <si>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</si>
  <si>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</si>
  <si>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</si>
  <si>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</si>
  <si>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</si>
  <si>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</si>
  <si>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</si>
  <si>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</si>
  <si>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</si>
  <si>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</si>
  <si>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</si>
  <si>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</si>
  <si>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</si>
  <si>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</si>
  <si>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</si>
  <si>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</si>
  <si>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</si>
  <si>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</si>
  <si>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</si>
  <si>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</si>
  <si>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</si>
  <si>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</si>
  <si>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</si>
  <si>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</si>
  <si>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</si>
  <si>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</si>
  <si>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</si>
  <si>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</si>
  <si>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</si>
  <si>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</si>
  <si>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</si>
  <si>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</si>
  <si>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</si>
  <si>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</si>
  <si>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</si>
  <si>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</si>
  <si>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</si>
  <si>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</si>
  <si>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</si>
  <si>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</si>
  <si>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</si>
  <si>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</si>
  <si>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</si>
  <si>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</si>
  <si>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</si>
  <si>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</si>
  <si>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</si>
  <si>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</si>
  <si>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</si>
  <si>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</si>
  <si>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</si>
  <si>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</si>
  <si>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</si>
  <si>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</si>
  <si>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</si>
  <si>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</si>
  <si>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</si>
  <si>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</si>
  <si>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</si>
  <si>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</si>
  <si>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</si>
  <si>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</si>
  <si>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</si>
  <si>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</si>
  <si>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</si>
  <si>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</si>
  <si>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</si>
  <si>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</si>
  <si>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</si>
  <si>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</si>
  <si>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</si>
  <si>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</si>
  <si>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</si>
  <si>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</si>
  <si>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</si>
  <si>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</si>
  <si>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</si>
  <si>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</si>
  <si>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</si>
  <si>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</si>
  <si>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</si>
  <si>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</si>
  <si>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</si>
  <si>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</si>
  <si>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</si>
  <si>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</si>
  <si>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</si>
  <si>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</si>
  <si>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</si>
  <si>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</si>
  <si>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</si>
  <si>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</si>
  <si>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</si>
  <si>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</si>
  <si>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</si>
  <si>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</si>
  <si>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</si>
  <si>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</si>
  <si>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</si>
  <si>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</si>
  <si>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</si>
  <si>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</si>
  <si>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</si>
  <si>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</si>
  <si>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</si>
  <si>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Иные штафы, неустойки, пени, уплаченные в соотв с законом или договорам</t>
  </si>
  <si>
    <t>Штрафы, неустойки,пени, уплаченные в случае просрочки исп поставщиком</t>
  </si>
  <si>
    <t>Доходы от д.в. (штрафов),поступ в счет погашения задолж., образ до 1 января 2020 года</t>
  </si>
  <si>
    <t>Иные штрафы, неустойки, пени</t>
  </si>
  <si>
    <t>Платежи, уплачиваемые в целях возмещения вреда</t>
  </si>
  <si>
    <t>план на 2022 г.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</si>
  <si>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</si>
  <si>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</si>
  <si>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</si>
  <si>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</si>
  <si>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</si>
  <si>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</si>
  <si>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Анализ исполнения консолидированного бюджета Моргаушского районана 01.06.2022 г.</t>
  </si>
  <si>
    <t>исполнено на 01.06.2022 г.</t>
  </si>
  <si>
    <t>об исполнении бюджетов поселений  Моргаушского района  на 1 июня 2022 г.</t>
  </si>
  <si>
    <t xml:space="preserve">                                                        Моргаушского района на 01.06.2022 г. </t>
  </si>
  <si>
    <t xml:space="preserve">                     Анализ исполнения бюджета Александровского сельского поселения на 01.06.2022 г.</t>
  </si>
  <si>
    <t xml:space="preserve">                     Анализ исполнения бюджета Ярославского сельского поселения на 01.06.2022 г.</t>
  </si>
  <si>
    <t xml:space="preserve">                     Анализ исполнения бюджета Ярабайкасинского сельского поселения на 01.06.2022 г.</t>
  </si>
  <si>
    <t xml:space="preserve">                     Анализ исполнения бюджета Юськасинского сельского поселения на 01.06.2022 г.</t>
  </si>
  <si>
    <t xml:space="preserve">                     Анализ исполнения бюджета Юнгинского сельского поселения на 01.06.2022 г.</t>
  </si>
  <si>
    <t xml:space="preserve">                     Анализ исполнения бюджета Шатьмапосинского сельского поселения на 01.06.2022 г.</t>
  </si>
  <si>
    <t xml:space="preserve">                     Анализ исполнения бюджета Чуманкасинского сельского поселения на 01.06.2022 г.</t>
  </si>
  <si>
    <t xml:space="preserve">                     Анализ исполнения бюджета Хорнойского сельского поселения на 01.06.2022 г.</t>
  </si>
  <si>
    <t xml:space="preserve">                     Анализ исполнения бюджета Тораевского сельского поселения на 01.06.2022 г.</t>
  </si>
  <si>
    <t xml:space="preserve">                     Анализ исполнения бюджета Сятракасинского сельского поселения на 01.06.2022 г.</t>
  </si>
  <si>
    <t xml:space="preserve">                     Анализ исполнения бюджета Орининского сельского поселения на 01.06.2022 г.</t>
  </si>
  <si>
    <t xml:space="preserve">                     Анализ исполнения бюджета Москакасинского сельского поселения на 01.06.2022 г.</t>
  </si>
  <si>
    <t xml:space="preserve">                     Анализ исполнения бюджета Моргаушского сельского поселения на 01.06.2022 г.</t>
  </si>
  <si>
    <t xml:space="preserve">                     Анализ исполнения бюджета Кадикасинского сельского поселения на01.06.2022 г.</t>
  </si>
  <si>
    <t xml:space="preserve">                     Анализ исполнения бюджета Ильинского сельского поселения на 01.06.2022 г.</t>
  </si>
  <si>
    <t xml:space="preserve">                     Анализ исполнения бюджета Большесундырского сельского поселения на 01.06.2022 г.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</si>
</sst>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42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29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0" xfId="12" applyFont="1"/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5" fillId="3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 wrapText="1"/>
    </xf>
    <xf numFmtId="166" fontId="18" fillId="0" borderId="1" xfId="11" applyNumberFormat="1" applyFont="1" applyFill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/>
    </xf>
    <xf numFmtId="0" fontId="18" fillId="0" borderId="1" xfId="11" applyFont="1" applyBorder="1" applyAlignment="1">
      <alignment horizontal="center"/>
    </xf>
    <xf numFmtId="0" fontId="18" fillId="0" borderId="1" xfId="11" applyFont="1" applyBorder="1"/>
    <xf numFmtId="166" fontId="18" fillId="0" borderId="1" xfId="11" applyNumberFormat="1" applyFont="1" applyBorder="1" applyAlignment="1">
      <alignment horizontal="right" vertic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 applyAlignment="1">
      <alignment wrapText="1"/>
    </xf>
    <xf numFmtId="166" fontId="19" fillId="0" borderId="1" xfId="11" applyNumberFormat="1" applyFont="1" applyBorder="1" applyAlignment="1">
      <alignment horizontal="right" vertical="center"/>
    </xf>
    <xf numFmtId="166" fontId="19" fillId="0" borderId="1" xfId="11" applyNumberFormat="1" applyFont="1" applyFill="1" applyBorder="1" applyAlignment="1">
      <alignment horizontal="right" vertical="center"/>
    </xf>
    <xf numFmtId="0" fontId="18" fillId="0" borderId="1" xfId="11" applyFont="1" applyBorder="1" applyAlignment="1">
      <alignment wrapText="1"/>
    </xf>
    <xf numFmtId="0" fontId="19" fillId="0" borderId="1" xfId="11" applyFont="1" applyBorder="1"/>
    <xf numFmtId="166" fontId="19" fillId="0" borderId="1" xfId="0" applyNumberFormat="1" applyFont="1" applyBorder="1" applyAlignment="1">
      <alignment horizontal="right" vertical="center"/>
    </xf>
    <xf numFmtId="0" fontId="19" fillId="0" borderId="1" xfId="11" applyFont="1" applyFill="1" applyBorder="1" applyAlignment="1">
      <alignment horizontal="center"/>
    </xf>
    <xf numFmtId="0" fontId="19" fillId="0" borderId="1" xfId="11" applyFont="1" applyFill="1" applyBorder="1"/>
    <xf numFmtId="166" fontId="19" fillId="3" borderId="1" xfId="0" applyNumberFormat="1" applyFont="1" applyFill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/>
    </xf>
    <xf numFmtId="1" fontId="18" fillId="0" borderId="1" xfId="11" applyNumberFormat="1" applyFont="1" applyBorder="1" applyAlignment="1">
      <alignment horizontal="center"/>
    </xf>
    <xf numFmtId="166" fontId="18" fillId="0" borderId="1" xfId="11" applyNumberFormat="1" applyFont="1" applyBorder="1" applyAlignment="1">
      <alignment wrapText="1"/>
    </xf>
    <xf numFmtId="0" fontId="18" fillId="0" borderId="1" xfId="11" applyFont="1" applyBorder="1" applyAlignment="1">
      <alignment horizontal="center" vertical="top"/>
    </xf>
    <xf numFmtId="0" fontId="18" fillId="0" borderId="1" xfId="11" applyFont="1" applyBorder="1" applyAlignment="1">
      <alignment vertical="top" wrapText="1"/>
    </xf>
    <xf numFmtId="0" fontId="19" fillId="0" borderId="1" xfId="11" applyFont="1" applyFill="1" applyBorder="1" applyAlignment="1">
      <alignment wrapText="1"/>
    </xf>
    <xf numFmtId="166" fontId="19" fillId="3" borderId="1" xfId="12" applyNumberFormat="1" applyFont="1" applyFill="1" applyBorder="1" applyAlignment="1">
      <alignment horizontal="right" vertical="center"/>
    </xf>
    <xf numFmtId="166" fontId="19" fillId="3" borderId="1" xfId="11" applyNumberFormat="1" applyFont="1" applyFill="1" applyBorder="1" applyAlignment="1">
      <alignment horizontal="right" vertical="center"/>
    </xf>
    <xf numFmtId="166" fontId="19" fillId="5" borderId="1" xfId="11" applyNumberFormat="1" applyFont="1" applyFill="1" applyBorder="1" applyAlignment="1">
      <alignment horizontal="right" vertical="center"/>
    </xf>
    <xf numFmtId="166" fontId="19" fillId="2" borderId="1" xfId="2" applyNumberFormat="1" applyFont="1" applyFill="1" applyBorder="1" applyAlignment="1">
      <alignment horizontal="right" vertical="center" shrinkToFit="1"/>
    </xf>
    <xf numFmtId="166" fontId="19" fillId="2" borderId="1" xfId="3" applyNumberFormat="1" applyFont="1" applyFill="1" applyBorder="1" applyAlignment="1">
      <alignment horizontal="right" vertical="center" shrinkToFit="1"/>
    </xf>
    <xf numFmtId="166" fontId="19" fillId="2" borderId="1" xfId="4" applyNumberFormat="1" applyFont="1" applyFill="1" applyBorder="1" applyAlignment="1">
      <alignment horizontal="right" vertical="center" shrinkToFit="1"/>
    </xf>
    <xf numFmtId="166" fontId="18" fillId="0" borderId="1" xfId="11" applyNumberFormat="1" applyFont="1" applyFill="1" applyBorder="1" applyAlignment="1">
      <alignment horizontal="right" vertical="center"/>
    </xf>
    <xf numFmtId="0" fontId="18" fillId="0" borderId="1" xfId="11" applyFont="1" applyFill="1" applyBorder="1"/>
    <xf numFmtId="166" fontId="18" fillId="5" borderId="1" xfId="11" applyNumberFormat="1" applyFont="1" applyFill="1" applyBorder="1" applyAlignment="1">
      <alignment horizontal="right" vertical="center"/>
    </xf>
    <xf numFmtId="166" fontId="18" fillId="0" borderId="1" xfId="9" applyNumberFormat="1" applyFont="1" applyBorder="1" applyAlignment="1">
      <alignment horizontal="right" vertical="center"/>
    </xf>
    <xf numFmtId="0" fontId="18" fillId="0" borderId="2" xfId="11" applyFont="1" applyBorder="1" applyAlignment="1">
      <alignment horizontal="center"/>
    </xf>
    <xf numFmtId="0" fontId="18" fillId="0" borderId="2" xfId="11" applyFont="1" applyFill="1" applyBorder="1"/>
    <xf numFmtId="166" fontId="18" fillId="0" borderId="2" xfId="11" applyNumberFormat="1" applyFont="1" applyBorder="1" applyAlignment="1">
      <alignment horizontal="right" vertical="center"/>
    </xf>
    <xf numFmtId="166" fontId="19" fillId="0" borderId="0" xfId="9" applyNumberFormat="1" applyFont="1" applyAlignment="1">
      <alignment horizontal="right" vertical="center"/>
    </xf>
    <xf numFmtId="0" fontId="18" fillId="0" borderId="1" xfId="9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/>
    </xf>
    <xf numFmtId="1" fontId="18" fillId="0" borderId="1" xfId="9" applyNumberFormat="1" applyFont="1" applyBorder="1" applyAlignment="1">
      <alignment horizontal="center" vertical="center" wrapText="1"/>
    </xf>
    <xf numFmtId="49" fontId="18" fillId="0" borderId="1" xfId="9" applyNumberFormat="1" applyFont="1" applyBorder="1" applyAlignment="1">
      <alignment horizontal="center"/>
    </xf>
    <xf numFmtId="0" fontId="18" fillId="3" borderId="1" xfId="9" applyFont="1" applyFill="1" applyBorder="1" applyAlignment="1">
      <alignment wrapText="1"/>
    </xf>
    <xf numFmtId="166" fontId="18" fillId="0" borderId="1" xfId="6" applyNumberFormat="1" applyFont="1" applyBorder="1" applyAlignment="1">
      <alignment horizontal="right"/>
    </xf>
    <xf numFmtId="49" fontId="19" fillId="0" borderId="1" xfId="9" applyNumberFormat="1" applyFont="1" applyBorder="1" applyAlignment="1">
      <alignment horizontal="center"/>
    </xf>
    <xf numFmtId="0" fontId="19" fillId="3" borderId="1" xfId="9" applyFont="1" applyFill="1" applyBorder="1" applyAlignment="1">
      <alignment wrapText="1"/>
    </xf>
    <xf numFmtId="166" fontId="19" fillId="0" borderId="1" xfId="9" applyNumberFormat="1" applyFont="1" applyBorder="1" applyAlignment="1">
      <alignment horizontal="right" vertical="center"/>
    </xf>
    <xf numFmtId="0" fontId="19" fillId="0" borderId="1" xfId="9" applyFont="1" applyBorder="1" applyAlignment="1">
      <alignment wrapText="1"/>
    </xf>
    <xf numFmtId="166" fontId="19" fillId="0" borderId="1" xfId="6" applyNumberFormat="1" applyFont="1" applyBorder="1" applyAlignment="1">
      <alignment horizontal="right"/>
    </xf>
    <xf numFmtId="166" fontId="19" fillId="0" borderId="1" xfId="9" applyNumberFormat="1" applyFont="1" applyBorder="1" applyAlignment="1">
      <alignment horizontal="right"/>
    </xf>
    <xf numFmtId="49" fontId="18" fillId="0" borderId="3" xfId="8" applyNumberFormat="1" applyFont="1" applyBorder="1" applyAlignment="1">
      <alignment horizontal="center"/>
    </xf>
    <xf numFmtId="0" fontId="18" fillId="3" borderId="1" xfId="8" applyFont="1" applyFill="1" applyBorder="1" applyAlignment="1">
      <alignment wrapText="1"/>
    </xf>
    <xf numFmtId="49" fontId="19" fillId="0" borderId="1" xfId="8" applyNumberFormat="1" applyFont="1" applyBorder="1" applyAlignment="1">
      <alignment horizontal="center"/>
    </xf>
    <xf numFmtId="0" fontId="19" fillId="0" borderId="1" xfId="8" applyFont="1" applyBorder="1" applyAlignment="1">
      <alignment wrapText="1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39" fillId="0" borderId="1" xfId="7" applyFont="1" applyBorder="1" applyAlignment="1">
      <alignment wrapText="1"/>
    </xf>
    <xf numFmtId="166" fontId="19" fillId="0" borderId="1" xfId="9" applyNumberFormat="1" applyFont="1" applyBorder="1" applyAlignment="1">
      <alignment horizontal="right" vertical="center" wrapText="1"/>
    </xf>
    <xf numFmtId="166" fontId="18" fillId="0" borderId="1" xfId="6" applyNumberFormat="1" applyFont="1" applyBorder="1" applyAlignment="1">
      <alignment horizontal="right" vertical="center"/>
    </xf>
    <xf numFmtId="166" fontId="19" fillId="0" borderId="1" xfId="6" applyNumberFormat="1" applyFont="1" applyBorder="1" applyAlignment="1">
      <alignment horizontal="right" vertical="center"/>
    </xf>
    <xf numFmtId="0" fontId="19" fillId="0" borderId="1" xfId="9" applyFont="1" applyBorder="1" applyAlignment="1">
      <alignment horizontal="left" wrapText="1"/>
    </xf>
    <xf numFmtId="0" fontId="18" fillId="3" borderId="1" xfId="9" applyFont="1" applyFill="1" applyBorder="1" applyAlignment="1">
      <alignment horizontal="left" wrapText="1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1" xfId="9" applyFont="1" applyFill="1" applyBorder="1" applyAlignment="1">
      <alignment wrapText="1"/>
    </xf>
    <xf numFmtId="166" fontId="18" fillId="0" borderId="1" xfId="9" applyNumberFormat="1" applyFont="1" applyBorder="1" applyAlignment="1">
      <alignment horizontal="right"/>
    </xf>
    <xf numFmtId="0" fontId="18" fillId="0" borderId="1" xfId="9" applyFont="1" applyFill="1" applyBorder="1" applyAlignment="1">
      <alignment wrapText="1"/>
    </xf>
    <xf numFmtId="0" fontId="18" fillId="0" borderId="1" xfId="9" applyFont="1" applyFill="1" applyBorder="1" applyAlignment="1">
      <alignment horizontal="center" wrapText="1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0" fontId="18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1" xfId="1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79" fontId="31" fillId="3" borderId="1" xfId="0" applyNumberFormat="1" applyFont="1" applyFill="1" applyBorder="1" applyAlignment="1">
      <alignment vertical="center" wrapText="1"/>
    </xf>
    <xf numFmtId="166" fontId="18" fillId="5" borderId="1" xfId="9" applyNumberFormat="1" applyFont="1" applyFill="1" applyBorder="1" applyAlignment="1">
      <alignment horizontal="right" vertical="center"/>
    </xf>
    <xf numFmtId="166" fontId="19" fillId="2" borderId="1" xfId="5" applyNumberFormat="1" applyFont="1" applyFill="1" applyBorder="1" applyAlignment="1">
      <alignment horizontal="right" vertical="top" shrinkToFit="1"/>
    </xf>
    <xf numFmtId="166" fontId="18" fillId="0" borderId="1" xfId="12" applyNumberFormat="1" applyFont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9" fontId="31" fillId="0" borderId="1" xfId="0" applyNumberFormat="1" applyFont="1" applyFill="1" applyBorder="1" applyAlignment="1">
      <alignment vertical="center" wrapText="1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166" fontId="18" fillId="3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2" fontId="18" fillId="0" borderId="1" xfId="11" applyNumberFormat="1" applyFont="1" applyBorder="1" applyAlignment="1">
      <alignment horizontal="right" vertical="center"/>
    </xf>
    <xf numFmtId="0" fontId="18" fillId="0" borderId="1" xfId="9" applyNumberFormat="1" applyFont="1" applyBorder="1" applyAlignment="1">
      <alignment horizontal="center" vertical="center" wrapText="1"/>
    </xf>
    <xf numFmtId="172" fontId="31" fillId="0" borderId="1" xfId="0" applyNumberFormat="1" applyFont="1" applyFill="1" applyBorder="1" applyAlignment="1">
      <alignment vertical="center" wrapText="1"/>
    </xf>
    <xf numFmtId="168" fontId="18" fillId="5" borderId="1" xfId="12" applyNumberFormat="1" applyFont="1" applyFill="1" applyBorder="1" applyAlignment="1">
      <alignment horizontal="right" vertical="center"/>
    </xf>
    <xf numFmtId="168" fontId="18" fillId="0" borderId="1" xfId="1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671" Type="http://schemas.openxmlformats.org/officeDocument/2006/relationships/revisionLog" Target="revisionLog11.xml"/><Relationship Id="rId692" Type="http://schemas.openxmlformats.org/officeDocument/2006/relationships/revisionLog" Target="revisionLog12.xml"/><Relationship Id="rId701" Type="http://schemas.openxmlformats.org/officeDocument/2006/relationships/revisionLog" Target="revisionLog13.xml"/><Relationship Id="rId706" Type="http://schemas.openxmlformats.org/officeDocument/2006/relationships/revisionLog" Target="revisionLog14.xml"/><Relationship Id="rId629" Type="http://schemas.openxmlformats.org/officeDocument/2006/relationships/revisionLog" Target="revisionLog111.xml"/><Relationship Id="rId645" Type="http://schemas.openxmlformats.org/officeDocument/2006/relationships/revisionLog" Target="revisionLog141.xml"/><Relationship Id="rId637" Type="http://schemas.openxmlformats.org/officeDocument/2006/relationships/revisionLog" Target="revisionLog131.xml"/><Relationship Id="rId632" Type="http://schemas.openxmlformats.org/officeDocument/2006/relationships/revisionLog" Target="revisionLog121.xml"/><Relationship Id="rId624" Type="http://schemas.openxmlformats.org/officeDocument/2006/relationships/revisionLog" Target="revisionLog18.xml"/><Relationship Id="rId653" Type="http://schemas.openxmlformats.org/officeDocument/2006/relationships/revisionLog" Target="revisionLog15.xml"/><Relationship Id="rId658" Type="http://schemas.openxmlformats.org/officeDocument/2006/relationships/revisionLog" Target="revisionLog16.xml"/><Relationship Id="rId666" Type="http://schemas.openxmlformats.org/officeDocument/2006/relationships/revisionLog" Target="revisionLog17.xml"/><Relationship Id="rId679" Type="http://schemas.openxmlformats.org/officeDocument/2006/relationships/revisionLog" Target="revisionLog122.xml"/><Relationship Id="rId687" Type="http://schemas.openxmlformats.org/officeDocument/2006/relationships/revisionLog" Target="revisionLog132.xml"/><Relationship Id="rId640" Type="http://schemas.openxmlformats.org/officeDocument/2006/relationships/revisionLog" Target="revisionLog142.xml"/><Relationship Id="rId661" Type="http://schemas.openxmlformats.org/officeDocument/2006/relationships/revisionLog" Target="revisionLog171.xml"/><Relationship Id="rId674" Type="http://schemas.openxmlformats.org/officeDocument/2006/relationships/revisionLog" Target="revisionLog1221.xml"/><Relationship Id="rId682" Type="http://schemas.openxmlformats.org/officeDocument/2006/relationships/revisionLog" Target="revisionLog1321.xml"/><Relationship Id="rId690" Type="http://schemas.openxmlformats.org/officeDocument/2006/relationships/revisionLog" Target="revisionLog143.xml"/><Relationship Id="rId695" Type="http://schemas.openxmlformats.org/officeDocument/2006/relationships/revisionLog" Target="revisionLog19.xml"/><Relationship Id="rId704" Type="http://schemas.openxmlformats.org/officeDocument/2006/relationships/revisionLog" Target="revisionLog110.xml"/><Relationship Id="rId709" Type="http://schemas.openxmlformats.org/officeDocument/2006/relationships/revisionLog" Target="revisionLog112.xml"/><Relationship Id="rId712" Type="http://schemas.openxmlformats.org/officeDocument/2006/relationships/revisionLog" Target="revisionLog113.xml"/><Relationship Id="rId619" Type="http://schemas.openxmlformats.org/officeDocument/2006/relationships/revisionLog" Target="revisionLog181.xml"/><Relationship Id="rId648" Type="http://schemas.openxmlformats.org/officeDocument/2006/relationships/revisionLog" Target="revisionLog1611.xml"/><Relationship Id="rId643" Type="http://schemas.openxmlformats.org/officeDocument/2006/relationships/revisionLog" Target="revisionLog1521.xml"/><Relationship Id="rId635" Type="http://schemas.openxmlformats.org/officeDocument/2006/relationships/revisionLog" Target="revisionLog13211.xml"/><Relationship Id="rId627" Type="http://schemas.openxmlformats.org/officeDocument/2006/relationships/revisionLog" Target="revisionLog1101.xml"/><Relationship Id="rId622" Type="http://schemas.openxmlformats.org/officeDocument/2006/relationships/revisionLog" Target="revisionLog1911.xml"/><Relationship Id="rId656" Type="http://schemas.openxmlformats.org/officeDocument/2006/relationships/revisionLog" Target="revisionLog17111.xml"/><Relationship Id="rId669" Type="http://schemas.openxmlformats.org/officeDocument/2006/relationships/revisionLog" Target="revisionLog1131.xml"/><Relationship Id="rId677" Type="http://schemas.openxmlformats.org/officeDocument/2006/relationships/revisionLog" Target="revisionLog1331.xml"/><Relationship Id="rId630" Type="http://schemas.openxmlformats.org/officeDocument/2006/relationships/revisionLog" Target="revisionLog12211.xml"/><Relationship Id="rId651" Type="http://schemas.openxmlformats.org/officeDocument/2006/relationships/revisionLog" Target="revisionLog171111.xml"/><Relationship Id="rId664" Type="http://schemas.openxmlformats.org/officeDocument/2006/relationships/revisionLog" Target="revisionLog11211.xml"/><Relationship Id="rId672" Type="http://schemas.openxmlformats.org/officeDocument/2006/relationships/revisionLog" Target="revisionLog114.xml"/><Relationship Id="rId680" Type="http://schemas.openxmlformats.org/officeDocument/2006/relationships/revisionLog" Target="revisionLog14311.xml"/><Relationship Id="rId685" Type="http://schemas.openxmlformats.org/officeDocument/2006/relationships/revisionLog" Target="revisionLog191.xml"/><Relationship Id="rId693" Type="http://schemas.openxmlformats.org/officeDocument/2006/relationships/revisionLog" Target="revisionLog1102.xml"/><Relationship Id="rId698" Type="http://schemas.openxmlformats.org/officeDocument/2006/relationships/revisionLog" Target="revisionLog1121.xml"/><Relationship Id="rId702" Type="http://schemas.openxmlformats.org/officeDocument/2006/relationships/revisionLog" Target="revisionLog115.xml"/><Relationship Id="rId707" Type="http://schemas.openxmlformats.org/officeDocument/2006/relationships/revisionLog" Target="revisionLog116.xml"/><Relationship Id="rId710" Type="http://schemas.openxmlformats.org/officeDocument/2006/relationships/revisionLog" Target="revisionLog117.xml"/><Relationship Id="rId646" Type="http://schemas.openxmlformats.org/officeDocument/2006/relationships/revisionLog" Target="revisionLog11611.xml"/><Relationship Id="rId638" Type="http://schemas.openxmlformats.org/officeDocument/2006/relationships/revisionLog" Target="revisionLog11511.xml"/><Relationship Id="rId633" Type="http://schemas.openxmlformats.org/officeDocument/2006/relationships/revisionLog" Target="revisionLog11311.xml"/><Relationship Id="rId625" Type="http://schemas.openxmlformats.org/officeDocument/2006/relationships/revisionLog" Target="revisionLog162.xml"/><Relationship Id="rId659" Type="http://schemas.openxmlformats.org/officeDocument/2006/relationships/revisionLog" Target="revisionLog1141.xml"/><Relationship Id="rId620" Type="http://schemas.openxmlformats.org/officeDocument/2006/relationships/revisionLog" Target="revisionLog2.xml"/><Relationship Id="rId641" Type="http://schemas.openxmlformats.org/officeDocument/2006/relationships/revisionLog" Target="revisionLog116111.xml"/><Relationship Id="rId654" Type="http://schemas.openxmlformats.org/officeDocument/2006/relationships/revisionLog" Target="revisionLog1231.xml"/><Relationship Id="rId662" Type="http://schemas.openxmlformats.org/officeDocument/2006/relationships/revisionLog" Target="revisionLog133111.xml"/><Relationship Id="rId667" Type="http://schemas.openxmlformats.org/officeDocument/2006/relationships/revisionLog" Target="revisionLog1122.xml"/><Relationship Id="rId670" Type="http://schemas.openxmlformats.org/officeDocument/2006/relationships/revisionLog" Target="revisionLog143111.xml"/><Relationship Id="rId675" Type="http://schemas.openxmlformats.org/officeDocument/2006/relationships/revisionLog" Target="revisionLog1171.xml"/><Relationship Id="rId683" Type="http://schemas.openxmlformats.org/officeDocument/2006/relationships/revisionLog" Target="revisionLog118.xml"/><Relationship Id="rId688" Type="http://schemas.openxmlformats.org/officeDocument/2006/relationships/revisionLog" Target="revisionLog119.xml"/><Relationship Id="rId696" Type="http://schemas.openxmlformats.org/officeDocument/2006/relationships/revisionLog" Target="revisionLog120.xml"/><Relationship Id="rId705" Type="http://schemas.openxmlformats.org/officeDocument/2006/relationships/revisionLog" Target="revisionLog123.xml"/><Relationship Id="rId691" Type="http://schemas.openxmlformats.org/officeDocument/2006/relationships/revisionLog" Target="revisionLog11021.xml"/><Relationship Id="rId700" Type="http://schemas.openxmlformats.org/officeDocument/2006/relationships/revisionLog" Target="revisionLog1232.xml"/><Relationship Id="rId713" Type="http://schemas.openxmlformats.org/officeDocument/2006/relationships/revisionLog" Target="revisionLog1.xml"/><Relationship Id="rId636" Type="http://schemas.openxmlformats.org/officeDocument/2006/relationships/revisionLog" Target="revisionLog1322.xml"/><Relationship Id="rId628" Type="http://schemas.openxmlformats.org/officeDocument/2006/relationships/revisionLog" Target="revisionLog192.xml"/><Relationship Id="rId649" Type="http://schemas.openxmlformats.org/officeDocument/2006/relationships/revisionLog" Target="revisionLog151.xml"/><Relationship Id="rId644" Type="http://schemas.openxmlformats.org/officeDocument/2006/relationships/revisionLog" Target="revisionLog152.xml"/><Relationship Id="rId631" Type="http://schemas.openxmlformats.org/officeDocument/2006/relationships/revisionLog" Target="revisionLog12212.xml"/><Relationship Id="rId623" Type="http://schemas.openxmlformats.org/officeDocument/2006/relationships/revisionLog" Target="revisionLog1912.xml"/><Relationship Id="rId652" Type="http://schemas.openxmlformats.org/officeDocument/2006/relationships/revisionLog" Target="revisionLog161.xml"/><Relationship Id="rId657" Type="http://schemas.openxmlformats.org/officeDocument/2006/relationships/revisionLog" Target="revisionLog1711.xml"/><Relationship Id="rId660" Type="http://schemas.openxmlformats.org/officeDocument/2006/relationships/revisionLog" Target="revisionLog110211.xml"/><Relationship Id="rId665" Type="http://schemas.openxmlformats.org/officeDocument/2006/relationships/revisionLog" Target="revisionLog11212.xml"/><Relationship Id="rId673" Type="http://schemas.openxmlformats.org/officeDocument/2006/relationships/revisionLog" Target="revisionLog12321.xml"/><Relationship Id="rId678" Type="http://schemas.openxmlformats.org/officeDocument/2006/relationships/revisionLog" Target="revisionLog133.xml"/><Relationship Id="rId686" Type="http://schemas.openxmlformats.org/officeDocument/2006/relationships/revisionLog" Target="revisionLog1431.xml"/><Relationship Id="rId694" Type="http://schemas.openxmlformats.org/officeDocument/2006/relationships/revisionLog" Target="revisionLog1201.xml"/><Relationship Id="rId699" Type="http://schemas.openxmlformats.org/officeDocument/2006/relationships/revisionLog" Target="revisionLog124.xml"/><Relationship Id="rId708" Type="http://schemas.openxmlformats.org/officeDocument/2006/relationships/revisionLog" Target="revisionLog125.xml"/><Relationship Id="rId681" Type="http://schemas.openxmlformats.org/officeDocument/2006/relationships/revisionLog" Target="revisionLog14312.xml"/><Relationship Id="rId703" Type="http://schemas.openxmlformats.org/officeDocument/2006/relationships/revisionLog" Target="revisionLog1251.xml"/><Relationship Id="rId711" Type="http://schemas.openxmlformats.org/officeDocument/2006/relationships/revisionLog" Target="revisionLog126.xml"/><Relationship Id="rId639" Type="http://schemas.openxmlformats.org/officeDocument/2006/relationships/revisionLog" Target="revisionLog1421.xml"/><Relationship Id="rId626" Type="http://schemas.openxmlformats.org/officeDocument/2006/relationships/revisionLog" Target="revisionLog11011.xml"/><Relationship Id="rId647" Type="http://schemas.openxmlformats.org/officeDocument/2006/relationships/revisionLog" Target="revisionLog16111.xml"/><Relationship Id="rId642" Type="http://schemas.openxmlformats.org/officeDocument/2006/relationships/revisionLog" Target="revisionLog15212.xml"/><Relationship Id="rId634" Type="http://schemas.openxmlformats.org/officeDocument/2006/relationships/revisionLog" Target="revisionLog132111.xml"/><Relationship Id="rId650" Type="http://schemas.openxmlformats.org/officeDocument/2006/relationships/revisionLog" Target="revisionLog1711111.xml"/><Relationship Id="rId621" Type="http://schemas.openxmlformats.org/officeDocument/2006/relationships/revisionLog" Target="revisionLog110111.xml"/><Relationship Id="rId655" Type="http://schemas.openxmlformats.org/officeDocument/2006/relationships/revisionLog" Target="revisionLog1111.xml"/><Relationship Id="rId663" Type="http://schemas.openxmlformats.org/officeDocument/2006/relationships/revisionLog" Target="revisionLog112111.xml"/><Relationship Id="rId668" Type="http://schemas.openxmlformats.org/officeDocument/2006/relationships/revisionLog" Target="revisionLog11312.xml"/><Relationship Id="rId676" Type="http://schemas.openxmlformats.org/officeDocument/2006/relationships/revisionLog" Target="revisionLog13311.xml"/><Relationship Id="rId684" Type="http://schemas.openxmlformats.org/officeDocument/2006/relationships/revisionLog" Target="revisionLog11213.xml"/><Relationship Id="rId689" Type="http://schemas.openxmlformats.org/officeDocument/2006/relationships/revisionLog" Target="revisionLog1151.xml"/><Relationship Id="rId697" Type="http://schemas.openxmlformats.org/officeDocument/2006/relationships/revisionLog" Target="revisionLog1161.xml"/></Relationships>
</file>

<file path=xl/revisions/revisionHeaders.xml><?xml version="1.0" encoding="utf-8"?>
<headers xmlns="http://schemas.openxmlformats.org/spreadsheetml/2006/main" xmlns:r="http://schemas.openxmlformats.org/officeDocument/2006/relationships" guid="{10EA14D2-2451-49FF-A495-DAB43953255B}" diskRevisions="1" revisionId="30192" version="2">
  <header guid="{DF5C3325-1ADB-4BFA-A596-006AB708A8EC}" dateTime="2022-04-06T14:40:07" maxSheetId="24" userName="morgau_fin3" r:id="rId6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AEA5CA7-9BA1-4C55-A6AE-E508D8785962}" dateTime="2022-04-15T16:46:24" maxSheetId="24" userName="Алина Валерьевна Васильева" r:id="rId6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FE76251-0571-492B-81B3-84D976233AA5}" dateTime="2022-05-05T11:48:26" maxSheetId="24" userName="morgau_fin3" r:id="rId621" minRId="26326" maxRId="263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20E4C70-46A7-4676-A716-207C50FF26AE}" dateTime="2022-05-05T12:06:41" maxSheetId="24" userName="morgau_fin3" r:id="rId622" minRId="26405" maxRId="2642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66F93C7-E806-4251-BEDC-B6E4B878FB39}" dateTime="2022-05-05T12:22:52" maxSheetId="24" userName="morgau_fin3" r:id="rId62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DBD88AF-08EA-43D3-B5B4-282DBD42DB3E}" dateTime="2022-05-05T13:43:49" maxSheetId="24" userName="morgau_fin3" r:id="rId624" minRId="26487" maxRId="265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46B3E7F-AC92-4DF1-BAEA-C78143FBE201}" dateTime="2022-05-05T14:06:19" maxSheetId="24" userName="morgau_fin3" r:id="rId625" minRId="26540" maxRId="265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3B8B575-B0D8-456E-AD45-AAF6A6659A76}" dateTime="2022-05-05T14:25:39" maxSheetId="24" userName="morgau_fin3" r:id="rId626" minRId="26589" maxRId="2661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48852FF-8B87-4177-B9A2-CCF60B06D30E}" dateTime="2022-05-05T14:33:13" maxSheetId="24" userName="morgau_fin3" r:id="rId627" minRId="26642" maxRId="2665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6642CF9-5712-45BB-9493-CD6561B9A274}" dateTime="2022-05-05T14:37:04" maxSheetId="24" userName="morgau_fin3" r:id="rId628" minRId="26684" maxRId="2668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D3F1D0-3398-4F72-A8A8-91ABA51941E0}" dateTime="2022-05-05T15:05:25" maxSheetId="24" userName="morgau_fin3" r:id="rId629" minRId="26720" maxRId="267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F7681C6-6477-4A51-98D6-81C749CFC774}" dateTime="2022-05-05T15:06:17" maxSheetId="24" userName="morgau_fin3" r:id="rId63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218761B-F64A-4202-A5E5-C1F1AF854359}" dateTime="2022-05-05T15:17:09" maxSheetId="24" userName="morgau_fin3" r:id="rId631" minRId="26806" maxRId="2682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EE6EBDA-2A1C-40BA-B5DB-0C88691DD279}" dateTime="2022-05-05T15:34:46" maxSheetId="24" userName="morgau_fin3" r:id="rId632" minRId="26857" maxRId="268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A14FE5-30C7-40A6-8D15-7FFA962E99BB}" dateTime="2022-05-05T15:39:49" maxSheetId="24" userName="morgau_fin3" r:id="rId633" minRId="26902" maxRId="269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BF3AEB-2A45-4F64-9E74-3E5FA9CFE8B5}" dateTime="2022-05-05T15:43:33" maxSheetId="24" userName="morgau_fin3" r:id="rId634" minRId="26939" maxRId="269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A8191A8-E4C7-410C-A6DE-FA884A45C9BB}" dateTime="2022-05-05T15:46:48" maxSheetId="24" userName="morgau_fin3" r:id="rId635" minRId="26982" maxRId="2698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823071A-C56B-45BE-AA76-25A9658E2849}" dateTime="2022-05-05T16:09:03" maxSheetId="24" userName="morgau_fin3" r:id="rId636" minRId="27017" maxRId="2703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C4B24FF-AF43-4441-A43A-591E1A641AC8}" dateTime="2022-05-05T16:14:04" maxSheetId="24" userName="morgau_fin3" r:id="rId637" minRId="27068" maxRId="270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54389D6-20D1-4BDA-88F7-18C28D7287B5}" dateTime="2022-05-05T16:17:36" maxSheetId="24" userName="morgau_fin3" r:id="rId638" minRId="27112" maxRId="2711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4FDCF84-E2EE-48E0-9E9B-A46EADB56194}" dateTime="2022-05-05T16:22:39" maxSheetId="24" userName="morgau_fin3" r:id="rId639" minRId="27147" maxRId="271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68090E3-01F7-4FED-91A0-C9E78555EF65}" dateTime="2022-05-05T16:25:52" maxSheetId="24" userName="morgau_fin3" r:id="rId640" minRId="27192" maxRId="2720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AF8DFB1-4B8A-4DEA-A7BA-2DBFDBAB9EE5}" dateTime="2022-05-05T16:31:12" maxSheetId="24" userName="morgau_fin3" r:id="rId641" minRId="27231" maxRId="272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80E5908-1C3B-425B-AE4B-85ECBF900A09}" dateTime="2022-05-05T16:37:35" maxSheetId="24" userName="morgau_fin3" r:id="rId642" minRId="27276" maxRId="2728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541F479-02C8-4BF3-800D-BCD9D8C00356}" dateTime="2022-05-05T16:37:43" maxSheetId="24" userName="morgau_fin3" r:id="rId6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28603F4-9F02-461B-B2FF-3858508BE7A6}" dateTime="2022-05-05T16:45:09" maxSheetId="24" userName="morgau_fin3" r:id="rId644" minRId="27346" maxRId="2735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235C81-201E-45AA-9816-8275ADDB6372}" dateTime="2022-05-05T16:49:32" maxSheetId="24" userName="morgau_fin3" r:id="rId645" minRId="27390" maxRId="273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E67A4FC-B43F-48D1-A3BC-B86B621A7F96}" dateTime="2022-05-05T16:49:39" maxSheetId="24" userName="morgau_fin3" r:id="rId64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5479C52-B81E-437D-A080-B515676964D3}" dateTime="2022-05-05T16:55:37" maxSheetId="24" userName="morgau_fin3" r:id="rId647" minRId="27460" maxRId="2747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9A1CE69-FEC7-4D60-A929-8206378738B8}" dateTime="2022-05-05T16:57:04" maxSheetId="24" userName="morgau_fin3" r:id="rId648" minRId="275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B03DDF1-1E51-485C-B0F5-22B2D3FFCB56}" dateTime="2022-05-06T08:58:11" maxSheetId="24" userName="morgau_fin2" r:id="rId649" minRId="27540" maxRId="2760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4B11AD4-726E-4F21-9901-F43CC84404AE}" dateTime="2022-05-06T08:58:29" maxSheetId="24" userName="morgau_fin2" r:id="rId650" minRId="2763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EF0015A-1374-44EE-BA3F-C9461F4234F3}" dateTime="2022-05-06T11:19:09" maxSheetId="24" userName="morgau_fin3" r:id="rId651" minRId="27668" maxRId="2771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A9B6E82-148C-44D9-909F-4E0F9E90CEAC}" dateTime="2022-05-06T13:51:08" maxSheetId="24" userName="morgau_fin3" r:id="rId652" minRId="27741" maxRId="277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7AF8A1E-E55F-40C8-A581-6CBCDC808EE0}" dateTime="2022-05-06T13:55:45" maxSheetId="24" userName="morgau_fin3" r:id="rId653" minRId="277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5339685-05AC-4BE3-8786-80883853CDDA}" dateTime="2022-05-06T14:31:51" maxSheetId="24" userName="morgau_fin3" r:id="rId654" minRId="27805" maxRId="2783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FFAB4DD-A0A2-43B0-956C-56223E860EEC}" dateTime="2022-05-06T14:36:36" maxSheetId="24" userName="morgau_fin3" r:id="rId655" minRId="27867" maxRId="278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56FB32-A005-470B-AAC8-43416632FB2B}" dateTime="2022-05-06T14:57:35" maxSheetId="24" userName="morgau_fin3" r:id="rId656" minRId="27904" maxRId="2792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59B11E0-6E7A-45DC-9A78-91DC8C87ACE3}" dateTime="2022-05-06T15:13:23" maxSheetId="24" userName="morgau_fin3" r:id="rId657" minRId="27959" maxRId="279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13C6273-798C-4EBB-BAAE-55ED57838041}" dateTime="2022-05-06T16:58:31" maxSheetId="24" userName="morgau_fin3" r:id="rId658" minRId="280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A3735B4-E0D4-4B75-ACEA-2D917A5A2613}" dateTime="2022-05-11T15:06:19" maxSheetId="24" userName="morgau_fin3" r:id="rId659" minRId="2803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5E1F020-71C9-4249-A111-3296EFA9123A}" dateTime="2022-05-11T15:08:46" maxSheetId="24" userName="morgau_fin3" r:id="rId660" minRId="280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BBC8087-3715-4D57-A2AC-7D0E7D2C95A9}" dateTime="2022-05-11T15:09:47" maxSheetId="24" userName="morgau_fin3" r:id="rId6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FFC4E7C-D20D-4A7E-8625-7859DB665164}" dateTime="2022-05-12T08:35:19" maxSheetId="24" userName="morgau_fin3" r:id="rId66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99DDD92-99DF-4AC6-8D05-F72499EAE987}" dateTime="2022-05-12T08:40:10" maxSheetId="24" userName="morgau_fin3" r:id="rId6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3F5BC0D-E840-4EA4-A86E-C840E539D4E5}" dateTime="2022-05-12T17:02:46" maxSheetId="24" userName="morgau_fin7" r:id="rId6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12873D2-CA63-42B5-9E1A-359F76155DE1}" dateTime="2022-05-12T17:03:48" maxSheetId="24" userName="morgau_fin7" r:id="rId6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9C48330-6AEB-4E2C-96A7-706A68F9C02C}" dateTime="2022-06-01T09:09:11" maxSheetId="24" userName="morgau_fin3" r:id="rId666" minRId="28237" maxRId="2827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6B8AA78-803B-43E4-8326-C95A0F6B86C8}" dateTime="2022-06-01T09:25:06" maxSheetId="24" userName="morgau_fin3" r:id="rId667" minRId="28308" maxRId="2832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49308C3-FD75-4A3F-A8BB-4DAEFDCBCDF2}" dateTime="2022-06-02T13:48:20" maxSheetId="24" userName="morgau_fin3" r:id="rId668" minRId="28353" maxRId="283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364620C-72E6-4630-95DA-48EF24A1EBD4}" dateTime="2022-06-02T14:01:54" maxSheetId="24" userName="morgau_fin3" r:id="rId669" minRId="28395" maxRId="2839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C06CB4B-4537-4B0C-AC63-AAD0B7EB1EE5}" dateTime="2022-06-02T14:06:04" maxSheetId="24" userName="morgau_fin3" r:id="rId67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565558-44C1-419A-91DD-404E0504E94A}" dateTime="2022-06-02T14:23:43" maxSheetId="24" userName="morgau_fin3" r:id="rId671" minRId="28459" maxRId="284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938033-C11F-4F7D-B034-97EA999D38E2}" dateTime="2022-06-02T16:48:54" maxSheetId="24" userName="morgau_fin3" r:id="rId67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9FC5ACE-80E8-48DA-B61D-1FA4D4B5842A}" dateTime="2022-06-03T09:07:32" maxSheetId="24" userName="morgau_fin3" r:id="rId673" minRId="28534" maxRId="2855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2E28BFD-6A72-4797-AA8C-BF1BCEB9AF9A}" dateTime="2022-06-03T09:26:11" maxSheetId="24" userName="morgau_fin3" r:id="rId674" minRId="28584" maxRId="2860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C19E86-9906-4BA3-86DF-33EFE9DE0702}" dateTime="2022-06-03T11:44:32" maxSheetId="24" userName="morgau_fin3" r:id="rId67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E2A9897-109C-4201-8D2A-F3E066168242}" dateTime="2022-06-03T11:50:47" maxSheetId="24" userName="morgau_fin3" r:id="rId676" minRId="28668" maxRId="2867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E5F6CF0-F571-4B9A-8F51-9D2BA3AE8CF2}" dateTime="2022-06-03T13:51:50" maxSheetId="24" userName="morgau_fin3" r:id="rId677" minRId="28710" maxRId="2871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738FDE4-B915-454D-89FA-6779237E4AB4}" dateTime="2022-06-03T15:53:14" maxSheetId="24" userName="morgau_fin3" r:id="rId678" minRId="28747" maxRId="2875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5F74DD8-7C52-4D0E-BC73-19B1FB558A4F}" dateTime="2022-06-03T16:08:23" maxSheetId="24" userName="morgau_fin3" r:id="rId679" minRId="28790" maxRId="288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2A77620-50F7-4383-9F76-F5C65C91EAD7}" dateTime="2022-06-03T16:25:26" maxSheetId="24" userName="morgau_fin3" r:id="rId680" minRId="28839" maxRId="288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4920D2C-05F4-4EAF-9174-B778E142D358}" dateTime="2022-06-03T16:25:33" maxSheetId="24" userName="morgau_fin3" r:id="rId6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8DC568A-700B-49D8-B5A0-60E6F163F2E5}" dateTime="2022-06-03T16:26:14" maxSheetId="24" userName="morgau_fin3" r:id="rId68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418E3E4-3DEF-42AC-985E-1CD84FB9FE26}" dateTime="2022-06-03T16:33:09" maxSheetId="24" userName="morgau_fin3" r:id="rId683" minRId="28954" maxRId="2897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E8FADC4-43C3-4AA5-8528-461F857E97DF}" dateTime="2022-06-03T16:44:08" maxSheetId="24" userName="morgau_fin3" r:id="rId684" minRId="29006" maxRId="2902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B2C347D-1E2A-44C5-9E8A-0EBD00A75FAA}" dateTime="2022-06-03T16:44:19" maxSheetId="24" userName="morgau_fin3" r:id="rId68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16C29BC-A739-471E-896B-0A7CD3044F12}" dateTime="2022-06-03T16:49:17" maxSheetId="24" userName="morgau_fin3" r:id="rId686" minRId="29083" maxRId="2909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94F966A-164A-4030-8BB4-86E7C0881932}" dateTime="2022-06-03T16:53:36" maxSheetId="24" userName="morgau_fin3" r:id="rId687" minRId="29124" maxRId="2913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F1852F2-C25E-4533-B205-9A17468043AF}" dateTime="2022-06-06T08:55:06" maxSheetId="24" userName="morgau_fin3" r:id="rId688" minRId="29166" maxRId="2919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1D1DEBE-F2CB-4162-AC0F-7D13253B8149}" dateTime="2022-06-06T08:59:45" maxSheetId="24" userName="morgau_fin3" r:id="rId689" minRId="29223" maxRId="2923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BA604F9-8E5D-4EE7-AA9A-2228A441A890}" dateTime="2022-06-06T09:06:20" maxSheetId="24" userName="morgau_fin3" r:id="rId690" minRId="29266" maxRId="2927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FEA65F-D847-436A-AA7C-36E2EADE2A17}" dateTime="2022-06-06T09:11:00" maxSheetId="24" userName="morgau_fin3" r:id="rId691" minRId="29309" maxRId="293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641AF0F-8531-436F-A096-D5A3C6220599}" dateTime="2022-06-06T09:14:58" maxSheetId="24" userName="morgau_fin3" r:id="rId692" minRId="29351" maxRId="293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CE9FBDB-8496-4661-A1B7-EA555AFAF437}" dateTime="2022-06-06T09:20:13" maxSheetId="24" userName="morgau_fin3" r:id="rId693" minRId="29388" maxRId="2940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87C9512-8E58-4CE2-8987-FF2B4433383B}" dateTime="2022-06-06T09:31:26" maxSheetId="24" userName="morgau_fin3" r:id="rId694" minRId="29431" maxRId="2944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0B22BE4-3668-447B-9199-B143DAE4B052}" dateTime="2022-06-06T09:32:55" maxSheetId="24" userName="morgau_fin3" r:id="rId69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DDFCBDE-104F-4D34-A634-1D085483EED7}" dateTime="2022-06-06T09:49:25" maxSheetId="24" userName="morgau_fin3" r:id="rId696" minRId="29501" maxRId="2952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F64FCE9-75EF-479D-A02C-8AECCA283563}" dateTime="2022-06-06T09:59:37" maxSheetId="24" userName="morgau_fin3" r:id="rId697" minRId="29554" maxRId="295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F641876-3468-4D87-8DA5-36BD4A2E1134}" dateTime="2022-06-06T10:37:05" maxSheetId="24" userName="morgau_fin3" r:id="rId698" minRId="29594" maxRId="296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91EC8E3-2B67-4DB0-979A-1E4C083E34E1}" dateTime="2022-06-06T11:06:39" maxSheetId="24" userName="morgau_fin3" r:id="rId699" minRId="29640" maxRId="296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9769AF9-883E-443F-897B-D0E759767831}" dateTime="2022-06-06T11:19:03" maxSheetId="24" userName="morgau_fin3" r:id="rId700" minRId="29676" maxRId="2969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413511F-E124-4DA6-B028-68484DFE30DD}" dateTime="2022-06-06T12:06:28" maxSheetId="24" userName="morgau_fin3" r:id="rId701" minRId="29727" maxRId="297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BE4521E-A11F-44AF-B258-F8FFBF9A67B2}" dateTime="2022-06-06T13:54:00" maxSheetId="24" userName="morgau_fin3" r:id="rId702" minRId="29788" maxRId="298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F7D34A8-EB0E-45F2-928C-8DA937C85D0D}" dateTime="2022-06-06T13:58:22" maxSheetId="24" userName="morgau_fin3" r:id="rId703" minRId="298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39903AF-D5D5-4C3A-B0F2-CE3327D24D91}" dateTime="2022-06-06T14:14:20" maxSheetId="24" userName="morgau_fin3" r:id="rId704" minRId="29874" maxRId="2988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E815774-8F05-4B28-A525-D79C21CAE5F1}" dateTime="2022-06-06T14:43:19" maxSheetId="24" userName="morgau_fin3" r:id="rId705" minRId="299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1961561-D30A-40FF-8850-788BAD390CA4}" dateTime="2022-06-06T14:50:12" maxSheetId="24" userName="morgau_fin3" r:id="rId706" minRId="2994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CE653F2-BBD9-42A3-8D0E-A633B32BBD69}" dateTime="2022-06-06T14:50:52" maxSheetId="24" userName="morgau_fin3" r:id="rId70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55944FB-72C0-47C5-8A74-07CA95025488}" dateTime="2022-06-06T14:55:46" maxSheetId="24" userName="morgau_fin3" r:id="rId7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DAD585C-B81A-459F-B1C9-4971615B016F}" dateTime="2022-06-06T15:20:10" maxSheetId="24" userName="morgau_fin3" r:id="rId7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4A652AE-8E4E-4006-9B63-CECD4FB60CEF}" dateTime="2022-06-07T09:55:52" maxSheetId="24" userName="morgau_fin3" r:id="rId71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A29A211-6C69-48E0-97B3-7045FD28AB5D}" dateTime="2022-06-07T15:00:00" maxSheetId="24" userName="morgau_fin3" r:id="rId711" minRId="300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7D966FC-4225-429E-BD85-239FD2B510EC}" dateTime="2022-06-07T15:18:24" maxSheetId="24" userName="morgau_fin3" r:id="rId712" minRId="30130" maxRId="3013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0EA14D2-2451-49FF-A495-DAB43953255B}" dateTime="2022-07-06T15:55:49" maxSheetId="25" userName="хорной" r:id="rId713" minRId="30162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is rId="30162" sheetId="24" name="[analiz-ispolneniya-byudzheta-3blhgl3o.xlsx]Лист5" sheetPosition="23"/>
  <rdn rId="0" localSheetId="1" customView="1" name="Z_14D9A581_372D_44DF_BD53_18F0DF939BBA_.wvu.PrintArea" hidden="1" oldHidden="1">
    <formula>Консол!$A$1:$K$51</formula>
  </rdn>
  <rdn rId="0" localSheetId="1" customView="1" name="Z_14D9A581_372D_44DF_BD53_18F0DF939BBA_.wvu.Rows" hidden="1" oldHidden="1">
    <formula>Консол!$44:$46</formula>
  </rdn>
  <rdn rId="0" localSheetId="2" customView="1" name="Z_14D9A581_372D_44DF_BD53_18F0DF939BBA_.wvu.PrintArea" hidden="1" oldHidden="1">
    <formula>Справка!$A$1:$EY$31</formula>
  </rdn>
  <rdn rId="0" localSheetId="2" customView="1" name="Z_14D9A581_372D_44DF_BD53_18F0DF939BBA_.wvu.Cols" hidden="1" oldHidden="1">
    <formula>Справка!$AV:$AX,Справка!$BB:$BD,Справка!$BH:$BJ,Справка!$BL:$BM,Справка!$BT:$BY,Справка!$CX:$DF</formula>
  </rdn>
  <rdn rId="0" localSheetId="3" customView="1" name="Z_14D9A581_372D_44DF_BD53_18F0DF939BBA_.wvu.PrintArea" hidden="1" oldHidden="1">
    <formula>район!$A$1:$F$136</formula>
  </rdn>
  <rdn rId="0" localSheetId="3" customView="1" name="Z_14D9A581_372D_44DF_BD53_18F0DF939BBA_.wvu.Rows" hidden="1" oldHidden="1">
    <formula>район!$19:$19,район!$26:$27,район!$36:$36,район!$39:$39,район!$51:$52,район!$71:$71,район!$122:$123</formula>
  </rdn>
  <rdn rId="0" localSheetId="4" customView="1" name="Z_14D9A581_372D_44DF_BD53_18F0DF939BBA_.wvu.PrintArea" hidden="1" oldHidden="1">
    <formula>Але!$A$1:$F$97</formula>
  </rdn>
  <rdn rId="0" localSheetId="4" customView="1" name="Z_14D9A581_372D_44DF_BD53_18F0DF939BBA_.wvu.Rows" hidden="1" oldHidden="1">
    <formula>Але!$19:$24,Але!$28:$28,Але!$36:$36,Але!$40:$40,Але!$55:$56,Але!$63:$64,Але!$69:$70,Але!$74:$74,Але!$79:$82,Але!$86:$93,Але!$142:$142</formula>
  </rdn>
  <rdn rId="0" localSheetId="5" customView="1" name="Z_14D9A581_372D_44DF_BD53_18F0DF939BBA_.wvu.PrintArea" hidden="1" oldHidden="1">
    <formula>Сун!$A$1:$F$105</formula>
  </rdn>
  <rdn rId="0" localSheetId="5" customView="1" name="Z_14D9A581_372D_44DF_BD53_18F0DF939BBA_.wvu.Rows" hidden="1" oldHidden="1">
    <formula>Сун!$19:$24,Сун!$44:$44,Сун!$46:$46,Сун!$50:$52,Сун!$59:$59,Сун!$61:$62,Сун!$69:$70,Сун!$76:$76,Сун!$80:$80,Сун!$83:$83,Сун!$86:$86,Сун!$88:$90,Сун!$94:$101,Сун!$143:$143</formula>
  </rdn>
  <rdn rId="0" localSheetId="6" customView="1" name="Z_14D9A581_372D_44DF_BD53_18F0DF939BBA_.wvu.PrintArea" hidden="1" oldHidden="1">
    <formula>Иль!$A$1:$F$106</formula>
  </rdn>
  <rdn rId="0" localSheetId="6" customView="1" name="Z_14D9A581_372D_44DF_BD53_18F0DF939BBA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</rdn>
  <rdn rId="0" localSheetId="7" customView="1" name="Z_14D9A581_372D_44DF_BD53_18F0DF939BBA_.wvu.Rows" hidden="1" oldHidden="1">
    <formula>Кад!$19:$24,Кад!$31:$35,Кад!$38:$38,Кад!$42:$42,Кад!$44:$44,Кад!$48:$48,Кад!$56:$56,Кад!$58:$60,Кад!$66:$67,Кад!$72:$72,Кад!$77:$77,Кад!$82:$86,Кад!$89:$96,Кад!$142:$142</formula>
  </rdn>
  <rdn rId="0" localSheetId="8" customView="1" name="Z_14D9A581_372D_44DF_BD53_18F0DF939BBA_.wvu.PrintArea" hidden="1" oldHidden="1">
    <formula>Мор!$A$1:$F$101</formula>
  </rdn>
  <rdn rId="0" localSheetId="8" customView="1" name="Z_14D9A581_372D_44DF_BD53_18F0DF939BBA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14D9A581_372D_44DF_BD53_18F0DF939BBA_.wvu.Rows" hidden="1" oldHidden="1">
    <formula>Мос!$19:$24,Мос!$42:$42,Мос!$44:$44,Мос!$48:$48,Мос!$50:$50,Мос!$58:$58,Мос!$60:$61,Мос!$68:$69,Мос!$74:$75,Мос!$82:$82,Мос!$85:$92,Мос!$95:$102,Мос!$143:$143</formula>
  </rdn>
  <rdn rId="0" localSheetId="10" customView="1" name="Z_14D9A581_372D_44DF_BD53_18F0DF939BBA_.wvu.Rows" hidden="1" oldHidden="1">
    <formula>Ори!$19:$24,Ори!$31:$35,Ори!$44:$44,Ори!$48:$50,Ори!$57:$57,Ори!$59:$60,Ори!$67:$68,Ори!$78:$78,Ори!$81:$81,Ори!$84:$88,Ори!$91:$98,Ори!$142:$142</formula>
  </rdn>
  <rdn rId="0" localSheetId="11" customView="1" name="Z_14D9A581_372D_44DF_BD53_18F0DF939BBA_.wvu.Rows" hidden="1" oldHidden="1">
    <formula>Сят!$19:$24,Сят!$38:$38,Сят!$45:$47,Сят!$57:$57,Сят!$59:$60,Сят!$67:$68,Сят!$78:$78,Сят!$83:$87,Сят!$90:$97,Сят!$143:$143</formula>
  </rdn>
  <rdn rId="0" localSheetId="12" customView="1" name="Z_14D9A581_372D_44DF_BD53_18F0DF939BBA_.wvu.PrintArea" hidden="1" oldHidden="1">
    <formula>Тор!$A$1:$F$101</formula>
  </rdn>
  <rdn rId="0" localSheetId="12" customView="1" name="Z_14D9A581_372D_44DF_BD53_18F0DF939BBA_.wvu.Rows" hidden="1" oldHidden="1">
    <formula>Тор!$19:$24,Тор!$32:$34,Тор!$39:$39,Тор!$43:$43,Тор!$47:$47,Тор!$57:$57,Тор!$59:$60,Тор!$67:$68,Тор!$75:$75,Тор!$79:$79,Тор!$86:$95,Тор!$142:$142</formula>
  </rdn>
  <rdn rId="0" localSheetId="13" customView="1" name="Z_14D9A581_372D_44DF_BD53_18F0DF939BBA_.wvu.Rows" hidden="1" oldHidden="1">
    <formula>Хор!$20:$22,Хор!$26:$31,Хор!$38:$38,Хор!$44:$46,Хор!$53:$53,Хор!$55:$56,Хор!$63:$64,Хор!$74:$74,Хор!$79:$83,Хор!$86:$93,Хор!$140:$140</formula>
  </rdn>
  <rdn rId="0" localSheetId="14" customView="1" name="Z_14D9A581_372D_44DF_BD53_18F0DF939BBA_.wvu.Rows" hidden="1" oldHidden="1">
    <formula>Чум!$19:$19,Чум!$21:$21,Чум!$24:$24,Чум!$43:$43,Чум!$47:$49,Чум!$57:$57,Чум!$59:$60,Чум!$67:$68,Чум!$78:$78,Чум!$83:$87,Чум!$90:$97,Чум!$142:$142</formula>
  </rdn>
  <rdn rId="0" localSheetId="15" customView="1" name="Z_14D9A581_372D_44DF_BD53_18F0DF939BBA_.wvu.Rows" hidden="1" oldHidden="1">
    <formula>Шать!$19:$25,Шать!$35:$36,Шать!$38:$38,Шать!$47:$49,Шать!$57:$57,Шать!$59:$60,Шать!$67:$68,Шать!$78:$78,Шать!$84:$86,Шать!$90:$97,Шать!$142:$142</formula>
  </rdn>
  <rdn rId="0" localSheetId="16" customView="1" name="Z_14D9A581_372D_44DF_BD53_18F0DF939BBA_.wvu.PrintArea" hidden="1" oldHidden="1">
    <formula>Юнг!$A$1:$F$100</formula>
  </rdn>
  <rdn rId="0" localSheetId="16" customView="1" name="Z_14D9A581_372D_44DF_BD53_18F0DF939BBA_.wvu.Rows" hidden="1" oldHidden="1">
    <formula>Юнг!$19:$24,Юнг!$38:$38,Юнг!$42:$42,Юнг!$46:$46,Юнг!$56:$56,Юнг!$58:$59,Юнг!$66:$67,Юнг!$77:$77,Юнг!$82:$86,Юнг!$89:$96,Юнг!$142:$142</formula>
  </rdn>
  <rdn rId="0" localSheetId="17" customView="1" name="Z_14D9A581_372D_44DF_BD53_18F0DF939BBA_.wvu.Rows" hidden="1" oldHidden="1">
    <formula>Юсь!$19:$24,Юсь!$36:$36,Юсь!$43:$48,Юсь!$57:$57,Юсь!$59:$60,Юсь!$67:$68,Юсь!$73:$74,Юсь!$83:$87,Юсь!$90:$97,Юсь!$141:$141</formula>
  </rdn>
  <rdn rId="0" localSheetId="18" customView="1" name="Z_14D9A581_372D_44DF_BD53_18F0DF939BBA_.wvu.PrintArea" hidden="1" oldHidden="1">
    <formula>Яра!$A$1:$F$102</formula>
  </rdn>
  <rdn rId="0" localSheetId="18" customView="1" name="Z_14D9A581_372D_44DF_BD53_18F0DF939BBA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</rdn>
  <rdn rId="0" localSheetId="19" customView="1" name="Z_14D9A581_372D_44DF_BD53_18F0DF939BBA_.wvu.Rows" hidden="1" oldHidden="1">
    <formula>Яро!$19:$24,Яро!$28:$28,Яро!$41:$41,Яро!$44:$44,Яро!$47:$48,Яро!$55:$55,Яро!$57:$58,Яро!$65:$66,Яро!$76:$76,Яро!$83:$85,Яро!$88:$95</formula>
  </rdn>
  <rdn rId="0" localSheetId="20" customView="1" name="Z_14D9A581_372D_44DF_BD53_18F0DF939BBA_.wvu.Rows" hidden="1" oldHidden="1">
    <formula>Лист1!$82:$84</formula>
  </rdn>
  <rcv guid="{14D9A581-372D-44DF-BD53-18F0DF939BBA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28459" sId="4" numFmtId="4">
    <oc r="D6">
      <v>21.429919999999999</v>
    </oc>
    <nc r="D6">
      <v>29.26455</v>
    </nc>
  </rcc>
  <rcc rId="28460" sId="4" numFmtId="4">
    <oc r="D8">
      <v>46.435040000000001</v>
    </oc>
    <nc r="D8">
      <v>64.2774</v>
    </nc>
  </rcc>
  <rcc rId="28461" sId="4" numFmtId="4">
    <oc r="D9">
      <v>0.31896000000000002</v>
    </oc>
    <nc r="D9">
      <v>0.39785999999999999</v>
    </nc>
  </rcc>
  <rcc rId="28462" sId="4" numFmtId="4">
    <oc r="D10">
      <v>55.105249999999998</v>
    </oc>
    <nc r="D10">
      <v>74.489000000000004</v>
    </nc>
  </rcc>
  <rcc rId="28463" sId="4" numFmtId="4">
    <oc r="D11">
      <v>-6.7226600000000003</v>
    </oc>
    <nc r="D11">
      <v>-7.8874199999999997</v>
    </nc>
  </rcc>
  <rcc rId="28464" sId="4" numFmtId="4">
    <oc r="D15">
      <v>0.48771999999999999</v>
    </oc>
    <nc r="D15">
      <v>0.53835</v>
    </nc>
  </rcc>
  <rcc rId="28465" sId="4" numFmtId="4">
    <oc r="D16">
      <v>10.723560000000001</v>
    </oc>
    <nc r="D16">
      <v>11.326969999999999</v>
    </nc>
  </rcc>
  <rcc rId="28466" sId="4" numFmtId="4">
    <oc r="D39">
      <v>613.20000000000005</v>
    </oc>
    <nc r="D39">
      <v>766.5</v>
    </nc>
  </rcc>
  <rcc rId="28467" sId="4" numFmtId="4">
    <oc r="D41">
      <v>0</v>
    </oc>
    <nc r="D41">
      <v>156.21</v>
    </nc>
  </rcc>
  <rcc rId="28468" sId="4" numFmtId="4">
    <oc r="D42">
      <v>35.093000000000004</v>
    </oc>
    <nc r="D42">
      <v>42.963999999999999</v>
    </nc>
  </rcc>
  <rcc rId="28469" sId="4" numFmtId="4">
    <oc r="D54">
      <v>432.41886</v>
    </oc>
    <nc r="D54">
      <v>524.83132999999998</v>
    </nc>
  </rcc>
  <rcc rId="28470" sId="4" numFmtId="4">
    <oc r="D61">
      <v>23.701730000000001</v>
    </oc>
    <nc r="D61">
      <v>30.935639999999999</v>
    </nc>
  </rcc>
  <rcc rId="28471" sId="4" numFmtId="4">
    <oc r="D71">
      <v>23.647300000000001</v>
    </oc>
    <nc r="D71">
      <v>179.85730000000001</v>
    </nc>
  </rcc>
  <rcc rId="28472" sId="4" numFmtId="4">
    <oc r="D78">
      <v>96</v>
    </oc>
    <nc r="D78">
      <v>120</v>
    </nc>
  </rcc>
  <rcc rId="28473" sId="4" numFmtId="4">
    <oc r="D85">
      <v>0</v>
    </oc>
    <nc r="D85">
      <v>5.5350000000000001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29874" sId="1" numFmtId="4">
    <oc r="D24">
      <v>217059.69284</v>
    </oc>
    <nc r="D24">
      <v>265445.44384000002</v>
    </nc>
  </rcc>
  <rcc rId="29875" sId="1" numFmtId="4">
    <oc r="J24">
      <v>23136.34906</v>
    </oc>
    <nc r="J24">
      <v>29472.90093</v>
    </nc>
  </rcc>
  <rcc rId="29876" sId="1" numFmtId="4">
    <oc r="C33">
      <v>159141.42022999999</v>
    </oc>
    <nc r="C33">
      <v>159161.60978</v>
    </nc>
  </rcc>
  <rcc rId="29877" sId="1" numFmtId="4">
    <oc r="D33">
      <v>18399.426909999998</v>
    </oc>
    <nc r="D33">
      <v>21993.93132</v>
    </nc>
  </rcc>
  <rcc rId="29878" sId="1" numFmtId="4">
    <oc r="C34">
      <v>146601.86293</v>
    </oc>
    <nc r="C34">
      <v>146806.05121999999</v>
    </nc>
  </rcc>
  <rcc rId="29879" sId="1" numFmtId="4">
    <oc r="D34">
      <v>7415.1994100000002</v>
    </oc>
    <nc r="D34">
      <v>10205.6649</v>
    </nc>
  </rcc>
  <rcc rId="29880" sId="1" numFmtId="4">
    <oc r="C37">
      <v>64828.606780000002</v>
    </oc>
    <nc r="C37">
      <v>64929.947319999999</v>
    </nc>
  </rcc>
  <rcc rId="29881" sId="1" numFmtId="4">
    <oc r="D37">
      <v>24270.460340000001</v>
    </oc>
    <nc r="D37">
      <v>25982.712019999999</v>
    </nc>
  </rcc>
  <rcc rId="29882" sId="1" numFmtId="4">
    <oc r="C38">
      <v>47196.413249999998</v>
    </oc>
    <nc r="C38">
      <v>47218.413249999998</v>
    </nc>
  </rcc>
  <rcc rId="29883" sId="1" numFmtId="4">
    <oc r="D38">
      <v>32350.37745</v>
    </oc>
    <nc r="D38">
      <v>33167.73317</v>
    </nc>
  </rcc>
  <rcc rId="29884" sId="1" numFmtId="4">
    <oc r="C39">
      <v>6997.9120000000003</v>
    </oc>
    <nc r="C39">
      <v>6989.5219999999999</v>
    </nc>
  </rcc>
  <rcc rId="29885" sId="1" numFmtId="4">
    <oc r="D39">
      <v>3197.2429999999999</v>
    </oc>
    <nc r="D39">
      <v>3247.0149999999999</v>
    </nc>
  </rcc>
  <rcc rId="29886" sId="3" numFmtId="4">
    <oc r="C66">
      <v>277209.85298000003</v>
    </oc>
    <nc r="C66">
      <v>276619.50153000001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26642" sId="9">
    <oc r="A1" t="inlineStr">
      <is>
        <t xml:space="preserve">                     Анализ исполнения бюджета Москакасинского сельского поселения на 01.04.2022 г.</t>
      </is>
    </oc>
    <nc r="A1" t="inlineStr">
      <is>
        <t xml:space="preserve">                     Анализ исполнения бюджета Москакасинского сельского поселения на 01.05.2022 г.</t>
      </is>
    </nc>
  </rcc>
  <rcc rId="26643" sId="9" numFmtId="4">
    <oc r="D6">
      <v>438.25709000000001</v>
    </oc>
    <nc r="D6">
      <v>536.10080000000005</v>
    </nc>
  </rcc>
  <rcc rId="26644" sId="9" numFmtId="4">
    <oc r="D8">
      <v>109.17043</v>
    </oc>
    <nc r="D8">
      <v>139.30509000000001</v>
    </nc>
  </rcc>
  <rcc rId="26645" sId="9" numFmtId="4">
    <oc r="D9">
      <v>0.69955000000000001</v>
    </oc>
    <nc r="D9">
      <v>0.95689000000000002</v>
    </nc>
  </rcc>
  <rcc rId="26646" sId="9" numFmtId="4">
    <oc r="D10">
      <v>132.09443999999999</v>
    </oc>
    <nc r="D10">
      <v>165.31576999999999</v>
    </nc>
  </rcc>
  <rcc rId="26647" sId="9" numFmtId="4">
    <oc r="D11">
      <v>-14.64662</v>
    </oc>
    <nc r="D11">
      <v>-20.16797</v>
    </nc>
  </rcc>
  <rcc rId="26648" sId="9" numFmtId="4">
    <oc r="D15">
      <v>206.98915</v>
    </oc>
    <nc r="D15">
      <v>212.42078000000001</v>
    </nc>
  </rcc>
  <rcc rId="26649" sId="9" numFmtId="4">
    <oc r="D16">
      <v>211.40035</v>
    </oc>
    <nc r="D16">
      <v>417.14341000000002</v>
    </nc>
  </rcc>
  <rcc rId="26650" sId="9" numFmtId="4">
    <oc r="D18">
      <v>0.9</v>
    </oc>
    <nc r="D18">
      <v>1.5</v>
    </nc>
  </rcc>
  <rcc rId="26651" sId="9" numFmtId="4">
    <oc r="D41">
      <v>369.80099999999999</v>
    </oc>
    <nc r="D41">
      <v>493.06799999999998</v>
    </nc>
  </rcc>
  <rcc rId="26652" sId="9" numFmtId="4">
    <oc r="D45">
      <v>54.435000000000002</v>
    </oc>
    <nc r="D45">
      <v>74.111000000000004</v>
    </nc>
  </rcc>
  <rcc rId="26653" sId="9" numFmtId="4">
    <oc r="D46">
      <v>0</v>
    </oc>
    <nc r="D46">
      <v>297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26589" sId="8">
    <oc r="A1" t="inlineStr">
      <is>
        <t xml:space="preserve">                     Анализ исполнения бюджета Моргаушского сельского поселения на 01.04.2022 г.</t>
      </is>
    </oc>
    <nc r="A1" t="inlineStr">
      <is>
        <t xml:space="preserve">                     Анализ исполнения бюджета Моргаушского сельского поселения на 01.05.2022 г.</t>
      </is>
    </nc>
  </rcc>
  <rcc rId="26590" sId="8" numFmtId="4">
    <oc r="D6">
      <v>447.83706000000001</v>
    </oc>
    <nc r="D6">
      <v>506.54926</v>
    </nc>
  </rcc>
  <rcc rId="26591" sId="8" numFmtId="4">
    <oc r="D8">
      <v>58.00806</v>
    </oc>
    <nc r="D8">
      <v>74.020219999999995</v>
    </nc>
  </rcc>
  <rcc rId="26592" sId="8" numFmtId="4">
    <oc r="D9">
      <v>0.37169999999999997</v>
    </oc>
    <nc r="D9">
      <v>0.50844</v>
    </nc>
  </rcc>
  <rcc rId="26593" sId="8" numFmtId="4">
    <oc r="D10">
      <v>70.188800000000001</v>
    </oc>
    <nc r="D10">
      <v>87.841080000000005</v>
    </nc>
  </rcc>
  <rcc rId="26594" sId="8" numFmtId="4">
    <oc r="D11">
      <v>-7.7825199999999999</v>
    </oc>
    <nc r="D11">
      <v>-10.716340000000001</v>
    </nc>
  </rcc>
  <rcc rId="26595" sId="8" numFmtId="4">
    <oc r="D13">
      <v>22.2699</v>
    </oc>
    <nc r="D13">
      <v>53.986499999999999</v>
    </nc>
  </rcc>
  <rcc rId="26596" sId="8" numFmtId="4">
    <oc r="D15">
      <v>68.055400000000006</v>
    </oc>
    <nc r="D15">
      <v>79.505039999999994</v>
    </nc>
  </rcc>
  <rcc rId="26597" sId="8" numFmtId="4">
    <oc r="D16">
      <v>207.34945999999999</v>
    </oc>
    <nc r="D16">
      <v>332.74236000000002</v>
    </nc>
  </rcc>
  <rcc rId="26598" sId="8">
    <oc r="A30">
      <v>1130206005</v>
    </oc>
    <nc r="A30">
      <v>1130299000</v>
    </nc>
  </rcc>
  <rcc rId="26599" sId="8">
    <oc r="B30" t="inlineStr">
      <is>
        <t>Доходы от оказания платных услуг</t>
      </is>
    </oc>
    <nc r="B30" t="inlineStr">
      <is>
        <t>Доходы от компенсации затрат государства</t>
      </is>
    </nc>
  </rcc>
  <rcc rId="26600" sId="8" numFmtId="4">
    <oc r="D30">
      <v>0</v>
    </oc>
    <nc r="D30">
      <v>70</v>
    </nc>
  </rcc>
  <rcc rId="26601" sId="8" numFmtId="4">
    <oc r="D41">
      <v>2071.5749999999998</v>
    </oc>
    <nc r="D41">
      <v>2762.1</v>
    </nc>
  </rcc>
  <rcc rId="26602" sId="8" numFmtId="4">
    <oc r="C43">
      <v>8582.69283</v>
    </oc>
    <nc r="C43">
      <v>9846.6996299999992</v>
    </nc>
  </rcc>
  <rcc rId="26603" sId="8" numFmtId="4">
    <oc r="D43">
      <v>0</v>
    </oc>
    <nc r="D43">
      <v>248.77</v>
    </nc>
  </rcc>
  <rcc rId="26604" sId="8" numFmtId="4">
    <nc r="C48">
      <v>210.66771</v>
    </nc>
  </rcc>
  <rcc rId="26605" sId="8" numFmtId="34">
    <oc r="D58">
      <v>414.57724999999999</v>
    </oc>
    <nc r="D58">
      <v>608.67379000000005</v>
    </nc>
  </rcc>
  <rcc rId="26606" sId="8" numFmtId="34">
    <oc r="C63">
      <v>14.208</v>
    </oc>
    <nc r="C63">
      <v>19.207999999999998</v>
    </nc>
  </rcc>
  <rcc rId="26607" sId="8" numFmtId="34">
    <oc r="C75">
      <v>1381.44992</v>
    </oc>
    <nc r="C75">
      <v>3156.1244299999998</v>
    </nc>
  </rcc>
  <rcc rId="26608" sId="8" numFmtId="34">
    <oc r="D75">
      <v>59.354999999999997</v>
    </oc>
    <nc r="D75">
      <v>336.79399999999998</v>
    </nc>
  </rcc>
  <rcc rId="26609" sId="8" numFmtId="34">
    <oc r="D79">
      <v>0</v>
    </oc>
    <nc r="D79">
      <v>700</v>
    </nc>
  </rcc>
  <rcc rId="26610" sId="8" numFmtId="34">
    <oc r="D80">
      <v>474.89776999999998</v>
    </oc>
    <nc r="D80">
      <v>1098.1253300000001</v>
    </nc>
  </rcc>
  <rcc rId="26611" sId="8" numFmtId="34">
    <oc r="D82">
      <v>2289.6</v>
    </oc>
    <nc r="D82">
      <v>2700.5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26326" sId="4">
    <oc r="A1" t="inlineStr">
      <is>
        <t xml:space="preserve">                     Анализ исполнения бюджета Александровского сельского поселения на 01.04.2022 г.</t>
      </is>
    </oc>
    <nc r="A1" t="inlineStr">
      <is>
        <t xml:space="preserve">                     Анализ исполнения бюджета Александровского сельского поселения на 01.05.2022 г.</t>
      </is>
    </nc>
  </rcc>
  <rcc rId="26327" sId="4">
    <oc r="D3" t="inlineStr">
      <is>
        <t>исполнено на 01.04.2022 г.</t>
      </is>
    </oc>
    <nc r="D3" t="inlineStr">
      <is>
        <t>исполнено на 01.05.2022 г.</t>
      </is>
    </nc>
  </rcc>
  <rcc rId="26328" sId="4">
    <oc r="D50" t="inlineStr">
      <is>
        <t>исполнено на 01.04.2022 г.</t>
      </is>
    </oc>
    <nc r="D50" t="inlineStr">
      <is>
        <t>исполнено на 01.05.2022 г.</t>
      </is>
    </nc>
  </rcc>
  <rcc rId="26329" sId="5">
    <oc r="D3" t="inlineStr">
      <is>
        <t>исполнено на 01.04.2022 г.</t>
      </is>
    </oc>
    <nc r="D3" t="inlineStr">
      <is>
        <t>исполнено на 01.05.2022 г.</t>
      </is>
    </nc>
  </rcc>
  <rcc rId="26330" sId="5">
    <oc r="D56" t="inlineStr">
      <is>
        <t>исполнено на 01.04.2022 г.</t>
      </is>
    </oc>
    <nc r="D56" t="inlineStr">
      <is>
        <t>исполнено на 01.05.2022 г.</t>
      </is>
    </nc>
  </rcc>
  <rcc rId="26331" sId="6">
    <oc r="D3" t="inlineStr">
      <is>
        <t>исполнено на 01.04.2022 г.</t>
      </is>
    </oc>
    <nc r="D3" t="inlineStr">
      <is>
        <t>исполнено на 01.05.2022 г.</t>
      </is>
    </nc>
  </rcc>
  <rcc rId="26332" sId="6">
    <oc r="D57" t="inlineStr">
      <is>
        <t>исполнено на 01.04.2022 г.</t>
      </is>
    </oc>
    <nc r="D57" t="inlineStr">
      <is>
        <t>исполнено на 01.05.2022 г.</t>
      </is>
    </nc>
  </rcc>
  <rcc rId="26333" sId="7">
    <oc r="D53" t="inlineStr">
      <is>
        <t>исполнено на 01.04.2022 г.</t>
      </is>
    </oc>
    <nc r="D53" t="inlineStr">
      <is>
        <t>исполнено на 01.05.2022 г.</t>
      </is>
    </nc>
  </rcc>
  <rcc rId="26334" sId="7">
    <oc r="D3" t="inlineStr">
      <is>
        <t>исполнено на 01.04.2022 г.</t>
      </is>
    </oc>
    <nc r="D3" t="inlineStr">
      <is>
        <t>исполнено на 01.05.2022 г.</t>
      </is>
    </nc>
  </rcc>
  <rcc rId="26335" sId="8">
    <oc r="D54" t="inlineStr">
      <is>
        <t>исполнено на 01.04.2022 г.</t>
      </is>
    </oc>
    <nc r="D54" t="inlineStr">
      <is>
        <t>исполнено на 01.05.2022 г.</t>
      </is>
    </nc>
  </rcc>
  <rcc rId="26336" sId="8">
    <oc r="D3" t="inlineStr">
      <is>
        <t>исполнено на 01.04.2022 г.</t>
      </is>
    </oc>
    <nc r="D3" t="inlineStr">
      <is>
        <t>исполнено на 01.05.2022 г.</t>
      </is>
    </nc>
  </rcc>
  <rcc rId="26337" sId="9">
    <oc r="D55" t="inlineStr">
      <is>
        <t>исполнено на 01.04.2022 г.</t>
      </is>
    </oc>
    <nc r="D55" t="inlineStr">
      <is>
        <t>исполнено на 01.05.2022 г.</t>
      </is>
    </nc>
  </rcc>
  <rcc rId="26338" sId="9">
    <oc r="D3" t="inlineStr">
      <is>
        <t>исполнено на 01.04.2022 г.</t>
      </is>
    </oc>
    <nc r="D3" t="inlineStr">
      <is>
        <t>исполнено на 01.05.2022 г.</t>
      </is>
    </nc>
  </rcc>
  <rcc rId="26339" sId="10">
    <oc r="D54" t="inlineStr">
      <is>
        <t>исполнено на 01.04.2022 г.</t>
      </is>
    </oc>
    <nc r="D54" t="inlineStr">
      <is>
        <t>исполнено на 01.05.2022 г.</t>
      </is>
    </nc>
  </rcc>
  <rcc rId="26340" sId="10">
    <oc r="D3" t="inlineStr">
      <is>
        <t>исполнено на 01.04.2022 г.</t>
      </is>
    </oc>
    <nc r="D3" t="inlineStr">
      <is>
        <t>исполнено на 01.05.2022 г.</t>
      </is>
    </nc>
  </rcc>
  <rcc rId="26341" sId="11">
    <oc r="D54" t="inlineStr">
      <is>
        <t>исполнено на 01.04.2022 г.</t>
      </is>
    </oc>
    <nc r="D54" t="inlineStr">
      <is>
        <t>исполнено на 01.05.2022 г.</t>
      </is>
    </nc>
  </rcc>
  <rcc rId="26342" sId="11">
    <oc r="D3" t="inlineStr">
      <is>
        <t>исполнено на 01.04.2022 г.</t>
      </is>
    </oc>
    <nc r="D3" t="inlineStr">
      <is>
        <t>исполнено на 01.05.2022 г.</t>
      </is>
    </nc>
  </rcc>
  <rcc rId="26343" sId="12">
    <oc r="D54" t="inlineStr">
      <is>
        <t>исполнено на 01.04.2022 г.</t>
      </is>
    </oc>
    <nc r="D54" t="inlineStr">
      <is>
        <t>исполнено на 01.05.2022 г.</t>
      </is>
    </nc>
  </rcc>
  <rcc rId="26344" sId="12">
    <oc r="D3" t="inlineStr">
      <is>
        <t>исполнено на 01.04.2022 г.</t>
      </is>
    </oc>
    <nc r="D3" t="inlineStr">
      <is>
        <t>исполнено на 01.05.2022 г.</t>
      </is>
    </nc>
  </rcc>
  <rcc rId="26345" sId="13">
    <oc r="D50" t="inlineStr">
      <is>
        <t>исполнено на 01.04.2022 г.</t>
      </is>
    </oc>
    <nc r="D50" t="inlineStr">
      <is>
        <t>исполнено на 01.05.2022 г.</t>
      </is>
    </nc>
  </rcc>
  <rcc rId="26346" sId="13">
    <oc r="D3" t="inlineStr">
      <is>
        <t>исполнено на 01.04.2022 г.</t>
      </is>
    </oc>
    <nc r="D3" t="inlineStr">
      <is>
        <t>исполнено на 01.05.2022 г.</t>
      </is>
    </nc>
  </rcc>
  <rcc rId="26347" sId="14">
    <oc r="D54" t="inlineStr">
      <is>
        <t>исполнено на 01.04.2022 г.</t>
      </is>
    </oc>
    <nc r="D54" t="inlineStr">
      <is>
        <t>исполнено на 01.05.2022 г.</t>
      </is>
    </nc>
  </rcc>
  <rcc rId="26348" sId="14">
    <oc r="D3" t="inlineStr">
      <is>
        <t>исполнено на 01.04.2022 г.</t>
      </is>
    </oc>
    <nc r="D3" t="inlineStr">
      <is>
        <t>исполнено на 01.05.2022 г.</t>
      </is>
    </nc>
  </rcc>
  <rcc rId="26349" sId="15">
    <oc r="D54" t="inlineStr">
      <is>
        <t>исполнено на 01.04.2022 г.</t>
      </is>
    </oc>
    <nc r="D54" t="inlineStr">
      <is>
        <t>исполнено на 01.05.2022 г.</t>
      </is>
    </nc>
  </rcc>
  <rcc rId="26350" sId="15">
    <oc r="D3" t="inlineStr">
      <is>
        <t>исполнено на 01.04.2022 г.</t>
      </is>
    </oc>
    <nc r="D3" t="inlineStr">
      <is>
        <t>исполнено на 01.05.2022 г.</t>
      </is>
    </nc>
  </rcc>
  <rcc rId="26351" sId="16">
    <oc r="D53" t="inlineStr">
      <is>
        <t>исполнено на 01.04.2022 г.</t>
      </is>
    </oc>
    <nc r="D53" t="inlineStr">
      <is>
        <t>исполнено на 01.05.2022 г.</t>
      </is>
    </nc>
  </rcc>
  <rcc rId="26352" sId="16">
    <oc r="D3" t="inlineStr">
      <is>
        <t>исполнено на 01.04.2022 г.</t>
      </is>
    </oc>
    <nc r="D3" t="inlineStr">
      <is>
        <t>исполнено на 01.05.2022 г.</t>
      </is>
    </nc>
  </rcc>
  <rcc rId="26353" sId="17">
    <oc r="D54" t="inlineStr">
      <is>
        <t>исполнено на 01.04.2022 г.</t>
      </is>
    </oc>
    <nc r="D54" t="inlineStr">
      <is>
        <t>исполнено на 01.05.2022 г.</t>
      </is>
    </nc>
  </rcc>
  <rcc rId="26354" sId="17">
    <oc r="D3" t="inlineStr">
      <is>
        <t>исполнено на 01.04.2022 г.</t>
      </is>
    </oc>
    <nc r="D3" t="inlineStr">
      <is>
        <t>исполнено на 01.05.2022 г.</t>
      </is>
    </nc>
  </rcc>
  <rcc rId="26355" sId="18">
    <oc r="D55" t="inlineStr">
      <is>
        <t>исполнено на 01.04.2022 г.</t>
      </is>
    </oc>
    <nc r="D55" t="inlineStr">
      <is>
        <t>исполнено на 01.05.2022 г.</t>
      </is>
    </nc>
  </rcc>
  <rcc rId="26356" sId="18">
    <oc r="D3" t="inlineStr">
      <is>
        <t>исполнено на 01.04.2022 г.</t>
      </is>
    </oc>
    <nc r="D3" t="inlineStr">
      <is>
        <t>исполнено на 01.05.2022 г.</t>
      </is>
    </nc>
  </rcc>
  <rcc rId="26357" sId="19">
    <oc r="D51" t="inlineStr">
      <is>
        <t>исполнено на 01.04.2022 г.</t>
      </is>
    </oc>
    <nc r="D51" t="inlineStr">
      <is>
        <t>исполнено на 01.05.2022 г.</t>
      </is>
    </nc>
  </rcc>
  <rcc rId="26358" sId="19">
    <oc r="D3" t="inlineStr">
      <is>
        <t>исполнено на 01.04.2022 г.</t>
      </is>
    </oc>
    <nc r="D3" t="inlineStr">
      <is>
        <t>исполнено на 01.05.2022 г.</t>
      </is>
    </nc>
  </rcc>
  <rcc rId="26359" sId="4" numFmtId="4">
    <oc r="D6">
      <v>16.686699999999998</v>
    </oc>
    <nc r="D6">
      <v>21.429919999999999</v>
    </nc>
  </rcc>
  <rcc rId="26360" sId="4" numFmtId="4">
    <oc r="D8">
      <v>36.390149999999998</v>
    </oc>
    <nc r="D8">
      <v>46.435040000000001</v>
    </nc>
  </rcc>
  <rcc rId="26361" sId="4" numFmtId="4">
    <oc r="D9">
      <v>0.23318</v>
    </oc>
    <nc r="D9">
      <v>0.31896000000000002</v>
    </nc>
  </rcc>
  <rcc rId="26362" sId="4" numFmtId="4">
    <oc r="D10">
      <v>44.031469999999999</v>
    </oc>
    <nc r="D10">
      <v>55.105249999999998</v>
    </nc>
  </rcc>
  <rcc rId="26363" sId="4" numFmtId="4">
    <oc r="D11">
      <v>-4.8822099999999997</v>
    </oc>
    <nc r="D11">
      <v>-6.7226600000000003</v>
    </nc>
  </rcc>
  <rcc rId="26364" sId="4" numFmtId="4">
    <oc r="D16">
      <v>8.0165500000000005</v>
    </oc>
    <nc r="D16">
      <v>10.723560000000001</v>
    </nc>
  </rcc>
  <rcc rId="26365" sId="4" numFmtId="4">
    <oc r="D18">
      <v>0.6</v>
    </oc>
    <nc r="D18">
      <v>0.8</v>
    </nc>
  </rcc>
  <rcc rId="26366" sId="4" numFmtId="4">
    <oc r="D39">
      <v>459.9</v>
    </oc>
    <nc r="D39">
      <v>613.20000000000005</v>
    </nc>
  </rcc>
  <rcc rId="26367" sId="4" numFmtId="4">
    <oc r="D42">
      <v>27.222000000000001</v>
    </oc>
    <nc r="D42">
      <v>35.093000000000004</v>
    </nc>
  </rcc>
  <rcc rId="26368" sId="4" numFmtId="4">
    <oc r="D44">
      <v>0</v>
    </oc>
    <nc r="D44">
      <v>22.75</v>
    </nc>
  </rcc>
  <rcc rId="26369" sId="4" numFmtId="4">
    <oc r="D54">
      <v>217.23345</v>
    </oc>
    <nc r="D54">
      <v>432.41886</v>
    </nc>
  </rcc>
  <rcc rId="26370" sId="4" numFmtId="4">
    <oc r="D61">
      <v>16.46782</v>
    </oc>
    <nc r="D61">
      <v>23.701730000000001</v>
    </nc>
  </rcc>
  <rcc rId="26371" sId="4" numFmtId="4">
    <oc r="D66">
      <v>0</v>
    </oc>
    <nc r="D66">
      <v>1</v>
    </nc>
  </rcc>
  <rcc rId="26372" sId="4" numFmtId="4">
    <oc r="D71">
      <v>0</v>
    </oc>
    <nc r="D71">
      <v>23.647300000000001</v>
    </nc>
  </rcc>
  <rcc rId="26373" sId="4" numFmtId="4">
    <oc r="D76">
      <v>33.56288</v>
    </oc>
    <nc r="D76">
      <v>56.31288</v>
    </nc>
  </rcc>
  <rcc rId="26374" sId="4" numFmtId="4">
    <oc r="D78">
      <v>72</v>
    </oc>
    <nc r="D78">
      <v>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2.xml><?xml version="1.0" encoding="utf-8"?>
<revisions xmlns="http://schemas.openxmlformats.org/spreadsheetml/2006/main" xmlns:r="http://schemas.openxmlformats.org/officeDocument/2006/relationships">
  <rcc rId="29388" sId="18" numFmtId="4">
    <oc r="D6">
      <v>67.416809999999998</v>
    </oc>
    <nc r="D6">
      <v>86.229550000000003</v>
    </nc>
  </rcc>
  <rcc rId="29389" sId="18" numFmtId="4">
    <oc r="D8">
      <v>154.47698</v>
    </oc>
    <nc r="D8">
      <v>213.83381</v>
    </nc>
  </rcc>
  <rcc rId="29390" sId="18" numFmtId="4">
    <oc r="D9">
      <v>1.0611200000000001</v>
    </oc>
    <nc r="D9">
      <v>1.3235699999999999</v>
    </nc>
  </rcc>
  <rcc rId="29391" sId="18" numFmtId="4">
    <oc r="D10">
      <v>183.32049000000001</v>
    </oc>
    <nc r="D10">
      <v>247.80506</v>
    </nc>
  </rcc>
  <rcc rId="29392" sId="18" numFmtId="4">
    <oc r="D11">
      <v>-22.364550000000001</v>
    </oc>
    <nc r="D11">
      <v>-26.239439999999998</v>
    </nc>
  </rcc>
  <rcc rId="29393" sId="18" numFmtId="4">
    <oc r="D15">
      <v>66.840770000000006</v>
    </oc>
    <nc r="D15">
      <v>71.048910000000006</v>
    </nc>
  </rcc>
  <rcc rId="29394" sId="18" numFmtId="4">
    <oc r="D16">
      <v>86.004320000000007</v>
    </oc>
    <nc r="D16">
      <v>92.449479999999994</v>
    </nc>
  </rcc>
  <rcc rId="29395" sId="18" numFmtId="4">
    <oc r="D18">
      <v>1.7</v>
    </oc>
    <nc r="D18">
      <v>1.9</v>
    </nc>
  </rcc>
  <rcc rId="29396" sId="18" numFmtId="4">
    <oc r="D27">
      <v>10.426259999999999</v>
    </oc>
    <nc r="D27">
      <v>10.557259999999999</v>
    </nc>
  </rcc>
  <rcc rId="29397" sId="18" numFmtId="4">
    <oc r="D31">
      <v>11.96965</v>
    </oc>
    <nc r="D31">
      <v>22.055510000000002</v>
    </nc>
  </rcc>
  <rcc rId="29398" sId="18" numFmtId="4">
    <oc r="D42">
      <v>1143.9680000000001</v>
    </oc>
    <nc r="D42">
      <v>1429.96</v>
    </nc>
  </rcc>
  <rcc rId="29399" sId="18" numFmtId="4">
    <oc r="D44">
      <v>225</v>
    </oc>
    <nc r="D44">
      <v>399.178</v>
    </nc>
  </rcc>
  <rcc rId="29400" sId="18" numFmtId="4">
    <oc r="D45">
      <v>74.111000000000004</v>
    </oc>
    <nc r="D45">
      <v>93.787000000000006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21.xml><?xml version="1.0" encoding="utf-8"?>
<revisions xmlns="http://schemas.openxmlformats.org/spreadsheetml/2006/main" xmlns:r="http://schemas.openxmlformats.org/officeDocument/2006/relationships">
  <rcc rId="29309" sId="17" numFmtId="4">
    <oc r="D6">
      <v>54.41498</v>
    </oc>
    <nc r="D6">
      <v>72.571349999999995</v>
    </nc>
  </rcc>
  <rcc rId="29310" sId="17" numFmtId="4">
    <oc r="D8">
      <v>99.766379999999998</v>
    </oc>
    <nc r="D8">
      <v>138.10099</v>
    </nc>
  </rcc>
  <rcc rId="29311" sId="17" numFmtId="4">
    <oc r="D9">
      <v>0.68528999999999995</v>
    </oc>
    <nc r="D9">
      <v>0.85477999999999998</v>
    </nc>
  </rcc>
  <rcc rId="29312" sId="17" numFmtId="4">
    <oc r="D10">
      <v>118.39448</v>
    </oc>
    <nc r="D10">
      <v>160.04079999999999</v>
    </nc>
  </rcc>
  <rcc rId="29313" sId="17" numFmtId="4">
    <oc r="D11">
      <v>-14.443770000000001</v>
    </oc>
    <nc r="D11">
      <v>-16.94631</v>
    </nc>
  </rcc>
  <rcc rId="29314" sId="17" numFmtId="4">
    <oc r="D15">
      <v>8.0239799999999999</v>
    </oc>
    <nc r="D15">
      <v>8.1676400000000005</v>
    </nc>
  </rcc>
  <rcc rId="29315" sId="17" numFmtId="4">
    <oc r="D16">
      <v>27.430340000000001</v>
    </oc>
    <nc r="D16">
      <v>30.17351</v>
    </nc>
  </rcc>
  <rcc rId="29316" sId="17" numFmtId="4">
    <oc r="D18">
      <v>1.8</v>
    </oc>
    <nc r="D18">
      <v>2.65</v>
    </nc>
  </rcc>
  <rcc rId="29317" sId="17" numFmtId="4">
    <oc r="D28">
      <v>30.5</v>
    </oc>
    <nc r="D28">
      <v>32.5</v>
    </nc>
  </rcc>
  <rcc rId="29318" sId="17" numFmtId="4">
    <oc r="D30">
      <v>92.961259999999996</v>
    </oc>
    <nc r="D30">
      <v>114.33104</v>
    </nc>
  </rcc>
  <rcc rId="29319" sId="17" numFmtId="4">
    <oc r="D39">
      <v>1634.5</v>
    </oc>
    <nc r="D39">
      <v>2043.125</v>
    </nc>
  </rcc>
  <rcc rId="29320" sId="17" numFmtId="4">
    <oc r="D42">
      <v>74.111000000000004</v>
    </oc>
    <nc r="D42">
      <v>93.787000000000006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211.xml><?xml version="1.0" encoding="utf-8"?>
<revisions xmlns="http://schemas.openxmlformats.org/spreadsheetml/2006/main" xmlns:r="http://schemas.openxmlformats.org/officeDocument/2006/relationships">
  <rcc rId="28064" sId="1" numFmtId="4">
    <oc r="C24">
      <v>738919.97672999999</v>
    </oc>
    <nc r="C24">
      <v>740183.98352999997</v>
    </nc>
  </rcc>
  <rfmt sheetId="1" sqref="C28">
    <dxf>
      <numFmt numFmtId="2" formatCode="0.00"/>
    </dxf>
  </rfmt>
  <rfmt sheetId="1" sqref="C28">
    <dxf>
      <numFmt numFmtId="183" formatCode="0.000"/>
    </dxf>
  </rfmt>
  <rfmt sheetId="1" sqref="C28">
    <dxf>
      <numFmt numFmtId="174" formatCode="0.0000"/>
    </dxf>
  </rfmt>
  <rfmt sheetId="1" sqref="C28">
    <dxf>
      <numFmt numFmtId="168" formatCode="0.000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6720" sId="10">
    <oc r="A1" t="inlineStr">
      <is>
        <t xml:space="preserve">                     Анализ исполнения бюджета Орининского сельского поселения на 01.04.2022 г.</t>
      </is>
    </oc>
    <nc r="A1" t="inlineStr">
      <is>
        <t xml:space="preserve">                     Анализ исполнения бюджета Орининского сельского поселения на 01.05.2022 г.</t>
      </is>
    </nc>
  </rcc>
  <rcc rId="26721" sId="10" numFmtId="4">
    <oc r="D6">
      <v>71.091220000000007</v>
    </oc>
    <nc r="D6">
      <v>87.501360000000005</v>
    </nc>
  </rcc>
  <rcc rId="26722" sId="10" numFmtId="4">
    <oc r="D8">
      <v>69.897909999999996</v>
    </oc>
    <nc r="D8">
      <v>89.192049999999995</v>
    </nc>
  </rcc>
  <rcc rId="26723" sId="10" numFmtId="4">
    <oc r="D9">
      <v>0.44789000000000001</v>
    </oc>
    <nc r="D9">
      <v>0.61265000000000003</v>
    </nc>
  </rcc>
  <rcc rId="26724" sId="10" numFmtId="4">
    <oc r="D10">
      <v>84.575320000000005</v>
    </oc>
    <nc r="D10">
      <v>105.84575</v>
    </nc>
  </rcc>
  <rcc rId="26725" sId="10" numFmtId="4">
    <oc r="D11">
      <v>-9.3777100000000004</v>
    </oc>
    <nc r="D11">
      <v>-12.91283</v>
    </nc>
  </rcc>
  <rcc rId="26726" sId="10" numFmtId="4">
    <oc r="D41">
      <v>869.57399999999996</v>
    </oc>
    <nc r="D41">
      <v>1159.432</v>
    </nc>
  </rcc>
  <rcc rId="26727" sId="10" numFmtId="4">
    <oc r="D43">
      <v>162.29400000000001</v>
    </oc>
    <nc r="D43">
      <v>198.24199999999999</v>
    </nc>
  </rcc>
  <rcc rId="26728" sId="10" numFmtId="4">
    <oc r="D45">
      <v>54.435000000000002</v>
    </oc>
    <nc r="D45">
      <v>74.111000000000004</v>
    </nc>
  </rcc>
  <rcc rId="26729" sId="10" numFmtId="4">
    <oc r="D13">
      <v>5.8326000000000002</v>
    </oc>
    <nc r="D13">
      <v>3.70086</v>
    </nc>
  </rcc>
  <rcc rId="26730" sId="10" numFmtId="4">
    <oc r="D15">
      <v>67.744950000000003</v>
    </oc>
    <nc r="D15">
      <v>68.402469999999994</v>
    </nc>
  </rcc>
  <rcc rId="26731" sId="10" numFmtId="4">
    <oc r="D16">
      <v>77.631600000000006</v>
    </oc>
    <nc r="D16">
      <v>92.569469999999995</v>
    </nc>
  </rcc>
  <rcc rId="26732" sId="10" numFmtId="4">
    <oc r="D18">
      <v>0.89</v>
    </oc>
    <nc r="D18">
      <v>1.19</v>
    </nc>
  </rcc>
  <rcc rId="26733" sId="10" numFmtId="4">
    <oc r="D28">
      <v>13.5</v>
    </oc>
    <nc r="D28">
      <v>18</v>
    </nc>
  </rcc>
  <rcc rId="26734" sId="10" numFmtId="4">
    <oc r="D30">
      <v>1.0449999999999999</v>
    </oc>
    <nc r="D30">
      <v>2.5818400000000001</v>
    </nc>
  </rcc>
  <rcc rId="26735" sId="10" numFmtId="34">
    <oc r="D58">
      <v>289.13117</v>
    </oc>
    <nc r="D58">
      <v>416.46884999999997</v>
    </nc>
  </rcc>
  <rcc rId="26736" sId="10" numFmtId="34">
    <oc r="C63">
      <v>4.9020000000000001</v>
    </oc>
    <nc r="C63">
      <v>9.9019999999999992</v>
    </nc>
  </rcc>
  <rcc rId="26737" sId="10" numFmtId="34">
    <oc r="D65">
      <v>22.085999999999999</v>
    </oc>
    <nc r="D65">
      <v>46.350320000000004</v>
    </nc>
  </rcc>
  <rcc rId="26738" sId="10" numFmtId="34">
    <oc r="D70">
      <v>1.5</v>
    </oc>
    <nc r="D70">
      <v>3.73</v>
    </nc>
  </rcc>
  <rcc rId="26739" sId="10" numFmtId="34">
    <oc r="D75">
      <v>184.32239999999999</v>
    </oc>
    <nc r="D75">
      <v>220.2704</v>
    </nc>
  </rcc>
  <rcc rId="26740" sId="10" numFmtId="34">
    <oc r="C79">
      <v>1119.501</v>
    </oc>
    <nc r="C79">
      <v>1195.1880000000001</v>
    </nc>
  </rcc>
  <rcc rId="26741" sId="10" numFmtId="34">
    <oc r="D79">
      <v>51.3</v>
    </oc>
    <nc r="D79">
      <v>107.336</v>
    </nc>
  </rcc>
  <rcc rId="26742" sId="10" numFmtId="34">
    <oc r="D80">
      <v>66.24727</v>
    </oc>
    <nc r="D80">
      <v>116.97087000000001</v>
    </nc>
  </rcc>
  <rcc rId="26743" sId="10" numFmtId="34">
    <oc r="D83">
      <v>445.82400000000001</v>
    </oc>
    <nc r="D83">
      <v>597.00340000000006</v>
    </nc>
  </rcc>
  <rcc rId="26744" sId="10" numFmtId="34">
    <oc r="C90">
      <v>34</v>
    </oc>
    <nc r="C90">
      <v>44</v>
    </nc>
  </rcc>
  <rcc rId="26745" sId="10" numFmtId="34">
    <oc r="D90">
      <v>33.32</v>
    </oc>
    <nc r="D90">
      <v>38.534999999999997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27867" sId="3" numFmtId="4">
    <oc r="D79">
      <v>4698.5528800000002</v>
    </oc>
    <nc r="D79">
      <v>6809.2355699999998</v>
    </nc>
  </rcc>
  <rcc rId="27868" sId="3" numFmtId="4">
    <oc r="D81">
      <v>1281.3108</v>
    </oc>
    <nc r="D81">
      <v>1904.2101</v>
    </nc>
  </rcc>
  <rcc rId="27869" sId="3" numFmtId="4">
    <oc r="C83">
      <v>838.34691999999995</v>
    </oc>
    <nc r="C83">
      <v>534.57510000000002</v>
    </nc>
  </rcc>
  <rcc rId="27870" sId="3" numFmtId="4">
    <oc r="C84">
      <v>11287.721</v>
    </oc>
    <nc r="C84">
      <v>11437.721</v>
    </nc>
  </rcc>
  <rcc rId="27871" sId="3" numFmtId="4">
    <oc r="D84">
      <v>3322.3319999999999</v>
    </oc>
    <nc r="D84">
      <v>5387.7713400000002</v>
    </nc>
  </rcc>
  <rcc rId="27872" sId="3" numFmtId="4">
    <oc r="D86">
      <v>598.79999999999995</v>
    </oc>
    <nc r="D86">
      <v>799.5</v>
    </nc>
  </rcc>
  <rcc rId="27873" sId="3" numFmtId="4">
    <oc r="D89">
      <v>313.7</v>
    </oc>
    <nc r="D89">
      <v>347.00441000000001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29594" sId="2" numFmtId="4">
    <oc r="AB32">
      <v>581.36598000000004</v>
    </oc>
    <nc r="AB32">
      <v>789.30350999999996</v>
    </nc>
  </rcc>
  <rcc rId="29595" sId="2" numFmtId="4">
    <oc r="AE32">
      <v>2381.9912199999999</v>
    </oc>
    <nc r="AE32">
      <v>2699.0230999999999</v>
    </nc>
  </rcc>
  <rcc rId="29596" sId="2" numFmtId="4">
    <oc r="AH32">
      <v>22.01</v>
    </oc>
    <nc r="AH32">
      <v>29.81</v>
    </nc>
  </rcc>
  <rcc rId="29597" sId="2" numFmtId="4">
    <oc r="AQ32">
      <v>811.11186999999995</v>
    </oc>
    <nc r="AQ32">
      <v>1033.8114599999999</v>
    </nc>
  </rcc>
  <rcc rId="29598" sId="2" numFmtId="4">
    <oc r="AT32">
      <v>91.249179999999996</v>
    </oc>
    <nc r="AT32">
      <v>125.46456999999999</v>
    </nc>
  </rcc>
  <rcc rId="29599" sId="2" numFmtId="4">
    <oc r="AY32">
      <v>490</v>
    </oc>
    <nc r="AY32">
      <v>510</v>
    </nc>
  </rcc>
  <rcc rId="29600" sId="2" numFmtId="4">
    <oc r="AZ32">
      <v>270.62572</v>
    </oc>
    <nc r="AZ32">
      <v>330.50567999999998</v>
    </nc>
  </rcc>
  <rcc rId="29601" sId="19" numFmtId="4">
    <oc r="D34">
      <f>D35+D37</f>
    </oc>
    <nc r="D34">
      <v>0</v>
    </nc>
  </rcc>
  <rfmt sheetId="19" sqref="D37" start="0" length="2147483647">
    <dxf>
      <font>
        <b val="0"/>
      </font>
    </dxf>
  </rfmt>
  <rcc rId="29602" sId="2" numFmtId="4">
    <oc r="BR29">
      <v>0</v>
    </oc>
    <nc r="BR29">
      <f>SUM(Яро!D36)</f>
    </nc>
  </rcc>
  <rcc rId="29603" sId="2" numFmtId="4">
    <oc r="BR32">
      <v>0.4</v>
    </oc>
    <nc r="BR32">
      <v>0.2</v>
    </nc>
  </rcc>
  <rcc rId="29604" sId="2" numFmtId="4">
    <oc r="CD32">
      <v>17752.367999999999</v>
    </oc>
    <nc r="CD32">
      <v>22190.46</v>
    </nc>
  </rcc>
  <rcc rId="29605" sId="2" numFmtId="4">
    <oc r="CI32">
      <v>108292.05800999999</v>
    </oc>
    <nc r="CI32">
      <v>107028.05121000001</v>
    </nc>
  </rcc>
  <rcc rId="29606" sId="2" numFmtId="4">
    <oc r="CJ32">
      <v>3751.0479999999998</v>
    </oc>
    <nc r="CJ32">
      <v>5194.8328700000002</v>
    </nc>
  </rcc>
  <rcc rId="29607" sId="2" numFmtId="4">
    <oc r="CM32">
      <v>799.5</v>
    </oc>
    <nc r="CM32">
      <v>1000.2</v>
    </nc>
  </rcc>
  <rcc rId="29608" sId="2" numFmtId="4">
    <oc r="CP32">
      <v>833.43305999999995</v>
    </oc>
    <nc r="CP32">
      <v>1087.40806</v>
    </nc>
  </rcc>
  <rcc rId="29609" sId="2" numFmtId="4">
    <oc r="CS32">
      <v>171.95500000000001</v>
    </oc>
    <nc r="CS32">
      <v>462.49475000000001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dn rId="0" localSheetId="3" customView="1" name="Z_5BFCA170_DEAE_4D2C_98A0_1E68B427AC01_.wvu.Rows" hidden="1" oldHidden="1">
    <oldFormula>район!$18:$19,район!$21:$21,район!$29:$31,район!$51:$52,район!$64:$64,район!$71:$71,район!$88:$88,район!#REF!,район!$122:$124</oldFormula>
  </rdn>
  <rdn rId="0" localSheetId="17" customView="1" name="Z_5BFCA170_DEAE_4D2C_98A0_1E68B427AC01_.wvu.Rows" hidden="1" oldHidden="1">
    <oldFormula>Юсь!$20:$24,Юсь!#REF!,Юсь!$43:$48,Юсь!$57:$57,Юсь!$59:$60,Юсь!$67:$68,Юсь!$78:$79,Юсь!$82:$87,Юсь!$90:$97</oldFormula>
  </rdn>
  <rcv guid="{5BFCA170-DEAE-4D2C-98A0-1E68B427AC01}" action="delete"/>
  <rdn rId="0" localSheetId="1" customView="1" name="Z_5BFCA170_DEAE_4D2C_98A0_1E68B427AC01_.wvu.PrintArea" hidden="1" oldHidden="1">
    <formula>Консол!$A$1:$K$51</formula>
    <oldFormula>Консол!$A$1:$K$51</oldFormula>
  </rdn>
  <rdn rId="0" localSheetId="1" customView="1" name="Z_5BFCA170_DEAE_4D2C_98A0_1E68B427AC01_.wvu.Rows" hidden="1" oldHidden="1">
    <formula>Консол!$22:$22,Консол!$44:$46,Консол!$83:$85</formula>
    <oldFormula>Консол!$22:$22,Консол!$44:$46,Консол!$83:$85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5BFCA170_DEAE_4D2C_98A0_1E68B427AC01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5BFCA170_DEAE_4D2C_98A0_1E68B427AC01_.wvu.Rows" hidden="1" oldHidden="1">
    <formula>Сун!$19:$24,Сун!$50:$52,Сун!$59:$59,Сун!$61:$62,Сун!$69:$70,Сун!$80:$81,Сун!$83:$83,Сун!$89:$90,Сун!$94:$98</formula>
    <oldFormula>Сун!$19:$24,Сун!$50:$52,Сун!$59:$59,Сун!$61:$62,Сун!$69:$70,Сун!$80:$81,Сун!$83:$83,Сун!$89:$90,Сун!$94:$98</oldFormula>
  </rdn>
  <rdn rId="0" localSheetId="6" customView="1" name="Z_5BFCA170_DEAE_4D2C_98A0_1E68B427AC01_.wvu.PrintArea" hidden="1" oldHidden="1">
    <formula>Иль!$A$1:$F$106</formula>
    <oldFormula>Иль!$A$1:$F$106</oldFormula>
  </rdn>
  <rdn rId="0" localSheetId="6" customView="1" name="Z_5BFCA170_DEAE_4D2C_98A0_1E68B427AC01_.wvu.Rows" hidden="1" oldHidden="1">
    <formula>Иль!$19:$24,Иль!$30:$31,Иль!$34:$34,Иль!$47:$47,Иль!$52:$52,Иль!$62:$63,Иль!$70:$71,Иль!$80:$81,Иль!$83:$83,Иль!$95:$99</formula>
    <oldFormula>Иль!$19:$24,Иль!$30:$31,Иль!$34:$34,Иль!$47:$47,Иль!$52:$52,Иль!$62:$63,Иль!$70:$71,Иль!$80:$81,Иль!$83:$83,Иль!$95:$99</oldFormula>
  </rdn>
  <rdn rId="0" localSheetId="7" customView="1" name="Z_5BFCA170_DEAE_4D2C_98A0_1E68B427AC01_.wvu.Rows" hidden="1" oldHidden="1">
    <formula>Кад!$19:$24,Кад!$44:$44,Кад!$56:$56,Кад!$58:$59,Кад!$66:$67,Кад!$83:$85,Кад!$89:$96</formula>
    <oldFormula>Кад!$19:$24,Кад!$44:$44,Кад!$56:$56,Кад!$58:$59,Кад!$66:$67,Кад!$83:$85,Кад!$89:$96</oldFormula>
  </rdn>
  <rdn rId="0" localSheetId="8" customView="1" name="Z_5BFCA170_DEAE_4D2C_98A0_1E68B427AC01_.wvu.PrintArea" hidden="1" oldHidden="1">
    <formula>Мор!$A$1:$F$101</formula>
    <oldFormula>Мор!$A$1:$F$101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5BFCA170_DEAE_4D2C_98A0_1E68B427AC01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5BFCA170_DEAE_4D2C_98A0_1E68B427AC01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Тор!$19:$19,Тор!$50:$50,Тор!$57:$57,Тор!$59:$60,Тор!$67:$68,Тор!$75:$75,Тор!$79:$80,Тор!$83:$93</formula>
    <oldFormula>Тор!$19:$19,Тор!$50:$50,Тор!$57:$57,Тор!$59:$60,Тор!$67:$68,Тор!$75:$75,Тор!$79:$80,Тор!$83:$93</oldFormula>
  </rdn>
  <rdn rId="0" localSheetId="13" customView="1" name="Z_5BFCA170_DEAE_4D2C_98A0_1E68B427AC01_.wvu.Rows" hidden="1" oldHidden="1">
    <formula>Хор!$19:$22,Хор!$30:$30,Хор!$38:$38,Хор!$42:$42,Хор!$53:$53,Хор!$55:$56,Хор!$63:$64,Хор!$79:$83,Хор!$86:$93</formula>
    <oldFormula>Хор!$19:$22,Хор!$30:$30,Хор!$38:$38,Хор!$42:$42,Хор!$53:$53,Хор!$55:$56,Хор!$63:$64,Хор!$79:$83,Хор!$86:$93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5BFCA170_DEAE_4D2C_98A0_1E68B427AC01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5BFCA170_DEAE_4D2C_98A0_1E68B427AC01_.wvu.PrintArea" hidden="1" oldHidden="1">
    <formula>Юнг!$A$1:$F$100</formula>
    <oldFormula>Юнг!$A$1:$F$100</oldFormula>
  </rdn>
  <rdn rId="0" localSheetId="16" customView="1" name="Z_5BFCA170_DEAE_4D2C_98A0_1E68B427AC01_.wvu.Rows" hidden="1" oldHidden="1">
    <formula>Юнг!$19:$24,Юнг!$32:$32,Юнг!$49:$49,Юнг!$56:$56,Юнг!$58:$59,Юнг!$66:$67,Юнг!$82:$86,Юнг!$89:$96</formula>
    <oldFormula>Юнг!$19:$24,Юнг!$32:$32,Юнг!$49:$49,Юнг!$56:$56,Юнг!$58:$59,Юнг!$66:$67,Юнг!$82:$86,Юнг!$89:$96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Яро!$19:$24,Яро!$43:$43,Яро!$54:$54,Яро!$56:$57,Яро!$64:$65,Яро!$75:$76,Яро!$80:$85,Яро!$87:$94</formula>
    <oldFormula>Яро!$19:$24,Яро!$43:$43,Яро!$54:$54,Яро!$56:$57,Яро!$64:$65,Яро!$75:$76,Яро!$80:$85,Яро!$87:$94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12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Консол!$A$1:$K$51</formula>
    <oldFormula>Консол!$A$1:$K$51</oldFormula>
  </rdn>
  <rdn rId="0" localSheetId="1" customView="1" name="Z_5BFCA170_DEAE_4D2C_98A0_1E68B427AC01_.wvu.Rows" hidden="1" oldHidden="1">
    <formula>Консол!$22:$22,Консол!$44:$46,Консол!$83:$85</formula>
    <oldFormula>Консол!$22:$22,Консол!$44:$46,Консол!$83:$85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5BFCA170_DEAE_4D2C_98A0_1E68B427AC01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5BFCA170_DEAE_4D2C_98A0_1E68B427AC01_.wvu.Rows" hidden="1" oldHidden="1">
    <formula>Сун!$19:$24,Сун!$50:$52,Сун!$59:$59,Сун!$61:$62,Сун!$69:$70,Сун!$80:$81,Сун!$83:$83,Сун!$89:$90,Сун!$94:$98</formula>
    <oldFormula>Сун!$19:$24,Сун!$50:$52,Сун!$59:$59,Сун!$61:$62,Сун!$69:$70,Сун!$80:$81,Сун!$83:$83,Сун!$89:$90,Сун!$94:$98</oldFormula>
  </rdn>
  <rdn rId="0" localSheetId="6" customView="1" name="Z_5BFCA170_DEAE_4D2C_98A0_1E68B427AC01_.wvu.PrintArea" hidden="1" oldHidden="1">
    <formula>Иль!$A$1:$F$106</formula>
    <oldFormula>Иль!$A$1:$F$106</oldFormula>
  </rdn>
  <rdn rId="0" localSheetId="6" customView="1" name="Z_5BFCA170_DEAE_4D2C_98A0_1E68B427AC01_.wvu.Rows" hidden="1" oldHidden="1">
    <formula>Иль!$19:$24,Иль!$30:$31,Иль!$34:$34,Иль!$47:$47,Иль!$52:$52,Иль!$62:$63,Иль!$70:$71,Иль!$80:$81,Иль!$83:$83,Иль!$95:$99</formula>
    <oldFormula>Иль!$19:$24,Иль!$30:$31,Иль!$34:$34,Иль!$47:$47,Иль!$52:$52,Иль!$62:$63,Иль!$70:$71,Иль!$80:$81,Иль!$83:$83,Иль!$95:$99</oldFormula>
  </rdn>
  <rdn rId="0" localSheetId="7" customView="1" name="Z_5BFCA170_DEAE_4D2C_98A0_1E68B427AC01_.wvu.Rows" hidden="1" oldHidden="1">
    <formula>Кад!$19:$24,Кад!$44:$44,Кад!$56:$56,Кад!$58:$59,Кад!$66:$67,Кад!$83:$85,Кад!$89:$96</formula>
    <oldFormula>Кад!$19:$24,Кад!$44:$44,Кад!$56:$56,Кад!$58:$59,Кад!$66:$67,Кад!$83:$85,Кад!$89:$96</oldFormula>
  </rdn>
  <rdn rId="0" localSheetId="8" customView="1" name="Z_5BFCA170_DEAE_4D2C_98A0_1E68B427AC01_.wvu.PrintArea" hidden="1" oldHidden="1">
    <formula>Мор!$A$1:$F$101</formula>
    <oldFormula>Мор!$A$1:$F$101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5BFCA170_DEAE_4D2C_98A0_1E68B427AC01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5BFCA170_DEAE_4D2C_98A0_1E68B427AC01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Тор!$19:$19,Тор!$50:$50,Тор!$57:$57,Тор!$59:$60,Тор!$67:$68,Тор!$75:$75,Тор!$79:$80,Тор!$83:$93</formula>
    <oldFormula>Тор!$19:$19,Тор!$50:$50,Тор!$57:$57,Тор!$59:$60,Тор!$67:$68,Тор!$75:$75,Тор!$79:$80,Тор!$83:$93</oldFormula>
  </rdn>
  <rdn rId="0" localSheetId="13" customView="1" name="Z_5BFCA170_DEAE_4D2C_98A0_1E68B427AC01_.wvu.Rows" hidden="1" oldHidden="1">
    <formula>Хор!$19:$22,Хор!$30:$30,Хор!$38:$38,Хор!$42:$42,Хор!$53:$53,Хор!$55:$56,Хор!$63:$64,Хор!$79:$83,Хор!$86:$93</formula>
    <oldFormula>Хор!$19:$22,Хор!$30:$30,Хор!$38:$38,Хор!$42:$42,Хор!$53:$53,Хор!$55:$56,Хор!$63:$64,Хор!$79:$83,Хор!$86:$93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5BFCA170_DEAE_4D2C_98A0_1E68B427AC01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5BFCA170_DEAE_4D2C_98A0_1E68B427AC01_.wvu.PrintArea" hidden="1" oldHidden="1">
    <formula>Юнг!$A$1:$F$100</formula>
    <oldFormula>Юнг!$A$1:$F$100</oldFormula>
  </rdn>
  <rdn rId="0" localSheetId="16" customView="1" name="Z_5BFCA170_DEAE_4D2C_98A0_1E68B427AC01_.wvu.Rows" hidden="1" oldHidden="1">
    <formula>Юнг!$19:$24,Юнг!$32:$32,Юнг!$49:$49,Юнг!$56:$56,Юнг!$58:$59,Юнг!$66:$67,Юнг!$82:$86,Юнг!$89:$96</formula>
    <oldFormula>Юнг!$19:$24,Юнг!$32:$32,Юнг!$49:$49,Юнг!$56:$56,Юнг!$58:$59,Юнг!$66:$67,Юнг!$82:$86,Юнг!$89:$96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Яро!$19:$24,Яро!$43:$43,Яро!$54:$54,Яро!$56:$57,Яро!$64:$65,Яро!$75:$76,Яро!$80:$85,Яро!$87:$94</formula>
    <oldFormula>Яро!$19:$24,Яро!$43:$43,Яро!$54:$54,Яро!$56:$57,Яро!$64:$65,Яро!$75:$76,Яро!$80:$85,Яро!$87:$94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1213.xml><?xml version="1.0" encoding="utf-8"?>
<revisions xmlns="http://schemas.openxmlformats.org/spreadsheetml/2006/main" xmlns:r="http://schemas.openxmlformats.org/officeDocument/2006/relationships">
  <rcc rId="29006" sId="13" numFmtId="4">
    <oc r="D6">
      <v>22.946159999999999</v>
    </oc>
    <nc r="D6">
      <v>26.658000000000001</v>
    </nc>
  </rcc>
  <rcc rId="29007" sId="13" numFmtId="4">
    <oc r="D8">
      <v>69.422690000000003</v>
    </oc>
    <nc r="D8">
      <v>96.097909999999999</v>
    </nc>
  </rcc>
  <rcc rId="29008" sId="13" numFmtId="4">
    <oc r="D9">
      <v>0.47683999999999999</v>
    </oc>
    <nc r="D9">
      <v>0.59479000000000004</v>
    </nc>
  </rcc>
  <rcc rId="29009" sId="13" numFmtId="4">
    <oc r="D10">
      <v>82.385080000000002</v>
    </oc>
    <nc r="D10">
      <v>111.36474</v>
    </nc>
  </rcc>
  <rcc rId="29010" sId="13" numFmtId="4">
    <oc r="D11">
      <v>-10.050700000000001</v>
    </oc>
    <nc r="D11">
      <v>-11.79209</v>
    </nc>
  </rcc>
  <rcc rId="29011" sId="13" numFmtId="4">
    <oc r="D15">
      <v>1.73305</v>
    </oc>
    <nc r="D15">
      <v>1.85209</v>
    </nc>
  </rcc>
  <rcc rId="29012" sId="13" numFmtId="4">
    <oc r="D16">
      <v>30.332550000000001</v>
    </oc>
    <nc r="D16">
      <v>32.59881</v>
    </nc>
  </rcc>
  <rcc rId="29013" sId="13" numFmtId="4">
    <oc r="D18">
      <v>1.2</v>
    </oc>
    <nc r="D18">
      <v>1.4</v>
    </nc>
  </rcc>
  <rcc rId="29014" sId="13" numFmtId="4">
    <oc r="D25">
      <v>8.3299999999999999E-2</v>
    </oc>
    <nc r="D25">
      <v>12.033300000000001</v>
    </nc>
  </rcc>
  <rcc rId="29015" sId="13" numFmtId="4">
    <oc r="D37">
      <v>698.43200000000002</v>
    </oc>
    <nc r="D37">
      <v>873.04</v>
    </nc>
  </rcc>
  <rcc rId="29016" sId="13" numFmtId="4">
    <oc r="D41">
      <v>35.090000000000003</v>
    </oc>
    <nc r="D41">
      <v>42.960999999999999</v>
    </nc>
  </rcc>
  <rcc rId="29017" sId="13" numFmtId="34">
    <oc r="D54">
      <v>362.13506999999998</v>
    </oc>
    <nc r="D54">
      <v>505.80928</v>
    </nc>
  </rcc>
  <rcc rId="29018" sId="13" numFmtId="34">
    <oc r="D61">
      <v>18.670539999999999</v>
    </oc>
    <nc r="D61">
      <v>25.847190000000001</v>
    </nc>
  </rcc>
  <rcc rId="29019" sId="13" numFmtId="34">
    <oc r="D65">
      <v>0</v>
    </oc>
    <nc r="D65">
      <v>2.83134</v>
    </nc>
  </rcc>
  <rcc rId="29020" sId="13" numFmtId="34">
    <oc r="C76">
      <v>165.55</v>
    </oc>
    <nc r="C76">
      <v>195.55</v>
    </nc>
  </rcc>
  <rcc rId="29021" sId="13" numFmtId="34">
    <oc r="D76">
      <v>34.443669999999997</v>
    </oc>
    <nc r="D76">
      <v>108.09199</v>
    </nc>
  </rcc>
  <rcc rId="29022" sId="13" numFmtId="34">
    <oc r="D78">
      <v>234.57952</v>
    </oc>
    <nc r="D78">
      <v>309.44983999999999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c rId="28308" sId="19">
    <oc r="A1" t="inlineStr">
      <is>
        <t xml:space="preserve">                     Анализ исполнения бюджета Ярославского сельского поселения на 01.05.2022 г.</t>
      </is>
    </oc>
    <nc r="A1" t="inlineStr">
      <is>
        <t xml:space="preserve">                     Анализ исполнения бюджета Ярославского сельского поселения на 01.06.2022 г.</t>
      </is>
    </nc>
  </rcc>
  <rcc rId="28309" sId="18">
    <oc r="A1" t="inlineStr">
      <is>
        <t xml:space="preserve">                     Анализ исполнения бюджета Ярабайкасинского сельского поселения на 01.05.2022 г.</t>
      </is>
    </oc>
    <nc r="A1" t="inlineStr">
      <is>
        <t xml:space="preserve">                     Анализ исполнения бюджета Ярабайкасинского сельского поселения на 01.06.2022 г.</t>
      </is>
    </nc>
  </rcc>
  <rcc rId="28310" sId="17">
    <oc r="A1" t="inlineStr">
      <is>
        <t xml:space="preserve">                     Анализ исполнения бюджета Юськасинского сельского поселения на 01.05.2022 г.</t>
      </is>
    </oc>
    <nc r="A1" t="inlineStr">
      <is>
        <t xml:space="preserve">                     Анализ исполнения бюджета Юськасинского сельского поселения на 01.06.2022 г.</t>
      </is>
    </nc>
  </rcc>
  <rcc rId="28311" sId="16">
    <oc r="A1" t="inlineStr">
      <is>
        <t xml:space="preserve">                     Анализ исполнения бюджета Юнгинского сельского поселения на 01.05.2022 г.</t>
      </is>
    </oc>
    <nc r="A1" t="inlineStr">
      <is>
        <t xml:space="preserve">                     Анализ исполнения бюджета Юнгинского сельского поселения на 01.06.2022 г.</t>
      </is>
    </nc>
  </rcc>
  <rcc rId="28312" sId="15">
    <oc r="A1" t="inlineStr">
      <is>
        <t xml:space="preserve">                     Анализ исполнения бюджета Шатьмапосинского сельского поселения на 01.05.2022 г.</t>
      </is>
    </oc>
    <nc r="A1" t="inlineStr">
      <is>
        <t xml:space="preserve">                     Анализ исполнения бюджета Шатьмапосинского сельского поселения на 01.06.2022 г.</t>
      </is>
    </nc>
  </rcc>
  <rcc rId="28313" sId="14">
    <oc r="A1" t="inlineStr">
      <is>
        <t xml:space="preserve">                     Анализ исполнения бюджета Чуманкасинского сельского поселения на 01.05.2022 г.</t>
      </is>
    </oc>
    <nc r="A1" t="inlineStr">
      <is>
        <t xml:space="preserve">                     Анализ исполнения бюджета Чуманкасинского сельского поселения на 01.06.2022 г.</t>
      </is>
    </nc>
  </rcc>
  <rcc rId="28314" sId="13">
    <oc r="A1" t="inlineStr">
      <is>
        <t xml:space="preserve">                     Анализ исполнения бюджета Хорнойского сельского поселения на 01.05.2022 г.</t>
      </is>
    </oc>
    <nc r="A1" t="inlineStr">
      <is>
        <t xml:space="preserve">                     Анализ исполнения бюджета Хорнойского сельского поселения на 01.06.2022 г.</t>
      </is>
    </nc>
  </rcc>
  <rcc rId="28315" sId="12">
    <oc r="A1" t="inlineStr">
      <is>
        <t xml:space="preserve">                     Анализ исполнения бюджета Тораевского сельского поселения на 01.05.2022 г.</t>
      </is>
    </oc>
    <nc r="A1" t="inlineStr">
      <is>
        <t xml:space="preserve">                     Анализ исполнения бюджета Тораевского сельского поселения на 01.06.2022 г.</t>
      </is>
    </nc>
  </rcc>
  <rcc rId="28316" sId="11">
    <oc r="A1" t="inlineStr">
      <is>
        <t xml:space="preserve">                     Анализ исполнения бюджета Сятракасинского сельского поселения на 01.05.2022 г.</t>
      </is>
    </oc>
    <nc r="A1" t="inlineStr">
      <is>
        <t xml:space="preserve">                     Анализ исполнения бюджета Сятракасинского сельского поселения на 01.06.2022 г.</t>
      </is>
    </nc>
  </rcc>
  <rcc rId="28317" sId="10">
    <oc r="A1" t="inlineStr">
      <is>
        <t xml:space="preserve">                     Анализ исполнения бюджета Орининского сельского поселения на 01.05.2022 г.</t>
      </is>
    </oc>
    <nc r="A1" t="inlineStr">
      <is>
        <t xml:space="preserve">                     Анализ исполнения бюджета Орининского сельского поселения на 01.06.2022 г.</t>
      </is>
    </nc>
  </rcc>
  <rcc rId="28318" sId="9">
    <oc r="A1" t="inlineStr">
      <is>
        <t xml:space="preserve">                     Анализ исполнения бюджета Москакасинского сельского поселения на 01.05.2022 г.</t>
      </is>
    </oc>
    <nc r="A1" t="inlineStr">
      <is>
        <t xml:space="preserve">                     Анализ исполнения бюджета Москакасинского сельского поселения на 01.06.2022 г.</t>
      </is>
    </nc>
  </rcc>
  <rcc rId="28319" sId="8">
    <oc r="A1" t="inlineStr">
      <is>
        <t xml:space="preserve">                     Анализ исполнения бюджета Моргаушского сельского поселения на 01.05.2022 г.</t>
      </is>
    </oc>
    <nc r="A1" t="inlineStr">
      <is>
        <t xml:space="preserve">                     Анализ исполнения бюджета Моргаушского сельского поселения на 01.06.2022 г.</t>
      </is>
    </nc>
  </rcc>
  <rcc rId="28320" sId="7">
    <oc r="A1" t="inlineStr">
      <is>
        <t xml:space="preserve">                     Анализ исполнения бюджета Кадикасинского сельского поселения на 01.04.2022 г.</t>
      </is>
    </oc>
    <nc r="A1" t="inlineStr">
      <is>
        <t xml:space="preserve">                     Анализ исполнения бюджета Кадикасинского сельского поселения на01.06.2022 г.</t>
      </is>
    </nc>
  </rcc>
  <rcc rId="28321" sId="6">
    <oc r="A1" t="inlineStr">
      <is>
        <t xml:space="preserve">                     Анализ исполнения бюджета Ильинского сельского поселения на 01.05.2022 г.</t>
      </is>
    </oc>
    <nc r="A1" t="inlineStr">
      <is>
        <t xml:space="preserve">                     Анализ исполнения бюджета Ильинского сельского поселения на 01.06.2022 г.</t>
      </is>
    </nc>
  </rcc>
  <rcc rId="28322" sId="5">
    <oc r="A1" t="inlineStr">
      <is>
        <t xml:space="preserve">                     Анализ исполнения бюджета Большесундырского сельского поселения на 01.05.2022 г.</t>
      </is>
    </oc>
    <nc r="A1" t="inlineStr">
      <is>
        <t xml:space="preserve">                     Анализ исполнения бюджета Большесундырского сельского поселения на 01.06.2022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30130" sId="1" numFmtId="4">
    <oc r="C24">
      <v>740183.98352999997</v>
    </oc>
    <nc r="C24">
      <v>740774.33498000004</v>
    </nc>
  </rcc>
  <rcc rId="30131" sId="1" numFmtId="4">
    <nc r="F10">
      <v>0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28395" sId="9" numFmtId="34">
    <oc r="D59">
      <v>556.73236999999995</v>
    </oc>
    <nc r="D59">
      <v>766.86231999999995</v>
    </nc>
  </rcc>
  <rcc rId="28396" sId="9" numFmtId="34">
    <oc r="D76">
      <v>274.54599999999999</v>
    </oc>
    <nc r="D76">
      <v>596.29100000000005</v>
    </nc>
  </rcc>
  <rcc rId="28397" sId="9" numFmtId="34">
    <oc r="D77">
      <v>297</v>
    </oc>
    <nc r="D77">
      <v>322</v>
    </nc>
  </rcc>
  <rcc rId="28398" sId="9" numFmtId="34">
    <oc r="D81">
      <v>177.67653999999999</v>
    </oc>
    <nc r="D81">
      <v>257.52983999999998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26902" sId="12" numFmtId="34">
    <oc r="D58">
      <v>213.22807</v>
    </oc>
    <nc r="D58">
      <v>305.05903000000001</v>
    </nc>
  </rcc>
  <rcc rId="26903" sId="12" numFmtId="34">
    <oc r="D65">
      <v>16.46782</v>
    </oc>
    <nc r="D65">
      <v>23.701740000000001</v>
    </nc>
  </rcc>
  <rcc rId="26904" sId="12" numFmtId="34">
    <oc r="D76">
      <v>461.70800000000003</v>
    </oc>
    <nc r="D76">
      <v>500.08699999999999</v>
    </nc>
  </rcc>
  <rcc rId="26905" sId="12" numFmtId="34">
    <oc r="D77">
      <v>7</v>
    </oc>
    <nc r="D77">
      <v>407</v>
    </nc>
  </rcc>
  <rcc rId="26906" sId="12" numFmtId="34">
    <oc r="D80">
      <v>59.700479999999999</v>
    </oc>
    <nc r="D80">
      <v>61.700479999999999</v>
    </nc>
  </rcc>
  <rcc rId="26907" sId="12" numFmtId="34">
    <oc r="D81">
      <v>108.79282000000001</v>
    </oc>
    <nc r="D81">
      <v>198.40895</v>
    </nc>
  </rcc>
  <rcc rId="26908" sId="12" numFmtId="34">
    <oc r="D83">
      <v>289.35000000000002</v>
    </oc>
    <nc r="D83">
      <v>388.8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2.xml><?xml version="1.0" encoding="utf-8"?>
<revisions xmlns="http://schemas.openxmlformats.org/spreadsheetml/2006/main" xmlns:r="http://schemas.openxmlformats.org/officeDocument/2006/relationships">
  <rcc rId="28353" sId="9" numFmtId="4">
    <oc r="D6">
      <v>536.10080000000005</v>
    </oc>
    <nc r="D6">
      <v>617.74010999999996</v>
    </nc>
  </rcc>
  <rcc rId="28354" sId="9" numFmtId="4">
    <oc r="D8">
      <v>139.30509000000001</v>
    </oc>
    <nc r="D8">
      <v>192.8322</v>
    </nc>
  </rcc>
  <rcc rId="28355" sId="9" numFmtId="4">
    <oc r="D9">
      <v>0.95689000000000002</v>
    </oc>
    <nc r="D9">
      <v>1.1935800000000001</v>
    </nc>
  </rcc>
  <rcc rId="28356" sId="9" numFmtId="4">
    <oc r="D10">
      <v>165.31576999999999</v>
    </oc>
    <nc r="D10">
      <v>223.46701999999999</v>
    </nc>
  </rcc>
  <rcc rId="28357" sId="9" numFmtId="4">
    <oc r="D11">
      <v>-20.16797</v>
    </oc>
    <nc r="D11">
      <v>-23.662299999999998</v>
    </nc>
  </rcc>
  <rcc rId="28358" sId="9" numFmtId="4">
    <oc r="D15">
      <v>212.42078000000001</v>
    </oc>
    <nc r="D15">
      <v>214.05559</v>
    </nc>
  </rcc>
  <rcc rId="28359" sId="9" numFmtId="4">
    <oc r="D16">
      <v>417.14341000000002</v>
    </oc>
    <nc r="D16">
      <v>460.17289</v>
    </nc>
  </rcc>
  <rcc rId="28360" sId="9" numFmtId="4">
    <oc r="D18">
      <v>1.5</v>
    </oc>
    <nc r="D18">
      <v>1.9</v>
    </nc>
  </rcc>
  <rcc rId="28361" sId="9" numFmtId="4">
    <oc r="D32">
      <v>0</v>
    </oc>
    <nc r="D32">
      <v>462.24</v>
    </nc>
  </rcc>
  <rcc rId="28362" sId="9" numFmtId="4">
    <oc r="D41">
      <v>493.06799999999998</v>
    </oc>
    <nc r="D41">
      <v>616.33500000000004</v>
    </nc>
  </rcc>
  <rcc rId="28363" sId="9" numFmtId="4">
    <oc r="D43">
      <v>225</v>
    </oc>
    <nc r="D43">
      <v>445.90800000000002</v>
    </nc>
  </rcc>
  <rcc rId="28364" sId="9" numFmtId="4">
    <oc r="D45">
      <v>74.111000000000004</v>
    </oc>
    <nc r="D45">
      <v>93.787000000000006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28033" sId="3" numFmtId="4">
    <oc r="C66">
      <v>275355.49472999998</v>
    </oc>
    <nc r="C66">
      <v>276619.50153000001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29788" sId="3" numFmtId="4">
    <oc r="D89">
      <v>347.00441000000001</v>
    </oc>
    <nc r="D89">
      <v>432.85793000000001</v>
    </nc>
  </rcc>
  <rcc rId="29789" sId="3" numFmtId="4">
    <oc r="D90">
      <v>895.67143999999996</v>
    </oc>
    <nc r="D90">
      <v>1173.8142800000001</v>
    </nc>
  </rcc>
  <rcc rId="29790" sId="3" numFmtId="4">
    <oc r="D92">
      <v>23.16</v>
    </oc>
    <nc r="D92">
      <v>338.505</v>
    </nc>
  </rcc>
  <rcc rId="29791" sId="3" numFmtId="4">
    <oc r="D94">
      <v>33.75</v>
    </oc>
    <nc r="D94">
      <v>113.625</v>
    </nc>
  </rcc>
  <rcc rId="29792" sId="3" numFmtId="4">
    <oc r="D97">
      <v>16633.236440000001</v>
    </oc>
    <nc r="D97">
      <v>19027.09865</v>
    </nc>
  </rcc>
  <rcc rId="29793" sId="3" numFmtId="4">
    <oc r="C98">
      <v>3873.0459999999998</v>
    </oc>
    <nc r="C98">
      <v>3865.2355499999999</v>
    </nc>
  </rcc>
  <rcc rId="29794" sId="3" numFmtId="4">
    <oc r="D98">
      <v>148.22829999999999</v>
    </oc>
    <nc r="D98">
      <v>623.30229999999995</v>
    </nc>
  </rcc>
  <rcc rId="29795" sId="3" numFmtId="4">
    <oc r="D100">
      <v>107.97607000000001</v>
    </oc>
    <nc r="D100">
      <v>175.92812000000001</v>
    </nc>
  </rcc>
  <rcc rId="29796" sId="3" numFmtId="4">
    <oc r="D101">
      <v>95.494460000000004</v>
    </oc>
    <nc r="D101">
      <v>132.73277999999999</v>
    </nc>
  </rcc>
  <rcc rId="29797" sId="3" numFmtId="4">
    <oc r="D102">
      <v>0</v>
    </oc>
    <nc r="D102">
      <v>628.31187</v>
    </nc>
  </rcc>
  <rcc rId="29798" sId="3" numFmtId="4">
    <oc r="D106">
      <v>30418.639999999999</v>
    </oc>
    <nc r="D106">
      <v>41858.209000000003</v>
    </nc>
  </rcc>
  <rcc rId="29799" sId="3" numFmtId="4">
    <oc r="D107">
      <v>127392.62147</v>
    </oc>
    <nc r="D107">
      <v>168667.17858000001</v>
    </nc>
  </rcc>
  <rcc rId="29800" sId="3" numFmtId="4">
    <oc r="D108">
      <v>10354.973470000001</v>
    </oc>
    <nc r="D108">
      <v>10890.072620000001</v>
    </nc>
  </rcc>
  <rcc rId="29801" sId="3" numFmtId="4">
    <oc r="D109">
      <v>24.63</v>
    </oc>
    <nc r="D109">
      <v>2392.5369999999998</v>
    </nc>
  </rcc>
  <rcc rId="29802" sId="3" numFmtId="4">
    <oc r="D110">
      <v>732.34463000000005</v>
    </oc>
    <nc r="D110">
      <v>956.90976000000001</v>
    </nc>
  </rcc>
  <rcc rId="29803" sId="3" numFmtId="4">
    <oc r="D112">
      <v>21847.005880000001</v>
    </oc>
    <nc r="D112">
      <v>23196.874220000002</v>
    </nc>
  </rcc>
  <rcc rId="29804" sId="3" numFmtId="4">
    <oc r="D113">
      <v>141.09227000000001</v>
    </oc>
    <nc r="D113">
      <v>263.36662000000001</v>
    </nc>
  </rcc>
  <rcc rId="29805" sId="3" numFmtId="4">
    <oc r="D115">
      <v>4.117</v>
    </oc>
    <nc r="D115">
      <v>5.6429499999999999</v>
    </nc>
  </rcc>
  <rcc rId="29806" sId="3" numFmtId="4">
    <oc r="C116">
      <v>9917.8484900000003</v>
    </oc>
    <nc r="C116">
      <v>9939.8484900000003</v>
    </nc>
  </rcc>
  <rcc rId="29807" sId="3" numFmtId="4">
    <oc r="D116">
      <v>3454.67301</v>
    </oc>
    <nc r="D116">
      <v>4103.0345699999998</v>
    </nc>
  </rcc>
  <rcc rId="29808" sId="3" numFmtId="4">
    <oc r="D117">
      <v>28728.112300000001</v>
    </oc>
    <nc r="D117">
      <v>28891.407289999999</v>
    </nc>
  </rcc>
  <rcc rId="29809" sId="3" numFmtId="4">
    <oc r="D118">
      <v>163.47514000000001</v>
    </oc>
    <nc r="D118">
      <v>167.64836</v>
    </nc>
  </rcc>
  <rcc rId="29810" sId="3" numFmtId="4">
    <oc r="D120">
      <v>170.36</v>
    </oc>
    <nc r="D120">
      <v>215.16</v>
    </nc>
  </rcc>
  <rcc rId="29811" sId="3" numFmtId="4">
    <oc r="D130">
      <v>17752.367999999999</v>
    </oc>
    <nc r="D130">
      <v>22190.46</v>
    </nc>
  </rcc>
  <rfmt sheetId="3" sqref="C133:D133">
    <dxf>
      <numFmt numFmtId="183" formatCode="0.000"/>
    </dxf>
  </rfmt>
  <rfmt sheetId="3" sqref="C133:D133">
    <dxf>
      <numFmt numFmtId="174" formatCode="0.0000"/>
    </dxf>
  </rfmt>
  <rfmt sheetId="3" sqref="C133:D133">
    <dxf>
      <numFmt numFmtId="168" formatCode="0.00000"/>
    </dxf>
  </rfmt>
  <rfmt sheetId="3" sqref="D99">
    <dxf>
      <numFmt numFmtId="2" formatCode="0.00"/>
    </dxf>
  </rfmt>
  <rfmt sheetId="3" sqref="D99">
    <dxf>
      <numFmt numFmtId="183" formatCode="0.000"/>
    </dxf>
  </rfmt>
  <rfmt sheetId="3" sqref="D99">
    <dxf>
      <numFmt numFmtId="2" formatCode="0.00"/>
    </dxf>
  </rfmt>
  <rfmt sheetId="3" sqref="D99">
    <dxf>
      <numFmt numFmtId="166" formatCode="0.0"/>
    </dxf>
  </rfmt>
  <rcc rId="29812" sId="3" numFmtId="4">
    <oc r="D132">
      <v>833.43305999999995</v>
    </oc>
    <nc r="D132">
      <v>887.40805999999998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29223" sId="16" numFmtId="4">
    <oc r="D6">
      <v>41.692010000000003</v>
    </oc>
    <nc r="D6">
      <v>57.532440000000001</v>
    </nc>
  </rcc>
  <rcc rId="29224" sId="16" numFmtId="4">
    <oc r="D8">
      <v>109.42119</v>
    </oc>
    <nc r="D8">
      <v>151.46561</v>
    </nc>
  </rcc>
  <rcc rId="29225" sId="16" numFmtId="4">
    <oc r="D9">
      <v>0.75160000000000005</v>
    </oc>
    <nc r="D9">
      <v>0.93750999999999995</v>
    </nc>
  </rcc>
  <rcc rId="29226" sId="16" numFmtId="4">
    <oc r="D10">
      <v>129.85201000000001</v>
    </oc>
    <nc r="D10">
      <v>175.52858000000001</v>
    </nc>
  </rcc>
  <rcc rId="29227" sId="16" numFmtId="4">
    <oc r="D11">
      <v>-15.841279999999999</v>
    </oc>
    <nc r="D11">
      <v>-18.586020000000001</v>
    </nc>
  </rcc>
  <rcc rId="29228" sId="16" numFmtId="4">
    <oc r="D15">
      <v>30.190349999999999</v>
    </oc>
    <nc r="D15">
      <v>32.416899999999998</v>
    </nc>
  </rcc>
  <rcc rId="29229" sId="16" numFmtId="4">
    <oc r="D16">
      <v>111.47855</v>
    </oc>
    <nc r="D16">
      <v>172.08107999999999</v>
    </nc>
  </rcc>
  <rcc rId="29230" sId="16" numFmtId="4">
    <oc r="D18">
      <v>0.5</v>
    </oc>
    <nc r="D18">
      <v>0.7</v>
    </nc>
  </rcc>
  <rcc rId="29231" sId="16" numFmtId="4">
    <oc r="D27">
      <v>179.37268</v>
    </oc>
    <nc r="D27">
      <v>265.68351000000001</v>
    </nc>
  </rcc>
  <rcc rId="29232" sId="16" numFmtId="4">
    <oc r="D28">
      <v>5.4189999999999996</v>
    </oc>
    <nc r="D28">
      <v>6.7737499999999997</v>
    </nc>
  </rcc>
  <rcc rId="29233" sId="16" numFmtId="4">
    <oc r="C30">
      <v>20</v>
    </oc>
    <nc r="C30">
      <v>40</v>
    </nc>
  </rcc>
  <rcc rId="29234" sId="16" numFmtId="4">
    <oc r="D41">
      <v>805.8</v>
    </oc>
    <nc r="D41">
      <v>1007.25</v>
    </nc>
  </rcc>
  <rcc rId="29235" sId="16" numFmtId="4">
    <oc r="D44">
      <v>35.090000000000003</v>
    </oc>
    <nc r="D44">
      <v>42.960999999999999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c rId="27112" sId="15" numFmtId="34">
    <oc r="D58">
      <v>283.96221000000003</v>
    </oc>
    <nc r="D58">
      <v>395.45771999999999</v>
    </nc>
  </rcc>
  <rcc rId="27113" sId="15" numFmtId="34">
    <oc r="D65">
      <v>16.469000000000001</v>
    </oc>
    <nc r="D65">
      <v>23.704000000000001</v>
    </nc>
  </rcc>
  <rcc rId="27114" sId="15" numFmtId="34">
    <oc r="D75">
      <v>198.80812</v>
    </oc>
    <nc r="D75">
      <v>253.20312000000001</v>
    </nc>
  </rcc>
  <rcc rId="27115" sId="15" numFmtId="34">
    <oc r="D80">
      <v>42.909709999999997</v>
    </oc>
    <nc r="D80">
      <v>738.65980999999999</v>
    </nc>
  </rcc>
  <rcc rId="27116" sId="15" numFmtId="34">
    <oc r="D82">
      <v>211.626</v>
    </oc>
    <nc r="D82">
      <v>282.16800000000001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fmt sheetId="1" sqref="D29">
    <dxf>
      <numFmt numFmtId="174" formatCode="0.0000"/>
    </dxf>
  </rfmt>
  <rfmt sheetId="1" sqref="D29">
    <dxf>
      <numFmt numFmtId="183" formatCode="0.000"/>
    </dxf>
  </rfmt>
  <rfmt sheetId="1" sqref="D29">
    <dxf>
      <numFmt numFmtId="2" formatCode="0.00"/>
    </dxf>
  </rfmt>
  <rfmt sheetId="1" sqref="D29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29554" sId="2" numFmtId="4">
    <oc r="C32">
      <v>237256.47099999999</v>
    </oc>
    <nc r="C32">
      <v>236025.86420000001</v>
    </nc>
  </rcc>
  <rcc rId="29555" sId="2" numFmtId="4">
    <oc r="D32">
      <v>34685.211170000002</v>
    </oc>
    <nc r="D32">
      <v>44462.990449999998</v>
    </nc>
  </rcc>
  <rcc rId="29556" sId="2" numFmtId="4">
    <oc r="F32">
      <v>43709.266640000002</v>
    </oc>
    <nc r="F32">
      <v>43742.666640000003</v>
    </nc>
  </rcc>
  <rcc rId="29557" sId="2" numFmtId="4">
    <oc r="G32">
      <v>11376.90711</v>
    </oc>
    <nc r="G32">
      <v>14527.59477</v>
    </nc>
  </rcc>
  <rcc rId="29558" sId="2" numFmtId="4">
    <oc r="J32">
      <v>1894.2426599999999</v>
    </oc>
    <nc r="J32">
      <v>2368.7155899999998</v>
    </nc>
  </rcc>
  <rcc rId="29559" sId="2" numFmtId="4">
    <oc r="M32">
      <v>1673.5003899999999</v>
    </oc>
    <nc r="M32">
      <v>2316.5326300000002</v>
    </nc>
  </rcc>
  <rcc rId="29560" sId="2" numFmtId="4">
    <oc r="P32">
      <v>11.49513</v>
    </oc>
    <nc r="P32">
      <v>14.3384</v>
    </nc>
  </rcc>
  <rcc rId="29561" sId="2" numFmtId="4">
    <oc r="S32">
      <v>1985.97182</v>
    </oc>
    <nc r="S32">
      <v>2684.5546100000001</v>
    </nc>
  </rcc>
  <rcc rId="29562" sId="2" numFmtId="4">
    <oc r="V32">
      <v>-242.28187</v>
    </oc>
    <nc r="V32">
      <v>-284.25988999999998</v>
    </nc>
  </rcc>
  <rcc rId="29563" sId="2" numFmtId="4">
    <oc r="Y32">
      <v>437.21996000000001</v>
    </oc>
    <nc r="Y32">
      <v>498.95006000000001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11.xml><?xml version="1.0" encoding="utf-8"?>
<revisions xmlns="http://schemas.openxmlformats.org/spreadsheetml/2006/main" xmlns:r="http://schemas.openxmlformats.org/officeDocument/2006/relationships">
  <rcc rId="27231" sId="17">
    <oc r="A1" t="inlineStr">
      <is>
        <t xml:space="preserve">                     Анализ исполнения бюджета Юськасинского сельского поселения на 01.04.2022 г.</t>
      </is>
    </oc>
    <nc r="A1" t="inlineStr">
      <is>
        <t xml:space="preserve">                     Анализ исполнения бюджета Юськасинского сельского поселения на 01.05.2022 г.</t>
      </is>
    </nc>
  </rcc>
  <rcc rId="27232" sId="17" numFmtId="4">
    <oc r="D6">
      <v>41.132100000000001</v>
    </oc>
    <nc r="D6">
      <v>54.41498</v>
    </nc>
  </rcc>
  <rcc rId="27233" sId="17" numFmtId="4">
    <oc r="D8">
      <v>78.18477</v>
    </oc>
    <nc r="D8">
      <v>99.766379999999998</v>
    </nc>
  </rcc>
  <rcc rId="27234" sId="17" numFmtId="4">
    <oc r="D9">
      <v>0.50099000000000005</v>
    </oc>
    <nc r="D9">
      <v>0.68528999999999995</v>
    </nc>
  </rcc>
  <rcc rId="27235" sId="17" numFmtId="4">
    <oc r="D10">
      <v>94.602289999999996</v>
    </oc>
    <nc r="D10">
      <v>118.39448</v>
    </nc>
  </rcc>
  <rcc rId="27236" sId="17" numFmtId="4">
    <oc r="D11">
      <v>-10.489509999999999</v>
    </oc>
    <nc r="D11">
      <v>-14.443770000000001</v>
    </nc>
  </rcc>
  <rcc rId="27237" sId="17" numFmtId="4">
    <oc r="D15">
      <v>7.5239000000000003</v>
    </oc>
    <nc r="D15">
      <v>8.0239799999999999</v>
    </nc>
  </rcc>
  <rcc rId="27238" sId="17" numFmtId="4">
    <oc r="D16">
      <v>18.01426</v>
    </oc>
    <nc r="D16">
      <v>27.430340000000001</v>
    </nc>
  </rcc>
  <rcc rId="27239" sId="17" numFmtId="4">
    <oc r="D18">
      <v>1.4</v>
    </oc>
    <nc r="D18">
      <v>1.8</v>
    </nc>
  </rcc>
  <rcc rId="27240" sId="17" numFmtId="4">
    <oc r="D28">
      <v>6</v>
    </oc>
    <nc r="D28">
      <v>30.5</v>
    </nc>
  </rcc>
  <rcc rId="27241" sId="17" numFmtId="4">
    <oc r="D30">
      <v>76.445999999999998</v>
    </oc>
    <nc r="D30">
      <v>92.961259999999996</v>
    </nc>
  </rcc>
  <rcc rId="27242" sId="17" numFmtId="4">
    <oc r="D35">
      <v>0.2</v>
    </oc>
    <nc r="D35">
      <v>0</v>
    </nc>
  </rcc>
  <rcc rId="27243" sId="17" numFmtId="4">
    <oc r="D39">
      <v>1225.875</v>
    </oc>
    <nc r="D39">
      <v>1634.5</v>
    </nc>
  </rcc>
  <rcc rId="27244" sId="17" numFmtId="4">
    <oc r="D41">
      <v>222</v>
    </oc>
    <nc r="D41">
      <v>335.55</v>
    </nc>
  </rcc>
  <rcc rId="27245" sId="17" numFmtId="4">
    <oc r="D42">
      <v>54.435000000000002</v>
    </oc>
    <nc r="D42">
      <v>74.111000000000004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28954" sId="12" numFmtId="4">
    <oc r="D6">
      <v>38.940649999999998</v>
    </oc>
    <nc r="D6">
      <v>49.739530000000002</v>
    </nc>
  </rcc>
  <rcc rId="28955" sId="12" numFmtId="4">
    <oc r="D8">
      <v>148.50015999999999</v>
    </oc>
    <nc r="D8">
      <v>205.56045</v>
    </nc>
  </rcc>
  <rcc rId="28956" sId="12" numFmtId="4">
    <oc r="D9">
      <v>1.02003</v>
    </oc>
    <nc r="D9">
      <v>1.27234</v>
    </nc>
  </rcc>
  <rcc rId="28957" sId="12" numFmtId="4">
    <oc r="D10">
      <v>176.22772000000001</v>
    </oc>
    <nc r="D10">
      <v>238.21734000000001</v>
    </nc>
  </rcc>
  <rcc rId="28958" sId="12" numFmtId="4">
    <oc r="D11">
      <v>-21.499179999999999</v>
    </oc>
    <nc r="D11">
      <v>-25.224160000000001</v>
    </nc>
  </rcc>
  <rcc rId="28959" sId="12" numFmtId="4">
    <oc r="D13">
      <v>0</v>
    </oc>
    <nc r="D13">
      <v>5.9820000000000002</v>
    </nc>
  </rcc>
  <rcc rId="28960" sId="12" numFmtId="4">
    <oc r="D15">
      <v>2.5698300000000001</v>
    </oc>
    <nc r="D15">
      <v>2.7548599999999999</v>
    </nc>
  </rcc>
  <rcc rId="28961" sId="12" numFmtId="4">
    <oc r="D16">
      <v>36.122639999999997</v>
    </oc>
    <nc r="D16">
      <v>38.380760000000002</v>
    </nc>
  </rcc>
  <rcc rId="28962" sId="12" numFmtId="4">
    <oc r="D18">
      <v>3.2</v>
    </oc>
    <nc r="D18">
      <v>3.4</v>
    </nc>
  </rcc>
  <rcc rId="28963" sId="12" numFmtId="4">
    <oc r="D27">
      <v>338.17189000000002</v>
    </oc>
    <nc r="D27">
      <v>347.80288999999999</v>
    </nc>
  </rcc>
  <rcc rId="28964" sId="12" numFmtId="4">
    <oc r="D28">
      <v>8.2458600000000004</v>
    </oc>
    <nc r="D28">
      <v>31.874420000000001</v>
    </nc>
  </rcc>
  <rcc rId="28965" sId="12" numFmtId="4">
    <oc r="D30">
      <v>10.40387</v>
    </oc>
    <nc r="D30">
      <v>17.633520000000001</v>
    </nc>
  </rcc>
  <rcc rId="28966" sId="12" numFmtId="4">
    <oc r="D42">
      <v>779.56799999999998</v>
    </oc>
    <nc r="D42">
      <v>974.46</v>
    </nc>
  </rcc>
  <rcc rId="28967" sId="12" numFmtId="4">
    <oc r="D44">
      <v>406.53699999999998</v>
    </oc>
    <nc r="D44">
      <v>512.01</v>
    </nc>
  </rcc>
  <rcc rId="28968" sId="12" numFmtId="4">
    <oc r="D45">
      <v>35.090000000000003</v>
    </oc>
    <nc r="D45">
      <v>42.960999999999999</v>
    </nc>
  </rcc>
  <rcc rId="28969" sId="12" numFmtId="4">
    <oc r="D48">
      <v>127.955</v>
    </oc>
    <nc r="D48">
      <v>179.82499999999999</v>
    </nc>
  </rcc>
  <rcc rId="28970" sId="12" numFmtId="34">
    <oc r="D58">
      <v>305.05903000000001</v>
    </oc>
    <nc r="D58">
      <v>422.08614999999998</v>
    </nc>
  </rcc>
  <rcc rId="28971" sId="12" numFmtId="34">
    <oc r="D65">
      <v>23.701740000000001</v>
    </oc>
    <nc r="D65">
      <v>30.935639999999999</v>
    </nc>
  </rcc>
  <rcc rId="28972" sId="12" numFmtId="34">
    <oc r="D76">
      <v>500.08699999999999</v>
    </oc>
    <nc r="D76">
      <v>605.55999999999995</v>
    </nc>
  </rcc>
  <rcc rId="28973" sId="12" numFmtId="34">
    <oc r="D80">
      <v>61.700479999999999</v>
    </oc>
    <nc r="D80">
      <v>68.585899999999995</v>
    </nc>
  </rcc>
  <rcc rId="28974" sId="12" numFmtId="34">
    <oc r="D81">
      <v>198.40895</v>
    </oc>
    <nc r="D81">
      <v>238.54327000000001</v>
    </nc>
  </rcc>
  <rcc rId="28975" sId="12" numFmtId="34">
    <oc r="D83">
      <v>388.8</v>
    </oc>
    <nc r="D83">
      <v>485.25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c rId="29166" sId="15" numFmtId="4">
    <oc r="D6">
      <v>13.005839999999999</v>
    </oc>
    <nc r="D6">
      <v>18.353249999999999</v>
    </nc>
  </rcc>
  <rcc rId="29167" sId="15" numFmtId="4">
    <oc r="D8">
      <v>68.043400000000005</v>
    </oc>
    <nc r="D8">
      <v>94.188680000000005</v>
    </nc>
  </rcc>
  <rcc rId="29168" sId="15" numFmtId="4">
    <oc r="D9">
      <v>0.46738000000000002</v>
    </oc>
    <nc r="D9">
      <v>0.58298000000000005</v>
    </nc>
  </rcc>
  <rcc rId="29169" sId="15" numFmtId="4">
    <oc r="D10">
      <v>80.748320000000007</v>
    </oc>
    <nc r="D10">
      <v>109.15223</v>
    </nc>
  </rcc>
  <rcc rId="29170" sId="15" numFmtId="4">
    <oc r="D11">
      <v>-9.8510200000000001</v>
    </oc>
    <nc r="D11">
      <v>-11.55781</v>
    </nc>
  </rcc>
  <rcc rId="29171" sId="15" numFmtId="4">
    <oc r="D15">
      <v>20.658069999999999</v>
    </oc>
    <nc r="D15">
      <v>20.721119999999999</v>
    </nc>
  </rcc>
  <rcc rId="29172" sId="15" numFmtId="4">
    <oc r="D16">
      <v>24.407430000000002</v>
    </oc>
    <nc r="D16">
      <v>26.796279999999999</v>
    </nc>
  </rcc>
  <rcc rId="29173" sId="15" numFmtId="4">
    <oc r="D18">
      <v>0.8</v>
    </oc>
    <nc r="D18">
      <v>1</v>
    </nc>
  </rcc>
  <rcc rId="29174" sId="15" numFmtId="4">
    <oc r="D27">
      <v>0</v>
    </oc>
    <nc r="D27">
      <v>6.5140000000000002</v>
    </nc>
  </rcc>
  <rcc rId="29175" sId="15" numFmtId="4">
    <oc r="D28">
      <v>8.6704000000000008</v>
    </oc>
    <nc r="D28">
      <v>10.837999999999999</v>
    </nc>
  </rcc>
  <rcc rId="29176" sId="15" numFmtId="4">
    <oc r="D42">
      <v>632.6</v>
    </oc>
    <nc r="D42">
      <v>790.75</v>
    </nc>
  </rcc>
  <rcc rId="29177" sId="15" numFmtId="4">
    <oc r="D44">
      <v>206.315</v>
    </oc>
    <nc r="D44">
      <v>634.62687000000005</v>
    </nc>
  </rcc>
  <rcc rId="29178" sId="15" numFmtId="4">
    <oc r="D45">
      <v>35.090000000000003</v>
    </oc>
    <nc r="D45">
      <v>42.960999999999999</v>
    </nc>
  </rcc>
  <rcc rId="29179" sId="15" numFmtId="4">
    <nc r="D46">
      <v>253.97499999999999</v>
    </nc>
  </rcc>
  <rcc rId="29180" sId="15" numFmtId="4">
    <nc r="D50">
      <v>238.66974999999999</v>
    </nc>
  </rcc>
  <rcc rId="29181" sId="15" numFmtId="34">
    <oc r="D58">
      <v>395.45771999999999</v>
    </oc>
    <nc r="D58">
      <v>548.50067999999999</v>
    </nc>
  </rcc>
  <rcc rId="29182" sId="15" numFmtId="34">
    <oc r="C63">
      <v>22.975999999999999</v>
    </oc>
    <nc r="C63">
      <v>27.975999999999999</v>
    </nc>
  </rcc>
  <rcc rId="29183" sId="15" numFmtId="34">
    <oc r="D65">
      <v>23.704000000000001</v>
    </oc>
    <nc r="D65">
      <v>30.939</v>
    </nc>
  </rcc>
  <rcc rId="29184" sId="15" numFmtId="34">
    <oc r="D69">
      <v>0</v>
    </oc>
    <nc r="D69">
      <v>2.83134</v>
    </nc>
  </rcc>
  <rcc rId="29185" sId="15" numFmtId="34">
    <oc r="C79">
      <v>609.97299999999996</v>
    </oc>
    <nc r="C79">
      <v>573.97299999999996</v>
    </nc>
  </rcc>
  <rcc rId="29186" sId="15" numFmtId="34">
    <oc r="D79">
      <v>20</v>
    </oc>
    <nc r="D79">
      <v>66</v>
    </nc>
  </rcc>
  <rcc rId="29187" sId="15" numFmtId="34">
    <oc r="C80">
      <v>2158.6659</v>
    </oc>
    <nc r="C80">
      <v>2272.0558999999998</v>
    </nc>
  </rcc>
  <rcc rId="29188" sId="15" numFmtId="34">
    <oc r="D80">
      <v>738.65980999999999</v>
    </oc>
    <nc r="D80">
      <v>1691.5779199999999</v>
    </nc>
  </rcc>
  <rcc rId="29189" sId="15" numFmtId="34">
    <oc r="C82">
      <v>905.5</v>
    </oc>
    <nc r="C82">
      <v>846.5</v>
    </nc>
  </rcc>
  <rcc rId="29190" sId="15" numFmtId="34">
    <oc r="D82">
      <v>282.16800000000001</v>
    </oc>
    <nc r="D82">
      <v>352.71</v>
    </nc>
  </rcc>
  <rcc rId="29191" sId="15" numFmtId="34">
    <oc r="C89">
      <v>52</v>
    </oc>
    <nc r="C89">
      <v>28.61</v>
    </nc>
  </rcc>
  <rcc rId="29192" sId="15" numFmtId="34">
    <oc r="D89">
      <v>22.55</v>
    </oc>
    <nc r="D89">
      <v>24.83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29351" sId="17" numFmtId="34">
    <oc r="D58">
      <v>355.80239999999998</v>
    </oc>
    <nc r="D58">
      <v>455.09971999999999</v>
    </nc>
  </rcc>
  <rcc rId="29352" sId="17" numFmtId="34">
    <oc r="D65">
      <v>58.258000000000003</v>
    </oc>
    <nc r="D65">
      <v>76.343999999999994</v>
    </nc>
  </rcc>
  <rcc rId="29353" sId="17" numFmtId="34">
    <oc r="D69">
      <v>0</v>
    </oc>
    <nc r="D69">
      <v>2.83134</v>
    </nc>
  </rcc>
  <rcc rId="29354" sId="17" numFmtId="34">
    <oc r="D79">
      <v>536.88129000000004</v>
    </oc>
    <nc r="D79">
      <v>538.88129000000004</v>
    </nc>
  </rcc>
  <rcc rId="29355" sId="17" numFmtId="34">
    <oc r="D80">
      <v>265.60861999999997</v>
    </oc>
    <nc r="D80">
      <v>290.05862000000002</v>
    </nc>
  </rcc>
  <rcc rId="29356" sId="17" numFmtId="34">
    <oc r="D82">
      <v>571.74806000000001</v>
    </oc>
    <nc r="D82">
      <v>793.36577</v>
    </nc>
  </rcc>
  <rcc rId="29357" sId="17" numFmtId="34">
    <oc r="D89">
      <v>4.99</v>
    </oc>
    <nc r="D89">
      <v>9.99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c rId="29501" sId="19" numFmtId="4">
    <oc r="D6">
      <v>23.61326</v>
    </oc>
    <nc r="D6">
      <v>26.968730000000001</v>
    </nc>
  </rcc>
  <rcc rId="29502" sId="19" numFmtId="4">
    <oc r="D8">
      <v>88.732309999999998</v>
    </oc>
    <nc r="D8">
      <v>122.82715</v>
    </nc>
  </rcc>
  <rcc rId="29503" sId="19" numFmtId="4">
    <oc r="D9">
      <v>0.60951</v>
    </oc>
    <nc r="D9">
      <v>0.76026000000000005</v>
    </nc>
  </rcc>
  <rcc rId="29504" sId="19" numFmtId="4">
    <oc r="D10">
      <v>105.30018</v>
    </oc>
    <nc r="D10">
      <v>142.34044</v>
    </nc>
  </rcc>
  <rcc rId="29505" sId="19" numFmtId="4">
    <oc r="D11">
      <v>-12.846310000000001</v>
    </oc>
    <nc r="D11">
      <v>-15.07208</v>
    </nc>
  </rcc>
  <rcc rId="29506" sId="19" numFmtId="4">
    <oc r="D15">
      <v>1.3350900000000001</v>
    </oc>
    <nc r="D15">
      <v>1.6248</v>
    </nc>
  </rcc>
  <rcc rId="29507" sId="19" numFmtId="4">
    <oc r="D16">
      <v>50.087569999999999</v>
    </oc>
    <nc r="D16">
      <v>57.242820000000002</v>
    </nc>
  </rcc>
  <rcc rId="29508" sId="19" numFmtId="4">
    <oc r="D18">
      <v>0.65</v>
    </oc>
    <nc r="D18">
      <v>0.8</v>
    </nc>
  </rcc>
  <rcc rId="29509" sId="19" numFmtId="4">
    <oc r="D27">
      <v>182.05231000000001</v>
    </oc>
    <nc r="D27">
      <v>236.11997</v>
    </nc>
  </rcc>
  <rfmt sheetId="19" sqref="A36:D36" start="0" length="2147483647">
    <dxf>
      <font>
        <b/>
      </font>
    </dxf>
  </rfmt>
  <rrc rId="29510" sId="19" ref="A36:XFD36" action="insertRow">
    <undo index="22" exp="area" ref3D="1" dr="$A$92:$XFD$94" dn="Z_61528DAC_5C4C_48F4_ADE2_8A724B05A086_.wvu.Rows" sId="19"/>
    <undo index="20" exp="area" ref3D="1" dr="$A$87:$XFD$90" dn="Z_61528DAC_5C4C_48F4_ADE2_8A724B05A086_.wvu.Rows" sId="19"/>
    <undo index="18" exp="area" ref3D="1" dr="$A$82:$XFD$84" dn="Z_61528DAC_5C4C_48F4_ADE2_8A724B05A086_.wvu.Rows" sId="19"/>
    <undo index="16" exp="area" ref3D="1" dr="$A$75:$XFD$75" dn="Z_61528DAC_5C4C_48F4_ADE2_8A724B05A086_.wvu.Rows" sId="19"/>
    <undo index="14" exp="area" ref3D="1" dr="$A$64:$XFD$65" dn="Z_61528DAC_5C4C_48F4_ADE2_8A724B05A086_.wvu.Rows" sId="19"/>
    <undo index="12" exp="area" ref3D="1" dr="$A$56:$XFD$57" dn="Z_61528DAC_5C4C_48F4_ADE2_8A724B05A086_.wvu.Rows" sId="19"/>
    <undo index="10" exp="area" ref3D="1" dr="$A$54:$XFD$54" dn="Z_61528DAC_5C4C_48F4_ADE2_8A724B05A086_.wvu.Rows" sId="19"/>
    <undo index="8" exp="area" ref3D="1" dr="$A$46:$XFD$47" dn="Z_61528DAC_5C4C_48F4_ADE2_8A724B05A086_.wvu.Rows" sId="19"/>
    <undo index="6" exp="area" ref3D="1" dr="$A$43:$XFD$43" dn="Z_61528DAC_5C4C_48F4_ADE2_8A724B05A086_.wvu.Rows" sId="19"/>
    <undo index="4" exp="area" ref3D="1" dr="$A$40:$XFD$40" dn="Z_61528DAC_5C4C_48F4_ADE2_8A724B05A086_.wvu.Rows" sId="19"/>
    <undo index="12" exp="area" ref3D="1" dr="$A$87:$XFD$94" dn="Z_B31C8DB7_3E78_4144_A6B5_8DE36DE63F0E_.wvu.Rows" sId="19"/>
    <undo index="10" exp="area" ref3D="1" dr="$A$80:$XFD$85" dn="Z_B31C8DB7_3E78_4144_A6B5_8DE36DE63F0E_.wvu.Rows" sId="19"/>
    <undo index="8" exp="area" ref3D="1" dr="$A$75:$XFD$76" dn="Z_B31C8DB7_3E78_4144_A6B5_8DE36DE63F0E_.wvu.Rows" sId="19"/>
    <undo index="6" exp="area" ref3D="1" dr="$A$64:$XFD$65" dn="Z_B31C8DB7_3E78_4144_A6B5_8DE36DE63F0E_.wvu.Rows" sId="19"/>
    <undo index="4" exp="area" ref3D="1" dr="$A$56:$XFD$57" dn="Z_B31C8DB7_3E78_4144_A6B5_8DE36DE63F0E_.wvu.Rows" sId="19"/>
    <undo index="2" exp="area" ref3D="1" dr="$A$54:$XFD$54" dn="Z_B31C8DB7_3E78_4144_A6B5_8DE36DE63F0E_.wvu.Rows" sId="19"/>
    <undo index="20" exp="area" ref3D="1" dr="$A$92:$XFD$94" dn="Z_B30CE22D_C12F_4E12_8BB9_3AAE0A6991CC_.wvu.Rows" sId="19"/>
    <undo index="18" exp="area" ref3D="1" dr="$A$87:$XFD$90" dn="Z_B30CE22D_C12F_4E12_8BB9_3AAE0A6991CC_.wvu.Rows" sId="19"/>
    <undo index="16" exp="area" ref3D="1" dr="$A$80:$XFD$84" dn="Z_B30CE22D_C12F_4E12_8BB9_3AAE0A6991CC_.wvu.Rows" sId="19"/>
    <undo index="14" exp="area" ref3D="1" dr="$A$75:$XFD$75" dn="Z_B30CE22D_C12F_4E12_8BB9_3AAE0A6991CC_.wvu.Rows" sId="19"/>
    <undo index="12" exp="area" ref3D="1" dr="$A$64:$XFD$65" dn="Z_B30CE22D_C12F_4E12_8BB9_3AAE0A6991CC_.wvu.Rows" sId="19"/>
    <undo index="10" exp="area" ref3D="1" dr="$A$56:$XFD$58" dn="Z_B30CE22D_C12F_4E12_8BB9_3AAE0A6991CC_.wvu.Rows" sId="19"/>
    <undo index="8" exp="area" ref3D="1" dr="$A$54:$XFD$54" dn="Z_B30CE22D_C12F_4E12_8BB9_3AAE0A6991CC_.wvu.Rows" sId="19"/>
    <undo index="6" exp="area" ref3D="1" dr="$A$43:$XFD$43" dn="Z_B30CE22D_C12F_4E12_8BB9_3AAE0A6991CC_.wvu.Rows" sId="19"/>
    <undo index="4" exp="area" ref3D="1" dr="$A$36:$XFD$36" dn="Z_B30CE22D_C12F_4E12_8BB9_3AAE0A6991CC_.wvu.Rows" sId="19"/>
    <undo index="18" exp="area" ref3D="1" dr="$A$87:$XFD$94" dn="Z_A54C432C_6C68_4B53_A75C_446EB3A61B2B_.wvu.Rows" sId="19"/>
    <undo index="16" exp="area" ref3D="1" dr="$A$80:$XFD$84" dn="Z_A54C432C_6C68_4B53_A75C_446EB3A61B2B_.wvu.Rows" sId="19"/>
    <undo index="14" exp="area" ref3D="1" dr="$A$75:$XFD$75" dn="Z_A54C432C_6C68_4B53_A75C_446EB3A61B2B_.wvu.Rows" sId="19"/>
    <undo index="12" exp="area" ref3D="1" dr="$A$64:$XFD$65" dn="Z_A54C432C_6C68_4B53_A75C_446EB3A61B2B_.wvu.Rows" sId="19"/>
    <undo index="10" exp="area" ref3D="1" dr="$A$56:$XFD$58" dn="Z_A54C432C_6C68_4B53_A75C_446EB3A61B2B_.wvu.Rows" sId="19"/>
    <undo index="8" exp="area" ref3D="1" dr="$A$54:$XFD$54" dn="Z_A54C432C_6C68_4B53_A75C_446EB3A61B2B_.wvu.Rows" sId="19"/>
    <undo index="6" exp="area" ref3D="1" dr="$A$46:$XFD$46" dn="Z_A54C432C_6C68_4B53_A75C_446EB3A61B2B_.wvu.Rows" sId="19"/>
    <undo index="4" exp="area" ref3D="1" dr="$A$43:$XFD$43" dn="Z_A54C432C_6C68_4B53_A75C_446EB3A61B2B_.wvu.Rows" sId="19"/>
    <undo index="2" exp="area" ref3D="1" dr="$A$28:$XFD$36" dn="Z_A54C432C_6C68_4B53_A75C_446EB3A61B2B_.wvu.Rows" sId="19"/>
    <undo index="22" exp="area" ref3D="1" dr="$A$92:$XFD$94" dn="Z_5C539BE6_C8E0_453F_AB5E_9E58094195EA_.wvu.Rows" sId="19"/>
    <undo index="20" exp="area" ref3D="1" dr="$A$87:$XFD$90" dn="Z_5C539BE6_C8E0_453F_AB5E_9E58094195EA_.wvu.Rows" sId="19"/>
    <undo index="18" exp="area" ref3D="1" dr="$A$82:$XFD$84" dn="Z_5C539BE6_C8E0_453F_AB5E_9E58094195EA_.wvu.Rows" sId="19"/>
    <undo index="16" exp="area" ref3D="1" dr="$A$75:$XFD$75" dn="Z_5C539BE6_C8E0_453F_AB5E_9E58094195EA_.wvu.Rows" sId="19"/>
    <undo index="14" exp="area" ref3D="1" dr="$A$64:$XFD$65" dn="Z_5C539BE6_C8E0_453F_AB5E_9E58094195EA_.wvu.Rows" sId="19"/>
    <undo index="12" exp="area" ref3D="1" dr="$A$56:$XFD$57" dn="Z_5C539BE6_C8E0_453F_AB5E_9E58094195EA_.wvu.Rows" sId="19"/>
    <undo index="10" exp="area" ref3D="1" dr="$A$54:$XFD$54" dn="Z_5C539BE6_C8E0_453F_AB5E_9E58094195EA_.wvu.Rows" sId="19"/>
    <undo index="8" exp="area" ref3D="1" dr="$A$46:$XFD$47" dn="Z_5C539BE6_C8E0_453F_AB5E_9E58094195EA_.wvu.Rows" sId="19"/>
    <undo index="6" exp="area" ref3D="1" dr="$A$43:$XFD$43" dn="Z_5C539BE6_C8E0_453F_AB5E_9E58094195EA_.wvu.Rows" sId="19"/>
    <undo index="4" exp="area" ref3D="1" dr="$A$40:$XFD$40" dn="Z_5C539BE6_C8E0_453F_AB5E_9E58094195EA_.wvu.Rows" sId="19"/>
    <undo index="14" exp="area" ref3D="1" dr="$A$87:$XFD$94" dn="Z_5BFCA170_DEAE_4D2C_98A0_1E68B427AC01_.wvu.Rows" sId="19"/>
    <undo index="12" exp="area" ref3D="1" dr="$A$80:$XFD$85" dn="Z_5BFCA170_DEAE_4D2C_98A0_1E68B427AC01_.wvu.Rows" sId="19"/>
    <undo index="10" exp="area" ref3D="1" dr="$A$75:$XFD$76" dn="Z_5BFCA170_DEAE_4D2C_98A0_1E68B427AC01_.wvu.Rows" sId="19"/>
    <undo index="8" exp="area" ref3D="1" dr="$A$64:$XFD$65" dn="Z_5BFCA170_DEAE_4D2C_98A0_1E68B427AC01_.wvu.Rows" sId="19"/>
    <undo index="6" exp="area" ref3D="1" dr="$A$56:$XFD$57" dn="Z_5BFCA170_DEAE_4D2C_98A0_1E68B427AC01_.wvu.Rows" sId="19"/>
    <undo index="4" exp="area" ref3D="1" dr="$A$54:$XFD$54" dn="Z_5BFCA170_DEAE_4D2C_98A0_1E68B427AC01_.wvu.Rows" sId="19"/>
    <undo index="2" exp="area" ref3D="1" dr="$A$43:$XFD$43" dn="Z_5BFCA170_DEAE_4D2C_98A0_1E68B427AC01_.wvu.Rows" sId="19"/>
    <undo index="18" exp="area" ref3D="1" dr="$A$87:$XFD$94" dn="Z_42584DC0_1D41_4C93_9B38_C388E7B8DAC4_.wvu.Rows" sId="19"/>
    <undo index="16" exp="area" ref3D="1" dr="$A$80:$XFD$84" dn="Z_42584DC0_1D41_4C93_9B38_C388E7B8DAC4_.wvu.Rows" sId="19"/>
    <undo index="14" exp="area" ref3D="1" dr="$A$75:$XFD$76" dn="Z_42584DC0_1D41_4C93_9B38_C388E7B8DAC4_.wvu.Rows" sId="19"/>
    <undo index="12" exp="area" ref3D="1" dr="$A$64:$XFD$65" dn="Z_42584DC0_1D41_4C93_9B38_C388E7B8DAC4_.wvu.Rows" sId="19"/>
    <undo index="10" exp="area" ref3D="1" dr="$A$56:$XFD$58" dn="Z_42584DC0_1D41_4C93_9B38_C388E7B8DAC4_.wvu.Rows" sId="19"/>
    <undo index="8" exp="area" ref3D="1" dr="$A$54:$XFD$54" dn="Z_42584DC0_1D41_4C93_9B38_C388E7B8DAC4_.wvu.Rows" sId="19"/>
    <undo index="6" exp="area" ref3D="1" dr="$A$46:$XFD$47" dn="Z_42584DC0_1D41_4C93_9B38_C388E7B8DAC4_.wvu.Rows" sId="19"/>
    <undo index="4" exp="area" ref3D="1" dr="$A$43:$XFD$44" dn="Z_42584DC0_1D41_4C93_9B38_C388E7B8DAC4_.wvu.Rows" sId="19"/>
    <undo index="2" exp="area" ref3D="1" dr="$A$28:$XFD$36" dn="Z_42584DC0_1D41_4C93_9B38_C388E7B8DAC4_.wvu.Rows" sId="19"/>
    <undo index="18" exp="area" ref3D="1" dr="$A$87:$XFD$94" dn="Z_3DCB9AAA_F09C_4EA6_B992_F93E466D374A_.wvu.Rows" sId="19"/>
    <undo index="16" exp="area" ref3D="1" dr="$A$80:$XFD$85" dn="Z_3DCB9AAA_F09C_4EA6_B992_F93E466D374A_.wvu.Rows" sId="19"/>
    <undo index="14" exp="area" ref3D="1" dr="$A$75:$XFD$76" dn="Z_3DCB9AAA_F09C_4EA6_B992_F93E466D374A_.wvu.Rows" sId="19"/>
    <undo index="12" exp="area" ref3D="1" dr="$A$64:$XFD$65" dn="Z_3DCB9AAA_F09C_4EA6_B992_F93E466D374A_.wvu.Rows" sId="19"/>
    <undo index="10" exp="area" ref3D="1" dr="$A$56:$XFD$57" dn="Z_3DCB9AAA_F09C_4EA6_B992_F93E466D374A_.wvu.Rows" sId="19"/>
    <undo index="8" exp="area" ref3D="1" dr="$A$54:$XFD$54" dn="Z_3DCB9AAA_F09C_4EA6_B992_F93E466D374A_.wvu.Rows" sId="19"/>
    <undo index="6" exp="area" ref3D="1" dr="$A$43:$XFD$43" dn="Z_3DCB9AAA_F09C_4EA6_B992_F93E466D374A_.wvu.Rows" sId="19"/>
    <undo index="14" exp="area" ref3D="1" dr="$A$87:$XFD$94" dn="Z_1A52382B_3765_4E8C_903F_6B8919B7242E_.wvu.Rows" sId="19"/>
    <undo index="12" exp="area" ref3D="1" dr="$A$80:$XFD$84" dn="Z_1A52382B_3765_4E8C_903F_6B8919B7242E_.wvu.Rows" sId="19"/>
    <undo index="10" exp="area" ref3D="1" dr="$A$75:$XFD$76" dn="Z_1A52382B_3765_4E8C_903F_6B8919B7242E_.wvu.Rows" sId="19"/>
    <undo index="8" exp="area" ref3D="1" dr="$A$64:$XFD$65" dn="Z_1A52382B_3765_4E8C_903F_6B8919B7242E_.wvu.Rows" sId="19"/>
    <undo index="6" exp="area" ref3D="1" dr="$A$56:$XFD$58" dn="Z_1A52382B_3765_4E8C_903F_6B8919B7242E_.wvu.Rows" sId="19"/>
    <undo index="4" exp="area" ref3D="1" dr="$A$54:$XFD$54" dn="Z_1A52382B_3765_4E8C_903F_6B8919B7242E_.wvu.Rows" sId="19"/>
    <undo index="2" exp="area" ref3D="1" dr="$A$43:$XFD$43" dn="Z_1A52382B_3765_4E8C_903F_6B8919B7242E_.wvu.Rows" sId="19"/>
    <undo index="18" exp="area" ref3D="1" dr="$A$87:$XFD$94" dn="Z_1718F1EE_9F48_4DBE_9531_3B70F9C4A5DD_.wvu.Rows" sId="19"/>
    <undo index="16" exp="area" ref3D="1" dr="$A$80:$XFD$84" dn="Z_1718F1EE_9F48_4DBE_9531_3B70F9C4A5DD_.wvu.Rows" sId="19"/>
    <undo index="14" exp="area" ref3D="1" dr="$A$75:$XFD$76" dn="Z_1718F1EE_9F48_4DBE_9531_3B70F9C4A5DD_.wvu.Rows" sId="19"/>
    <undo index="12" exp="area" ref3D="1" dr="$A$64:$XFD$65" dn="Z_1718F1EE_9F48_4DBE_9531_3B70F9C4A5DD_.wvu.Rows" sId="19"/>
    <undo index="10" exp="area" ref3D="1" dr="$A$56:$XFD$57" dn="Z_1718F1EE_9F48_4DBE_9531_3B70F9C4A5DD_.wvu.Rows" sId="19"/>
    <undo index="8" exp="area" ref3D="1" dr="$A$54:$XFD$54" dn="Z_1718F1EE_9F48_4DBE_9531_3B70F9C4A5DD_.wvu.Rows" sId="19"/>
    <undo index="6" exp="area" ref3D="1" dr="$A$46:$XFD$47" dn="Z_1718F1EE_9F48_4DBE_9531_3B70F9C4A5DD_.wvu.Rows" sId="19"/>
    <undo index="4" exp="area" ref3D="1" dr="$A$43:$XFD$44" dn="Z_1718F1EE_9F48_4DBE_9531_3B70F9C4A5DD_.wvu.Rows" sId="19"/>
  </rrc>
  <rcc rId="29511" sId="19" odxf="1" dxf="1">
    <nc r="B36" t="inlineStr">
      <is>
        <t>Прочие неналоговые доходы</t>
      </is>
    </nc>
    <odxf>
      <font>
        <b val="0"/>
        <sz val="12"/>
        <name val="Times New Roman"/>
        <scheme val="none"/>
      </font>
      <alignment vertical="top" wrapText="1" readingOrder="0"/>
    </odxf>
    <ndxf>
      <font>
        <b/>
        <sz val="12"/>
        <name val="Times New Roman"/>
        <scheme val="none"/>
      </font>
      <alignment vertical="bottom" wrapText="0" readingOrder="0"/>
    </ndxf>
  </rcc>
  <rcc rId="29512" sId="19">
    <nc r="B37" t="inlineStr">
      <is>
        <t>Невыясненные поступления</t>
      </is>
    </nc>
  </rcc>
  <rfmt sheetId="19" sqref="A36" start="0" length="0">
    <dxf>
      <font>
        <b/>
        <sz val="12"/>
        <name val="Times New Roman"/>
        <scheme val="none"/>
      </font>
    </dxf>
  </rfmt>
  <rcc rId="29513" sId="19">
    <nc r="A36">
      <v>1170000000</v>
    </nc>
  </rcc>
  <rcc rId="29514" sId="19">
    <nc r="A37">
      <v>1170100000</v>
    </nc>
  </rcc>
  <rcc rId="29515" sId="19" numFmtId="4">
    <oc r="D37">
      <v>0</v>
    </oc>
    <nc r="D37">
      <v>0.2</v>
    </nc>
  </rcc>
  <rcc rId="29516" sId="19">
    <nc r="D36">
      <f>SUM(D37)</f>
    </nc>
  </rcc>
  <rcc rId="29517" sId="19">
    <nc r="C36">
      <f>SUM(C37)</f>
    </nc>
  </rcc>
  <rfmt sheetId="19" sqref="C36:D36" start="0" length="2147483647">
    <dxf>
      <font>
        <b/>
      </font>
    </dxf>
  </rfmt>
  <rfmt sheetId="19" sqref="B37" start="0" length="2147483647">
    <dxf>
      <font>
        <b val="0"/>
      </font>
    </dxf>
  </rfmt>
  <rcc rId="29518" sId="19" numFmtId="4">
    <oc r="D40">
      <v>709.7</v>
    </oc>
    <nc r="D40">
      <v>887.125</v>
    </nc>
  </rcc>
  <rcc rId="29519" sId="19" numFmtId="4">
    <oc r="D43">
      <v>35.090000000000003</v>
    </oc>
    <nc r="D43">
      <v>42.960999999999999</v>
    </nc>
  </rcc>
  <rcc rId="29520" sId="19" numFmtId="34">
    <oc r="D56">
      <v>287.17718000000002</v>
    </oc>
    <nc r="D56">
      <v>351.39348999999999</v>
    </nc>
  </rcc>
  <rcc rId="29521" sId="19" numFmtId="34">
    <nc r="D63">
      <v>2</v>
    </nc>
  </rcc>
  <rcc rId="29522" sId="19" numFmtId="34">
    <oc r="D78">
      <v>76.534689999999998</v>
    </oc>
    <nc r="D78">
      <v>105.74330999999999</v>
    </nc>
  </rcc>
  <rcc rId="29523" sId="19" numFmtId="34">
    <oc r="D80">
      <v>394.74018999999998</v>
    </oc>
    <nc r="D80">
      <v>483.25319000000002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Яро!$19:$24,Яро!$28:$28,Яро!$41:$41,Яро!$44:$44,Яро!$47:$48,Яро!$55:$55,Яро!$57:$58,Яро!$65:$66,Яро!$76:$76,Яро!$83:$85,Яро!$88:$91,Яро!$93:$95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29431" sId="18" numFmtId="34">
    <oc r="D59">
      <v>460.87288000000001</v>
    </oc>
    <nc r="D59">
      <v>592.36425999999994</v>
    </nc>
  </rcc>
  <rcc rId="29432" sId="18" numFmtId="34">
    <oc r="C64">
      <v>67.612129999999993</v>
    </oc>
    <nc r="C64">
      <v>72.612129999999993</v>
    </nc>
  </rcc>
  <rcc rId="29433" sId="18" numFmtId="34">
    <oc r="D66">
      <v>59.754339999999999</v>
    </oc>
    <nc r="D66">
      <v>77.839119999999994</v>
    </nc>
  </rcc>
  <rcc rId="29434" sId="18" numFmtId="34">
    <oc r="D71">
      <v>6</v>
    </oc>
    <nc r="D71">
      <v>9.7659000000000002</v>
    </nc>
  </rcc>
  <rcc rId="29435" sId="18" numFmtId="34">
    <oc r="D76">
      <v>269.35273000000001</v>
    </oc>
    <nc r="D76">
      <v>443.53073000000001</v>
    </nc>
  </rcc>
  <rcc rId="29436" sId="18" numFmtId="34">
    <oc r="C77">
      <v>180</v>
    </oc>
    <nc r="C77">
      <v>163</v>
    </nc>
  </rcc>
  <rcc rId="29437" sId="18" numFmtId="34">
    <oc r="D80">
      <v>172.8</v>
    </oc>
    <nc r="D80">
      <v>177.88469000000001</v>
    </nc>
  </rcc>
  <rcc rId="29438" sId="18" numFmtId="34">
    <oc r="C81">
      <v>2196.39687</v>
    </oc>
    <nc r="C81">
      <v>2208.39687</v>
    </nc>
  </rcc>
  <rcc rId="29439" sId="18" numFmtId="34">
    <oc r="D81">
      <v>358.11836</v>
    </oc>
    <nc r="D81">
      <v>432.38839000000002</v>
    </nc>
  </rcc>
  <rcc rId="29440" sId="18" numFmtId="34">
    <oc r="D83">
      <v>792.74432999999999</v>
    </oc>
    <nc r="D83">
      <v>964.78412000000003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26857" sId="12">
    <oc r="A1" t="inlineStr">
      <is>
        <t xml:space="preserve">                     Анализ исполнения бюджета Тораевского сельского поселения на 01.04.2022 г.</t>
      </is>
    </oc>
    <nc r="A1" t="inlineStr">
      <is>
        <t xml:space="preserve">                     Анализ исполнения бюджета Тораевского сельского поселения на 01.05.2022 г.</t>
      </is>
    </nc>
  </rcc>
  <rcc rId="26858" sId="12" numFmtId="4">
    <oc r="D6">
      <v>33.426740000000002</v>
    </oc>
    <nc r="D6">
      <v>38.940649999999998</v>
    </nc>
  </rcc>
  <rcc rId="26859" sId="12" numFmtId="4">
    <oc r="D8">
      <v>116.37642</v>
    </oc>
    <nc r="D8">
      <v>148.50015999999999</v>
    </nc>
  </rcc>
  <rcc rId="26860" sId="12" numFmtId="4">
    <oc r="D9">
      <v>0.74570999999999998</v>
    </oc>
    <nc r="D9">
      <v>1.02003</v>
    </nc>
  </rcc>
  <rcc rId="26861" sId="12" numFmtId="4">
    <oc r="D10">
      <v>140.81354999999999</v>
    </oc>
    <nc r="D10">
      <v>176.22772000000001</v>
    </nc>
  </rcc>
  <rcc rId="26862" sId="12" numFmtId="4">
    <oc r="D11">
      <v>-15.6134</v>
    </oc>
    <nc r="D11">
      <v>-21.499179999999999</v>
    </nc>
  </rcc>
  <rcc rId="26863" sId="12" numFmtId="4">
    <oc r="D15">
      <v>2.4860500000000001</v>
    </oc>
    <nc r="D15">
      <v>2.5698300000000001</v>
    </nc>
  </rcc>
  <rcc rId="26864" sId="12" numFmtId="4">
    <oc r="D16">
      <v>20.846319999999999</v>
    </oc>
    <nc r="D16">
      <v>36.122639999999997</v>
    </nc>
  </rcc>
  <rcc rId="26865" sId="12" numFmtId="4">
    <oc r="D18">
      <v>2.1</v>
    </oc>
    <nc r="D18">
      <v>3.2</v>
    </nc>
  </rcc>
  <rcc rId="26866" sId="12" numFmtId="4">
    <oc r="D27">
      <v>220.51938999999999</v>
    </oc>
    <nc r="D27">
      <v>338.17189000000002</v>
    </nc>
  </rcc>
  <rcc rId="26867" sId="12" numFmtId="4">
    <oc r="D28">
      <v>7.7025100000000002</v>
    </oc>
    <nc r="D28">
      <v>8.2458600000000004</v>
    </nc>
  </rcc>
  <rcc rId="26868" sId="12" numFmtId="4">
    <oc r="D30">
      <v>0.40387000000000001</v>
    </oc>
    <nc r="D30">
      <v>10.40387</v>
    </nc>
  </rcc>
  <rcc rId="26869" sId="12" numFmtId="4">
    <oc r="D42">
      <v>584.67600000000004</v>
    </oc>
    <nc r="D42">
      <v>779.56799999999998</v>
    </nc>
  </rcc>
  <rcc rId="26870" sId="12" numFmtId="4">
    <oc r="D45">
      <v>27.219000000000001</v>
    </oc>
    <nc r="D45">
      <v>35.090000000000003</v>
    </nc>
  </rcc>
  <rcc rId="26871" sId="12" numFmtId="4">
    <nc r="D46">
      <v>270.44195000000002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28790" sId="10" numFmtId="4">
    <oc r="D6">
      <v>87.501360000000005</v>
    </oc>
    <nc r="D6">
      <v>109.25830000000001</v>
    </nc>
  </rcc>
  <rcc rId="28791" sId="10" numFmtId="4">
    <oc r="D8">
      <v>89.192049999999995</v>
    </oc>
    <nc r="D8">
      <v>123.46357</v>
    </nc>
  </rcc>
  <rcc rId="28792" sId="10" numFmtId="4">
    <oc r="D9">
      <v>0.61265000000000003</v>
    </oc>
    <nc r="D9">
      <v>0.76419000000000004</v>
    </nc>
  </rcc>
  <rcc rId="28793" sId="10" numFmtId="4">
    <oc r="D10">
      <v>105.84575</v>
    </oc>
    <nc r="D10">
      <v>143.0779</v>
    </nc>
  </rcc>
  <rcc rId="28794" sId="10" numFmtId="4">
    <oc r="D11">
      <v>-12.91283</v>
    </oc>
    <nc r="D11">
      <v>-15.15011</v>
    </nc>
  </rcc>
  <rcc rId="28795" sId="10" numFmtId="4">
    <oc r="D15">
      <v>68.402469999999994</v>
    </oc>
    <nc r="D15">
      <v>83.836470000000006</v>
    </nc>
  </rcc>
  <rcc rId="28796" sId="10" numFmtId="4">
    <oc r="D16">
      <v>92.569469999999995</v>
    </oc>
    <nc r="D16">
      <v>121.07120999999999</v>
    </nc>
  </rcc>
  <rcc rId="28797" sId="10" numFmtId="4">
    <oc r="D18">
      <v>1.19</v>
    </oc>
    <nc r="D18">
      <v>1.99</v>
    </nc>
  </rcc>
  <rcc rId="28798" sId="10" numFmtId="4">
    <oc r="D28">
      <v>18</v>
    </oc>
    <nc r="D28">
      <v>22.5</v>
    </nc>
  </rcc>
  <rcc rId="28799" sId="10" numFmtId="4">
    <oc r="D41">
      <v>1159.432</v>
    </oc>
    <nc r="D41">
      <v>1449.29</v>
    </nc>
  </rcc>
  <rcc rId="28800" sId="10" numFmtId="4">
    <oc r="D45">
      <v>74.111000000000004</v>
    </oc>
    <nc r="D45">
      <v>93.787000000000006</v>
    </nc>
  </rcc>
  <rcc rId="28801" sId="10" numFmtId="34">
    <oc r="D63">
      <v>4.9020000000000001</v>
    </oc>
    <nc r="D63">
      <v>9.9019999999999992</v>
    </nc>
  </rcc>
  <rcc rId="28802" sId="10" numFmtId="34">
    <oc r="D65">
      <v>46.350320000000004</v>
    </oc>
    <nc r="D65">
      <v>66.301320000000004</v>
    </nc>
  </rcc>
  <rcc rId="28803" sId="10" numFmtId="34">
    <oc r="D69">
      <v>0</v>
    </oc>
    <nc r="D69">
      <v>2.83134</v>
    </nc>
  </rcc>
  <rcc rId="28804" sId="10" numFmtId="34">
    <oc r="D79">
      <v>107.336</v>
    </oc>
    <nc r="D79">
      <v>165.56200999999999</v>
    </nc>
  </rcc>
  <rcc rId="28805" sId="10" numFmtId="34">
    <oc r="D80">
      <v>116.97087000000001</v>
    </oc>
    <nc r="D80">
      <v>143.81138999999999</v>
    </nc>
  </rcc>
  <rcc rId="28806" sId="10" numFmtId="34">
    <oc r="D83">
      <v>597.00340000000006</v>
    </oc>
    <nc r="D83">
      <v>745.6114</v>
    </nc>
  </rcc>
  <rcc rId="28807" sId="10" numFmtId="34">
    <oc r="D90">
      <v>38.534999999999997</v>
    </oc>
    <nc r="D90">
      <v>44</v>
    </nc>
  </rcc>
  <rcc rId="28808" sId="10" numFmtId="34">
    <oc r="D58">
      <v>416.46884999999997</v>
    </oc>
    <nc r="D58">
      <v>533.44764999999995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c rId="28584" sId="6" numFmtId="4">
    <oc r="D6">
      <v>6.5781700000000001</v>
    </oc>
    <nc r="D6">
      <v>13.338889999999999</v>
    </nc>
  </rcc>
  <rcc rId="28585" sId="6" numFmtId="4">
    <oc r="D8">
      <v>125.97229</v>
    </oc>
    <nc r="D8">
      <v>174.37636000000001</v>
    </nc>
  </rcc>
  <rcc rId="28586" sId="6" numFmtId="4">
    <oc r="D9">
      <v>0.86529</v>
    </oc>
    <nc r="D9">
      <v>1.0793299999999999</v>
    </nc>
  </rcc>
  <rcc rId="28587" sId="6" numFmtId="4">
    <oc r="D10">
      <v>149.49347</v>
    </oc>
    <nc r="D10">
      <v>202.07910999999999</v>
    </nc>
  </rcc>
  <rcc rId="28588" sId="6" numFmtId="4">
    <oc r="D11">
      <v>-18.23771</v>
    </oc>
    <nc r="D11">
      <v>-21.397600000000001</v>
    </nc>
  </rcc>
  <rcc rId="28589" sId="6" numFmtId="4">
    <oc r="D15">
      <v>15.20308</v>
    </oc>
    <nc r="D15">
      <v>178.24172999999999</v>
    </nc>
  </rcc>
  <rcc rId="28590" sId="6" numFmtId="4">
    <oc r="D16">
      <v>64.331699999999998</v>
    </oc>
    <nc r="D16">
      <v>75.015709999999999</v>
    </nc>
  </rcc>
  <rcc rId="28591" sId="6" numFmtId="4">
    <oc r="D28">
      <v>48.613</v>
    </oc>
    <nc r="D28">
      <v>52.708100000000002</v>
    </nc>
  </rcc>
  <rcc rId="28592" sId="6" numFmtId="4">
    <oc r="D44">
      <v>897.66800000000001</v>
    </oc>
    <nc r="D44">
      <v>1122.085</v>
    </nc>
  </rcc>
  <rcc rId="28593" sId="6" numFmtId="4">
    <oc r="D48">
      <v>35.090000000000003</v>
    </oc>
    <nc r="D48">
      <v>42.960999999999999</v>
    </nc>
  </rcc>
  <rcc rId="28594" sId="6" numFmtId="4">
    <oc r="D31">
      <v>13.87581</v>
    </oc>
    <nc r="D31">
      <v>29.053619999999999</v>
    </nc>
  </rcc>
  <rcc rId="28595" sId="6" numFmtId="4">
    <oc r="D61">
      <v>355.11820999999998</v>
    </oc>
    <nc r="D61">
      <v>458.90492999999998</v>
    </nc>
  </rcc>
  <rcc rId="28596" sId="6" numFmtId="4">
    <oc r="C66">
      <v>4.4279999999999999</v>
    </oc>
    <nc r="C66">
      <v>11.428000000000001</v>
    </nc>
  </rcc>
  <rcc rId="28597" sId="6" numFmtId="4">
    <oc r="D66">
      <v>4.4279999999999999</v>
    </oc>
    <nc r="D66">
      <v>6.4279999999999999</v>
    </nc>
  </rcc>
  <rcc rId="28598" sId="6" numFmtId="4">
    <oc r="D68">
      <v>23.815999999999999</v>
    </oc>
    <nc r="D68">
      <v>30.305440000000001</v>
    </nc>
  </rcc>
  <rcc rId="28599" sId="6" numFmtId="4">
    <oc r="D72">
      <v>0</v>
    </oc>
    <nc r="D72">
      <v>2.83134</v>
    </nc>
  </rcc>
  <rcc rId="28600" sId="6" numFmtId="4">
    <oc r="C79">
      <v>180</v>
    </oc>
    <nc r="C79">
      <v>190</v>
    </nc>
  </rcc>
  <rcc rId="28601" sId="6" numFmtId="4">
    <oc r="D79">
      <v>6</v>
    </oc>
    <nc r="D79">
      <v>16</v>
    </nc>
  </rcc>
  <rcc rId="28602" sId="6" numFmtId="4">
    <oc r="C84">
      <v>314.39999999999998</v>
    </oc>
    <nc r="C84">
      <v>407.28129000000001</v>
    </nc>
  </rcc>
  <rcc rId="28603" sId="6" numFmtId="4">
    <oc r="D84">
      <v>184.30995999999999</v>
    </oc>
    <nc r="D84">
      <v>226.96486999999999</v>
    </nc>
  </rcc>
  <rcc rId="28604" sId="6" numFmtId="4">
    <oc r="C85">
      <v>603.60599999999999</v>
    </oc>
    <nc r="C85">
      <v>650.52300000000002</v>
    </nc>
  </rcc>
  <rcc rId="28605" sId="6" numFmtId="4">
    <oc r="D85">
      <v>200.81458000000001</v>
    </oc>
    <nc r="D85">
      <v>232.61929000000001</v>
    </nc>
  </rcc>
  <rcc rId="28606" sId="6" numFmtId="4">
    <oc r="C87">
      <v>1920.3837799999999</v>
    </oc>
    <nc r="C87">
      <v>2080.7243199999998</v>
    </nc>
  </rcc>
  <rcc rId="28607" sId="6" numFmtId="4">
    <oc r="D87">
      <v>697.87257999999997</v>
    </oc>
    <nc r="D87">
      <v>879.71743000000004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2.xml><?xml version="1.0" encoding="utf-8"?>
<revisions xmlns="http://schemas.openxmlformats.org/spreadsheetml/2006/main" xmlns:r="http://schemas.openxmlformats.org/officeDocument/2006/relationships">
  <rcc rId="26806" sId="11">
    <oc r="A1" t="inlineStr">
      <is>
        <t xml:space="preserve">                     Анализ исполнения бюджета Сятракасинского сельского поселения на 01.04.2022 г.</t>
      </is>
    </oc>
    <nc r="A1" t="inlineStr">
      <is>
        <t xml:space="preserve">                     Анализ исполнения бюджета Сятракасинского сельского поселения на 01.05.2022 г.</t>
      </is>
    </nc>
  </rcc>
  <rcc rId="26807" sId="11" numFmtId="4">
    <oc r="D6">
      <v>37.78922</v>
    </oc>
    <nc r="D6">
      <v>42.6676</v>
    </nc>
  </rcc>
  <rcc rId="26808" sId="11" numFmtId="4">
    <oc r="D8">
      <v>86.831940000000003</v>
    </oc>
    <nc r="D8">
      <v>110.80045</v>
    </nc>
  </rcc>
  <rcc rId="26809" sId="11" numFmtId="4">
    <oc r="D9">
      <v>0.55640000000000001</v>
    </oc>
    <nc r="D9">
      <v>0.76105999999999996</v>
    </nc>
  </rcc>
  <rcc rId="26810" sId="11" numFmtId="4">
    <oc r="D10">
      <v>105.06520999999999</v>
    </oc>
    <nc r="D10">
      <v>131.48877999999999</v>
    </nc>
  </rcc>
  <rcc rId="26811" sId="11" numFmtId="4">
    <oc r="D11">
      <v>-11.64963</v>
    </oc>
    <nc r="D11">
      <v>-16.04119</v>
    </nc>
  </rcc>
  <rcc rId="26812" sId="11" numFmtId="4">
    <oc r="D13">
      <v>0.37980000000000003</v>
    </oc>
    <nc r="D13">
      <v>2.0487000000000002</v>
    </nc>
  </rcc>
  <rcc rId="26813" sId="11" numFmtId="4">
    <oc r="D15">
      <v>7.05105</v>
    </oc>
    <nc r="D15">
      <v>8.7825699999999998</v>
    </nc>
  </rcc>
  <rcc rId="26814" sId="11" numFmtId="4">
    <oc r="D16">
      <v>39.044550000000001</v>
    </oc>
    <nc r="D16">
      <v>62.077770000000001</v>
    </nc>
  </rcc>
  <rcc rId="26815" sId="11" numFmtId="4">
    <oc r="D18">
      <v>2.35</v>
    </oc>
    <nc r="D18">
      <v>3.35</v>
    </nc>
  </rcc>
  <rcc rId="26816" sId="11" numFmtId="4">
    <oc r="D28">
      <v>1.6934400000000001</v>
    </oc>
    <nc r="D28">
      <v>2.2579199999999999</v>
    </nc>
  </rcc>
  <rcc rId="26817" sId="11" numFmtId="4">
    <oc r="D30">
      <v>0</v>
    </oc>
    <nc r="D30">
      <v>1.11114</v>
    </nc>
  </rcc>
  <rcc rId="26818" sId="11" numFmtId="4">
    <oc r="D41">
      <v>1212.3</v>
    </oc>
    <nc r="D41">
      <v>1616.4</v>
    </nc>
  </rcc>
  <rcc rId="26819" sId="11" numFmtId="4">
    <oc r="D43">
      <v>165.91</v>
    </oc>
    <nc r="D43">
      <v>202.65899999999999</v>
    </nc>
  </rcc>
  <rcc rId="26820" sId="11" numFmtId="4">
    <oc r="D44">
      <v>54.435000000000002</v>
    </oc>
    <nc r="D44">
      <v>74.111000000000004</v>
    </nc>
  </rcc>
  <rcc rId="26821" sId="11" numFmtId="34">
    <oc r="D58">
      <v>307.45150000000001</v>
    </oc>
    <nc r="D58">
      <v>436.19724000000002</v>
    </nc>
  </rcc>
  <rcc rId="26822" sId="11" numFmtId="34">
    <oc r="D65">
      <v>41.669580000000003</v>
    </oc>
    <nc r="D65">
      <v>59.754359999999998</v>
    </nc>
  </rcc>
  <rcc rId="26823" sId="11" numFmtId="34">
    <oc r="D70">
      <v>0</v>
    </oc>
    <nc r="D70">
      <v>3.84</v>
    </nc>
  </rcc>
  <rcc rId="26824" sId="11" numFmtId="34">
    <oc r="D75">
      <v>188.42751000000001</v>
    </oc>
    <nc r="D75">
      <v>225.17651000000001</v>
    </nc>
  </rcc>
  <rcc rId="26825" sId="11" numFmtId="34">
    <oc r="D80">
      <v>388.76220000000001</v>
    </oc>
    <nc r="D80">
      <v>428.97334999999998</v>
    </nc>
  </rcc>
  <rcc rId="26826" sId="11" numFmtId="34">
    <oc r="D82">
      <v>926.74590999999998</v>
    </oc>
    <nc r="D82">
      <v>1159.4394500000001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fmt sheetId="1" sqref="D29">
    <dxf>
      <numFmt numFmtId="2" formatCode="0.00"/>
    </dxf>
  </rfmt>
  <rfmt sheetId="1" sqref="D29">
    <dxf>
      <numFmt numFmtId="183" formatCode="0.000"/>
    </dxf>
  </rfmt>
  <rfmt sheetId="1" sqref="D29">
    <dxf>
      <numFmt numFmtId="174" formatCode="0.0000"/>
    </dxf>
  </rfmt>
  <rfmt sheetId="1" sqref="D29">
    <dxf>
      <numFmt numFmtId="168" formatCode="0.00000"/>
    </dxf>
  </rfmt>
  <rcc rId="29917" sId="3" numFmtId="4">
    <oc r="D110">
      <v>956.90976000000001</v>
    </oc>
    <nc r="D110">
      <v>985.20975999999996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c rId="27805" sId="1">
    <oc r="A1" t="inlineStr">
      <is>
        <t>Анализ исполнения консолидированного бюджета Моргаушского районана 01.04.2022 г.</t>
      </is>
    </oc>
    <nc r="A1" t="inlineStr">
      <is>
        <t>Анализ исполнения консолидированного бюджета Моргаушского районана 01.05.2022 г.</t>
      </is>
    </nc>
  </rcc>
  <rcc rId="27806" sId="1">
    <oc r="D3" t="inlineStr">
      <is>
        <t>исполнено на 01.04.2022 г.</t>
      </is>
    </oc>
    <nc r="D3" t="inlineStr">
      <is>
        <t>исполнено на 01.05.2022 г.</t>
      </is>
    </nc>
  </rcc>
  <rcc rId="27807" sId="1">
    <oc r="G3" t="inlineStr">
      <is>
        <t>исполнено на 01.04.2022 г.</t>
      </is>
    </oc>
    <nc r="G3" t="inlineStr">
      <is>
        <t>исполнено на 01.05.2022 г.</t>
      </is>
    </nc>
  </rcc>
  <rcc rId="27808" sId="1">
    <oc r="J3" t="inlineStr">
      <is>
        <t>исполнено на 01.04.2022 г.</t>
      </is>
    </oc>
    <nc r="J3" t="inlineStr">
      <is>
        <t>исполнено на 01.05.2022 г.</t>
      </is>
    </nc>
  </rcc>
  <rcc rId="27809" sId="3">
    <oc r="A2" t="inlineStr">
      <is>
        <t xml:space="preserve">                                                        Моргаушского района на 01.04.2022 г. </t>
      </is>
    </oc>
    <nc r="A2" t="inlineStr">
      <is>
        <t xml:space="preserve">                                                        Моргаушского района на 01.05.2022 г. </t>
      </is>
    </nc>
  </rcc>
  <rcc rId="27810" sId="3">
    <oc r="D3" t="inlineStr">
      <is>
        <t>исполнено на 01.04.2022 г.</t>
      </is>
    </oc>
    <nc r="D3" t="inlineStr">
      <is>
        <t>исполнено на 01.05.2022 г.</t>
      </is>
    </nc>
  </rcc>
  <rcc rId="27811" sId="3">
    <oc r="D75" t="inlineStr">
      <is>
        <t>исполнено на 01.04.2022 г.</t>
      </is>
    </oc>
    <nc r="D75" t="inlineStr">
      <is>
        <t>исполнено на 01.05.2022 г.</t>
      </is>
    </nc>
  </rcc>
  <rcc rId="27812" sId="3" numFmtId="4">
    <oc r="D6">
      <v>30473.09996</v>
    </oc>
    <nc r="D6">
      <v>39169.695440000003</v>
    </nc>
  </rcc>
  <rcc rId="27813" sId="3" numFmtId="4">
    <oc r="D8">
      <v>753.02387999999996</v>
    </oc>
    <nc r="D8">
      <v>960.88347999999996</v>
    </nc>
  </rcc>
  <rcc rId="27814" sId="3" numFmtId="4">
    <oc r="D9">
      <v>4.8251900000000001</v>
    </oc>
    <nc r="D9">
      <v>6.6002900000000002</v>
    </nc>
  </rcc>
  <rcc rId="27815" sId="3" numFmtId="4">
    <oc r="D10">
      <v>911.14644999999996</v>
    </oc>
    <nc r="D10">
      <v>1140.2969700000001</v>
    </nc>
  </rcc>
  <rcc rId="27816" sId="3" numFmtId="4">
    <oc r="D11">
      <v>-101.02779</v>
    </oc>
    <nc r="D11">
      <v>-139.11250000000001</v>
    </nc>
  </rcc>
  <rcc rId="27817" sId="3" numFmtId="4">
    <oc r="D13">
      <v>2703.9421499999999</v>
    </oc>
    <nc r="D13">
      <v>6470.9753099999998</v>
    </nc>
  </rcc>
  <rcc rId="27818" sId="3" numFmtId="4">
    <oc r="D14">
      <v>0.29969000000000001</v>
    </oc>
    <nc r="D14">
      <v>-3.4452500000000001</v>
    </nc>
  </rcc>
  <rcc rId="27819" sId="3" numFmtId="4">
    <oc r="D15">
      <v>919.17972999999995</v>
    </oc>
    <nc r="D15">
      <v>1020.17994</v>
    </nc>
  </rcc>
  <rcc rId="27820" sId="3" numFmtId="4">
    <oc r="D16">
      <v>944.40074000000004</v>
    </oc>
    <nc r="D16">
      <v>1139.7031899999999</v>
    </nc>
  </rcc>
  <rcc rId="27821" sId="3" numFmtId="4">
    <oc r="D20">
      <v>203.47613000000001</v>
    </oc>
    <nc r="D20">
      <v>266.38959999999997</v>
    </nc>
  </rcc>
  <rcc rId="27822" sId="3" numFmtId="4">
    <oc r="D25">
      <v>602.54841999999996</v>
    </oc>
    <nc r="D25">
      <v>812.05891999999994</v>
    </nc>
  </rcc>
  <rcc rId="27823" sId="3" numFmtId="4">
    <oc r="D37">
      <v>2163.4771799999999</v>
    </oc>
    <nc r="D37">
      <v>3354.8548599999999</v>
    </nc>
  </rcc>
  <rcc rId="27824" sId="3" numFmtId="4">
    <oc r="D38">
      <v>63.734340000000003</v>
    </oc>
    <nc r="D38">
      <v>85.640169999999998</v>
    </nc>
  </rcc>
  <rcc rId="27825" sId="3" numFmtId="4">
    <oc r="D42">
      <v>113.43527</v>
    </oc>
    <nc r="D42">
      <v>164.12064000000001</v>
    </nc>
  </rcc>
  <rcc rId="27826" sId="3" numFmtId="4">
    <oc r="D44">
      <v>317.70154000000002</v>
    </oc>
    <nc r="D44">
      <v>457.53095000000002</v>
    </nc>
  </rcc>
  <rcc rId="27827" sId="3" numFmtId="4">
    <oc r="D46">
      <v>0.76173999999999997</v>
    </oc>
    <nc r="D46">
      <v>1.1885300000000001</v>
    </nc>
  </rcc>
  <rcc rId="27828" sId="3" numFmtId="4">
    <oc r="D50">
      <v>2337.7159200000001</v>
    </oc>
    <nc r="D50">
      <v>2439.2743700000001</v>
    </nc>
  </rcc>
  <rcc rId="27829" sId="3" numFmtId="4">
    <oc r="D54">
      <v>354.37608</v>
    </oc>
    <nc r="D54">
      <v>513.25729999999999</v>
    </nc>
  </rcc>
  <rcc rId="27830" sId="3" numFmtId="4">
    <oc r="D55">
      <v>21.082470000000001</v>
    </oc>
    <nc r="D55">
      <v>28.21472</v>
    </nc>
  </rcc>
  <rcc rId="27831" sId="3" numFmtId="4">
    <oc r="D56">
      <v>49.596670000000003</v>
    </oc>
    <nc r="D56">
      <v>62.182899999999997</v>
    </nc>
  </rcc>
  <rcc rId="27832" sId="3" numFmtId="4">
    <oc r="D63">
      <v>449.1</v>
    </oc>
    <nc r="D63">
      <v>748.5</v>
    </nc>
  </rcc>
  <rcc rId="27833" sId="3" numFmtId="4">
    <oc r="D66">
      <v>31357.096949999999</v>
    </oc>
    <nc r="D66">
      <v>60913.488299999997</v>
    </nc>
  </rcc>
  <rcc rId="27834" sId="3" numFmtId="4">
    <oc r="D67">
      <v>119088.07988</v>
    </oc>
    <nc r="D67">
      <v>149226.22454</v>
    </nc>
  </rcc>
  <rcc rId="27835" sId="3" numFmtId="4">
    <oc r="D68">
      <v>10568.615</v>
    </oc>
    <nc r="D68">
      <v>15202.054</v>
    </nc>
  </rcc>
  <rcc rId="27836" sId="3" numFmtId="4">
    <oc r="D70">
      <v>-12.16386</v>
    </oc>
    <nc r="D70">
      <v>-1841.36194</v>
    </nc>
  </rcc>
  <rfmt sheetId="3" sqref="C72:D72">
    <dxf>
      <numFmt numFmtId="183" formatCode="0.000"/>
    </dxf>
  </rfmt>
  <rfmt sheetId="3" sqref="C72:D72">
    <dxf>
      <numFmt numFmtId="174" formatCode="0.0000"/>
    </dxf>
  </rfmt>
  <rfmt sheetId="3" sqref="C72:D72">
    <dxf>
      <numFmt numFmtId="168" formatCode="0.000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2.xml><?xml version="1.0" encoding="utf-8"?>
<revisions xmlns="http://schemas.openxmlformats.org/spreadsheetml/2006/main" xmlns:r="http://schemas.openxmlformats.org/officeDocument/2006/relationships">
  <rcc rId="29676" sId="2" numFmtId="4">
    <oc r="DG32">
      <v>246742.32052000001</v>
    </oc>
    <nc r="DG32">
      <v>247122.85935000001</v>
    </nc>
  </rcc>
  <rcc rId="29677" sId="2" numFmtId="4">
    <oc r="DH32">
      <v>31476.94758</v>
    </oc>
    <nc r="DH32">
      <v>40387.847450000001</v>
    </nc>
  </rcc>
  <rcc rId="29678" sId="2" numFmtId="4">
    <oc r="DJ32">
      <v>26450.138129999999</v>
    </oc>
    <nc r="DJ32">
      <v>26495.538130000001</v>
    </nc>
  </rcc>
  <rcc rId="29679" sId="2" numFmtId="4">
    <oc r="DK32">
      <v>6944.1272399999998</v>
    </oc>
    <nc r="DK32">
      <v>9052.0363400000006</v>
    </nc>
  </rcc>
  <rcc rId="29680" sId="2" numFmtId="4">
    <oc r="DM32">
      <v>25974.799999999999</v>
    </oc>
    <nc r="DM32">
      <v>25988.2</v>
    </nc>
  </rcc>
  <rcc rId="29681" sId="2" numFmtId="4">
    <oc r="DN32">
      <v>6749.8272399999996</v>
    </oc>
    <nc r="DN32">
      <v>8840.7363399999995</v>
    </nc>
  </rcc>
  <rcc rId="29682" sId="2" numFmtId="4">
    <oc r="DV32">
      <v>330.33812999999998</v>
    </oc>
    <nc r="DV32">
      <v>362.33812999999998</v>
    </nc>
  </rcc>
  <rcc rId="29683" sId="2" numFmtId="4">
    <oc r="DW32">
      <v>194.3</v>
    </oc>
    <nc r="DW32">
      <v>211.3</v>
    </nc>
  </rcc>
  <rcc rId="29684" sId="2" numFmtId="4">
    <oc r="DZ32">
      <v>492.26510000000002</v>
    </oc>
    <nc r="DZ32">
      <v>652.97793999999999</v>
    </nc>
  </rcc>
  <rcc rId="29685" sId="2" numFmtId="4">
    <oc r="EB32">
      <v>1005.7</v>
    </oc>
    <nc r="EB32">
      <v>1015.7</v>
    </nc>
  </rcc>
  <rcc rId="29686" sId="2" numFmtId="4">
    <oc r="EC32">
      <v>81.47</v>
    </oc>
    <nc r="EC32">
      <v>114.68662</v>
    </nc>
  </rcc>
  <rcc rId="29687" sId="2" numFmtId="4">
    <oc r="EE32">
      <v>66659.748380000005</v>
    </oc>
    <nc r="EE32">
      <v>66687.748380000005</v>
    </nc>
  </rcc>
  <rcc rId="29688" sId="2" numFmtId="4">
    <oc r="EF32">
      <v>5319.0601699999997</v>
    </oc>
    <nc r="EF32">
      <v>6980.2263700000003</v>
    </nc>
  </rcc>
  <rcc rId="29689" sId="2" numFmtId="4">
    <oc r="EH32">
      <v>110637.30422999999</v>
    </oc>
    <nc r="EH32">
      <v>110841.49252</v>
    </nc>
  </rcc>
  <rcc rId="29690" sId="2" numFmtId="4">
    <oc r="EI32">
      <v>7911.7288799999997</v>
    </oc>
    <nc r="EI32">
      <v>10597.004000000001</v>
    </nc>
  </rcc>
  <rcc rId="29691" sId="2" numFmtId="4">
    <oc r="EK32">
      <v>39299.629780000003</v>
    </oc>
    <nc r="EK32">
      <v>39400.97032</v>
    </nc>
  </rcc>
  <rcc rId="29692" sId="2" numFmtId="4">
    <oc r="EL32">
      <v>10612.93619</v>
    </oc>
    <nc r="EL32">
      <v>12842.284180000001</v>
    </nc>
  </rcc>
  <rcc rId="29693" sId="2" numFmtId="4">
    <oc r="EQ32">
      <v>285</v>
    </oc>
    <nc r="EQ32">
      <v>276.61</v>
    </nc>
  </rcc>
  <rcc rId="29694" sId="2" numFmtId="4">
    <oc r="ER32">
      <v>115.36</v>
    </oc>
    <nc r="ER32">
      <v>148.63200000000001</v>
    </nc>
  </rcc>
  <rcc rId="29695" sId="2" numFmtId="4">
    <oc r="EX32">
      <v>3208.26359</v>
    </oc>
    <nc r="EX32">
      <v>4075.143</v>
    </nc>
  </rcc>
  <rfmt sheetId="2" sqref="EW31">
    <dxf>
      <numFmt numFmtId="4" formatCode="#,##0.00"/>
    </dxf>
  </rfmt>
  <rfmt sheetId="2" sqref="EW31">
    <dxf>
      <numFmt numFmtId="187" formatCode="#,##0.000"/>
    </dxf>
  </rfmt>
  <rfmt sheetId="2" sqref="EW31">
    <dxf>
      <numFmt numFmtId="186" formatCode="#,##0.0000"/>
    </dxf>
  </rfmt>
  <rfmt sheetId="2" sqref="EW31">
    <dxf>
      <numFmt numFmtId="172" formatCode="#,##0.00000"/>
    </dxf>
  </rfmt>
  <rcc rId="29696" sId="2" numFmtId="4">
    <oc r="EW32">
      <v>-9485.8495199999998</v>
    </oc>
    <nc r="EW32">
      <v>-11096.995150000001</v>
    </nc>
  </rcc>
  <rfmt sheetId="2" sqref="EW31">
    <dxf>
      <numFmt numFmtId="186" formatCode="#,##0.0000"/>
    </dxf>
  </rfmt>
  <rfmt sheetId="2" sqref="EW31">
    <dxf>
      <numFmt numFmtId="187" formatCode="#,##0.000"/>
    </dxf>
  </rfmt>
  <rfmt sheetId="2" sqref="EW31">
    <dxf>
      <numFmt numFmtId="4" formatCode="#,##0.00"/>
    </dxf>
  </rfmt>
  <rfmt sheetId="2" sqref="EW31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21.xml><?xml version="1.0" encoding="utf-8"?>
<revisions xmlns="http://schemas.openxmlformats.org/spreadsheetml/2006/main" xmlns:r="http://schemas.openxmlformats.org/officeDocument/2006/relationships">
  <rcc rId="28534" sId="5" numFmtId="4">
    <oc r="D6">
      <v>251.62358</v>
    </oc>
    <nc r="D6">
      <v>327.50326999999999</v>
    </nc>
  </rcc>
  <rcc rId="28535" sId="5" numFmtId="4">
    <oc r="D8">
      <v>133.32830999999999</v>
    </oc>
    <nc r="D8">
      <v>184.55889999999999</v>
    </nc>
  </rcc>
  <rcc rId="28536" sId="5" numFmtId="4">
    <oc r="D9">
      <v>0.91581999999999997</v>
    </oc>
    <nc r="D9">
      <v>1.14235</v>
    </nc>
  </rcc>
  <rcc rId="28537" sId="5" numFmtId="4">
    <oc r="D10">
      <v>158.22300999999999</v>
    </oc>
    <nc r="D10">
      <v>213.87933000000001</v>
    </nc>
  </rcc>
  <rcc rId="28538" sId="5" numFmtId="4">
    <oc r="D11">
      <v>-19.302659999999999</v>
    </oc>
    <nc r="D11">
      <v>-22.647069999999999</v>
    </nc>
  </rcc>
  <rcc rId="28539" sId="5" numFmtId="4">
    <oc r="D15">
      <v>4.6750800000000003</v>
    </oc>
    <nc r="D15">
      <v>11.19487</v>
    </nc>
  </rcc>
  <rcc rId="28540" sId="5" numFmtId="4">
    <oc r="D16">
      <v>471.18256000000002</v>
    </oc>
    <nc r="D16">
      <v>477.99500999999998</v>
    </nc>
  </rcc>
  <rcc rId="28541" sId="5" numFmtId="4">
    <oc r="D18">
      <v>3.02</v>
    </oc>
    <nc r="D18">
      <v>3.42</v>
    </nc>
  </rcc>
  <rcc rId="28542" sId="5" numFmtId="4">
    <oc r="D43">
      <v>1868.068</v>
    </oc>
    <nc r="D43">
      <v>2335.085</v>
    </nc>
  </rcc>
  <rcc rId="28543" sId="5" numFmtId="4">
    <oc r="D45">
      <v>0</v>
    </oc>
    <nc r="D45">
      <v>358.70400000000001</v>
    </nc>
  </rcc>
  <rcc rId="28544" sId="5" numFmtId="4">
    <oc r="D47">
      <v>74.111000000000004</v>
    </oc>
    <nc r="D47">
      <v>93.787000000000006</v>
    </nc>
  </rcc>
  <rcc rId="28545" sId="5" numFmtId="4">
    <oc r="D60">
      <v>436.25044000000003</v>
    </oc>
    <nc r="D60">
      <v>559.07582000000002</v>
    </nc>
  </rcc>
  <rcc rId="28546" sId="5" numFmtId="4">
    <oc r="D65">
      <v>7.3120000000000003</v>
    </oc>
    <nc r="D65">
      <v>12.311999999999999</v>
    </nc>
  </rcc>
  <rcc rId="28547" sId="5" numFmtId="4">
    <oc r="D67">
      <v>51.84395</v>
    </oc>
    <nc r="D67">
      <v>68.428730000000002</v>
    </nc>
  </rcc>
  <rcc rId="28548" sId="5" numFmtId="4">
    <oc r="D71">
      <v>0</v>
    </oc>
    <nc r="D71">
      <v>7.6313399999999998</v>
    </nc>
  </rcc>
  <rcc rId="28549" sId="5" numFmtId="4">
    <oc r="D73">
      <v>0</v>
    </oc>
    <nc r="D73">
      <v>2</v>
    </nc>
  </rcc>
  <rcc rId="28550" sId="5" numFmtId="4">
    <oc r="D77">
      <v>39.856000000000002</v>
    </oc>
    <nc r="D77">
      <v>398.56</v>
    </nc>
  </rcc>
  <rcc rId="28551" sId="5" numFmtId="4">
    <oc r="D81">
      <v>329.80259999999998</v>
    </oc>
    <nc r="D81">
      <v>418.14183000000003</v>
    </nc>
  </rcc>
  <rcc rId="28552" sId="5" numFmtId="4">
    <oc r="D82">
      <v>793.23046999999997</v>
    </oc>
    <nc r="D82">
      <v>1058.6410800000001</v>
    </nc>
  </rcc>
  <rcc rId="28553" sId="5" numFmtId="4">
    <oc r="D85">
      <v>1147.15066</v>
    </oc>
    <nc r="D85">
      <v>1390.81357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29640" sId="2" numFmtId="4">
    <oc r="BZ32">
      <v>193547.20436</v>
    </oc>
    <nc r="BZ32">
      <v>192283.19756</v>
    </nc>
  </rcc>
  <rcc rId="29641" sId="2" numFmtId="4">
    <oc r="CA32">
      <v>23308.304059999999</v>
    </oc>
    <nc r="CA32">
      <v>29935.395680000001</v>
    </nc>
  </rcc>
  <rcc rId="29642" sId="2" numFmtId="4">
    <oc r="BE32">
      <v>1419.56</v>
    </oc>
    <nc r="BE32">
      <v>1432.96</v>
    </nc>
  </rcc>
  <rcc rId="29643" sId="2" numFmtId="4">
    <oc r="BF32">
      <v>1458.4014</v>
    </oc>
    <nc r="BF32">
      <v>1920.6414</v>
    </nc>
  </rcc>
  <rcc rId="29644" sId="2">
    <oc r="BE21">
      <f>Сят!C33</f>
    </oc>
    <nc r="BE21">
      <f>Сят!C31</f>
    </nc>
  </rcc>
  <rcc rId="29645" sId="2">
    <oc r="BF19">
      <f>Мос!D33</f>
    </oc>
    <nc r="BF19">
      <f>Мос!D31</f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fmt sheetId="3" sqref="D7">
    <dxf>
      <numFmt numFmtId="2" formatCode="0.00"/>
    </dxf>
  </rfmt>
  <rfmt sheetId="3" sqref="D7">
    <dxf>
      <numFmt numFmtId="183" formatCode="0.000"/>
    </dxf>
  </rfmt>
  <rfmt sheetId="3" sqref="D7">
    <dxf>
      <numFmt numFmtId="174" formatCode="0.0000"/>
    </dxf>
  </rfmt>
  <rfmt sheetId="3" sqref="D7">
    <dxf>
      <numFmt numFmtId="168" formatCode="0.00000"/>
    </dxf>
  </rfmt>
  <rfmt sheetId="3" sqref="D7">
    <dxf>
      <numFmt numFmtId="174" formatCode="0.0000"/>
    </dxf>
  </rfmt>
  <rfmt sheetId="3" sqref="D7">
    <dxf>
      <numFmt numFmtId="183" formatCode="0.000"/>
    </dxf>
  </rfmt>
  <rfmt sheetId="3" sqref="D7">
    <dxf>
      <numFmt numFmtId="2" formatCode="0.00"/>
    </dxf>
  </rfmt>
  <rfmt sheetId="3" sqref="D7">
    <dxf>
      <numFmt numFmtId="166" formatCode="0.0"/>
    </dxf>
  </rfmt>
  <rfmt sheetId="3" sqref="D22">
    <dxf>
      <numFmt numFmtId="2" formatCode="0.00"/>
    </dxf>
  </rfmt>
  <rfmt sheetId="3" sqref="D22">
    <dxf>
      <numFmt numFmtId="183" formatCode="0.000"/>
    </dxf>
  </rfmt>
  <rfmt sheetId="3" sqref="D22">
    <dxf>
      <numFmt numFmtId="174" formatCode="0.0000"/>
    </dxf>
  </rfmt>
  <rfmt sheetId="3" sqref="D22">
    <dxf>
      <numFmt numFmtId="168" formatCode="0.00000"/>
    </dxf>
  </rfmt>
  <rfmt sheetId="3" sqref="D22">
    <dxf>
      <numFmt numFmtId="174" formatCode="0.0000"/>
    </dxf>
  </rfmt>
  <rfmt sheetId="3" sqref="D22">
    <dxf>
      <numFmt numFmtId="183" formatCode="0.000"/>
    </dxf>
  </rfmt>
  <rfmt sheetId="3" sqref="D22">
    <dxf>
      <numFmt numFmtId="2" formatCode="0.00"/>
    </dxf>
  </rfmt>
  <rfmt sheetId="3" sqref="D25">
    <dxf>
      <numFmt numFmtId="166" formatCode="0.0"/>
    </dxf>
  </rfmt>
  <rcc rId="29843" sId="3" numFmtId="4">
    <oc r="D38">
      <v>85.640169999999998</v>
    </oc>
    <nc r="D38">
      <v>106.20901000000001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30099" sId="3" numFmtId="4">
    <oc r="C66">
      <v>276619.50153000001</v>
    </oc>
    <nc r="C66">
      <v>277209.85298000003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29727" sId="3" numFmtId="4">
    <oc r="D6">
      <v>39169.695440000003</v>
    </oc>
    <nc r="D6">
      <v>48978.087879999999</v>
    </nc>
  </rcc>
  <rcc rId="29728" sId="3" numFmtId="4">
    <oc r="D8">
      <v>960.88347999999996</v>
    </oc>
    <nc r="D8">
      <v>1330.09708</v>
    </nc>
  </rcc>
  <rcc rId="29729" sId="3" numFmtId="4">
    <oc r="D9">
      <v>6.6002900000000002</v>
    </oc>
    <nc r="D9">
      <v>8.2329299999999996</v>
    </nc>
  </rcc>
  <rcc rId="29730" sId="3" numFmtId="4">
    <oc r="D10">
      <v>1140.2969700000001</v>
    </oc>
    <nc r="D10">
      <v>1541.40626</v>
    </nc>
  </rcc>
  <rcc rId="29731" sId="3" numFmtId="4">
    <oc r="D11">
      <v>-139.11250000000001</v>
    </oc>
    <nc r="D11">
      <v>-163.21532999999999</v>
    </nc>
  </rcc>
  <rcc rId="29732" sId="3" numFmtId="4">
    <oc r="D13">
      <v>6470.9753099999998</v>
    </oc>
    <nc r="D13">
      <v>7524.7331999999997</v>
    </nc>
  </rcc>
  <rcc rId="29733" sId="3" numFmtId="4">
    <oc r="D14">
      <v>-3.4452500000000001</v>
    </oc>
    <nc r="D14">
      <v>1.37643</v>
    </nc>
  </rcc>
  <rcc rId="29734" sId="3" numFmtId="4">
    <oc r="D15">
      <v>1020.17994</v>
    </oc>
    <nc r="D15">
      <v>1164.21684</v>
    </nc>
  </rcc>
  <rcc rId="29735" sId="3" numFmtId="4">
    <oc r="D16">
      <v>1139.7031899999999</v>
    </oc>
    <nc r="D16">
      <v>1170.8891699999999</v>
    </nc>
  </rcc>
  <rcc rId="29736" sId="3" numFmtId="4">
    <oc r="D20">
      <v>266.38959999999997</v>
    </oc>
    <nc r="D20">
      <v>339.55542000000003</v>
    </nc>
  </rcc>
  <rcc rId="29737" sId="3" numFmtId="4">
    <oc r="D23">
      <v>4760.2740000000003</v>
    </oc>
    <nc r="D23">
      <v>4672.9189999999999</v>
    </nc>
  </rcc>
  <rcc rId="29738" sId="3" numFmtId="4">
    <oc r="D25">
      <v>812.05891999999994</v>
    </oc>
    <nc r="D25">
      <v>978.54148999999995</v>
    </nc>
  </rcc>
  <rcc rId="29739" sId="3" numFmtId="4">
    <oc r="D37">
      <v>3354.8548599999999</v>
    </oc>
    <nc r="D37">
      <v>3888.0152400000002</v>
    </nc>
  </rcc>
  <rcc rId="29740" sId="3" numFmtId="4">
    <oc r="D42">
      <v>164.12064000000001</v>
    </oc>
    <nc r="D42">
      <v>218.22895</v>
    </nc>
  </rcc>
  <rcc rId="29741" sId="3" numFmtId="4">
    <oc r="D44">
      <v>457.53095000000002</v>
    </oc>
    <nc r="D44">
      <v>558.73143000000005</v>
    </nc>
  </rcc>
  <rcc rId="29742" sId="3" numFmtId="4">
    <oc r="D46">
      <v>1.1885300000000001</v>
    </oc>
    <nc r="D46">
      <v>102.05945</v>
    </nc>
  </rcc>
  <rcc rId="29743" sId="3" numFmtId="4">
    <oc r="D50">
      <v>2439.2743700000001</v>
    </oc>
    <nc r="D50">
      <v>2458.4559899999999</v>
    </nc>
  </rcc>
  <rcc rId="29744" sId="3" numFmtId="4">
    <oc r="D54">
      <v>513.25729999999999</v>
    </oc>
    <nc r="D54">
      <v>632.03390999999999</v>
    </nc>
  </rcc>
  <rcc rId="29745" sId="3" numFmtId="4">
    <oc r="D55">
      <v>28.21472</v>
    </oc>
    <nc r="D55">
      <v>31.226009999999999</v>
    </nc>
  </rcc>
  <rcc rId="29746" sId="3" numFmtId="4">
    <oc r="D56">
      <v>62.182899999999997</v>
    </oc>
    <nc r="D56">
      <v>74.050110000000004</v>
    </nc>
  </rcc>
  <rcc rId="29747" sId="3" numFmtId="4">
    <oc r="C66">
      <v>276619.50153000001</v>
    </oc>
    <nc r="C66">
      <v>277209.85298000003</v>
    </nc>
  </rcc>
  <rcc rId="29748" sId="3" numFmtId="4">
    <oc r="D66">
      <v>60913.488299999997</v>
    </oc>
    <nc r="D66">
      <v>64880.918539999999</v>
    </nc>
  </rcc>
  <rcc rId="29749" sId="3" numFmtId="4">
    <oc r="D67">
      <v>149226.22454</v>
    </oc>
    <nc r="D67">
      <v>191858.47529999999</v>
    </nc>
  </rcc>
  <rcc rId="29750" sId="3" numFmtId="4">
    <oc r="D68">
      <v>15202.054</v>
    </oc>
    <nc r="D68">
      <v>18977.363000000001</v>
    </nc>
  </rcc>
  <rfmt sheetId="3" sqref="D62">
    <dxf>
      <numFmt numFmtId="183" formatCode="0.000"/>
    </dxf>
  </rfmt>
  <rfmt sheetId="3" sqref="D62">
    <dxf>
      <numFmt numFmtId="174" formatCode="0.0000"/>
    </dxf>
  </rfmt>
  <rfmt sheetId="3" sqref="D62">
    <dxf>
      <numFmt numFmtId="168" formatCode="0.00000"/>
    </dxf>
  </rfmt>
  <rcc rId="29751" sId="3" numFmtId="4">
    <oc r="D79">
      <v>6809.2355699999998</v>
    </oc>
    <nc r="D79">
      <v>8720.8352699999996</v>
    </nc>
  </rcc>
  <rcc rId="29752" sId="3" numFmtId="4">
    <oc r="D80">
      <v>0</v>
    </oc>
    <nc r="D80">
      <v>91.7</v>
    </nc>
  </rcc>
  <rcc rId="29753" sId="3" numFmtId="4">
    <oc r="D81">
      <v>1904.2101</v>
    </oc>
    <nc r="D81">
      <v>2310.8806599999998</v>
    </nc>
  </rcc>
  <rcc rId="29754" sId="3" numFmtId="4">
    <oc r="C83">
      <v>534.57510000000002</v>
    </oc>
    <nc r="C83">
      <v>512.57510000000002</v>
    </nc>
  </rcc>
  <rcc rId="29755" sId="3" numFmtId="4">
    <oc r="C84">
      <v>11437.721</v>
    </oc>
    <nc r="C84">
      <v>12035.882900000001</v>
    </nc>
  </rcc>
  <rcc rId="29756" sId="3" numFmtId="4">
    <oc r="D84">
      <v>5387.7713400000002</v>
    </oc>
    <nc r="D84">
      <v>6187.7713400000002</v>
    </nc>
  </rcc>
  <rcc rId="29757" sId="3" numFmtId="4">
    <oc r="D86">
      <v>799.5</v>
    </oc>
    <nc r="D86">
      <v>1000.2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27068" sId="15">
    <oc r="A1" t="inlineStr">
      <is>
        <t xml:space="preserve">                     Анализ исполнения бюджета Шатьмапосинского сельского поселения на 01.04.2022 г.</t>
      </is>
    </oc>
    <nc r="A1" t="inlineStr">
      <is>
        <t xml:space="preserve">                     Анализ исполнения бюджета Шатьмапосинского сельского поселения на 01.05.2022 г.</t>
      </is>
    </nc>
  </rcc>
  <rcc rId="27069" sId="15" numFmtId="4">
    <oc r="D6">
      <v>8.7272400000000001</v>
    </oc>
    <nc r="D6">
      <v>13.005839999999999</v>
    </nc>
  </rcc>
  <rcc rId="27070" sId="15" numFmtId="4">
    <oc r="D8">
      <v>53.324170000000002</v>
    </oc>
    <nc r="D8">
      <v>68.043400000000005</v>
    </nc>
  </rcc>
  <rcc rId="27071" sId="15" numFmtId="4">
    <oc r="D9">
      <v>0.34168999999999999</v>
    </oc>
    <nc r="D9">
      <v>0.46738000000000002</v>
    </nc>
  </rcc>
  <rcc rId="27072" sId="15" numFmtId="4">
    <oc r="D10">
      <v>64.521379999999994</v>
    </oc>
    <nc r="D10">
      <v>80.748320000000007</v>
    </nc>
  </rcc>
  <rcc rId="27073" sId="15" numFmtId="4">
    <oc r="D11">
      <v>-7.1541199999999998</v>
    </oc>
    <nc r="D11">
      <v>-9.8510200000000001</v>
    </nc>
  </rcc>
  <rcc rId="27074" sId="15" numFmtId="4">
    <oc r="D13">
      <v>0</v>
    </oc>
    <nc r="D13">
      <v>3.4327999999999999</v>
    </nc>
  </rcc>
  <rcc rId="27075" sId="15" numFmtId="4">
    <oc r="D15">
      <v>0.88360000000000005</v>
    </oc>
    <nc r="D15">
      <v>20.658069999999999</v>
    </nc>
  </rcc>
  <rcc rId="27076" sId="15" numFmtId="4">
    <oc r="D16">
      <v>20.27534</v>
    </oc>
    <nc r="D16">
      <v>24.407430000000002</v>
    </nc>
  </rcc>
  <rcc rId="27077" sId="15" numFmtId="4">
    <oc r="D28">
      <v>4.3352000000000004</v>
    </oc>
    <nc r="D28">
      <v>8.6704000000000008</v>
    </nc>
  </rcc>
  <rcc rId="27078" sId="15" numFmtId="4">
    <nc r="D30">
      <v>4.0933700000000002</v>
    </nc>
  </rcc>
  <rcc rId="27079" sId="15" numFmtId="4">
    <oc r="D42">
      <v>474.45</v>
    </oc>
    <nc r="D42">
      <v>632.6</v>
    </nc>
  </rcc>
  <rcc rId="27080" sId="15" numFmtId="4">
    <oc r="D44">
      <v>151.91999999999999</v>
    </oc>
    <nc r="D44">
      <v>206.315</v>
    </nc>
  </rcc>
  <rcc rId="27081" sId="15" numFmtId="4">
    <oc r="D45">
      <v>27.219000000000001</v>
    </oc>
    <nc r="D45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c rId="29124" sId="14" numFmtId="34">
    <oc r="D58">
      <v>449.69123999999999</v>
    </oc>
    <nc r="D58">
      <v>546.91409999999996</v>
    </nc>
  </rcc>
  <rcc rId="29125" sId="14" numFmtId="34">
    <oc r="C63">
      <v>3.9279999999999999</v>
    </oc>
    <nc r="C63">
      <v>8.9280000000000008</v>
    </nc>
  </rcc>
  <rcc rId="29126" sId="14" numFmtId="34">
    <oc r="D65">
      <v>23.701740000000001</v>
    </oc>
    <nc r="D65">
      <v>30.935649999999999</v>
    </nc>
  </rcc>
  <rcc rId="29127" sId="14" numFmtId="34">
    <oc r="C69">
      <v>3</v>
    </oc>
    <nc r="C69">
      <v>8.5</v>
    </nc>
  </rcc>
  <rcc rId="29128" sId="14" numFmtId="34">
    <oc r="D69">
      <v>0</v>
    </oc>
    <nc r="D69">
      <v>2.83134</v>
    </nc>
  </rcc>
  <rcc rId="29129" sId="14" numFmtId="34">
    <oc r="C70">
      <v>15</v>
    </oc>
    <nc r="C70">
      <v>18</v>
    </nc>
  </rcc>
  <rcc rId="29130" sId="14" numFmtId="34">
    <oc r="C76">
      <v>20</v>
    </oc>
    <nc r="C76">
      <v>55</v>
    </nc>
  </rcc>
  <rcc rId="29131" sId="14" numFmtId="34">
    <oc r="D76">
      <v>20</v>
    </oc>
    <nc r="D76">
      <v>25</v>
    </nc>
  </rcc>
  <rcc rId="29132" sId="14" numFmtId="34">
    <oc r="D79">
      <v>305.17504000000002</v>
    </oc>
    <nc r="D79">
      <v>308.00855000000001</v>
    </nc>
  </rcc>
  <rcc rId="29133" sId="14" numFmtId="34">
    <oc r="C80">
      <v>1870.509</v>
    </oc>
    <nc r="C80">
      <v>1822.009</v>
    </nc>
  </rcc>
  <rcc rId="29134" sId="14" numFmtId="34">
    <oc r="D80">
      <v>46.396380000000001</v>
    </oc>
    <nc r="D80">
      <v>63.671379999999999</v>
    </nc>
  </rcc>
  <rcc rId="29135" sId="14" numFmtId="34">
    <oc r="D82">
      <v>346.13600000000002</v>
    </oc>
    <nc r="D82">
      <v>432.67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1.xml><?xml version="1.0" encoding="utf-8"?>
<revisions xmlns="http://schemas.openxmlformats.org/spreadsheetml/2006/main" xmlns:r="http://schemas.openxmlformats.org/officeDocument/2006/relationships">
  <rcc rId="26982" sId="13" numFmtId="34">
    <oc r="D54">
      <v>252.00033999999999</v>
    </oc>
    <nc r="D54">
      <v>362.13506999999998</v>
    </nc>
  </rcc>
  <rcc rId="26983" sId="13" numFmtId="34">
    <oc r="D61">
      <v>11.79406</v>
    </oc>
    <nc r="D61">
      <v>18.670539999999999</v>
    </nc>
  </rcc>
  <rcc rId="26984" sId="13" numFmtId="34">
    <oc r="D71">
      <v>162.10760999999999</v>
    </oc>
    <nc r="D71">
      <v>185.08360999999999</v>
    </nc>
  </rcc>
  <rcc rId="26985" sId="13" numFmtId="34">
    <oc r="D76">
      <v>23.98075</v>
    </oc>
    <nc r="D76">
      <v>34.443669999999997</v>
    </nc>
  </rcc>
  <rcc rId="26986" sId="13" numFmtId="34">
    <oc r="D78">
      <v>160.26857000000001</v>
    </oc>
    <nc r="D78">
      <v>234.57952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11.xml><?xml version="1.0" encoding="utf-8"?>
<revisions xmlns="http://schemas.openxmlformats.org/spreadsheetml/2006/main" xmlns:r="http://schemas.openxmlformats.org/officeDocument/2006/relationships">
  <rcc rId="26939" sId="13">
    <oc r="A1" t="inlineStr">
      <is>
        <t xml:space="preserve">                     Анализ исполнения бюджета Хорнойского сельского поселения на 01.03.2022 г.</t>
      </is>
    </oc>
    <nc r="A1" t="inlineStr">
      <is>
        <t xml:space="preserve">                     Анализ исполнения бюджета Хорнойского сельского поселения на 01.05.2022 г.</t>
      </is>
    </nc>
  </rcc>
  <rcc rId="26940" sId="13" numFmtId="4">
    <oc r="D6">
      <v>5.9066200000000002</v>
    </oc>
    <nc r="D6">
      <v>22.946159999999999</v>
    </nc>
  </rcc>
  <rcc rId="26941" sId="13" numFmtId="4">
    <oc r="D8">
      <v>54.405079999999998</v>
    </oc>
    <nc r="D8">
      <v>69.422690000000003</v>
    </nc>
  </rcc>
  <rcc rId="26942" sId="13" numFmtId="4">
    <oc r="D9">
      <v>0.34860999999999998</v>
    </oc>
    <nc r="D9">
      <v>0.47683999999999999</v>
    </nc>
  </rcc>
  <rcc rId="26943" sId="13" numFmtId="4">
    <oc r="D10">
      <v>65.829229999999995</v>
    </oc>
    <nc r="D10">
      <v>82.385080000000002</v>
    </nc>
  </rcc>
  <rcc rId="26944" sId="13" numFmtId="4">
    <oc r="D11">
      <v>-7.2991400000000004</v>
    </oc>
    <nc r="D11">
      <v>-10.050700000000001</v>
    </nc>
  </rcc>
  <rcc rId="26945" sId="13" numFmtId="4">
    <oc r="D15">
      <v>1.7322</v>
    </oc>
    <nc r="D15">
      <v>1.73305</v>
    </nc>
  </rcc>
  <rcc rId="26946" sId="13" numFmtId="4">
    <oc r="D16">
      <v>19.327310000000001</v>
    </oc>
    <nc r="D16">
      <v>30.332550000000001</v>
    </nc>
  </rcc>
  <rcc rId="26947" sId="13" numFmtId="4">
    <oc r="D18">
      <v>0.8</v>
    </oc>
    <nc r="D18">
      <v>1.2</v>
    </nc>
  </rcc>
  <rcc rId="26948" sId="13" numFmtId="4">
    <oc r="D33">
      <v>0.2</v>
    </oc>
    <nc r="D33">
      <v>0</v>
    </nc>
  </rcc>
  <rcc rId="26949" sId="13" numFmtId="4">
    <oc r="D37">
      <v>523.82399999999996</v>
    </oc>
    <nc r="D37">
      <v>698.43200000000002</v>
    </nc>
  </rcc>
  <rcc rId="26950" sId="13" numFmtId="4">
    <oc r="D40">
      <v>143.6</v>
    </oc>
    <nc r="D40">
      <v>166.57599999999999</v>
    </nc>
  </rcc>
  <rcc rId="26951" sId="13" numFmtId="4">
    <oc r="D41">
      <v>27.219000000000001</v>
    </oc>
    <nc r="D41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2.xml><?xml version="1.0" encoding="utf-8"?>
<revisions xmlns="http://schemas.openxmlformats.org/spreadsheetml/2006/main" xmlns:r="http://schemas.openxmlformats.org/officeDocument/2006/relationships">
  <rcc rId="27017" sId="14">
    <oc r="A1" t="inlineStr">
      <is>
        <t xml:space="preserve">                     Анализ исполнения бюджета Чуманкасинского сельского поселения на 01.04.2022 г.</t>
      </is>
    </oc>
    <nc r="A1" t="inlineStr">
      <is>
        <t xml:space="preserve">                     Анализ исполнения бюджета Чуманкасинского сельского поселения на 01.05.2022 г.</t>
      </is>
    </nc>
  </rcc>
  <rcc rId="27018" sId="14" numFmtId="4">
    <oc r="D6">
      <v>18.432780000000001</v>
    </oc>
    <nc r="D6">
      <v>16.880009999999999</v>
    </nc>
  </rcc>
  <rcc rId="27019" sId="14" numFmtId="4">
    <oc r="D8">
      <v>51.882980000000003</v>
    </oc>
    <nc r="D8">
      <v>66.204430000000002</v>
    </nc>
  </rcc>
  <rcc rId="27020" sId="14" numFmtId="4">
    <oc r="D9">
      <v>0.33244000000000001</v>
    </oc>
    <nc r="D9">
      <v>0.45473000000000002</v>
    </nc>
  </rcc>
  <rcc rId="27021" sId="14" numFmtId="4">
    <oc r="D10">
      <v>62.777549999999998</v>
    </oc>
    <nc r="D10">
      <v>78.565920000000006</v>
    </nc>
  </rcc>
  <rcc rId="27022" sId="14" numFmtId="4">
    <oc r="D11">
      <v>-6.9607700000000001</v>
    </oc>
    <nc r="D11">
      <v>-9.5848099999999992</v>
    </nc>
  </rcc>
  <rcc rId="27023" sId="14" numFmtId="4">
    <oc r="D15">
      <v>5.4635300000000004</v>
    </oc>
    <nc r="D15">
      <v>6.6472199999999999</v>
    </nc>
  </rcc>
  <rcc rId="27024" sId="14" numFmtId="4">
    <oc r="D16">
      <v>13.38776</v>
    </oc>
    <nc r="D16">
      <v>30.082940000000001</v>
    </nc>
  </rcc>
  <rcc rId="27025" sId="14" numFmtId="4">
    <oc r="D18">
      <v>1.2</v>
    </oc>
    <nc r="D18">
      <v>1.4</v>
    </nc>
  </rcc>
  <rcc rId="27026" sId="14" numFmtId="4">
    <oc r="D30">
      <v>0</v>
    </oc>
    <nc r="D30">
      <v>11.72705</v>
    </nc>
  </rcc>
  <rcc rId="27027" sId="14" numFmtId="4">
    <oc r="D42">
      <v>848.87400000000002</v>
    </oc>
    <nc r="D42">
      <v>1131.8320000000001</v>
    </nc>
  </rcc>
  <rcc rId="27028" sId="14" numFmtId="4">
    <oc r="D44">
      <v>155.29400000000001</v>
    </oc>
    <nc r="D44">
      <v>222.74</v>
    </nc>
  </rcc>
  <rcc rId="27029" sId="14" numFmtId="4">
    <oc r="D45">
      <v>27.219000000000001</v>
    </oc>
    <nc r="D45">
      <v>35.090000000000003</v>
    </nc>
  </rcc>
  <rcc rId="27030" sId="14" numFmtId="4">
    <oc r="D22">
      <v>0.36364999999999997</v>
    </oc>
    <nc r="D22">
      <v>3.65E-3</v>
    </nc>
  </rcc>
  <rcc rId="27031" sId="14" numFmtId="34">
    <oc r="D58">
      <v>309.27668</v>
    </oc>
    <nc r="D58">
      <v>449.69123999999999</v>
    </nc>
  </rcc>
  <rcc rId="27032" sId="14" numFmtId="34">
    <oc r="D65">
      <v>16.46782</v>
    </oc>
    <nc r="D65">
      <v>23.701740000000001</v>
    </nc>
  </rcc>
  <rcc rId="27033" sId="14" numFmtId="34">
    <oc r="D75">
      <v>191.37633</v>
    </oc>
    <nc r="D75">
      <v>258.82233000000002</v>
    </nc>
  </rcc>
  <rcc rId="27034" sId="14" numFmtId="34">
    <oc r="D76">
      <v>0</v>
    </oc>
    <nc r="D76">
      <v>20</v>
    </nc>
  </rcc>
  <rcc rId="27035" sId="14" numFmtId="34">
    <oc r="D79">
      <v>292.32105999999999</v>
    </oc>
    <nc r="D79">
      <v>305.17504000000002</v>
    </nc>
  </rcc>
  <rcc rId="27036" sId="14" numFmtId="34">
    <oc r="D80">
      <v>28.441379999999999</v>
    </oc>
    <nc r="D80">
      <v>46.396380000000001</v>
    </nc>
  </rcc>
  <rcc rId="27037" sId="14" numFmtId="34">
    <oc r="D82">
      <v>259.60199999999998</v>
    </oc>
    <nc r="D82">
      <v>346.13600000000002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c rId="28747" sId="8" numFmtId="4">
    <oc r="D6">
      <v>506.54926</v>
    </oc>
    <nc r="D6">
      <v>637.40652999999998</v>
    </nc>
  </rcc>
  <rcc rId="28748" sId="8" numFmtId="4">
    <oc r="D8">
      <v>74.020219999999995</v>
    </oc>
    <nc r="D8">
      <v>102.46203</v>
    </nc>
  </rcc>
  <rcc rId="28749" sId="8" numFmtId="4">
    <oc r="D9">
      <v>0.50844</v>
    </oc>
    <nc r="D9">
      <v>0.63419999999999999</v>
    </nc>
  </rcc>
  <rcc rId="28750" sId="8" numFmtId="4">
    <oc r="D10">
      <v>87.841080000000005</v>
    </oc>
    <nc r="D10">
      <v>118.73992</v>
    </nc>
  </rcc>
  <rcc rId="28751" sId="8" numFmtId="4">
    <oc r="D11">
      <v>-10.716340000000001</v>
    </oc>
    <nc r="D11">
      <v>-12.57306</v>
    </nc>
  </rcc>
  <rcc rId="28752" sId="8" numFmtId="4">
    <oc r="D15">
      <v>79.505039999999994</v>
    </oc>
    <nc r="D15">
      <v>88.439109999999999</v>
    </nc>
  </rcc>
  <rcc rId="28753" sId="8" numFmtId="4">
    <oc r="D16">
      <v>332.74236000000002</v>
    </oc>
    <nc r="D16">
      <v>369.41886</v>
    </nc>
  </rcc>
  <rcc rId="28754" sId="8" numFmtId="4">
    <oc r="D41">
      <v>2762.1</v>
    </oc>
    <nc r="D41">
      <v>3452.625</v>
    </nc>
  </rcc>
  <rcc rId="28755" sId="8" numFmtId="4">
    <oc r="C43">
      <v>9846.6996299999992</v>
    </oc>
    <nc r="C43">
      <v>8582.69283</v>
    </nc>
  </rcc>
  <rcc rId="28756" sId="8" numFmtId="34">
    <oc r="D58">
      <v>608.67379000000005</v>
    </oc>
    <nc r="D58">
      <v>809.73734000000002</v>
    </nc>
  </rcc>
  <rcc rId="28757" sId="8" numFmtId="34">
    <oc r="D75">
      <v>336.79399999999998</v>
    </oc>
    <nc r="D75">
      <v>361.80200000000002</v>
    </nc>
  </rcc>
  <rcc rId="28758" sId="8" numFmtId="34">
    <oc r="D80">
      <v>1098.1253300000001</v>
    </oc>
    <nc r="D80">
      <v>1614.54937</v>
    </nc>
  </rcc>
  <rcc rId="28759" sId="8" numFmtId="34">
    <oc r="D82">
      <v>2700.5</v>
    </oc>
    <nc r="D82">
      <v>3111.4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1.xml><?xml version="1.0" encoding="utf-8"?>
<revisions xmlns="http://schemas.openxmlformats.org/spreadsheetml/2006/main" xmlns:r="http://schemas.openxmlformats.org/officeDocument/2006/relationships">
  <rcc rId="28710" sId="7" numFmtId="34">
    <oc r="D57">
      <v>485.51713000000001</v>
    </oc>
    <nc r="D57">
      <v>636.75883999999996</v>
    </nc>
  </rcc>
  <rcc rId="28711" sId="7" numFmtId="34">
    <oc r="D64">
      <v>59.254339999999999</v>
    </oc>
    <nc r="D64">
      <v>77.339119999999994</v>
    </nc>
  </rcc>
  <rcc rId="28712" sId="7" numFmtId="34">
    <oc r="D74">
      <v>560.86699999999996</v>
    </oc>
    <nc r="D74">
      <v>1009.6152</v>
    </nc>
  </rcc>
  <rcc rId="28713" sId="7" numFmtId="34">
    <oc r="D75">
      <v>0</v>
    </oc>
    <nc r="D75">
      <v>5</v>
    </nc>
  </rcc>
  <rcc rId="28714" sId="7" numFmtId="34">
    <oc r="D78">
      <v>75.564859999999996</v>
    </oc>
    <nc r="D78">
      <v>130.20853</v>
    </nc>
  </rcc>
  <rcc rId="28715" sId="7" numFmtId="34">
    <oc r="D79">
      <v>209.80161000000001</v>
    </oc>
    <nc r="D79">
      <v>299.85748999999998</v>
    </nc>
  </rcc>
  <rcc rId="28716" sId="7" numFmtId="34">
    <oc r="D81">
      <v>639.46799999999996</v>
    </oc>
    <nc r="D81">
      <v>739.46799999999996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11.xml><?xml version="1.0" encoding="utf-8"?>
<revisions xmlns="http://schemas.openxmlformats.org/spreadsheetml/2006/main" xmlns:r="http://schemas.openxmlformats.org/officeDocument/2006/relationships">
  <rcc rId="28668" sId="7" numFmtId="34">
    <oc r="D6">
      <v>162.88225</v>
    </oc>
    <nc r="D6">
      <v>216.81098</v>
    </nc>
  </rcc>
  <rcc rId="28669" sId="7" numFmtId="34">
    <oc r="D8">
      <v>149.8794</v>
    </oc>
    <nc r="D8">
      <v>207.46964</v>
    </nc>
  </rcc>
  <rcc rId="28670" sId="7" numFmtId="34">
    <oc r="D9">
      <v>1.02952</v>
    </oc>
    <nc r="D9">
      <v>1.2841800000000001</v>
    </nc>
  </rcc>
  <rcc rId="28671" sId="7" numFmtId="34">
    <oc r="D10">
      <v>177.86451</v>
    </oc>
    <nc r="D10">
      <v>240.42989</v>
    </nc>
  </rcc>
  <rcc rId="28672" sId="7" numFmtId="4">
    <oc r="D11">
      <v>-21.698889999999999</v>
    </oc>
    <nc r="D11">
      <v>-25.458449999999999</v>
    </nc>
  </rcc>
  <rcc rId="28673" sId="7" numFmtId="34">
    <oc r="D15">
      <v>53.890880000000003</v>
    </oc>
    <nc r="D15">
      <v>56.891689999999997</v>
    </nc>
  </rcc>
  <rcc rId="28674" sId="7" numFmtId="34">
    <oc r="D16">
      <v>535.27404999999999</v>
    </oc>
    <nc r="D16">
      <v>635.36577</v>
    </nc>
  </rcc>
  <rcc rId="28675" sId="7" numFmtId="34">
    <oc r="D18">
      <v>0</v>
    </oc>
    <nc r="D18">
      <v>4.2</v>
    </nc>
  </rcc>
  <rcc rId="28676" sId="7" numFmtId="4">
    <oc r="D27">
      <v>8.1999999999999993</v>
    </oc>
    <nc r="D27">
      <v>58.2</v>
    </nc>
  </rcc>
  <rcc rId="28677" sId="7" numFmtId="4">
    <oc r="D30">
      <v>11.647740000000001</v>
    </oc>
    <nc r="D30">
      <v>13.573600000000001</v>
    </nc>
  </rcc>
  <rcc rId="28678" sId="7" numFmtId="34">
    <oc r="D41">
      <v>806.03200000000004</v>
    </oc>
    <nc r="D41">
      <v>1007.54</v>
    </nc>
  </rcc>
  <rcc rId="28679" sId="7" numFmtId="34">
    <oc r="D45">
      <v>74.111000000000004</v>
    </oc>
    <nc r="D45">
      <v>93.787000000000006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111.xml><?xml version="1.0" encoding="utf-8"?>
<revisions xmlns="http://schemas.openxmlformats.org/spreadsheetml/2006/main" xmlns:r="http://schemas.openxmlformats.org/officeDocument/2006/relationships">
  <rfmt sheetId="1" sqref="C28">
    <dxf>
      <numFmt numFmtId="174" formatCode="0.0000"/>
    </dxf>
  </rfmt>
  <rfmt sheetId="1" sqref="C28">
    <dxf>
      <numFmt numFmtId="183" formatCode="0.000"/>
    </dxf>
  </rfmt>
  <rfmt sheetId="1" sqref="C28">
    <dxf>
      <numFmt numFmtId="2" formatCode="0.00"/>
    </dxf>
  </rfmt>
  <rfmt sheetId="1" sqref="C28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9948" sId="3" numFmtId="4">
    <oc r="D120">
      <v>215.16</v>
    </oc>
    <nc r="D120">
      <v>186.86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Яро!$19:$24,Яро!$28:$28,Яро!$41:$41,Яро!$44:$44,Яро!$47:$48,Яро!$55:$55,Яро!$57:$58,Яро!$65:$66,Яро!$76:$76,Яро!$83:$85,Яро!$88:$95</formula>
    <oldFormula>Яро!$19:$24,Яро!$28:$28,Яро!$41:$41,Яро!$44:$44,Яро!$47:$48,Яро!$55:$55,Яро!$57:$58,Яро!$65:$66,Яро!$76:$76,Яро!$83:$85,Яро!$88:$95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27390" sId="18" numFmtId="34">
    <oc r="D59">
      <v>318.64242000000002</v>
    </oc>
    <nc r="D59">
      <v>460.87288000000001</v>
    </nc>
  </rcc>
  <rcc rId="27391" sId="18" numFmtId="34">
    <oc r="D66">
      <v>41.669559999999997</v>
    </oc>
    <nc r="D66">
      <v>59.754339999999999</v>
    </nc>
  </rcc>
  <rcc rId="27392" sId="18" numFmtId="34">
    <oc r="D71">
      <v>2.5</v>
    </oc>
    <nc r="D71">
      <v>6</v>
    </nc>
  </rcc>
  <rcc rId="27393" sId="18" numFmtId="34">
    <oc r="D76">
      <v>250</v>
    </oc>
    <nc r="D76">
      <v>269.35273000000001</v>
    </nc>
  </rcc>
  <rcc rId="27394" sId="18" numFmtId="34">
    <oc r="D77">
      <v>0</v>
    </oc>
    <nc r="D77">
      <v>8</v>
    </nc>
  </rcc>
  <rcc rId="27395" sId="18" numFmtId="34">
    <oc r="D80">
      <v>142.80000000000001</v>
    </oc>
    <nc r="D80">
      <v>172.8</v>
    </nc>
  </rcc>
  <rcc rId="27396" sId="18" numFmtId="34">
    <oc r="C81">
      <v>2071.39687</v>
    </oc>
    <nc r="C81">
      <v>2196.39687</v>
    </nc>
  </rcc>
  <rcc rId="27397" sId="18" numFmtId="34">
    <oc r="D81">
      <v>164.59451000000001</v>
    </oc>
    <nc r="D81">
      <v>358.11836</v>
    </nc>
  </rcc>
  <rcc rId="27398" sId="18" numFmtId="34">
    <oc r="D83">
      <v>342.58631000000003</v>
    </oc>
    <nc r="D83">
      <v>792.74432999999999</v>
    </nc>
  </rcc>
  <rcc rId="27399" sId="18" numFmtId="34">
    <oc r="D90">
      <v>11.925000000000001</v>
    </oc>
    <nc r="D90">
      <v>21.855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c rId="27192" sId="16" numFmtId="34">
    <oc r="D57">
      <v>256.88270999999997</v>
    </oc>
    <nc r="D57">
      <v>406.25483000000003</v>
    </nc>
  </rcc>
  <rcc rId="27193" sId="16" numFmtId="34">
    <oc r="D64">
      <v>12.52013</v>
    </oc>
    <nc r="D64">
      <v>19.75404</v>
    </nc>
  </rcc>
  <rcc rId="27194" sId="16" numFmtId="34">
    <oc r="D69">
      <v>14.2</v>
    </oc>
    <nc r="D69">
      <v>15.7</v>
    </nc>
  </rcc>
  <rcc rId="27195" sId="16" numFmtId="34">
    <oc r="D74">
      <v>34.644170000000003</v>
    </oc>
    <nc r="D74">
      <v>346.44416999999999</v>
    </nc>
  </rcc>
  <rcc rId="27196" sId="16" numFmtId="34">
    <oc r="D75">
      <v>29.5</v>
    </oc>
    <nc r="D75">
      <v>43.6</v>
    </nc>
  </rcc>
  <rcc rId="27197" sId="16" numFmtId="34">
    <oc r="D78">
      <v>236.648</v>
    </oc>
    <nc r="D78">
      <v>258.30356</v>
    </nc>
  </rcc>
  <rcc rId="27198" sId="16" numFmtId="34">
    <oc r="C79">
      <v>719.40300000000002</v>
    </oc>
    <nc r="C79">
      <v>634.40300000000002</v>
    </nc>
  </rcc>
  <rcc rId="27199" sId="16" numFmtId="34">
    <oc r="D79">
      <v>153.44571999999999</v>
    </oc>
    <nc r="D79">
      <v>191.70598000000001</v>
    </nc>
  </rcc>
  <rcc rId="27200" sId="16" numFmtId="34">
    <oc r="D81">
      <v>270.327</v>
    </oc>
    <nc r="D81">
      <v>360.43599999999998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27147" sId="16">
    <oc r="A1" t="inlineStr">
      <is>
        <t xml:space="preserve">                     Анализ исполнения бюджета Юнгинского сельского поселения на 01.04.2022 г.</t>
      </is>
    </oc>
    <nc r="A1" t="inlineStr">
      <is>
        <t xml:space="preserve">                     Анализ исполнения бюджета Юнгинского сельского поселения на 01.05.2022 г.</t>
      </is>
    </nc>
  </rcc>
  <rcc rId="27148" sId="16" numFmtId="4">
    <oc r="D6">
      <v>29.056470000000001</v>
    </oc>
    <nc r="D6">
      <v>41.692010000000003</v>
    </nc>
  </rcc>
  <rcc rId="27149" sId="16" numFmtId="4">
    <oc r="D8">
      <v>85.751050000000006</v>
    </oc>
    <nc r="D8">
      <v>109.42119</v>
    </nc>
  </rcc>
  <rcc rId="27150" sId="16" numFmtId="4">
    <oc r="D9">
      <v>0.54947000000000001</v>
    </oc>
    <nc r="D9">
      <v>0.75160000000000005</v>
    </nc>
  </rcc>
  <rcc rId="27151" sId="16" numFmtId="4">
    <oc r="D10">
      <v>103.75735</v>
    </oc>
    <nc r="D10">
      <v>129.85201000000001</v>
    </nc>
  </rcc>
  <rcc rId="27152" sId="16" numFmtId="4">
    <oc r="D11">
      <v>-11.50437</v>
    </oc>
    <nc r="D11">
      <v>-15.841279999999999</v>
    </nc>
  </rcc>
  <rcc rId="27153" sId="16" numFmtId="4">
    <oc r="D15">
      <v>27.872330000000002</v>
    </oc>
    <nc r="D15">
      <v>30.190349999999999</v>
    </nc>
  </rcc>
  <rcc rId="27154" sId="16" numFmtId="4">
    <oc r="D16">
      <v>103.18935</v>
    </oc>
    <nc r="D16">
      <v>111.47855</v>
    </nc>
  </rcc>
  <rcc rId="27155" sId="16" numFmtId="4">
    <oc r="D18">
      <v>0.4</v>
    </oc>
    <nc r="D18">
      <v>0.5</v>
    </nc>
  </rcc>
  <rcc rId="27156" sId="16" numFmtId="4">
    <oc r="D27">
      <v>45.99436</v>
    </oc>
    <nc r="D27">
      <v>179.37268</v>
    </nc>
  </rcc>
  <rcc rId="27157" sId="16" numFmtId="4">
    <oc r="D28">
      <v>4.0642500000000004</v>
    </oc>
    <nc r="D28">
      <v>5.4189999999999996</v>
    </nc>
  </rcc>
  <rcc rId="27158" sId="16" numFmtId="4">
    <nc r="D30">
      <v>14.720929999999999</v>
    </nc>
  </rcc>
  <rcc rId="27159" sId="16" numFmtId="4">
    <oc r="D41">
      <v>604.35</v>
    </oc>
    <nc r="D41">
      <v>805.8</v>
    </nc>
  </rcc>
  <rcc rId="27160" sId="16" numFmtId="4">
    <oc r="D43">
      <v>0</v>
    </oc>
    <nc r="D43">
      <v>311.8</v>
    </nc>
  </rcc>
  <rcc rId="27161" sId="16" numFmtId="4">
    <oc r="D44">
      <v>27.219000000000001</v>
    </oc>
    <nc r="D44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.xml><?xml version="1.0" encoding="utf-8"?>
<revisions xmlns="http://schemas.openxmlformats.org/spreadsheetml/2006/main" xmlns:r="http://schemas.openxmlformats.org/officeDocument/2006/relationships">
  <rcc rId="29266" sId="16" numFmtId="34">
    <oc r="D57">
      <v>406.25483000000003</v>
    </oc>
    <nc r="D57">
      <v>558.88520000000005</v>
    </nc>
  </rcc>
  <rcc rId="29267" sId="16" numFmtId="34">
    <oc r="C62">
      <v>54.322000000000003</v>
    </oc>
    <nc r="C62">
      <v>59.322000000000003</v>
    </nc>
  </rcc>
  <rcc rId="29268" sId="16" numFmtId="34">
    <oc r="D64">
      <v>19.75404</v>
    </oc>
    <nc r="D64">
      <v>26.987950000000001</v>
    </nc>
  </rcc>
  <rcc rId="29269" sId="16" numFmtId="34">
    <oc r="C69">
      <v>292</v>
    </oc>
    <nc r="C69">
      <v>296</v>
    </nc>
  </rcc>
  <rcc rId="29270" sId="16" numFmtId="34">
    <oc r="D74">
      <v>346.44416999999999</v>
    </oc>
    <nc r="D74">
      <v>353.94416999999999</v>
    </nc>
  </rcc>
  <rcc rId="29271" sId="16" numFmtId="34">
    <oc r="D75">
      <v>43.6</v>
    </oc>
    <nc r="D75">
      <v>62.2</v>
    </nc>
  </rcc>
  <rcc rId="29272" sId="16" numFmtId="34">
    <oc r="C78">
      <v>6406.88</v>
    </oc>
    <nc r="C78">
      <v>6397.88</v>
    </nc>
  </rcc>
  <rcc rId="29273" sId="16" numFmtId="34">
    <oc r="D78">
      <v>258.30356</v>
    </oc>
    <nc r="D78">
      <v>307.22192999999999</v>
    </nc>
  </rcc>
  <rcc rId="29274" sId="16" numFmtId="34">
    <oc r="C79">
      <v>634.40300000000002</v>
    </oc>
    <nc r="C79">
      <v>644.40300000000002</v>
    </nc>
  </rcc>
  <rcc rId="29275" sId="16" numFmtId="34">
    <oc r="D79">
      <v>191.70598000000001</v>
    </oc>
    <nc r="D79">
      <v>247.54409999999999</v>
    </nc>
  </rcc>
  <rcc rId="29276" sId="16" numFmtId="34">
    <oc r="D81">
      <v>360.43599999999998</v>
    </oc>
    <nc r="D81">
      <v>450.54500000000002</v>
    </nc>
  </rcc>
  <rcc rId="29277" sId="16" numFmtId="34">
    <oc r="C88">
      <v>10</v>
    </oc>
    <nc r="C88">
      <v>20</v>
    </nc>
  </rcc>
  <rcc rId="29278" sId="16" numFmtId="34">
    <oc r="D88">
      <v>5</v>
    </oc>
    <nc r="D88">
      <v>7.492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1.xml><?xml version="1.0" encoding="utf-8"?>
<revisions xmlns="http://schemas.openxmlformats.org/spreadsheetml/2006/main" xmlns:r="http://schemas.openxmlformats.org/officeDocument/2006/relationships">
  <rcc rId="29083" sId="14" numFmtId="4">
    <oc r="D6">
      <v>16.880009999999999</v>
    </oc>
    <nc r="D6">
      <v>24.694479999999999</v>
    </nc>
  </rcc>
  <rcc rId="29084" sId="14" numFmtId="4">
    <oc r="D8">
      <v>66.204430000000002</v>
    </oc>
    <nc r="D8">
      <v>91.643079999999998</v>
    </nc>
  </rcc>
  <rcc rId="29085" sId="14" numFmtId="4">
    <oc r="D9">
      <v>0.45473000000000002</v>
    </oc>
    <nc r="D9">
      <v>0.56718000000000002</v>
    </nc>
  </rcc>
  <rcc rId="29086" sId="14" numFmtId="4">
    <oc r="D10">
      <v>78.565920000000006</v>
    </oc>
    <nc r="D10">
      <v>106.20216000000001</v>
    </nc>
  </rcc>
  <rcc rId="29087" sId="14" numFmtId="4">
    <oc r="D11">
      <v>-9.5848099999999992</v>
    </oc>
    <nc r="D11">
      <v>-11.245469999999999</v>
    </nc>
  </rcc>
  <rcc rId="29088" sId="14" numFmtId="4">
    <oc r="D13">
      <v>87.744879999999995</v>
    </oc>
    <nc r="D13">
      <v>143.49297999999999</v>
    </nc>
  </rcc>
  <rcc rId="29089" sId="14" numFmtId="4">
    <oc r="D15">
      <v>6.6472199999999999</v>
    </oc>
    <nc r="D15">
      <v>6.7709599999999996</v>
    </nc>
  </rcc>
  <rcc rId="29090" sId="14" numFmtId="4">
    <oc r="D16">
      <v>30.082940000000001</v>
    </oc>
    <nc r="D16">
      <v>31.537230000000001</v>
    </nc>
  </rcc>
  <rcc rId="29091" sId="14" numFmtId="4">
    <oc r="D30">
      <v>11.72705</v>
    </oc>
    <nc r="D30">
      <v>13.91216</v>
    </nc>
  </rcc>
  <rcc rId="29092" sId="14" numFmtId="4">
    <oc r="D42">
      <v>1131.8320000000001</v>
    </oc>
    <nc r="D42">
      <v>1414.79</v>
    </nc>
  </rcc>
  <rcc rId="29093" sId="14" numFmtId="4">
    <oc r="D45">
      <v>35.090000000000003</v>
    </oc>
    <nc r="D45">
      <v>42.960999999999999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11.xml><?xml version="1.0" encoding="utf-8"?>
<revisions xmlns="http://schemas.openxmlformats.org/spreadsheetml/2006/main" xmlns:r="http://schemas.openxmlformats.org/officeDocument/2006/relationships">
  <rcc rId="28839" sId="11" numFmtId="4">
    <oc r="D6">
      <v>42.6676</v>
    </oc>
    <nc r="D6">
      <v>54.645629999999997</v>
    </nc>
  </rcc>
  <rcc rId="28840" sId="11" numFmtId="4">
    <oc r="D8">
      <v>110.80045</v>
    </oc>
    <nc r="D8">
      <v>153.37485000000001</v>
    </nc>
  </rcc>
  <rcc rId="28841" sId="11" numFmtId="4">
    <oc r="D9">
      <v>0.76105999999999996</v>
    </oc>
    <nc r="D9">
      <v>0.94930000000000003</v>
    </nc>
  </rcc>
  <rcc rId="28842" sId="11" numFmtId="4">
    <oc r="D10">
      <v>131.48877999999999</v>
    </oc>
    <nc r="D10">
      <v>177.74109000000001</v>
    </nc>
  </rcc>
  <rcc rId="28843" sId="11" numFmtId="4">
    <oc r="D11">
      <v>-16.04119</v>
    </oc>
    <nc r="D11">
      <v>-18.820499999999999</v>
    </nc>
  </rcc>
  <rcc rId="28844" sId="11" numFmtId="4">
    <oc r="D15">
      <v>8.7825699999999998</v>
    </oc>
    <nc r="D15">
      <v>10.748419999999999</v>
    </nc>
  </rcc>
  <rcc rId="28845" sId="11" numFmtId="4">
    <oc r="D16">
      <v>62.077770000000001</v>
    </oc>
    <nc r="D16">
      <v>67.396709999999999</v>
    </nc>
  </rcc>
  <rcc rId="28846" sId="11" numFmtId="4">
    <oc r="D28">
      <v>2.2579199999999999</v>
    </oc>
    <nc r="D28">
      <v>2.8224</v>
    </nc>
  </rcc>
  <rcc rId="28847" sId="11" numFmtId="4">
    <oc r="D30">
      <v>1.11114</v>
    </oc>
    <nc r="D30">
      <v>3.0170300000000001</v>
    </nc>
  </rcc>
  <rcc rId="28848" sId="11" numFmtId="4">
    <oc r="C32">
      <v>0</v>
    </oc>
    <nc r="C32">
      <v>13.4</v>
    </nc>
  </rcc>
  <rcc rId="28849" sId="11" numFmtId="4">
    <oc r="D41">
      <v>1616.4</v>
    </oc>
    <nc r="D41">
      <v>2020.5</v>
    </nc>
  </rcc>
  <rcc rId="28850" sId="11" numFmtId="4">
    <oc r="D44">
      <v>74.111000000000004</v>
    </oc>
    <nc r="D44">
      <v>93.787000000000006</v>
    </nc>
  </rcc>
  <rcc rId="28851" sId="11" numFmtId="34">
    <oc r="C58">
      <v>1547.1</v>
    </oc>
    <nc r="C58">
      <v>1560.5</v>
    </nc>
  </rcc>
  <rcc rId="28852" sId="11" numFmtId="34">
    <oc r="D58">
      <v>436.19724000000002</v>
    </oc>
    <nc r="D58">
      <v>570.06523000000004</v>
    </nc>
  </rcc>
  <rcc rId="28853" sId="11" numFmtId="34">
    <oc r="C63">
      <v>5.5039999999999996</v>
    </oc>
    <nc r="C63">
      <v>10.504</v>
    </nc>
  </rcc>
  <rcc rId="28854" sId="11" numFmtId="34">
    <oc r="D63">
      <v>5.5039999999999996</v>
    </oc>
    <nc r="D63">
      <v>10.504</v>
    </nc>
  </rcc>
  <rcc rId="28855" sId="11" numFmtId="34">
    <oc r="D65">
      <v>59.754359999999998</v>
    </oc>
    <nc r="D65">
      <v>77.83914</v>
    </nc>
  </rcc>
  <rcc rId="28856" sId="11" numFmtId="34">
    <oc r="D69">
      <v>0</v>
    </oc>
    <nc r="D69">
      <v>2.83134</v>
    </nc>
  </rcc>
  <rcc rId="28857" sId="11" numFmtId="34">
    <oc r="C70">
      <v>10</v>
    </oc>
    <nc r="C70">
      <v>7.5</v>
    </nc>
  </rcc>
  <rcc rId="28858" sId="11" numFmtId="34">
    <oc r="D79">
      <v>38.863</v>
    </oc>
    <nc r="D79">
      <v>62.710560000000001</v>
    </nc>
  </rcc>
  <rcc rId="28859" sId="11" numFmtId="34">
    <oc r="C80">
      <v>987.64599999999996</v>
    </oc>
    <nc r="C80">
      <v>980.14599999999996</v>
    </nc>
  </rcc>
  <rcc rId="28860" sId="11" numFmtId="34">
    <oc r="D80">
      <v>428.97334999999998</v>
    </oc>
    <nc r="D80">
      <v>456.68351999999999</v>
    </nc>
  </rcc>
  <rcc rId="28861" sId="11" numFmtId="34">
    <oc r="D82">
      <v>1159.4394500000001</v>
    </oc>
    <nc r="D82">
      <v>1379.0958599999999</v>
    </nc>
  </rcc>
  <rcc rId="28862" sId="11" numFmtId="34">
    <oc r="C89">
      <v>10</v>
    </oc>
    <nc r="C89">
      <v>15</v>
    </nc>
  </rcc>
  <rcc rId="28863" sId="11" numFmtId="34">
    <oc r="D89">
      <v>0</v>
    </oc>
    <nc r="D89">
      <v>12.5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3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27774" sId="2">
    <oc r="B5" t="inlineStr">
      <is>
        <t>об исполнении бюджетов поселений  Моргаушского района  на 1 апреля 2022 г.</t>
      </is>
    </oc>
    <nc r="B5" t="inlineStr">
      <is>
        <t>об исполнении бюджетов поселений  Моргаушского района  на 1 мая 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27540" sId="22">
    <nc r="C4">
      <v>1839.6</v>
    </nc>
  </rcc>
  <rcc rId="27541" sId="22">
    <nc r="D4">
      <v>613.20000000000005</v>
    </nc>
  </rcc>
  <rcc rId="27542" sId="22">
    <nc r="C5">
      <v>5604.2</v>
    </nc>
  </rcc>
  <rcc rId="27543" sId="22">
    <nc r="D5">
      <v>1868.068</v>
    </nc>
  </rcc>
  <rcc rId="27544" sId="22">
    <nc r="C6">
      <v>2693</v>
    </nc>
  </rcc>
  <rcc rId="27545" sId="22">
    <nc r="D6">
      <v>897.66800000000001</v>
    </nc>
  </rcc>
  <rcc rId="27546" sId="22">
    <nc r="C7">
      <v>2418.1</v>
    </nc>
  </rcc>
  <rcc rId="27547" sId="22">
    <nc r="D7">
      <v>806.03200000000004</v>
    </nc>
  </rcc>
  <rcc rId="27548" sId="22">
    <nc r="C8">
      <v>8286.2999999999993</v>
    </nc>
  </rcc>
  <rcc rId="27549" sId="22">
    <nc r="D8">
      <v>2762.1</v>
    </nc>
  </rcc>
  <rcc rId="27550" sId="22">
    <nc r="C9">
      <v>1479.2</v>
    </nc>
  </rcc>
  <rcc rId="27551" sId="22">
    <nc r="D9">
      <v>493.06799999999998</v>
    </nc>
  </rcc>
  <rcc rId="27552" sId="22">
    <nc r="C10">
      <v>3478.3</v>
    </nc>
  </rcc>
  <rcc rId="27553" sId="22">
    <nc r="D10">
      <v>1159.432</v>
    </nc>
  </rcc>
  <rcc rId="27554" sId="22">
    <nc r="C11">
      <v>4849.2</v>
    </nc>
  </rcc>
  <rcc rId="27555" sId="22">
    <nc r="D11">
      <v>1616.4</v>
    </nc>
  </rcc>
  <rcc rId="27556" sId="22">
    <nc r="C12">
      <v>2338.6999999999998</v>
    </nc>
  </rcc>
  <rcc rId="27557" sId="22">
    <nc r="D12">
      <v>779.56799999999998</v>
    </nc>
  </rcc>
  <rcc rId="27558" sId="22">
    <nc r="C13">
      <v>2095.3000000000002</v>
    </nc>
  </rcc>
  <rcc rId="27559" sId="22">
    <nc r="D13">
      <v>698.43200000000002</v>
    </nc>
  </rcc>
  <rcc rId="27560" sId="22">
    <nc r="C14">
      <v>3395.5</v>
    </nc>
  </rcc>
  <rcc rId="27561" sId="22">
    <nc r="D14">
      <v>1131.8320000000001</v>
    </nc>
  </rcc>
  <rcc rId="27562" sId="22">
    <nc r="C15">
      <v>1897.8</v>
    </nc>
  </rcc>
  <rcc rId="27563" sId="22">
    <nc r="D15">
      <v>632.6</v>
    </nc>
  </rcc>
  <rcc rId="27564" sId="22">
    <nc r="C16">
      <v>2417.4</v>
    </nc>
  </rcc>
  <rcc rId="27565" sId="22">
    <nc r="D16">
      <v>805.8</v>
    </nc>
  </rcc>
  <rcc rId="27566" sId="22">
    <nc r="C17">
      <v>4903.5</v>
    </nc>
  </rcc>
  <rcc rId="27567" sId="22">
    <nc r="D17">
      <v>1634.5</v>
    </nc>
  </rcc>
  <rcc rId="27568" sId="22">
    <nc r="C18">
      <v>3431.9</v>
    </nc>
  </rcc>
  <rcc rId="27569" sId="22">
    <nc r="D18">
      <v>1143.9680000000001</v>
    </nc>
  </rcc>
  <rcc rId="27570" sId="22">
    <nc r="C19">
      <v>2129.1</v>
    </nc>
  </rcc>
  <rcc rId="27571" sId="22">
    <nc r="D19">
      <v>709.7</v>
    </nc>
  </rcc>
  <rrc rId="27572" sId="22" ref="D1:D1048576" action="insertCol"/>
  <rcc rId="27573" sId="22">
    <nc r="D4">
      <f>C4*1000</f>
    </nc>
  </rcc>
  <rcc rId="27574" sId="22">
    <nc r="D5">
      <f>C5*1000</f>
    </nc>
  </rcc>
  <rcc rId="27575" sId="22">
    <nc r="D6">
      <f>C6*1000</f>
    </nc>
  </rcc>
  <rcc rId="27576" sId="22">
    <nc r="D7">
      <f>C7*1000</f>
    </nc>
  </rcc>
  <rcc rId="27577" sId="22">
    <nc r="D8">
      <f>C8*1000</f>
    </nc>
  </rcc>
  <rcc rId="27578" sId="22">
    <nc r="D9">
      <f>C9*1000</f>
    </nc>
  </rcc>
  <rcc rId="27579" sId="22">
    <nc r="D10">
      <f>C10*1000</f>
    </nc>
  </rcc>
  <rcc rId="27580" sId="22">
    <nc r="D11">
      <f>C11*1000</f>
    </nc>
  </rcc>
  <rcc rId="27581" sId="22">
    <nc r="D12">
      <f>C12*1000</f>
    </nc>
  </rcc>
  <rcc rId="27582" sId="22">
    <nc r="D13">
      <f>C13*1000</f>
    </nc>
  </rcc>
  <rcc rId="27583" sId="22">
    <nc r="D14">
      <f>C14*1000</f>
    </nc>
  </rcc>
  <rcc rId="27584" sId="22">
    <nc r="D15">
      <f>C15*1000</f>
    </nc>
  </rcc>
  <rcc rId="27585" sId="22">
    <nc r="D16">
      <f>C16*1000</f>
    </nc>
  </rcc>
  <rcc rId="27586" sId="22">
    <nc r="D17">
      <f>C17*1000</f>
    </nc>
  </rcc>
  <rcc rId="27587" sId="22">
    <nc r="D18">
      <f>C18*1000</f>
    </nc>
  </rcc>
  <rcc rId="27588" sId="22">
    <nc r="D19">
      <f>C19*1000</f>
    </nc>
  </rcc>
  <rcc rId="27589" sId="22">
    <nc r="F4">
      <f>E4*1000</f>
    </nc>
  </rcc>
  <rcc rId="27590" sId="22">
    <nc r="F5">
      <f>E5*1000</f>
    </nc>
  </rcc>
  <rcc rId="27591" sId="22">
    <nc r="F6">
      <f>E6*1000</f>
    </nc>
  </rcc>
  <rcc rId="27592" sId="22">
    <nc r="F7">
      <f>E7*1000</f>
    </nc>
  </rcc>
  <rcc rId="27593" sId="22">
    <nc r="F8">
      <f>E8*1000</f>
    </nc>
  </rcc>
  <rcc rId="27594" sId="22">
    <nc r="F9">
      <f>E9*1000</f>
    </nc>
  </rcc>
  <rcc rId="27595" sId="22">
    <nc r="F10">
      <f>E10*1000</f>
    </nc>
  </rcc>
  <rcc rId="27596" sId="22">
    <nc r="F11">
      <f>E11*1000</f>
    </nc>
  </rcc>
  <rcc rId="27597" sId="22">
    <nc r="F12">
      <f>E12*1000</f>
    </nc>
  </rcc>
  <rcc rId="27598" sId="22">
    <nc r="F13">
      <f>E13*1000</f>
    </nc>
  </rcc>
  <rcc rId="27599" sId="22">
    <nc r="F14">
      <f>E14*1000</f>
    </nc>
  </rcc>
  <rcc rId="27600" sId="22">
    <nc r="F15">
      <f>E15*1000</f>
    </nc>
  </rcc>
  <rcc rId="27601" sId="22">
    <nc r="F16">
      <f>E16*1000</f>
    </nc>
  </rcc>
  <rcc rId="27602" sId="22">
    <nc r="F17">
      <f>E17*1000</f>
    </nc>
  </rcc>
  <rcc rId="27603" sId="22">
    <nc r="F18">
      <f>E18*1000</f>
    </nc>
  </rcc>
  <rcc rId="27604" sId="22">
    <nc r="F19">
      <f>E19*1000</f>
    </nc>
  </rcc>
  <rcc rId="27605" sId="2" numFmtId="4">
    <oc r="DK32">
      <v>4779.4790400000002</v>
    </oc>
    <nc r="DK32">
      <v>6749.8272399999996</v>
    </nc>
  </rcc>
  <rdn rId="0" localSheetId="3" customView="1" name="Z_B30CE22D_C12F_4E12_8BB9_3AAE0A6991CC_.wvu.Rows" hidden="1" oldHidden="1">
    <oldFormula>район!$18:$19,район!$21:$21,район!$28:$32,район!$36:$36,район!$39:$39,район!$51:$52,район!#REF!,район!$64:$64,район!$71:$71,район!$88:$88,район!$122:$124,район!$127:$128</oldFormula>
  </rdn>
  <rcv guid="{B30CE22D-C12F-4E12-8BB9-3AAE0A6991CC}" action="delete"/>
  <rdn rId="0" localSheetId="1" customView="1" name="Z_B30CE22D_C12F_4E12_8BB9_3AAE0A6991CC_.wvu.PrintArea" hidden="1" oldHidden="1">
    <formula>Консол!$A$1:$K$51</formula>
    <oldFormula>Консол!$A$1:$K$51</oldFormula>
  </rdn>
  <rdn rId="0" localSheetId="1" customView="1" name="Z_B30CE22D_C12F_4E12_8BB9_3AAE0A6991CC_.wvu.Rows" hidden="1" oldHidden="1">
    <formula>Консол!$22:$22,Консол!$44:$46</formula>
    <oldFormula>Консол!$22:$22,Консол!$44:$46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B30CE22D_C12F_4E12_8BB9_3AAE0A6991CC_.wvu.PrintArea" hidden="1" oldHidden="1">
    <formula>Але!$A$1:$F$97</formula>
    <oldFormula>Але!$A$1:$F$97</oldFormula>
  </rdn>
  <rdn rId="0" localSheetId="4" customView="1" name="Z_B30CE22D_C12F_4E12_8BB9_3AAE0A6991CC_.wvu.Rows" hidden="1" oldHidden="1">
    <formula>Але!$19:$24,Але!$28:$28,Але!$36:$36,Але!$45:$46,Але!$53:$53,Але!$55:$57,Але!$63:$64,Але!$74:$75,Але!$79:$83,Але!$86:$93,Але!$142:$142</formula>
    <oldFormula>Але!$19:$24,Але!$28:$28,Але!$36:$36,Але!$45:$46,Але!$53:$53,Але!$55:$57,Але!$63:$64,Але!$74:$75,Але!$79:$83,Але!$86:$93,Але!$142:$142</oldFormula>
  </rdn>
  <rdn rId="0" localSheetId="5" customView="1" name="Z_B30CE22D_C12F_4E12_8BB9_3AAE0A6991CC_.wvu.PrintArea" hidden="1" oldHidden="1">
    <formula>Сун!$A$1:$F$105</formula>
    <oldFormula>Сун!$A$1:$F$105</oldFormula>
  </rdn>
  <rdn rId="0" localSheetId="5" customView="1" name="Z_B30CE22D_C12F_4E12_8BB9_3AAE0A6991CC_.wvu.Rows" hidden="1" oldHidden="1">
    <formula>Сун!$19:$24,Сун!$35:$37,Сун!$40:$40,Сун!$50:$52,Сун!$55:$55,Сун!$59:$59,Сун!$61:$63,Сун!$69:$70,Сун!$80:$81,Сун!$83:$83,Сун!$86:$86,Сун!$88:$91,Сун!$94:$101,Сун!$143:$143</formula>
    <oldFormula>Сун!$19:$24,Сун!$35:$37,Сун!$40:$40,Сун!$50:$52,Сун!$55:$55,Сун!$59:$59,Сун!$61:$63,Сун!$69:$70,Сун!$80:$81,Сун!$83:$83,Сун!$86:$86,Сун!$88:$91,Сун!$94:$101,Сун!$143:$143</oldFormula>
  </rdn>
  <rdn rId="0" localSheetId="6" customView="1" name="Z_B30CE22D_C12F_4E12_8BB9_3AAE0A6991CC_.wvu.PrintArea" hidden="1" oldHidden="1">
    <formula>Иль!$A$1:$F$106</formula>
    <oldFormula>Иль!$A$1:$F$106</oldFormula>
  </rdn>
  <rdn rId="0" localSheetId="6" customView="1" name="Z_B30CE22D_C12F_4E12_8BB9_3AAE0A6991CC_.wvu.Rows" hidden="1" oldHidden="1">
    <formula>Иль!$19:$24,Иль!$35:$35,Иль!$40:$41,Иль!$50:$52,Иль!$60:$60,Иль!$62:$64,Иль!$70:$71,Иль!$80:$81,Иль!$83:$83,Иль!$88:$92,Иль!$95:$102,Иль!$145:$145</formula>
    <oldFormula>Иль!$19:$24,Иль!$35:$35,Иль!$40:$41,Иль!$50:$52,Иль!$60:$60,Иль!$62:$64,Иль!$70:$71,Иль!$80:$81,Иль!$83:$83,Иль!$88:$92,Иль!$95:$102,Иль!$145:$145</oldFormula>
  </rdn>
  <rdn rId="0" localSheetId="7" customView="1" name="Z_B30CE22D_C12F_4E12_8BB9_3AAE0A6991CC_.wvu.Rows" hidden="1" oldHidden="1">
    <formula>Кад!$19:$24,Кад!$31:$35,Кад!$38:$38,Кад!$48:$49,Кад!$56:$56,Кад!$58:$60,Кад!$66:$67,Кад!$77:$78,Кад!$82:$86,Кад!$89:$96,Кад!$142:$142</formula>
    <oldFormula>Кад!$19:$24,Кад!$31:$35,Кад!$38:$38,Кад!$48:$49,Кад!$56:$56,Кад!$58:$60,Кад!$66:$67,Кад!$77:$78,Кад!$82:$86,Кад!$89:$96,Кад!$142:$142</oldFormula>
  </rdn>
  <rdn rId="0" localSheetId="8" customView="1" name="Z_B30CE22D_C12F_4E12_8BB9_3AAE0A6991CC_.wvu.PrintArea" hidden="1" oldHidden="1">
    <formula>Мор!$A$1:$F$101</formula>
    <oldFormula>Мор!$A$1:$F$101</oldFormula>
  </rdn>
  <rdn rId="0" localSheetId="8" customView="1" name="Z_B30CE22D_C12F_4E12_8BB9_3AAE0A6991CC_.wvu.Rows" hidden="1" oldHidden="1">
    <formula>Мор!$17:$24,Мор!$27:$27,Мор!$31:$33,Мор!$44:$44,Мор!$47:$47,Мор!$49:$50,Мор!$57:$57,Мор!$59:$60,Мор!$64:$65,Мор!$67:$68,Мор!$78:$79,Мор!$83:$88,Мор!$91:$97,Мор!$142:$142</formula>
    <oldFormula>Мор!$17:$24,Мор!$27:$27,Мор!$31:$33,Мор!$44:$44,Мор!$47:$47,Мор!$49:$50,Мор!$57:$57,Мор!$59:$60,Мор!$64:$65,Мор!$67:$68,Мор!$78:$79,Мор!$83:$88,Мор!$91:$97,Мор!$142:$142</oldFormula>
  </rdn>
  <rdn rId="0" localSheetId="9" customView="1" name="Z_B30CE22D_C12F_4E12_8BB9_3AAE0A6991CC_.wvu.Rows" hidden="1" oldHidden="1">
    <formula>Мос!$19:$24,Мос!$29:$33,Мос!$44:$44,Мос!$58:$58,Мос!$60:$61,Мос!$68:$69,Мос!$79:$80,Мос!$82:$82,Мос!$85:$92,Мос!$95:$102,Мос!$143:$143</formula>
    <oldFormula>Мос!$19:$24,Мос!$29:$33,Мос!$44:$44,Мос!$58:$58,Мос!$60:$61,Мос!$68:$69,Мос!$79:$80,Мос!$82:$82,Мос!$85:$92,Мос!$95:$102,Мос!$143:$143</oldFormula>
  </rdn>
  <rdn rId="0" localSheetId="10" customView="1" name="Z_B30CE22D_C12F_4E12_8BB9_3AAE0A6991CC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B30CE22D_C12F_4E12_8BB9_3AAE0A6991CC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Тор!$19:$24,Тор!$32:$36,Тор!$39:$39,Тор!$50:$50,Тор!$57:$57,Тор!$59:$60,Тор!$67:$68,Тор!$75:$75,Тор!$79:$80,Тор!$86:$87,Тор!$89:$95,Тор!$142:$142</formula>
    <oldFormula>Тор!$19:$24,Тор!$32:$36,Тор!$39:$39,Тор!$50:$50,Тор!$57:$57,Тор!$59:$60,Тор!$67:$68,Тор!$75:$75,Тор!$79:$80,Тор!$86:$87,Тор!$89:$95,Тор!$142:$142</oldFormula>
  </rdn>
  <rdn rId="0" localSheetId="13" customView="1" name="Z_B30CE22D_C12F_4E12_8BB9_3AAE0A6991CC_.wvu.Rows" hidden="1" oldHidden="1">
    <formula>Хор!$19:$22,Хор!$26:$34,Хор!$38:$38,Хор!$44:$46,Хор!$53:$53,Хор!$55:$57,Хор!$63:$64,Хор!$74:$75,Хор!$79:$83,Хор!$86:$93,Хор!$140:$140</formula>
    <oldFormula>Хор!$19:$22,Хор!$26:$34,Хор!$38:$38,Хор!$44:$46,Хор!$53:$53,Хор!$55:$57,Хор!$63:$64,Хор!$74:$75,Хор!$79:$83,Хор!$86:$93,Хор!$140:$140</oldFormula>
  </rdn>
  <rdn rId="0" localSheetId="14" customView="1" name="Z_B30CE22D_C12F_4E12_8BB9_3AAE0A6991CC_.wvu.PrintArea" hidden="1" oldHidden="1">
    <formula>Чум!$A$1:$F$101</formula>
    <oldFormula>Чум!$A$1:$F$101</oldFormula>
  </rdn>
  <rdn rId="0" localSheetId="14" customView="1" name="Z_B30CE22D_C12F_4E12_8BB9_3AAE0A6991CC_.wvu.Rows" hidden="1" oldHidden="1">
    <formula>Чум!$19:$24,Чум!$31:$36,Чум!$47:$49,Чум!$57:$57,Чум!$59:$61,Чум!$67:$68,Чум!$78:$79,Чум!$83:$87,Чум!$90:$97,Чум!$142:$142</formula>
    <oldFormula>Чум!$19:$24,Чум!$31:$36,Чум!$47:$49,Чум!$57:$57,Чум!$59:$61,Чум!$67:$68,Чум!$78:$79,Чум!$83:$87,Чум!$90:$97,Чум!$142:$142</oldFormula>
  </rdn>
  <rdn rId="0" localSheetId="15" customView="1" name="Z_B30CE22D_C12F_4E12_8BB9_3AAE0A6991CC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B30CE22D_C12F_4E12_8BB9_3AAE0A6991CC_.wvu.PrintArea" hidden="1" oldHidden="1">
    <formula>Юнг!$A$1:$F$100</formula>
    <oldFormula>Юнг!$A$1:$F$100</oldFormula>
  </rdn>
  <rdn rId="0" localSheetId="16" customView="1" name="Z_B30CE22D_C12F_4E12_8BB9_3AAE0A6991CC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B30CE22D_C12F_4E12_8BB9_3AAE0A6991CC_.wvu.PrintArea" hidden="1" oldHidden="1">
    <formula>Юсь!$A$1:$F$101</formula>
    <oldFormula>Юсь!$A$1:$F$101</oldFormula>
  </rdn>
  <rdn rId="0" localSheetId="17" customView="1" name="Z_B30CE22D_C12F_4E12_8BB9_3AAE0A6991CC_.wvu.Rows" hidden="1" oldHidden="1">
    <formula>Юсь!$19:$24,Юсь!$31:$33,Юсь!$36:$36,Юсь!$43:$48,Юсь!$57:$57,Юсь!$59:$60,Юсь!$67:$68,Юсь!$78:$79,Юсь!$83:$87,Юсь!$90:$97,Юсь!$141:$141</formula>
    <oldFormula>Юсь!$19:$24,Юсь!$31:$33,Юсь!$36:$36,Юсь!$43:$48,Юсь!$57:$57,Юсь!$59:$60,Юсь!$67:$68,Юсь!$78:$79,Юсь!$83:$87,Юсь!$90:$97,Юсь!$141:$141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Яра!$19:$24,Яра!$46:$46,Яра!$48:$50,Яра!$58:$58,Яра!$60:$61,Яра!$68:$69,Яра!$79:$80,Яра!$84:$88,Яра!$91:$98,Яра!$143:$143</formula>
    <oldFormula>Яра!$19:$24,Яра!$46:$46,Яра!$48:$50,Яра!$58:$58,Яра!$60:$61,Яра!$68:$69,Яра!$79:$80,Яра!$84:$88,Яра!$91:$98,Яра!$143:$143</oldFormula>
  </rdn>
  <rdn rId="0" localSheetId="19" customView="1" name="Z_B30CE22D_C12F_4E12_8BB9_3AAE0A6991CC_.wvu.Rows" hidden="1" oldHidden="1">
    <formula>Яро!$19:$24,Яро!$28:$28,Яро!$36:$36,Яро!$43:$43,Яро!$54:$54,Яро!$56:$58,Яро!$64:$65,Яро!$75:$75,Яро!$80:$84,Яро!$87:$90,Яро!$92:$94</formula>
    <oldFormula>Яро!$19:$24,Яро!$28:$28,Яро!$36:$36,Яро!$43:$43,Яро!$54:$54,Яро!$56:$58,Яро!$64:$65,Яро!$75:$75,Яро!$80:$84,Яро!$87:$90,Яро!$92:$94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27346" sId="18">
    <oc r="A1" t="inlineStr">
      <is>
        <t xml:space="preserve">                     Анализ исполнения бюджета Ярабайкасинского сельского поселения на 01.04.2022 г.</t>
      </is>
    </oc>
    <nc r="A1" t="inlineStr">
      <is>
        <t xml:space="preserve">                     Анализ исполнения бюджета Ярабайкасинского сельского поселения на 01.05.2022 г.</t>
      </is>
    </nc>
  </rcc>
  <rcc rId="27347" sId="18" numFmtId="4">
    <oc r="D6">
      <v>48.640929999999997</v>
    </oc>
    <nc r="D6">
      <v>67.416809999999998</v>
    </nc>
  </rcc>
  <rcc rId="27348" sId="18" numFmtId="4">
    <oc r="D8">
      <v>121.0603</v>
    </oc>
    <nc r="D8">
      <v>154.47698</v>
    </nc>
  </rcc>
  <rcc rId="27349" sId="18" numFmtId="4">
    <oc r="D9">
      <v>0.77573000000000003</v>
    </oc>
    <nc r="D9">
      <v>1.0611200000000001</v>
    </nc>
  </rcc>
  <rcc rId="27350" sId="18" numFmtId="4">
    <oc r="D10">
      <v>146.48096000000001</v>
    </oc>
    <nc r="D10">
      <v>183.32049000000001</v>
    </nc>
  </rcc>
  <rcc rId="27351" sId="18" numFmtId="4">
    <oc r="D11">
      <v>-16.241790000000002</v>
    </oc>
    <nc r="D11">
      <v>-22.364550000000001</v>
    </nc>
  </rcc>
  <rcc rId="27352" sId="18" numFmtId="4">
    <oc r="D13">
      <v>5.2305000000000001</v>
    </oc>
    <nc r="D13">
      <v>7.33026</v>
    </nc>
  </rcc>
  <rcc rId="27353" sId="18" numFmtId="4">
    <oc r="D15">
      <v>56.498269999999998</v>
    </oc>
    <nc r="D15">
      <v>66.840770000000006</v>
    </nc>
  </rcc>
  <rcc rId="27354" sId="18" numFmtId="4">
    <oc r="D16">
      <v>69.395820000000001</v>
    </oc>
    <nc r="D16">
      <v>86.004320000000007</v>
    </nc>
  </rcc>
  <rcc rId="27355" sId="18" numFmtId="4">
    <oc r="D18">
      <v>0.9</v>
    </oc>
    <nc r="D18">
      <v>1.7</v>
    </nc>
  </rcc>
  <rcc rId="27356" sId="18" numFmtId="4">
    <oc r="C34">
      <v>0</v>
    </oc>
    <nc r="C34">
      <v>125</v>
    </nc>
  </rcc>
  <rcc rId="27357" sId="18" numFmtId="4">
    <oc r="D42">
      <v>857.976</v>
    </oc>
    <nc r="D42">
      <v>1143.9680000000001</v>
    </nc>
  </rcc>
  <rcc rId="27358" sId="18" numFmtId="4">
    <oc r="D45">
      <v>54.435000000000002</v>
    </oc>
    <nc r="D45">
      <v>74.111000000000004</v>
    </nc>
  </rcc>
  <rcc rId="27359" sId="18" numFmtId="4">
    <nc r="D47">
      <v>83.186999999999998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12.xml><?xml version="1.0" encoding="utf-8"?>
<revisions xmlns="http://schemas.openxmlformats.org/spreadsheetml/2006/main" xmlns:r="http://schemas.openxmlformats.org/officeDocument/2006/relationships">
  <rcc rId="27276" sId="17" numFmtId="34">
    <oc r="D58">
      <v>233.20705000000001</v>
    </oc>
    <nc r="D58">
      <v>355.80239999999998</v>
    </nc>
  </rcc>
  <rcc rId="27277" sId="17" numFmtId="34">
    <oc r="D65">
      <v>40.171999999999997</v>
    </oc>
    <nc r="D65">
      <v>58.258000000000003</v>
    </nc>
  </rcc>
  <rcc rId="27278" sId="17" numFmtId="34">
    <oc r="D70">
      <v>1.5</v>
    </oc>
    <nc r="D70">
      <v>3</v>
    </nc>
  </rcc>
  <rcc rId="27279" sId="17" numFmtId="34">
    <oc r="D75">
      <v>256.45</v>
    </oc>
    <nc r="D75">
      <v>370</v>
    </nc>
  </rcc>
  <rcc rId="27280" sId="17" numFmtId="34">
    <oc r="D76">
      <v>0</v>
    </oc>
    <nc r="D76">
      <v>1</v>
    </nc>
  </rcc>
  <rcc rId="27281" sId="17" numFmtId="34">
    <oc r="C79">
      <v>721.52099999999996</v>
    </oc>
    <nc r="C79">
      <v>913.52099999999996</v>
    </nc>
  </rcc>
  <rcc rId="27282" sId="17" numFmtId="34">
    <oc r="D79">
      <v>231</v>
    </oc>
    <nc r="D79">
      <v>536.88129000000004</v>
    </nc>
  </rcc>
  <rcc rId="27283" sId="17" numFmtId="34">
    <oc r="C80">
      <v>6359.8036499999998</v>
    </oc>
    <nc r="C80">
      <v>6224.8036499999998</v>
    </nc>
  </rcc>
  <rcc rId="27284" sId="17" numFmtId="34">
    <oc r="D80">
      <v>56.610619999999997</v>
    </oc>
    <nc r="D80">
      <v>265.60861999999997</v>
    </nc>
  </rcc>
  <rcc rId="27285" sId="17" numFmtId="34">
    <oc r="D82">
      <v>426.70274999999998</v>
    </oc>
    <nc r="D82">
      <v>571.74806000000001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28002" sId="2">
    <oc r="EY30">
      <f>EX30/EW30*100</f>
    </oc>
    <nc r="EY30"/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fmt sheetId="2" sqref="CI31">
    <dxf>
      <numFmt numFmtId="4" formatCode="#,##0.00"/>
    </dxf>
  </rfmt>
  <rfmt sheetId="2" sqref="CI31">
    <dxf>
      <numFmt numFmtId="187" formatCode="#,##0.000"/>
    </dxf>
  </rfmt>
  <rfmt sheetId="2" sqref="CI31">
    <dxf>
      <numFmt numFmtId="186" formatCode="#,##0.0000"/>
    </dxf>
  </rfmt>
  <rfmt sheetId="2" sqref="CI31">
    <dxf>
      <numFmt numFmtId="172" formatCode="#,##0.00000"/>
    </dxf>
  </rfmt>
  <rfmt sheetId="2" sqref="CI31">
    <dxf>
      <numFmt numFmtId="179" formatCode="#,##0.000000"/>
    </dxf>
  </rfmt>
  <rfmt sheetId="2" sqref="CI31">
    <dxf>
      <numFmt numFmtId="172" formatCode="#,##0.00000"/>
    </dxf>
  </rfmt>
  <rcc rId="27741" sId="2" numFmtId="4">
    <oc r="CI32">
      <v>107028.05121000001</v>
    </oc>
    <nc r="CI32">
      <v>108292.05800999999</v>
    </nc>
  </rcc>
  <rcc rId="27742" sId="2" numFmtId="4">
    <oc r="C32">
      <v>235992.46419999999</v>
    </oc>
    <nc r="C32">
      <v>237256.47099999999</v>
    </nc>
  </rcc>
  <rfmt sheetId="2" sqref="BZ31">
    <dxf>
      <numFmt numFmtId="4" formatCode="#,##0.00"/>
    </dxf>
  </rfmt>
  <rfmt sheetId="2" sqref="BZ31">
    <dxf>
      <numFmt numFmtId="187" formatCode="#,##0.000"/>
    </dxf>
  </rfmt>
  <rfmt sheetId="2" sqref="BZ31">
    <dxf>
      <numFmt numFmtId="186" formatCode="#,##0.0000"/>
    </dxf>
  </rfmt>
  <rfmt sheetId="2" sqref="BZ31">
    <dxf>
      <numFmt numFmtId="172" formatCode="#,##0.00000"/>
    </dxf>
  </rfmt>
  <rcc rId="27743" sId="2" numFmtId="4">
    <oc r="BZ32">
      <v>192283.19756</v>
    </oc>
    <nc r="BZ32">
      <v>193547.20436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27509" sId="19" numFmtId="4">
    <oc r="D42">
      <v>34.090000000000003</v>
    </oc>
    <nc r="D42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27460" sId="19">
    <oc r="A1" t="inlineStr">
      <is>
        <t xml:space="preserve">                     Анализ исполнения бюджета Ярославского сельского поселения на 01.04.2022 г.</t>
      </is>
    </oc>
    <nc r="A1" t="inlineStr">
      <is>
        <t xml:space="preserve">                     Анализ исполнения бюджета Ярославского сельского поселения на 01.05.2022 г.</t>
      </is>
    </nc>
  </rcc>
  <rcc rId="27461" sId="19" numFmtId="4">
    <oc r="D6">
      <v>20.907820000000001</v>
    </oc>
    <nc r="D6">
      <v>23.61326</v>
    </nc>
  </rcc>
  <rcc rId="27462" sId="19" numFmtId="4">
    <oc r="D8">
      <v>69.537610000000001</v>
    </oc>
    <nc r="D8">
      <v>88.732309999999998</v>
    </nc>
  </rcc>
  <rcc rId="27463" sId="19" numFmtId="4">
    <oc r="D9">
      <v>0.44558999999999999</v>
    </oc>
    <nc r="D9">
      <v>0.60951</v>
    </nc>
  </rcc>
  <rcc rId="27464" sId="19" numFmtId="4">
    <oc r="D10">
      <v>84.13937</v>
    </oc>
    <nc r="D10">
      <v>105.30018</v>
    </nc>
  </rcc>
  <rcc rId="27465" sId="19" numFmtId="4">
    <oc r="D11">
      <v>-9.3293700000000008</v>
    </oc>
    <nc r="D11">
      <v>-12.846310000000001</v>
    </nc>
  </rcc>
  <rcc rId="27466" sId="19" numFmtId="4">
    <oc r="D15">
      <v>1.23664</v>
    </oc>
    <nc r="D15">
      <v>1.3350900000000001</v>
    </nc>
  </rcc>
  <rcc rId="27467" sId="19" numFmtId="4">
    <oc r="D16">
      <v>33.115879999999997</v>
    </oc>
    <nc r="D16">
      <v>50.087569999999999</v>
    </nc>
  </rcc>
  <rcc rId="27468" sId="19" numFmtId="4">
    <oc r="D27">
      <v>43.420769999999997</v>
    </oc>
    <nc r="D27">
      <v>182.05231000000001</v>
    </nc>
  </rcc>
  <rcc rId="27469" sId="19" numFmtId="4">
    <oc r="D39">
      <v>532.27499999999998</v>
    </oc>
    <nc r="D39">
      <v>709.7</v>
    </nc>
  </rcc>
  <rcc rId="27470" sId="19" numFmtId="4">
    <oc r="D41">
      <v>0</v>
    </oc>
    <nc r="D41">
      <v>270</v>
    </nc>
  </rcc>
  <rcc rId="27471" sId="19" numFmtId="4">
    <oc r="D42">
      <v>27.219000000000001</v>
    </oc>
    <nc r="D42">
      <v>34.090000000000003</v>
    </nc>
  </rcc>
  <rcc rId="27472" sId="19" numFmtId="4">
    <oc r="D44">
      <v>0</v>
    </oc>
    <nc r="D44">
      <v>40.688189999999999</v>
    </nc>
  </rcc>
  <rcc rId="27473" sId="19" numFmtId="34">
    <oc r="D55">
      <v>195.63842</v>
    </oc>
    <nc r="D55">
      <v>287.17718000000002</v>
    </nc>
  </rcc>
  <rcc rId="27474" sId="19" numFmtId="34">
    <oc r="D67">
      <v>1.5</v>
    </oc>
    <nc r="D67">
      <v>3</v>
    </nc>
  </rcc>
  <rcc rId="27475" sId="19" numFmtId="34">
    <oc r="D68">
      <v>0</v>
    </oc>
    <nc r="D68">
      <v>2</v>
    </nc>
  </rcc>
  <rcc rId="27476" sId="19" numFmtId="34">
    <oc r="D72">
      <v>36.5</v>
    </oc>
    <nc r="D72">
      <v>306.5</v>
    </nc>
  </rcc>
  <rcc rId="27477" sId="19" numFmtId="34">
    <oc r="D77">
      <v>62.538649999999997</v>
    </oc>
    <nc r="D77">
      <v>76.534689999999998</v>
    </nc>
  </rcc>
  <rcc rId="27478" sId="19" numFmtId="34">
    <oc r="D79">
      <v>177.02600000000001</v>
    </oc>
    <nc r="D79">
      <v>394.74018999999998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.xml><?xml version="1.0" encoding="utf-8"?>
<revisions xmlns="http://schemas.openxmlformats.org/spreadsheetml/2006/main" xmlns:r="http://schemas.openxmlformats.org/officeDocument/2006/relationships">
  <rcc rId="26540" sId="7" numFmtId="34">
    <oc r="D6">
      <v>129.81313</v>
    </oc>
    <nc r="D6">
      <v>162.88225</v>
    </nc>
  </rcc>
  <rcc rId="26541" sId="7" numFmtId="34">
    <oc r="D8">
      <v>117.45731000000001</v>
    </oc>
    <nc r="D8">
      <v>149.8794</v>
    </nc>
  </rcc>
  <rcc rId="26542" sId="7" numFmtId="34">
    <oc r="D9">
      <v>0.75263000000000002</v>
    </oc>
    <nc r="D9">
      <v>1.02952</v>
    </nc>
  </rcc>
  <rcc rId="26543" sId="7" numFmtId="34">
    <oc r="D10">
      <v>142.12139999999999</v>
    </oc>
    <nc r="D10">
      <v>177.86451</v>
    </nc>
  </rcc>
  <rcc rId="26544" sId="7" numFmtId="4">
    <oc r="D11">
      <v>-15.758419999999999</v>
    </oc>
    <nc r="D11">
      <v>-21.698889999999999</v>
    </nc>
  </rcc>
  <rcc rId="26545" sId="7" numFmtId="34">
    <oc r="D13">
      <v>124.6788</v>
    </oc>
    <nc r="D13">
      <v>138.2784</v>
    </nc>
  </rcc>
  <rcc rId="26546" sId="7" numFmtId="34">
    <oc r="D15">
      <v>53.316890000000001</v>
    </oc>
    <nc r="D15">
      <v>53.890880000000003</v>
    </nc>
  </rcc>
  <rcc rId="26547" sId="7" numFmtId="34">
    <oc r="D16">
      <v>387.16705000000002</v>
    </oc>
    <nc r="D16">
      <v>535.27404999999999</v>
    </nc>
  </rcc>
  <rcc rId="26548" sId="7" numFmtId="4">
    <oc r="D27">
      <v>0</v>
    </oc>
    <nc r="D27">
      <v>8.1999999999999993</v>
    </nc>
  </rcc>
  <rcc rId="26549" sId="7" numFmtId="4">
    <oc r="D30">
      <v>0</v>
    </oc>
    <nc r="D30">
      <v>11.647740000000001</v>
    </nc>
  </rcc>
  <rcc rId="26550" sId="7" numFmtId="34">
    <oc r="D41">
      <v>604.524</v>
    </oc>
    <nc r="D41">
      <v>806.03200000000004</v>
    </nc>
  </rcc>
  <rcc rId="26551" sId="7" numFmtId="34">
    <oc r="D43">
      <v>378.39</v>
    </oc>
    <nc r="D43">
      <v>504.78</v>
    </nc>
  </rcc>
  <rcc rId="26552" sId="7" numFmtId="34">
    <oc r="D45">
      <v>54.435000000000002</v>
    </oc>
    <nc r="D45">
      <v>74.111000000000004</v>
    </nc>
  </rcc>
  <rcc rId="26553" sId="7" numFmtId="34">
    <oc r="D46">
      <v>0</v>
    </oc>
    <nc r="D46">
      <v>50.785919999999997</v>
    </nc>
  </rcc>
  <rcc rId="26554" sId="7" numFmtId="34">
    <oc r="D57">
      <v>346.90755999999999</v>
    </oc>
    <nc r="D57">
      <v>485.51713000000001</v>
    </nc>
  </rcc>
  <rcc rId="26555" sId="7" numFmtId="34">
    <oc r="D64">
      <v>41.169559999999997</v>
    </oc>
    <nc r="D64">
      <v>59.254339999999999</v>
    </nc>
  </rcc>
  <rcc rId="26556" sId="7" numFmtId="34">
    <oc r="D74">
      <v>434.47699999999998</v>
    </oc>
    <nc r="D74">
      <v>560.86699999999996</v>
    </nc>
  </rcc>
  <rcc rId="26557" sId="7" numFmtId="34">
    <oc r="D79">
      <v>119.79774</v>
    </oc>
    <nc r="D79">
      <v>209.80161000000001</v>
    </nc>
  </rcc>
  <rcc rId="26558" sId="7" numFmtId="34">
    <oc r="D81">
      <v>479.601</v>
    </oc>
    <nc r="D81">
      <v>639.46799999999996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28237" sId="1">
    <oc r="A1" t="inlineStr">
      <is>
        <t>Анализ исполнения консолидированного бюджета Моргаушского районана 01.05.2022 г.</t>
      </is>
    </oc>
    <nc r="A1" t="inlineStr">
      <is>
        <t>Анализ исполнения консолидированного бюджета Моргаушского районана 01.06.2022 г.</t>
      </is>
    </nc>
  </rcc>
  <rcc rId="28238" sId="1">
    <oc r="D3" t="inlineStr">
      <is>
        <t>исполнено на 01.05.2022 г.</t>
      </is>
    </oc>
    <nc r="D3" t="inlineStr">
      <is>
        <t>исполнено на 01.06.2022 г.</t>
      </is>
    </nc>
  </rcc>
  <rcc rId="28239" sId="1">
    <oc r="G3" t="inlineStr">
      <is>
        <t>исполнено на 01.05.2022 г.</t>
      </is>
    </oc>
    <nc r="G3" t="inlineStr">
      <is>
        <t>исполнено на 01.06.2022 г.</t>
      </is>
    </nc>
  </rcc>
  <rcc rId="28240" sId="1">
    <oc r="J3" t="inlineStr">
      <is>
        <t>исполнено на 01.05.2022 г.</t>
      </is>
    </oc>
    <nc r="J3" t="inlineStr">
      <is>
        <t>исполнено на 01.06.2022 г.</t>
      </is>
    </nc>
  </rcc>
  <rcc rId="28241" sId="2">
    <oc r="B5" t="inlineStr">
      <is>
        <t>об исполнении бюджетов поселений  Моргаушского района  на 1 мая 2022 г.</t>
      </is>
    </oc>
    <nc r="B5" t="inlineStr">
      <is>
        <t>об исполнении бюджетов поселений  Моргаушского района  на 1 июня 2022 г.</t>
      </is>
    </nc>
  </rcc>
  <rcc rId="28242" sId="3">
    <oc r="A2" t="inlineStr">
      <is>
        <t xml:space="preserve">                                                        Моргаушского района на 01.05.2022 г. </t>
      </is>
    </oc>
    <nc r="A2" t="inlineStr">
      <is>
        <t xml:space="preserve">                                                        Моргаушского района на 01.06.2022 г. </t>
      </is>
    </nc>
  </rcc>
  <rcc rId="28243" sId="3">
    <oc r="D3" t="inlineStr">
      <is>
        <t>исполнено на 01.05.2022 г.</t>
      </is>
    </oc>
    <nc r="D3" t="inlineStr">
      <is>
        <t>исполнено на 01.06.2022 г.</t>
      </is>
    </nc>
  </rcc>
  <rcc rId="28244" sId="3">
    <oc r="D75" t="inlineStr">
      <is>
        <t>исполнено на 01.05.2022 г.</t>
      </is>
    </oc>
    <nc r="D75" t="inlineStr">
      <is>
        <t>исполнено на 01.06.2022 г.</t>
      </is>
    </nc>
  </rcc>
  <rcc rId="28245" sId="4">
    <oc r="A1" t="inlineStr">
      <is>
        <t xml:space="preserve">                     Анализ исполнения бюджета Александровского сельского поселения на 01.05.2022 г.</t>
      </is>
    </oc>
    <nc r="A1" t="inlineStr">
      <is>
        <t xml:space="preserve">                     Анализ исполнения бюджета Александровского сельского поселения на 01.06.2022 г.</t>
      </is>
    </nc>
  </rcc>
  <rcc rId="28246" sId="4">
    <oc r="D3" t="inlineStr">
      <is>
        <t>исполнено на 01.05.2022 г.</t>
      </is>
    </oc>
    <nc r="D3" t="inlineStr">
      <is>
        <t>исполнено на 01.06.2022 г.</t>
      </is>
    </nc>
  </rcc>
  <rcc rId="28247" sId="4">
    <oc r="D50" t="inlineStr">
      <is>
        <t>исполнено на 01.05.2022 г.</t>
      </is>
    </oc>
    <nc r="D50" t="inlineStr">
      <is>
        <t>исполнено на 01.06.2022 г.</t>
      </is>
    </nc>
  </rcc>
  <rcc rId="28248" sId="5">
    <oc r="D56" t="inlineStr">
      <is>
        <t>исполнено на 01.05.2022 г.</t>
      </is>
    </oc>
    <nc r="D56" t="inlineStr">
      <is>
        <t>исполнено на 01.06.2022 г.</t>
      </is>
    </nc>
  </rcc>
  <rcc rId="28249" sId="5">
    <oc r="D3" t="inlineStr">
      <is>
        <t>исполнено на 01.05.2022 г.</t>
      </is>
    </oc>
    <nc r="D3" t="inlineStr">
      <is>
        <t>исполнено на 01.06.2022 г.</t>
      </is>
    </nc>
  </rcc>
  <rcc rId="28250" sId="6">
    <oc r="D57" t="inlineStr">
      <is>
        <t>исполнено на 01.05.2022 г.</t>
      </is>
    </oc>
    <nc r="D57" t="inlineStr">
      <is>
        <t>исполнено на 01.06.2022 г.</t>
      </is>
    </nc>
  </rcc>
  <rcc rId="28251" sId="6">
    <oc r="D3" t="inlineStr">
      <is>
        <t>исполнено на 01.05.2022 г.</t>
      </is>
    </oc>
    <nc r="D3" t="inlineStr">
      <is>
        <t>исполнено на 01.06.2022 г.</t>
      </is>
    </nc>
  </rcc>
  <rcc rId="28252" sId="7">
    <oc r="D53" t="inlineStr">
      <is>
        <t>исполнено на 01.05.2022 г.</t>
      </is>
    </oc>
    <nc r="D53" t="inlineStr">
      <is>
        <t>исполнено на 01.06.2022 г.</t>
      </is>
    </nc>
  </rcc>
  <rcc rId="28253" sId="7">
    <oc r="D3" t="inlineStr">
      <is>
        <t>исполнено на 01.05.2022 г.</t>
      </is>
    </oc>
    <nc r="D3" t="inlineStr">
      <is>
        <t>исполнено на 01.06.2022 г.</t>
      </is>
    </nc>
  </rcc>
  <rcc rId="28254" sId="8">
    <oc r="D54" t="inlineStr">
      <is>
        <t>исполнено на 01.05.2022 г.</t>
      </is>
    </oc>
    <nc r="D54" t="inlineStr">
      <is>
        <t>исполнено на 01.06.2022 г.</t>
      </is>
    </nc>
  </rcc>
  <rcc rId="28255" sId="8">
    <oc r="D3" t="inlineStr">
      <is>
        <t>исполнено на 01.05.2022 г.</t>
      </is>
    </oc>
    <nc r="D3" t="inlineStr">
      <is>
        <t>исполнено на 01.06.2022 г.</t>
      </is>
    </nc>
  </rcc>
  <rcc rId="28256" sId="9">
    <oc r="D55" t="inlineStr">
      <is>
        <t>исполнено на 01.05.2022 г.</t>
      </is>
    </oc>
    <nc r="D55" t="inlineStr">
      <is>
        <t>исполнено на 01.06.2022 г.</t>
      </is>
    </nc>
  </rcc>
  <rcc rId="28257" sId="9">
    <oc r="D3" t="inlineStr">
      <is>
        <t>исполнено на 01.05.2022 г.</t>
      </is>
    </oc>
    <nc r="D3" t="inlineStr">
      <is>
        <t>исполнено на 01.06.2022 г.</t>
      </is>
    </nc>
  </rcc>
  <rcc rId="28258" sId="10">
    <oc r="D54" t="inlineStr">
      <is>
        <t>исполнено на 01.05.2022 г.</t>
      </is>
    </oc>
    <nc r="D54" t="inlineStr">
      <is>
        <t>исполнено на 01.06.2022 г.</t>
      </is>
    </nc>
  </rcc>
  <rcc rId="28259" sId="10">
    <oc r="D3" t="inlineStr">
      <is>
        <t>исполнено на 01.05.2022 г.</t>
      </is>
    </oc>
    <nc r="D3" t="inlineStr">
      <is>
        <t>исполнено на 01.06.2022 г.</t>
      </is>
    </nc>
  </rcc>
  <rcc rId="28260" sId="11">
    <oc r="D54" t="inlineStr">
      <is>
        <t>исполнено на 01.05.2022 г.</t>
      </is>
    </oc>
    <nc r="D54" t="inlineStr">
      <is>
        <t>исполнено на 01.06.2022 г.</t>
      </is>
    </nc>
  </rcc>
  <rcc rId="28261" sId="11">
    <oc r="D3" t="inlineStr">
      <is>
        <t>исполнено на 01.05.2022 г.</t>
      </is>
    </oc>
    <nc r="D3" t="inlineStr">
      <is>
        <t>исполнено на 01.06.2022 г.</t>
      </is>
    </nc>
  </rcc>
  <rcc rId="28262" sId="12">
    <oc r="D54" t="inlineStr">
      <is>
        <t>исполнено на 01.05.2022 г.</t>
      </is>
    </oc>
    <nc r="D54" t="inlineStr">
      <is>
        <t>исполнено на 01.06.2022 г.</t>
      </is>
    </nc>
  </rcc>
  <rcc rId="28263" sId="12">
    <oc r="D3" t="inlineStr">
      <is>
        <t>исполнено на 01.05.2022 г.</t>
      </is>
    </oc>
    <nc r="D3" t="inlineStr">
      <is>
        <t>исполнено на 01.06.2022 г.</t>
      </is>
    </nc>
  </rcc>
  <rcc rId="28264" sId="13">
    <oc r="D50" t="inlineStr">
      <is>
        <t>исполнено на 01.05.2022 г.</t>
      </is>
    </oc>
    <nc r="D50" t="inlineStr">
      <is>
        <t>исполнено на 01.06.2022 г.</t>
      </is>
    </nc>
  </rcc>
  <rcc rId="28265" sId="13">
    <oc r="D3" t="inlineStr">
      <is>
        <t>исполнено на 01.05.2022 г.</t>
      </is>
    </oc>
    <nc r="D3" t="inlineStr">
      <is>
        <t>исполнено на 01.06.2022 г.</t>
      </is>
    </nc>
  </rcc>
  <rcc rId="28266" sId="14">
    <oc r="D54" t="inlineStr">
      <is>
        <t>исполнено на 01.05.2022 г.</t>
      </is>
    </oc>
    <nc r="D54" t="inlineStr">
      <is>
        <t>исполнено на 01.06.2022 г.</t>
      </is>
    </nc>
  </rcc>
  <rcc rId="28267" sId="14">
    <oc r="D3" t="inlineStr">
      <is>
        <t>исполнено на 01.05.2022 г.</t>
      </is>
    </oc>
    <nc r="D3" t="inlineStr">
      <is>
        <t>исполнено на 01.06.2022 г.</t>
      </is>
    </nc>
  </rcc>
  <rcc rId="28268" sId="15">
    <oc r="D54" t="inlineStr">
      <is>
        <t>исполнено на 01.05.2022 г.</t>
      </is>
    </oc>
    <nc r="D54" t="inlineStr">
      <is>
        <t>исполнено на 01.06.2022 г.</t>
      </is>
    </nc>
  </rcc>
  <rcc rId="28269" sId="15">
    <oc r="D3" t="inlineStr">
      <is>
        <t>исполнено на 01.05.2022 г.</t>
      </is>
    </oc>
    <nc r="D3" t="inlineStr">
      <is>
        <t>исполнено на 01.06.2022 г.</t>
      </is>
    </nc>
  </rcc>
  <rcc rId="28270" sId="16">
    <oc r="D53" t="inlineStr">
      <is>
        <t>исполнено на 01.05.2022 г.</t>
      </is>
    </oc>
    <nc r="D53" t="inlineStr">
      <is>
        <t>исполнено на 01.06.2022 г.</t>
      </is>
    </nc>
  </rcc>
  <rcc rId="28271" sId="16">
    <oc r="D3" t="inlineStr">
      <is>
        <t>исполнено на 01.05.2022 г.</t>
      </is>
    </oc>
    <nc r="D3" t="inlineStr">
      <is>
        <t>исполнено на 01.06.2022 г.</t>
      </is>
    </nc>
  </rcc>
  <rcc rId="28272" sId="17">
    <oc r="D54" t="inlineStr">
      <is>
        <t>исполнено на 01.05.2022 г.</t>
      </is>
    </oc>
    <nc r="D54" t="inlineStr">
      <is>
        <t>исполнено на 01.06.2022 г.</t>
      </is>
    </nc>
  </rcc>
  <rcc rId="28273" sId="17">
    <oc r="D3" t="inlineStr">
      <is>
        <t>исполнено на 01.05.2022 г.</t>
      </is>
    </oc>
    <nc r="D3" t="inlineStr">
      <is>
        <t>исполнено на 01.06.2022 г.</t>
      </is>
    </nc>
  </rcc>
  <rcc rId="28274" sId="18">
    <oc r="D55" t="inlineStr">
      <is>
        <t>исполнено на 01.05.2022 г.</t>
      </is>
    </oc>
    <nc r="D55" t="inlineStr">
      <is>
        <t>исполнено на 01.06.2022 г.</t>
      </is>
    </nc>
  </rcc>
  <rcc rId="28275" sId="18">
    <oc r="D3" t="inlineStr">
      <is>
        <t>исполнено на 01.05.2022 г.</t>
      </is>
    </oc>
    <nc r="D3" t="inlineStr">
      <is>
        <t>исполнено на 01.06.2022 г.</t>
      </is>
    </nc>
  </rcc>
  <rcc rId="28276" sId="19">
    <oc r="D51" t="inlineStr">
      <is>
        <t>исполнено на 01.05.2022 г.</t>
      </is>
    </oc>
    <nc r="D51" t="inlineStr">
      <is>
        <t>исполнено на 01.06.2022 г.</t>
      </is>
    </nc>
  </rcc>
  <rcc rId="28277" sId="19">
    <oc r="D3" t="inlineStr">
      <is>
        <t>исполнено на 01.05.2022 г.</t>
      </is>
    </oc>
    <nc r="D3" t="inlineStr">
      <is>
        <t>исполнено на 01.06.2022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27959" sId="1" numFmtId="4">
    <oc r="C33">
      <v>156102.73892</v>
    </oc>
    <nc r="C33">
      <v>159141.42022999999</v>
    </nc>
  </rcc>
  <rcc rId="27960" sId="1" numFmtId="4">
    <oc r="D33">
      <v>13563.928970000001</v>
    </oc>
    <nc r="D33">
      <v>18399.426909999998</v>
    </nc>
  </rcc>
  <rcc rId="27961" sId="1" numFmtId="4">
    <oc r="C34">
      <v>145716.54428</v>
    </oc>
    <nc r="C34">
      <v>146601.86293</v>
    </nc>
  </rcc>
  <rcc rId="27962" sId="1" numFmtId="4">
    <oc r="D34">
      <v>4359.6006900000002</v>
    </oc>
    <nc r="D34">
      <v>7415.1994100000002</v>
    </nc>
  </rcc>
  <rcc rId="27963" sId="1" numFmtId="4">
    <oc r="D37">
      <v>12032.32324</v>
    </oc>
    <nc r="D37">
      <v>24270.460340000001</v>
    </nc>
  </rcc>
  <rcc rId="27964" sId="1" numFmtId="4">
    <oc r="C38">
      <v>47042.641430000003</v>
    </oc>
    <nc r="C38">
      <v>47196.413249999998</v>
    </nc>
  </rcc>
  <rcc rId="27965" sId="1" numFmtId="4">
    <oc r="D38">
      <v>23801.260689999999</v>
    </oc>
    <nc r="D38">
      <v>32350.37745</v>
    </nc>
  </rcc>
  <rcc rId="27966" sId="1" numFmtId="4">
    <oc r="C39">
      <v>6987.9120000000003</v>
    </oc>
    <nc r="C39">
      <v>6997.9120000000003</v>
    </nc>
  </rcc>
  <rcc rId="27967" sId="1" numFmtId="4">
    <oc r="D39">
      <v>2391.306</v>
    </oc>
    <nc r="D39">
      <v>3197.2429999999999</v>
    </nc>
  </rcc>
  <rcc rId="27968" sId="1" numFmtId="4">
    <oc r="D24">
      <v>155522.88683</v>
    </oc>
    <nc r="D24">
      <v>217059.69284</v>
    </nc>
  </rcc>
  <rcc rId="27969" sId="1" numFmtId="4">
    <oc r="D27">
      <v>-12.16386</v>
    </oc>
    <nc r="D27">
      <v>-1841.36194</v>
    </nc>
  </rcc>
  <rfmt sheetId="1" sqref="I24">
    <dxf>
      <numFmt numFmtId="2" formatCode="0.00"/>
    </dxf>
  </rfmt>
  <rfmt sheetId="1" sqref="I24">
    <dxf>
      <numFmt numFmtId="183" formatCode="0.000"/>
    </dxf>
  </rfmt>
  <rfmt sheetId="1" sqref="I24">
    <dxf>
      <numFmt numFmtId="174" formatCode="0.0000"/>
    </dxf>
  </rfmt>
  <rfmt sheetId="1" sqref="I24">
    <dxf>
      <numFmt numFmtId="168" formatCode="0.00000"/>
    </dxf>
  </rfmt>
  <rfmt sheetId="1" sqref="I24">
    <dxf>
      <numFmt numFmtId="174" formatCode="0.0000"/>
    </dxf>
  </rfmt>
  <rfmt sheetId="1" sqref="I24">
    <dxf>
      <numFmt numFmtId="183" formatCode="0.000"/>
    </dxf>
  </rfmt>
  <rfmt sheetId="1" sqref="I24">
    <dxf>
      <numFmt numFmtId="2" formatCode="0.00"/>
    </dxf>
  </rfmt>
  <rfmt sheetId="1" sqref="I24">
    <dxf>
      <numFmt numFmtId="166" formatCode="0.0"/>
    </dxf>
  </rfmt>
  <rcc rId="27970" sId="1" numFmtId="4">
    <oc r="I24">
      <f>Справка!BZ31</f>
    </oc>
    <nc r="I24">
      <f>SUM(Справка!BZ31)</f>
    </nc>
  </rcc>
  <rcc rId="27971" sId="1" numFmtId="4">
    <oc r="J24">
      <v>16330.472</v>
    </oc>
    <nc r="J24">
      <v>23136.34906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27904" sId="3" numFmtId="4">
    <oc r="D90">
      <v>570.61157000000003</v>
    </oc>
    <nc r="D90">
      <v>895.67143999999996</v>
    </nc>
  </rcc>
  <rcc rId="27905" sId="3" numFmtId="4">
    <oc r="D92">
      <v>7.26</v>
    </oc>
    <nc r="D92">
      <v>23.16</v>
    </nc>
  </rcc>
  <rcc rId="27906" sId="3" numFmtId="4">
    <oc r="C97">
      <v>108822.64969999999</v>
    </oc>
    <nc r="C97">
      <v>110086.6565</v>
    </nc>
  </rcc>
  <rcc rId="27907" sId="3" numFmtId="4">
    <oc r="D97">
      <v>12716.24253</v>
    </oc>
    <nc r="D97">
      <v>16633.236440000001</v>
    </nc>
  </rcc>
  <rcc rId="27908" sId="3" numFmtId="4">
    <oc r="D98">
      <v>144.27430000000001</v>
    </oc>
    <nc r="D98">
      <v>148.22829999999999</v>
    </nc>
  </rcc>
  <rcc rId="27909" sId="3" numFmtId="4">
    <oc r="D100">
      <v>51.329729999999998</v>
    </oc>
    <nc r="D100">
      <v>107.97607000000001</v>
    </nc>
  </rcc>
  <rcc rId="27910" sId="3" numFmtId="4">
    <oc r="D101">
      <v>28</v>
    </oc>
    <nc r="D101">
      <v>95.494460000000004</v>
    </nc>
  </rcc>
  <rcc rId="27911" sId="3" numFmtId="4">
    <oc r="D104">
      <v>0</v>
    </oc>
    <nc r="D104">
      <v>50</v>
    </nc>
  </rcc>
  <rcc rId="27912" sId="3" numFmtId="4">
    <oc r="D106">
      <v>21910.696499999998</v>
    </oc>
    <nc r="D106">
      <v>30418.639999999999</v>
    </nc>
  </rcc>
  <rcc rId="27913" sId="3" numFmtId="4">
    <oc r="D107">
      <v>100786.10464999999</v>
    </oc>
    <nc r="D107">
      <v>127392.62147</v>
    </nc>
  </rcc>
  <rcc rId="27914" sId="3" numFmtId="4">
    <oc r="D108">
      <v>7081.0246299999999</v>
    </oc>
    <nc r="D108">
      <v>10354.973470000001</v>
    </nc>
  </rcc>
  <rcc rId="27915" sId="3" numFmtId="4">
    <oc r="D110">
      <v>466.38182</v>
    </oc>
    <nc r="D110">
      <v>732.34463000000005</v>
    </nc>
  </rcc>
  <rcc rId="27916" sId="3" numFmtId="4">
    <oc r="D112">
      <v>10122.09453</v>
    </oc>
    <nc r="D112">
      <v>21847.005880000001</v>
    </nc>
  </rcc>
  <rcc rId="27917" sId="3" numFmtId="4">
    <oc r="D113">
      <v>125.00059</v>
    </oc>
    <nc r="D113">
      <v>141.09227000000001</v>
    </nc>
  </rcc>
  <rcc rId="27918" sId="3" numFmtId="4">
    <oc r="D115">
      <v>0</v>
    </oc>
    <nc r="D115">
      <v>4.117</v>
    </nc>
  </rcc>
  <rcc rId="27919" sId="3" numFmtId="4">
    <oc r="C116">
      <v>10236.448490000001</v>
    </oc>
    <nc r="C116">
      <v>9917.8484900000003</v>
    </nc>
  </rcc>
  <rcc rId="27920" sId="3" numFmtId="4">
    <oc r="D116">
      <v>2712.3240900000001</v>
    </oc>
    <nc r="D116">
      <v>3454.67301</v>
    </nc>
  </rcc>
  <rcc rId="27921" sId="3" numFmtId="4">
    <oc r="C117">
      <v>36684.392939999998</v>
    </oc>
    <nc r="C117">
      <v>37009.992939999996</v>
    </nc>
  </rcc>
  <rcc rId="27922" sId="3" numFmtId="4">
    <oc r="D117">
      <v>21078.1018</v>
    </oc>
    <nc r="D117">
      <v>28728.112300000001</v>
    </nc>
  </rcc>
  <rcc rId="27923" sId="3" numFmtId="4">
    <oc r="C118">
      <v>61.8</v>
    </oc>
    <nc r="C118">
      <v>208.57182</v>
    </nc>
  </rcc>
  <rcc rId="27924" sId="3" numFmtId="4">
    <oc r="D118">
      <v>10.8348</v>
    </oc>
    <nc r="D118">
      <v>163.47514000000001</v>
    </nc>
  </rcc>
  <rcc rId="27925" sId="3" numFmtId="4">
    <oc r="D120">
      <v>80.849999999999994</v>
    </oc>
    <nc r="D120">
      <v>170.36</v>
    </nc>
  </rcc>
  <rcc rId="27926" sId="3" numFmtId="4">
    <oc r="D121">
      <v>2210.241</v>
    </oc>
    <nc r="D121">
      <v>2911.5230000000001</v>
    </nc>
  </rcc>
  <rcc rId="27927" sId="3" numFmtId="4">
    <oc r="D130">
      <v>13314.276</v>
    </oc>
    <nc r="D130">
      <v>17752.367999999999</v>
    </nc>
  </rcc>
  <rcc rId="27928" sId="3" numFmtId="4">
    <oc r="D132">
      <v>0</v>
    </oc>
    <nc r="D132">
      <v>833.43305999999995</v>
    </nc>
  </rcc>
  <rfmt sheetId="3" sqref="C133:D133">
    <dxf>
      <numFmt numFmtId="183" formatCode="0.000"/>
    </dxf>
  </rfmt>
  <rfmt sheetId="3" sqref="C133:D133">
    <dxf>
      <numFmt numFmtId="174" formatCode="0.0000"/>
    </dxf>
  </rfmt>
  <rfmt sheetId="3" sqref="C133:D133">
    <dxf>
      <numFmt numFmtId="168" formatCode="0.00000"/>
    </dxf>
  </rfmt>
  <rfmt sheetId="3" sqref="C133:D133">
    <dxf>
      <numFmt numFmtId="174" formatCode="0.0000"/>
    </dxf>
  </rfmt>
  <rfmt sheetId="3" sqref="C133:D133">
    <dxf>
      <numFmt numFmtId="183" formatCode="0.000"/>
    </dxf>
  </rfmt>
  <rfmt sheetId="3" sqref="C133:D133">
    <dxf>
      <numFmt numFmtId="2" formatCode="0.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27668" sId="2" numFmtId="4">
    <oc r="C32">
      <v>235656.79649000001</v>
    </oc>
    <nc r="C32">
      <v>235992.46419999999</v>
    </nc>
  </rcc>
  <rcc rId="27669" sId="2" numFmtId="4">
    <oc r="D32">
      <v>25277.845140000001</v>
    </oc>
    <nc r="D32">
      <v>34685.211170000002</v>
    </nc>
  </rcc>
  <rcc rId="27670" sId="2" numFmtId="4">
    <oc r="F32">
      <v>43584.266640000002</v>
    </oc>
    <nc r="F32">
      <v>43709.266640000002</v>
    </nc>
  </rcc>
  <rcc rId="27671" sId="2" numFmtId="4">
    <oc r="G32">
      <v>8775.4181399999998</v>
    </oc>
    <nc r="G32">
      <v>11376.90711</v>
    </nc>
  </rcc>
  <rcc rId="27672" sId="2" numFmtId="4">
    <oc r="J32">
      <v>1471.8439499999999</v>
    </oc>
    <nc r="J32">
      <v>1894.2426599999999</v>
    </nc>
  </rcc>
  <rcc rId="27673" sId="2" numFmtId="4">
    <oc r="M32">
      <v>1311.4865299999999</v>
    </oc>
    <nc r="M32">
      <v>1673.5003899999999</v>
    </nc>
  </rcc>
  <rcc rId="27674" sId="2" numFmtId="4">
    <oc r="P32">
      <v>8.4036799999999996</v>
    </oc>
    <nc r="P32">
      <v>11.49513</v>
    </nc>
  </rcc>
  <rcc rId="27675" sId="2" numFmtId="4">
    <oc r="S32">
      <v>1586.87706</v>
    </oc>
    <nc r="S32">
      <v>1985.97182</v>
    </nc>
  </rcc>
  <rcc rId="27676" sId="2" numFmtId="4">
    <oc r="V32">
      <v>-175.95258000000001</v>
    </oc>
    <nc r="V32">
      <v>-242.28187</v>
    </nc>
  </rcc>
  <rcc rId="27677" sId="2" numFmtId="4">
    <oc r="Y32">
      <v>393.93416999999999</v>
    </oc>
    <nc r="Y32">
      <v>437.21996000000001</v>
    </nc>
  </rcc>
  <rcc rId="27678" sId="2" numFmtId="4">
    <oc r="AB32">
      <v>523.12360999999999</v>
    </oc>
    <nc r="AB32">
      <v>581.36598000000004</v>
    </nc>
  </rcc>
  <rcc rId="27679" sId="2" numFmtId="4">
    <oc r="AE32">
      <v>1618.1253099999999</v>
    </oc>
    <nc r="AE32">
      <v>2381.9912199999999</v>
    </nc>
  </rcc>
  <rcc rId="27680" sId="2" numFmtId="4">
    <oc r="AH32">
      <v>16.71</v>
    </oc>
    <nc r="AH32">
      <v>22.01</v>
    </nc>
  </rcc>
  <rcc rId="27681" sId="2" numFmtId="4">
    <oc r="AK24">
      <f>Чум!D20</f>
    </oc>
    <nc r="AK24">
      <v>3.65E-3</v>
    </nc>
  </rcc>
  <rcc rId="27682" sId="2" numFmtId="4">
    <oc r="AK32">
      <v>0.36364999999999997</v>
    </oc>
    <nc r="AK32">
      <v>3.65E-3</v>
    </nc>
  </rcc>
  <rcc rId="27683" sId="2" numFmtId="4">
    <oc r="AQ32">
      <v>425.40550999999999</v>
    </oc>
    <nc r="AQ32">
      <v>811.11186999999995</v>
    </nc>
  </rcc>
  <rcc rId="27684" sId="2" numFmtId="4">
    <oc r="AT32">
      <v>37.295400000000001</v>
    </oc>
    <nc r="AT32">
      <v>91.249179999999996</v>
    </nc>
  </rcc>
  <rcc rId="27685" sId="2" numFmtId="4">
    <oc r="AZ32">
      <v>99.000450000000001</v>
    </oc>
    <nc r="AZ32">
      <v>270.62572</v>
    </nc>
  </rcc>
  <rcc rId="27686" sId="2" numFmtId="4">
    <oc r="BE32">
      <v>1294.56</v>
    </oc>
    <nc r="BE32">
      <v>1419.56</v>
    </nc>
  </rcc>
  <rcc rId="27687" sId="2" numFmtId="4">
    <oc r="BZ32">
      <v>192072.52984999999</v>
    </oc>
    <nc r="BZ32">
      <v>192283.19756</v>
    </nc>
  </rcc>
  <rcc rId="27688" sId="2" numFmtId="4">
    <oc r="CA32">
      <v>16502.427</v>
    </oc>
    <nc r="CA32">
      <v>23308.304059999999</v>
    </nc>
  </rcc>
  <rcc rId="27689" sId="2" numFmtId="4">
    <oc r="CD32">
      <v>13314.276</v>
    </oc>
    <nc r="CD32">
      <v>17752.367999999999</v>
    </nc>
  </rcc>
  <rcc rId="27690" sId="2" numFmtId="4">
    <oc r="CJ32">
      <v>2417.3960000000002</v>
    </oc>
    <nc r="CJ32">
      <v>3751.0479999999998</v>
    </nc>
  </rcc>
  <rcc rId="27691" sId="2" numFmtId="4">
    <oc r="CM32">
      <v>598.79999999999995</v>
    </oc>
    <nc r="CM32">
      <v>799.5</v>
    </nc>
  </rcc>
  <rcc rId="27692" sId="2" numFmtId="4">
    <oc r="CP32">
      <v>0</v>
    </oc>
    <nc r="CP32">
      <v>833.43305999999995</v>
    </nc>
  </rcc>
  <rcc rId="27693" sId="2" numFmtId="4">
    <oc r="CR32">
      <v>7207.5656399999998</v>
    </oc>
    <nc r="CR32">
      <v>7418.2333500000004</v>
    </nc>
  </rcc>
  <rcc rId="27694" sId="2" numFmtId="4">
    <oc r="DG32">
      <v>244057.32736</v>
    </oc>
    <nc r="DG32">
      <v>246742.32052000001</v>
    </nc>
  </rcc>
  <rcc rId="27695" sId="2" numFmtId="4">
    <oc r="DH32">
      <v>20348.305240000002</v>
    </oc>
    <nc r="DH32">
      <v>31476.94758</v>
    </nc>
  </rcc>
  <rcc rId="27696" sId="2" numFmtId="4">
    <oc r="DJ32">
      <v>25974.799999999999</v>
    </oc>
    <nc r="DJ32">
      <v>26450.138129999999</v>
    </nc>
  </rcc>
  <rcc rId="27697" sId="2" numFmtId="4">
    <oc r="DK32">
      <v>6749.8272399999996</v>
    </oc>
    <nc r="DK32">
      <v>6944.1272399999998</v>
    </nc>
  </rcc>
  <rcc rId="27698" sId="2" numFmtId="4">
    <oc r="DN32">
      <v>4585.17904</v>
    </oc>
    <nc r="DN32">
      <v>6749.8272399999996</v>
    </nc>
  </rcc>
  <rcc rId="27699" sId="2" numFmtId="4">
    <oc r="DV32">
      <v>315.33812999999998</v>
    </oc>
    <nc r="DV32">
      <v>330.33812999999998</v>
    </nc>
  </rcc>
  <rcc rId="27700" sId="2" numFmtId="4">
    <oc r="DZ32">
      <v>331.94898000000001</v>
    </oc>
    <nc r="DZ32">
      <v>492.26510000000002</v>
    </nc>
  </rcc>
  <rcc rId="27701" sId="2" numFmtId="4">
    <oc r="EC32">
      <v>60.3</v>
    </oc>
    <nc r="EC32">
      <v>81.47</v>
    </nc>
  </rcc>
  <rcc rId="27702" sId="2" numFmtId="4">
    <oc r="EE32">
      <v>64885.07387</v>
    </oc>
    <nc r="EE32">
      <v>66659.748380000005</v>
    </nc>
  </rcc>
  <rcc rId="27703" sId="2" numFmtId="4">
    <oc r="EF32">
      <v>3070.8581399999998</v>
    </oc>
    <nc r="EF32">
      <v>5319.0601699999997</v>
    </nc>
  </rcc>
  <rcc rId="27704" sId="2" numFmtId="4">
    <oc r="EH32">
      <v>109751.98557999999</v>
    </oc>
    <nc r="EH32">
      <v>110637.30422999999</v>
    </nc>
  </rcc>
  <rcc rId="27705" sId="2" numFmtId="4">
    <oc r="EI32">
      <v>4280.2709599999998</v>
    </oc>
    <nc r="EI32">
      <v>7911.7288799999997</v>
    </nc>
  </rcc>
  <rcc rId="27706" sId="2" numFmtId="4">
    <oc r="EL32">
      <v>7725.2331199999999</v>
    </oc>
    <nc r="EL32">
      <v>10612.93619</v>
    </nc>
  </rcc>
  <rcc rId="27707" sId="2" numFmtId="4">
    <oc r="EQ32">
      <v>275</v>
    </oc>
    <nc r="EQ32">
      <v>285</v>
    </nc>
  </rcc>
  <rcc rId="27708" sId="2" numFmtId="4">
    <oc r="ER32">
      <v>100.215</v>
    </oc>
    <nc r="ER32">
      <v>115.36</v>
    </nc>
  </rcc>
  <rcc rId="27709" sId="2" numFmtId="4">
    <oc r="EW32">
      <v>-8400.5308700000005</v>
    </oc>
    <nc r="EW32">
      <v>-9485.8495199999998</v>
    </nc>
  </rcc>
  <rcc rId="27710" sId="2" numFmtId="4">
    <oc r="EX32">
      <v>4929.5398999999998</v>
    </oc>
    <nc r="EX32">
      <v>3208.26359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1.xml><?xml version="1.0" encoding="utf-8"?>
<revisions xmlns="http://schemas.openxmlformats.org/spreadsheetml/2006/main" xmlns:r="http://schemas.openxmlformats.org/officeDocument/2006/relationships">
  <rcc rId="27637" sId="2" numFmtId="4">
    <oc r="DJ32">
      <v>26435.138129999999</v>
    </oc>
    <nc r="DJ32">
      <v>25974.799999999999</v>
    </nc>
  </rcc>
  <rcv guid="{B30CE22D-C12F-4E12-8BB9-3AAE0A6991CC}" action="delete"/>
  <rdn rId="0" localSheetId="1" customView="1" name="Z_B30CE22D_C12F_4E12_8BB9_3AAE0A6991CC_.wvu.PrintArea" hidden="1" oldHidden="1">
    <formula>Консол!$A$1:$K$51</formula>
    <oldFormula>Консол!$A$1:$K$51</oldFormula>
  </rdn>
  <rdn rId="0" localSheetId="1" customView="1" name="Z_B30CE22D_C12F_4E12_8BB9_3AAE0A6991CC_.wvu.Rows" hidden="1" oldHidden="1">
    <formula>Консол!$22:$22,Консол!$44:$46</formula>
    <oldFormula>Консол!$22:$22,Консол!$44:$46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B30CE22D_C12F_4E12_8BB9_3AAE0A6991CC_.wvu.PrintArea" hidden="1" oldHidden="1">
    <formula>Але!$A$1:$F$97</formula>
    <oldFormula>Але!$A$1:$F$97</oldFormula>
  </rdn>
  <rdn rId="0" localSheetId="4" customView="1" name="Z_B30CE22D_C12F_4E12_8BB9_3AAE0A6991CC_.wvu.Rows" hidden="1" oldHidden="1">
    <formula>Але!$19:$24,Але!$28:$28,Але!$36:$36,Але!$45:$46,Але!$53:$53,Але!$55:$57,Але!$63:$64,Але!$74:$75,Але!$79:$83,Але!$86:$93,Але!$142:$142</formula>
    <oldFormula>Але!$19:$24,Але!$28:$28,Але!$36:$36,Але!$45:$46,Але!$53:$53,Але!$55:$57,Але!$63:$64,Але!$74:$75,Але!$79:$83,Але!$86:$93,Але!$142:$142</oldFormula>
  </rdn>
  <rdn rId="0" localSheetId="5" customView="1" name="Z_B30CE22D_C12F_4E12_8BB9_3AAE0A6991CC_.wvu.PrintArea" hidden="1" oldHidden="1">
    <formula>Сун!$A$1:$F$105</formula>
    <oldFormula>Сун!$A$1:$F$105</oldFormula>
  </rdn>
  <rdn rId="0" localSheetId="5" customView="1" name="Z_B30CE22D_C12F_4E12_8BB9_3AAE0A6991CC_.wvu.Rows" hidden="1" oldHidden="1">
    <formula>Сун!$19:$24,Сун!$35:$37,Сун!$40:$40,Сун!$50:$52,Сун!$55:$55,Сун!$59:$59,Сун!$61:$63,Сун!$69:$70,Сун!$80:$81,Сун!$83:$83,Сун!$86:$86,Сун!$88:$91,Сун!$94:$101,Сун!$143:$143</formula>
    <oldFormula>Сун!$19:$24,Сун!$35:$37,Сун!$40:$40,Сун!$50:$52,Сун!$55:$55,Сун!$59:$59,Сун!$61:$63,Сун!$69:$70,Сун!$80:$81,Сун!$83:$83,Сун!$86:$86,Сун!$88:$91,Сун!$94:$101,Сун!$143:$143</oldFormula>
  </rdn>
  <rdn rId="0" localSheetId="6" customView="1" name="Z_B30CE22D_C12F_4E12_8BB9_3AAE0A6991CC_.wvu.PrintArea" hidden="1" oldHidden="1">
    <formula>Иль!$A$1:$F$106</formula>
    <oldFormula>Иль!$A$1:$F$106</oldFormula>
  </rdn>
  <rdn rId="0" localSheetId="6" customView="1" name="Z_B30CE22D_C12F_4E12_8BB9_3AAE0A6991CC_.wvu.Rows" hidden="1" oldHidden="1">
    <formula>Иль!$19:$24,Иль!$35:$35,Иль!$40:$41,Иль!$50:$52,Иль!$60:$60,Иль!$62:$64,Иль!$70:$71,Иль!$80:$81,Иль!$83:$83,Иль!$88:$92,Иль!$95:$102,Иль!$145:$145</formula>
    <oldFormula>Иль!$19:$24,Иль!$35:$35,Иль!$40:$41,Иль!$50:$52,Иль!$60:$60,Иль!$62:$64,Иль!$70:$71,Иль!$80:$81,Иль!$83:$83,Иль!$88:$92,Иль!$95:$102,Иль!$145:$145</oldFormula>
  </rdn>
  <rdn rId="0" localSheetId="7" customView="1" name="Z_B30CE22D_C12F_4E12_8BB9_3AAE0A6991CC_.wvu.Rows" hidden="1" oldHidden="1">
    <formula>Кад!$19:$24,Кад!$31:$35,Кад!$38:$38,Кад!$48:$49,Кад!$56:$56,Кад!$58:$60,Кад!$66:$67,Кад!$77:$78,Кад!$82:$86,Кад!$89:$96,Кад!$142:$142</formula>
    <oldFormula>Кад!$19:$24,Кад!$31:$35,Кад!$38:$38,Кад!$48:$49,Кад!$56:$56,Кад!$58:$60,Кад!$66:$67,Кад!$77:$78,Кад!$82:$86,Кад!$89:$96,Кад!$142:$142</oldFormula>
  </rdn>
  <rdn rId="0" localSheetId="8" customView="1" name="Z_B30CE22D_C12F_4E12_8BB9_3AAE0A6991CC_.wvu.PrintArea" hidden="1" oldHidden="1">
    <formula>Мор!$A$1:$F$101</formula>
    <oldFormula>Мор!$A$1:$F$101</oldFormula>
  </rdn>
  <rdn rId="0" localSheetId="8" customView="1" name="Z_B30CE22D_C12F_4E12_8BB9_3AAE0A6991CC_.wvu.Rows" hidden="1" oldHidden="1">
    <formula>Мор!$17:$24,Мор!$27:$27,Мор!$31:$33,Мор!$44:$44,Мор!$47:$47,Мор!$49:$50,Мор!$57:$57,Мор!$59:$60,Мор!$64:$65,Мор!$67:$68,Мор!$78:$79,Мор!$83:$88,Мор!$91:$97,Мор!$142:$142</formula>
    <oldFormula>Мор!$17:$24,Мор!$27:$27,Мор!$31:$33,Мор!$44:$44,Мор!$47:$47,Мор!$49:$50,Мор!$57:$57,Мор!$59:$60,Мор!$64:$65,Мор!$67:$68,Мор!$78:$79,Мор!$83:$88,Мор!$91:$97,Мор!$142:$142</oldFormula>
  </rdn>
  <rdn rId="0" localSheetId="9" customView="1" name="Z_B30CE22D_C12F_4E12_8BB9_3AAE0A6991CC_.wvu.Rows" hidden="1" oldHidden="1">
    <formula>Мос!$19:$24,Мос!$29:$33,Мос!$44:$44,Мос!$58:$58,Мос!$60:$61,Мос!$68:$69,Мос!$79:$80,Мос!$82:$82,Мос!$85:$92,Мос!$95:$102,Мос!$143:$143</formula>
    <oldFormula>Мос!$19:$24,Мос!$29:$33,Мос!$44:$44,Мос!$58:$58,Мос!$60:$61,Мос!$68:$69,Мос!$79:$80,Мос!$82:$82,Мос!$85:$92,Мос!$95:$102,Мос!$143:$143</oldFormula>
  </rdn>
  <rdn rId="0" localSheetId="10" customView="1" name="Z_B30CE22D_C12F_4E12_8BB9_3AAE0A6991CC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B30CE22D_C12F_4E12_8BB9_3AAE0A6991CC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Тор!$19:$24,Тор!$32:$36,Тор!$39:$39,Тор!$50:$50,Тор!$57:$57,Тор!$59:$60,Тор!$67:$68,Тор!$75:$75,Тор!$79:$80,Тор!$86:$87,Тор!$89:$95,Тор!$142:$142</formula>
    <oldFormula>Тор!$19:$24,Тор!$32:$36,Тор!$39:$39,Тор!$50:$50,Тор!$57:$57,Тор!$59:$60,Тор!$67:$68,Тор!$75:$75,Тор!$79:$80,Тор!$86:$87,Тор!$89:$95,Тор!$142:$142</oldFormula>
  </rdn>
  <rdn rId="0" localSheetId="13" customView="1" name="Z_B30CE22D_C12F_4E12_8BB9_3AAE0A6991CC_.wvu.Rows" hidden="1" oldHidden="1">
    <formula>Хор!$19:$22,Хор!$26:$34,Хор!$38:$38,Хор!$44:$46,Хор!$53:$53,Хор!$55:$57,Хор!$63:$64,Хор!$74:$75,Хор!$79:$83,Хор!$86:$93,Хор!$140:$140</formula>
    <oldFormula>Хор!$19:$22,Хор!$26:$34,Хор!$38:$38,Хор!$44:$46,Хор!$53:$53,Хор!$55:$57,Хор!$63:$64,Хор!$74:$75,Хор!$79:$83,Хор!$86:$93,Хор!$140:$140</oldFormula>
  </rdn>
  <rdn rId="0" localSheetId="14" customView="1" name="Z_B30CE22D_C12F_4E12_8BB9_3AAE0A6991CC_.wvu.PrintArea" hidden="1" oldHidden="1">
    <formula>Чум!$A$1:$F$101</formula>
    <oldFormula>Чум!$A$1:$F$101</oldFormula>
  </rdn>
  <rdn rId="0" localSheetId="14" customView="1" name="Z_B30CE22D_C12F_4E12_8BB9_3AAE0A6991CC_.wvu.Rows" hidden="1" oldHidden="1">
    <formula>Чум!$19:$24,Чум!$31:$36,Чум!$47:$49,Чум!$57:$57,Чум!$59:$61,Чум!$67:$68,Чум!$78:$79,Чум!$83:$87,Чум!$90:$97,Чум!$142:$142</formula>
    <oldFormula>Чум!$19:$24,Чум!$31:$36,Чум!$47:$49,Чум!$57:$57,Чум!$59:$61,Чум!$67:$68,Чум!$78:$79,Чум!$83:$87,Чум!$90:$97,Чум!$142:$142</oldFormula>
  </rdn>
  <rdn rId="0" localSheetId="15" customView="1" name="Z_B30CE22D_C12F_4E12_8BB9_3AAE0A6991CC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B30CE22D_C12F_4E12_8BB9_3AAE0A6991CC_.wvu.PrintArea" hidden="1" oldHidden="1">
    <formula>Юнг!$A$1:$F$100</formula>
    <oldFormula>Юнг!$A$1:$F$100</oldFormula>
  </rdn>
  <rdn rId="0" localSheetId="16" customView="1" name="Z_B30CE22D_C12F_4E12_8BB9_3AAE0A6991CC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B30CE22D_C12F_4E12_8BB9_3AAE0A6991CC_.wvu.PrintArea" hidden="1" oldHidden="1">
    <formula>Юсь!$A$1:$F$101</formula>
    <oldFormula>Юсь!$A$1:$F$101</oldFormula>
  </rdn>
  <rdn rId="0" localSheetId="17" customView="1" name="Z_B30CE22D_C12F_4E12_8BB9_3AAE0A6991CC_.wvu.Rows" hidden="1" oldHidden="1">
    <formula>Юсь!$19:$24,Юсь!$31:$33,Юсь!$36:$36,Юсь!$43:$48,Юсь!$57:$57,Юсь!$59:$60,Юсь!$67:$68,Юсь!$78:$79,Юсь!$83:$87,Юсь!$90:$97,Юсь!$141:$141</formula>
    <oldFormula>Юсь!$19:$24,Юсь!$31:$33,Юсь!$36:$36,Юсь!$43:$48,Юсь!$57:$57,Юсь!$59:$60,Юсь!$67:$68,Юсь!$78:$79,Юсь!$83:$87,Юсь!$90:$97,Юсь!$141:$141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Яра!$19:$24,Яра!$46:$46,Яра!$48:$50,Яра!$58:$58,Яра!$60:$61,Яра!$68:$69,Яра!$79:$80,Яра!$84:$88,Яра!$91:$98,Яра!$143:$143</formula>
    <oldFormula>Яра!$19:$24,Яра!$46:$46,Яра!$48:$50,Яра!$58:$58,Яра!$60:$61,Яра!$68:$69,Яра!$79:$80,Яра!$84:$88,Яра!$91:$98,Яра!$143:$143</oldFormula>
  </rdn>
  <rdn rId="0" localSheetId="19" customView="1" name="Z_B30CE22D_C12F_4E12_8BB9_3AAE0A6991CC_.wvu.Rows" hidden="1" oldHidden="1">
    <formula>Яро!$19:$24,Яро!$28:$28,Яро!$36:$36,Яро!$43:$43,Яро!$54:$54,Яро!$56:$58,Яро!$64:$65,Яро!$75:$75,Яро!$80:$84,Яро!$87:$90,Яро!$92:$94</formula>
    <oldFormula>Яро!$19:$24,Яро!$28:$28,Яро!$36:$36,Яро!$43:$43,Яро!$54:$54,Яро!$56:$58,Яро!$64:$65,Яро!$75:$75,Яро!$80:$84,Яро!$87:$90,Яро!$92:$94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26487" sId="5">
    <oc r="A1" t="inlineStr">
      <is>
        <t xml:space="preserve">                     Анализ исполнения бюджета Большесундырского сельского поселения на 01.04.2022 г.</t>
      </is>
    </oc>
    <nc r="A1" t="inlineStr">
      <is>
        <t xml:space="preserve">                     Анализ исполнения бюджета Большесундырского сельского поселения на 01.05.2022 г.</t>
      </is>
    </nc>
  </rcc>
  <rcc rId="26488" sId="6">
    <oc r="A1" t="inlineStr">
      <is>
        <t xml:space="preserve">                     Анализ исполнения бюджета Ильинского сельского поселения на 01.04.2022 г.</t>
      </is>
    </oc>
    <nc r="A1" t="inlineStr">
      <is>
        <t xml:space="preserve">                     Анализ исполнения бюджета Ильинского сельского поселения на 01.05.2022 г.</t>
      </is>
    </nc>
  </rcc>
  <rcc rId="26489" sId="6" numFmtId="4">
    <oc r="D6">
      <v>6.6431800000000001</v>
    </oc>
    <nc r="D6">
      <v>6.5781700000000001</v>
    </nc>
  </rcc>
  <rcc rId="26490" sId="6" numFmtId="4">
    <oc r="D8">
      <v>98.721789999999999</v>
    </oc>
    <nc r="D8">
      <v>125.97229</v>
    </nc>
  </rcc>
  <rcc rId="26491" sId="6" numFmtId="4">
    <oc r="D9">
      <v>0.63258000000000003</v>
    </oc>
    <nc r="D9">
      <v>0.86529</v>
    </nc>
  </rcc>
  <rcc rId="26492" sId="6" numFmtId="4">
    <oc r="D10">
      <v>119.45173</v>
    </oc>
    <nc r="D10">
      <v>149.49347</v>
    </nc>
  </rcc>
  <rcc rId="26493" sId="6" numFmtId="4">
    <oc r="D11">
      <v>-13.24479</v>
    </oc>
    <nc r="D11">
      <v>-18.23771</v>
    </nc>
  </rcc>
  <rcc rId="26494" sId="6" numFmtId="4">
    <oc r="D15">
      <v>13.92037</v>
    </oc>
    <nc r="D15">
      <v>15.20308</v>
    </nc>
  </rcc>
  <rcc rId="26495" sId="6" numFmtId="4">
    <oc r="D16">
      <v>42.159350000000003</v>
    </oc>
    <nc r="D16">
      <v>64.331699999999998</v>
    </nc>
  </rcc>
  <rcc rId="26496" sId="6" numFmtId="4">
    <oc r="D28">
      <v>60.768999999999998</v>
    </oc>
    <nc r="D28">
      <v>48.613</v>
    </nc>
  </rcc>
  <rcc rId="26497" sId="6" numFmtId="4">
    <oc r="D29">
      <v>0</v>
    </oc>
    <nc r="D29">
      <v>18.155999999999999</v>
    </nc>
  </rcc>
  <rcc rId="26498" sId="6" numFmtId="4">
    <oc r="D44">
      <v>673.25099999999998</v>
    </oc>
    <nc r="D44">
      <v>897.66800000000001</v>
    </nc>
  </rcc>
  <rcc rId="26499" sId="6" numFmtId="4">
    <oc r="D46">
      <v>181.45099999999999</v>
    </oc>
    <nc r="D46">
      <v>227.07900000000001</v>
    </nc>
  </rcc>
  <rcc rId="26500" sId="6" numFmtId="4">
    <oc r="D48">
      <v>27.219000000000001</v>
    </oc>
    <nc r="D48">
      <v>35.090000000000003</v>
    </nc>
  </rcc>
  <rcc rId="26501" sId="6" numFmtId="4">
    <nc r="D49">
      <v>68.58</v>
    </nc>
  </rcc>
  <rcc rId="26502" sId="6" numFmtId="4">
    <oc r="D31">
      <v>0</v>
    </oc>
    <nc r="D31">
      <v>13.87581</v>
    </nc>
  </rcc>
  <rcc rId="26503" sId="6" numFmtId="4">
    <oc r="D61">
      <v>255.43607</v>
    </oc>
    <nc r="D61">
      <v>355.11820999999998</v>
    </nc>
  </rcc>
  <rcc rId="26504" sId="6" numFmtId="4">
    <oc r="D68">
      <v>21.815999999999999</v>
    </oc>
    <nc r="D68">
      <v>23.815999999999999</v>
    </nc>
  </rcc>
  <rcc rId="26505" sId="6" numFmtId="4">
    <oc r="D74">
      <v>0</v>
    </oc>
    <nc r="D74">
      <v>2</v>
    </nc>
  </rcc>
  <rcc rId="26506" sId="6" numFmtId="4">
    <oc r="D78">
      <v>206.68199999999999</v>
    </oc>
    <nc r="D78">
      <v>252.31</v>
    </nc>
  </rcc>
  <rcc rId="26507" sId="6" numFmtId="4">
    <oc r="D84">
      <v>144.15796</v>
    </oc>
    <nc r="D84">
      <v>184.30995999999999</v>
    </nc>
  </rcc>
  <rcc rId="26508" sId="6" numFmtId="4">
    <oc r="D85">
      <v>90.928100000000001</v>
    </oc>
    <nc r="D85">
      <v>200.81458000000001</v>
    </nc>
  </rcc>
  <rcc rId="26509" sId="6" numFmtId="4">
    <oc r="D87">
      <v>449.18610999999999</v>
    </oc>
    <nc r="D87">
      <v>697.87257999999997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район!$19:$19,район!$39:$39,район!$71:$71,район!$122:$123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Юсь!$19:$24,Юсь!$36:$36,Юсь!$43:$48,Юсь!$57:$57,Юсь!$59:$60,Юсь!$67:$68,Юсь!$73:$74,Юсь!$83:$87,Юсь!$90:$97,Юсь!$141:$141</formula>
    <oldFormula>Юсь!$19:$24,Юсь!$36:$36,Юсь!$43:$48,Юсь!$57:$57,Юсь!$59:$60,Юсь!$67:$68,Юсь!$73:$74,Юсь!$83:$87,Юсь!$90:$97,Юсь!$141:$141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Яра!$19:$24,Яра!$28:$29,Яра!$33:$33,Яра!$36:$36,Яра!$38:$38,Яра!$48:$49,Яра!$51:$51,Яра!$58:$58,Яра!$60:$61,Яра!$68:$69,Яра!$75:$75,Яра!$79:$79,Яра!$84:$88,Яра!$91:$98,Яра!$143:$143</formula>
    <oldFormula>Яра!$19:$24,Яра!$28:$29,Яра!$33:$33,Яра!$36:$36,Яра!$38:$38,Яра!$48:$49,Яра!$51:$51,Яра!$58:$58,Яра!$60:$61,Яра!$68:$69,Яра!$75:$75,Яра!$79:$79,Яра!$84:$88,Яра!$91:$98,Яра!$143:$143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26405" sId="5" numFmtId="4">
    <oc r="D6">
      <v>117.49565</v>
    </oc>
    <nc r="D6">
      <v>251.62358</v>
    </nc>
  </rcc>
  <rcc rId="26406" sId="5" numFmtId="4">
    <oc r="D8">
      <v>104.48656</v>
    </oc>
    <nc r="D8">
      <v>133.32830999999999</v>
    </nc>
  </rcc>
  <rcc rId="26407" sId="5" numFmtId="4">
    <oc r="D9">
      <v>0.66952</v>
    </oc>
    <nc r="D9">
      <v>0.91581999999999997</v>
    </nc>
  </rcc>
  <rcc rId="26408" sId="5" numFmtId="4">
    <oc r="D10">
      <v>126.42701</v>
    </oc>
    <nc r="D10">
      <v>158.22300999999999</v>
    </nc>
  </rcc>
  <rcc rId="26409" sId="5" numFmtId="4">
    <oc r="D11">
      <v>-14.01821</v>
    </oc>
    <nc r="D11">
      <v>-19.302659999999999</v>
    </nc>
  </rcc>
  <rcc rId="26410" sId="5" numFmtId="4">
    <oc r="D13">
      <v>49.607089999999999</v>
    </oc>
    <nc r="D13">
      <v>42.506959999999999</v>
    </nc>
  </rcc>
  <rcc rId="26411" sId="5" numFmtId="4">
    <oc r="D15">
      <v>1.8615600000000001</v>
    </oc>
    <nc r="D15">
      <v>4.6750800000000003</v>
    </nc>
  </rcc>
  <rcc rId="26412" sId="5" numFmtId="4">
    <oc r="D16">
      <v>347.80435999999997</v>
    </oc>
    <nc r="D16">
      <v>471.18256000000002</v>
    </nc>
  </rcc>
  <rcc rId="26413" sId="5" numFmtId="4">
    <oc r="D18">
      <v>2.82</v>
    </oc>
    <nc r="D18">
      <v>3.02</v>
    </nc>
  </rcc>
  <rcc rId="26414" sId="5" numFmtId="4">
    <oc r="D31">
      <v>6.9029999999999996</v>
    </oc>
    <nc r="D31">
      <v>23.300129999999999</v>
    </nc>
  </rcc>
  <rcc rId="26415" sId="5" numFmtId="4">
    <oc r="D43">
      <v>1401.0509999999999</v>
    </oc>
    <nc r="D43">
      <v>1868.068</v>
    </nc>
  </rcc>
  <rcc rId="26416" sId="5" numFmtId="4">
    <oc r="D47">
      <v>54.435000000000002</v>
    </oc>
    <nc r="D47">
      <v>74.111000000000004</v>
    </nc>
  </rcc>
  <rcc rId="26417" sId="5" numFmtId="4">
    <oc r="D60">
      <v>314.04109</v>
    </oc>
    <nc r="D60">
      <v>436.25044000000003</v>
    </nc>
  </rcc>
  <rcc rId="26418" sId="5" numFmtId="4">
    <oc r="C65">
      <v>7.3120000000000003</v>
    </oc>
    <nc r="C65">
      <v>12.311999999999999</v>
    </nc>
  </rcc>
  <rcc rId="26419" sId="5" numFmtId="4">
    <oc r="D67">
      <v>33.179630000000003</v>
    </oc>
    <nc r="D67">
      <v>51.84395</v>
    </nc>
  </rcc>
  <rcc rId="26420" sId="5" numFmtId="4">
    <oc r="D72">
      <v>0</v>
    </oc>
    <nc r="D72">
      <v>2.1</v>
    </nc>
  </rcc>
  <rcc rId="26421" sId="5" numFmtId="4">
    <oc r="D77">
      <v>0</v>
    </oc>
    <nc r="D77">
      <v>39.856000000000002</v>
    </nc>
  </rcc>
  <rcc rId="26422" sId="5" numFmtId="4">
    <oc r="C81">
      <v>2925.8124899999998</v>
    </oc>
    <nc r="C81">
      <v>3413.6649400000001</v>
    </nc>
  </rcc>
  <rcc rId="26423" sId="5" numFmtId="4">
    <oc r="D81">
      <v>256.10784999999998</v>
    </oc>
    <nc r="D81">
      <v>329.80259999999998</v>
    </nc>
  </rcc>
  <rcc rId="26424" sId="5" numFmtId="4">
    <oc r="C82">
      <v>19656.33108</v>
    </oc>
    <nc r="C82">
      <v>19881.110280000001</v>
    </nc>
  </rcc>
  <rcc rId="26425" sId="5" numFmtId="4">
    <oc r="D82">
      <v>708.55475999999999</v>
    </oc>
    <nc r="D82">
      <v>793.23046999999997</v>
    </nc>
  </rcc>
  <rcc rId="26426" sId="5" numFmtId="4">
    <oc r="D85">
      <v>822.71247000000005</v>
    </oc>
    <nc r="D85">
      <v>1147.15066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cc rId="26684" sId="9" numFmtId="34">
    <oc r="D59">
      <v>377.56304999999998</v>
    </oc>
    <nc r="D59">
      <v>556.73236999999995</v>
    </nc>
  </rcc>
  <rcc rId="26685" sId="9" numFmtId="34">
    <oc r="D76">
      <v>250</v>
    </oc>
    <nc r="D76">
      <v>274.54599999999999</v>
    </nc>
  </rcc>
  <rcc rId="26686" sId="9" numFmtId="34">
    <oc r="D77">
      <v>0</v>
    </oc>
    <nc r="D77">
      <v>297</v>
    </nc>
  </rcc>
  <rcc rId="26687" sId="9" numFmtId="34">
    <oc r="D80">
      <v>101.94199999999999</v>
    </oc>
    <nc r="D80">
      <v>127.21</v>
    </nc>
  </rcc>
  <rcc rId="26688" sId="9" numFmtId="34">
    <oc r="D81">
      <v>103.80087</v>
    </oc>
    <nc r="D81">
      <v>177.67653999999999</v>
    </nc>
  </rcc>
  <rcc rId="26689" sId="9" numFmtId="34">
    <oc r="D84">
      <v>102.075</v>
    </oc>
    <nc r="D84">
      <v>204.15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C539BE6_C8E0_453F_AB5E_9E58094195EA_.wvu.PrintArea" hidden="1" oldHidden="1">
    <formula>Консол!$A$1:$K$51</formula>
  </rdn>
  <rdn rId="0" localSheetId="1" customView="1" name="Z_5C539BE6_C8E0_453F_AB5E_9E58094195EA_.wvu.Rows" hidden="1" oldHidden="1">
    <formula>Консол!$44:$46</formula>
  </rdn>
  <rdn rId="0" localSheetId="2" customView="1" name="Z_5C539BE6_C8E0_453F_AB5E_9E58094195EA_.wvu.PrintArea" hidden="1" oldHidden="1">
    <formula>Справка!$A$1:$EY$31</formula>
  </rdn>
  <rdn rId="0" localSheetId="2" customView="1" name="Z_5C539BE6_C8E0_453F_AB5E_9E58094195EA_.wvu.Cols" hidden="1" oldHidden="1">
    <formula>Справка!$AV:$AX,Справка!$BB:$BD,Справка!$BH:$BJ,Справка!$BL:$BM,Справка!$BT:$BY,Справка!$CX:$DF</formula>
  </rdn>
  <rdn rId="0" localSheetId="3" customView="1" name="Z_5C539BE6_C8E0_453F_AB5E_9E58094195EA_.wvu.PrintArea" hidden="1" oldHidden="1">
    <formula>район!$A$1:$F$136</formula>
  </rdn>
  <rdn rId="0" localSheetId="3" customView="1" name="Z_5C539BE6_C8E0_453F_AB5E_9E58094195EA_.wvu.Rows" hidden="1" oldHidden="1">
    <formula>район!$19:$19,район!$26:$27,район!$36:$36,район!$39:$39,район!$51:$52,район!$71:$71,район!$122:$123</formula>
  </rdn>
  <rdn rId="0" localSheetId="4" customView="1" name="Z_5C539BE6_C8E0_453F_AB5E_9E58094195EA_.wvu.PrintArea" hidden="1" oldHidden="1">
    <formula>Але!$A$1:$F$97</formula>
  </rdn>
  <rdn rId="0" localSheetId="4" customView="1" name="Z_5C539BE6_C8E0_453F_AB5E_9E58094195EA_.wvu.Rows" hidden="1" oldHidden="1">
    <formula>Але!$19:$24,Але!$28:$28,Але!$36:$36,Але!$40:$40,Але!$55:$56,Але!$63:$64,Але!$69:$70,Але!$74:$74,Але!$79:$82,Але!$86:$93,Але!$142:$142</formula>
  </rdn>
  <rdn rId="0" localSheetId="5" customView="1" name="Z_5C539BE6_C8E0_453F_AB5E_9E58094195EA_.wvu.PrintArea" hidden="1" oldHidden="1">
    <formula>Сун!$A$1:$F$105</formula>
  </rdn>
  <rdn rId="0" localSheetId="5" customView="1" name="Z_5C539BE6_C8E0_453F_AB5E_9E58094195EA_.wvu.Rows" hidden="1" oldHidden="1">
    <formula>Сун!$19:$24,Сун!$44:$44,Сун!$46:$46,Сун!$50:$52,Сун!$59:$59,Сун!$61:$62,Сун!$69:$70,Сун!$76:$76,Сун!$80:$80,Сун!$83:$83,Сун!$86:$86,Сун!$88:$90,Сун!$94:$101,Сун!$143:$143</formula>
  </rdn>
  <rdn rId="0" localSheetId="6" customView="1" name="Z_5C539BE6_C8E0_453F_AB5E_9E58094195EA_.wvu.PrintArea" hidden="1" oldHidden="1">
    <formula>Иль!$A$1:$F$106</formula>
  </rdn>
  <rdn rId="0" localSheetId="6" customView="1" name="Z_5C539BE6_C8E0_453F_AB5E_9E58094195EA_.wvu.Rows" hidden="1" oldHidden="1">
    <formula>Иль!$19:$23,Иль!$35:$35,Иль!$41:$41,Иль!$45:$45,Иль!$47:$47,Иль!$51:$52,Иль!$60:$60,Иль!$62:$64,Иль!$70:$71,Иль!$80:$81,Иль!$83:$83,Иль!$88:$92,Иль!$95:$102,Иль!$145:$145</formula>
  </rdn>
  <rdn rId="0" localSheetId="7" customView="1" name="Z_5C539BE6_C8E0_453F_AB5E_9E58094195EA_.wvu.Rows" hidden="1" oldHidden="1">
    <formula>Кад!$19:$24,Кад!$31:$35,Кад!$38:$38,Кад!$42:$42,Кад!$44:$44,Кад!$48:$48,Кад!$56:$56,Кад!$58:$60,Кад!$66:$67,Кад!$77:$77,Кад!$82:$86,Кад!$89:$96,Кад!$142:$142</formula>
  </rdn>
  <rdn rId="0" localSheetId="8" customView="1" name="Z_5C539BE6_C8E0_453F_AB5E_9E58094195EA_.wvu.PrintArea" hidden="1" oldHidden="1">
    <formula>Мор!$A$1:$F$101</formula>
  </rdn>
  <rdn rId="0" localSheetId="8" customView="1" name="Z_5C539BE6_C8E0_453F_AB5E_9E58094195EA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5C539BE6_C8E0_453F_AB5E_9E58094195EA_.wvu.Rows" hidden="1" oldHidden="1">
    <formula>Мос!$19:$24,Мос!$42:$42,Мос!$44:$44,Мос!$48:$48,Мос!$50:$50,Мос!$58:$58,Мос!$60:$61,Мос!$68:$69,Мос!$82:$82,Мос!$85:$92,Мос!$95:$102,Мос!$143:$143</formula>
  </rdn>
  <rdn rId="0" localSheetId="10" customView="1" name="Z_5C539BE6_C8E0_453F_AB5E_9E58094195EA_.wvu.Rows" hidden="1" oldHidden="1">
    <formula>Ори!$19:$24,Ори!$31:$35,Ори!$44:$44,Ори!$48:$50,Ори!$57:$57,Ори!$59:$60,Ори!$67:$68,Ори!$78:$78,Ори!$81:$81,Ори!$84:$88,Ори!$91:$98,Ори!$142:$142</formula>
  </rdn>
  <rdn rId="0" localSheetId="11" customView="1" name="Z_5C539BE6_C8E0_453F_AB5E_9E58094195EA_.wvu.Rows" hidden="1" oldHidden="1">
    <formula>Сят!$19:$24,Сят!$38:$38,Сят!$45:$47,Сят!$57:$57,Сят!$59:$60,Сят!$67:$68,Сят!$78:$78,Сят!$83:$87,Сят!$90:$97,Сят!$143:$143</formula>
  </rdn>
  <rdn rId="0" localSheetId="12" customView="1" name="Z_5C539BE6_C8E0_453F_AB5E_9E58094195EA_.wvu.PrintArea" hidden="1" oldHidden="1">
    <formula>Тор!$A$1:$F$101</formula>
  </rdn>
  <rdn rId="0" localSheetId="12" customView="1" name="Z_5C539BE6_C8E0_453F_AB5E_9E58094195EA_.wvu.Rows" hidden="1" oldHidden="1">
    <formula>Тор!$19:$24,Тор!$32:$34,Тор!$39:$39,Тор!$43:$43,Тор!$47:$47,Тор!$57:$57,Тор!$59:$60,Тор!$67:$68,Тор!$75:$75,Тор!$79:$79,Тор!$86:$95,Тор!$142:$142</formula>
  </rdn>
  <rdn rId="0" localSheetId="13" customView="1" name="Z_5C539BE6_C8E0_453F_AB5E_9E58094195EA_.wvu.Rows" hidden="1" oldHidden="1">
    <formula>Хор!$20:$22,Хор!$26:$31,Хор!$38:$38,Хор!$44:$46,Хор!$53:$53,Хор!$55:$56,Хор!$63:$64,Хор!$74:$74,Хор!$79:$83,Хор!$86:$93,Хор!$140:$140</formula>
  </rdn>
  <rdn rId="0" localSheetId="14" customView="1" name="Z_5C539BE6_C8E0_453F_AB5E_9E58094195EA_.wvu.Rows" hidden="1" oldHidden="1">
    <formula>Чум!$19:$19,Чум!$21:$21,Чум!$24:$24,Чум!$43:$43,Чум!$47:$49,Чум!$57:$57,Чум!$59:$60,Чум!$67:$68,Чум!$78:$78,Чум!$83:$87,Чум!$90:$97,Чум!$142:$142</formula>
  </rdn>
  <rdn rId="0" localSheetId="15" customView="1" name="Z_5C539BE6_C8E0_453F_AB5E_9E58094195EA_.wvu.Rows" hidden="1" oldHidden="1">
    <formula>Шать!$19:$25,Шать!$35:$36,Шать!$38:$38,Шать!$47:$49,Шать!$57:$57,Шать!$59:$60,Шать!$67:$68,Шать!$78:$78,Шать!$84:$86,Шать!$90:$97,Шать!$142:$142</formula>
  </rdn>
  <rdn rId="0" localSheetId="16" customView="1" name="Z_5C539BE6_C8E0_453F_AB5E_9E58094195EA_.wvu.PrintArea" hidden="1" oldHidden="1">
    <formula>Юнг!$A$1:$F$100</formula>
  </rdn>
  <rdn rId="0" localSheetId="16" customView="1" name="Z_5C539BE6_C8E0_453F_AB5E_9E58094195EA_.wvu.Rows" hidden="1" oldHidden="1">
    <formula>Юнг!$19:$24,Юнг!$38:$38,Юнг!$42:$42,Юнг!$46:$46,Юнг!$56:$56,Юнг!$58:$59,Юнг!$66:$67,Юнг!$77:$77,Юнг!$82:$86,Юнг!$89:$96,Юнг!$142:$142</formula>
  </rdn>
  <rdn rId="0" localSheetId="17" customView="1" name="Z_5C539BE6_C8E0_453F_AB5E_9E58094195EA_.wvu.Rows" hidden="1" oldHidden="1">
    <formula>Юсь!$19:$24,Юсь!$36:$36,Юсь!$43:$48,Юсь!$57:$57,Юсь!$59:$60,Юсь!$67:$68,Юсь!$83:$87,Юсь!$90:$97,Юсь!$141:$141</formula>
  </rdn>
  <rdn rId="0" localSheetId="18" customView="1" name="Z_5C539BE6_C8E0_453F_AB5E_9E58094195EA_.wvu.PrintArea" hidden="1" oldHidden="1">
    <formula>Яра!$A$1:$F$102</formula>
  </rdn>
  <rdn rId="0" localSheetId="18" customView="1" name="Z_5C539BE6_C8E0_453F_AB5E_9E58094195EA_.wvu.Rows" hidden="1" oldHidden="1">
    <formula>Яра!$19:$24,Яра!$28:$29,Яра!$33:$34,Яра!$36:$36,Яра!$38:$38,Яра!$58:$58,Яра!$60:$61,Яра!$68:$69,Яра!$79:$79,Яра!$84:$88,Яра!$91:$98,Яра!$143:$143</formula>
  </rdn>
  <rdn rId="0" localSheetId="19" customView="1" name="Z_5C539BE6_C8E0_453F_AB5E_9E58094195EA_.wvu.Rows" hidden="1" oldHidden="1">
    <formula>Яро!$19:$24,Яро!$28:$28,Яро!$40:$40,Яро!$43:$43,Яро!$46:$47,Яро!$54:$54,Яро!$56:$57,Яро!$64:$65,Яро!$75:$75,Яро!$82:$84,Яро!$87:$90,Яро!$92:$94</formula>
  </rdn>
  <rdn rId="0" localSheetId="20" customView="1" name="Z_5C539BE6_C8E0_453F_AB5E_9E58094195EA_.wvu.Rows" hidden="1" oldHidden="1">
    <formula>Лист1!$82:$84</formula>
  </rdn>
  <rcv guid="{5C539BE6-C8E0-453F-AB5E-9E58094195EA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57D966FC-4225-429E-BD85-239FD2B510EC}" name="хорной" id="-489723961" dateTime="2022-07-06T15:55:4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1.bin"/><Relationship Id="rId2" Type="http://schemas.openxmlformats.org/officeDocument/2006/relationships/printerSettings" Target="../printerSettings/printerSettings240.bin"/><Relationship Id="rId1" Type="http://schemas.openxmlformats.org/officeDocument/2006/relationships/printerSettings" Target="../printerSettings/printerSettings23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3.bin"/><Relationship Id="rId1" Type="http://schemas.openxmlformats.org/officeDocument/2006/relationships/printerSettings" Target="../printerSettings/printerSettings24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5.bin"/><Relationship Id="rId1" Type="http://schemas.openxmlformats.org/officeDocument/2006/relationships/printerSettings" Target="../printerSettings/printerSettings24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5"/>
  <sheetViews>
    <sheetView view="pageBreakPreview" zoomScale="80" zoomScaleNormal="100" zoomScaleSheetLayoutView="80" workbookViewId="0">
      <selection activeCell="G11" sqref="G11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3.5703125" style="74" customWidth="1"/>
    <col min="9" max="9" width="21.140625" style="74" customWidth="1"/>
    <col min="10" max="10" width="18" style="74" customWidth="1"/>
    <col min="11" max="11" width="13" style="74" customWidth="1"/>
    <col min="12" max="12" width="23.5703125" style="74" customWidth="1"/>
    <col min="13" max="13" width="12" style="74" customWidth="1"/>
    <col min="14" max="16384" width="9.140625" style="74"/>
  </cols>
  <sheetData>
    <row r="1" spans="1:15" ht="26.25" customHeight="1">
      <c r="A1" s="487" t="s">
        <v>416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121"/>
      <c r="M1" s="121"/>
      <c r="N1" s="121"/>
      <c r="O1" s="121"/>
    </row>
    <row r="2" spans="1:15" ht="33.75" customHeight="1">
      <c r="A2" s="485" t="s">
        <v>177</v>
      </c>
      <c r="B2" s="486" t="s">
        <v>178</v>
      </c>
      <c r="C2" s="482" t="s">
        <v>179</v>
      </c>
      <c r="D2" s="483"/>
      <c r="E2" s="483"/>
      <c r="F2" s="482" t="s">
        <v>180</v>
      </c>
      <c r="G2" s="483"/>
      <c r="H2" s="483"/>
      <c r="I2" s="482" t="s">
        <v>181</v>
      </c>
      <c r="J2" s="483"/>
      <c r="K2" s="488"/>
    </row>
    <row r="3" spans="1:15" ht="53.25" customHeight="1">
      <c r="A3" s="485"/>
      <c r="B3" s="486"/>
      <c r="C3" s="77" t="s">
        <v>409</v>
      </c>
      <c r="D3" s="77" t="s">
        <v>417</v>
      </c>
      <c r="E3" s="135" t="s">
        <v>317</v>
      </c>
      <c r="F3" s="77" t="s">
        <v>409</v>
      </c>
      <c r="G3" s="77" t="s">
        <v>417</v>
      </c>
      <c r="H3" s="135" t="s">
        <v>317</v>
      </c>
      <c r="I3" s="77" t="s">
        <v>409</v>
      </c>
      <c r="J3" s="77" t="s">
        <v>417</v>
      </c>
      <c r="K3" s="77" t="s">
        <v>317</v>
      </c>
    </row>
    <row r="4" spans="1:15" s="79" customFormat="1" ht="30.75" customHeight="1">
      <c r="A4" s="78" t="s">
        <v>4</v>
      </c>
      <c r="B4" s="75"/>
      <c r="C4" s="194">
        <f>SUM(C5:C13)</f>
        <v>203601.29600000003</v>
      </c>
      <c r="D4" s="194">
        <f>SUM(D5:D13)</f>
        <v>78663.812030000001</v>
      </c>
      <c r="E4" s="194">
        <f>D4/C4*100</f>
        <v>38.636203980744796</v>
      </c>
      <c r="F4" s="194">
        <f>SUM(F5:F13)</f>
        <v>164323.60000000003</v>
      </c>
      <c r="G4" s="194">
        <f>SUM(G5:G13)</f>
        <v>67546.840370000005</v>
      </c>
      <c r="H4" s="194">
        <f>G4/F4*100</f>
        <v>41.105988652877613</v>
      </c>
      <c r="I4" s="194">
        <f>I5+I7+I6+I8+I10+I11+I12+I13</f>
        <v>39277.695999999996</v>
      </c>
      <c r="J4" s="194">
        <f>J5+J6+J7+J8+J10+J11+J12+J13</f>
        <v>11116.971660000001</v>
      </c>
      <c r="K4" s="194">
        <f>J4/I4*100</f>
        <v>28.303522844109803</v>
      </c>
    </row>
    <row r="5" spans="1:15" ht="27" customHeight="1">
      <c r="A5" s="80" t="s">
        <v>182</v>
      </c>
      <c r="B5" s="76">
        <v>10102</v>
      </c>
      <c r="C5" s="195">
        <f t="shared" ref="C5:C13" si="0">F5+I5</f>
        <v>141678.20000000001</v>
      </c>
      <c r="D5" s="195">
        <f t="shared" ref="D5:D13" si="1">G5+J5</f>
        <v>51346.803469999999</v>
      </c>
      <c r="E5" s="196">
        <f t="shared" ref="E5:E12" si="2">D5/C5*100</f>
        <v>36.241851936289422</v>
      </c>
      <c r="F5" s="195">
        <f>район!C5</f>
        <v>135138.20000000001</v>
      </c>
      <c r="G5" s="195">
        <f>район!D5</f>
        <v>48978.087879999999</v>
      </c>
      <c r="H5" s="196">
        <f t="shared" ref="H5:H42" si="3">G5/F5*100</f>
        <v>36.24296304079823</v>
      </c>
      <c r="I5" s="195">
        <f>Справка!I31</f>
        <v>6540</v>
      </c>
      <c r="J5" s="195">
        <f>Справка!J31</f>
        <v>2368.7155900000002</v>
      </c>
      <c r="K5" s="196">
        <f t="shared" ref="K5:K12" si="4">J5/I5*100</f>
        <v>36.21889281345566</v>
      </c>
    </row>
    <row r="6" spans="1:15" ht="41.25" customHeight="1">
      <c r="A6" s="80" t="s">
        <v>270</v>
      </c>
      <c r="B6" s="76">
        <v>10300</v>
      </c>
      <c r="C6" s="195">
        <f t="shared" si="0"/>
        <v>16269.2</v>
      </c>
      <c r="D6" s="195">
        <f t="shared" si="1"/>
        <v>7447.6866899999995</v>
      </c>
      <c r="E6" s="196">
        <f t="shared" si="2"/>
        <v>45.777829825682879</v>
      </c>
      <c r="F6" s="195">
        <f>район!C7</f>
        <v>5934.2</v>
      </c>
      <c r="G6" s="195">
        <f>район!D7</f>
        <v>2716.5209400000003</v>
      </c>
      <c r="H6" s="196">
        <f t="shared" si="3"/>
        <v>45.777374203767998</v>
      </c>
      <c r="I6" s="195">
        <f>Справка!L31+Справка!R31+Справка!O31</f>
        <v>10335</v>
      </c>
      <c r="J6" s="195">
        <f>Справка!M31+Справка!S31+Справка!P31+Справка!V31</f>
        <v>4731.1657499999992</v>
      </c>
      <c r="K6" s="196">
        <f t="shared" si="4"/>
        <v>45.778091436865012</v>
      </c>
    </row>
    <row r="7" spans="1:15" ht="19.5" customHeight="1">
      <c r="A7" s="80" t="s">
        <v>183</v>
      </c>
      <c r="B7" s="76">
        <v>10500</v>
      </c>
      <c r="C7" s="195">
        <f t="shared" si="0"/>
        <v>16965</v>
      </c>
      <c r="D7" s="195">
        <f t="shared" si="1"/>
        <v>10360.1657</v>
      </c>
      <c r="E7" s="196">
        <f t="shared" si="2"/>
        <v>61.067879162982607</v>
      </c>
      <c r="F7" s="195">
        <f>район!C12</f>
        <v>16500</v>
      </c>
      <c r="G7" s="195">
        <f>район!D12</f>
        <v>9861.2156400000003</v>
      </c>
      <c r="H7" s="196">
        <f t="shared" si="3"/>
        <v>59.76494327272728</v>
      </c>
      <c r="I7" s="195">
        <f>Справка!X31</f>
        <v>465</v>
      </c>
      <c r="J7" s="195">
        <f>Справка!Y31</f>
        <v>498.95005999999995</v>
      </c>
      <c r="K7" s="196">
        <f t="shared" si="4"/>
        <v>107.30108817204299</v>
      </c>
    </row>
    <row r="8" spans="1:15" ht="19.5" customHeight="1">
      <c r="A8" s="80" t="s">
        <v>184</v>
      </c>
      <c r="B8" s="76">
        <v>10601</v>
      </c>
      <c r="C8" s="195">
        <f t="shared" si="0"/>
        <v>6780</v>
      </c>
      <c r="D8" s="195">
        <f t="shared" si="1"/>
        <v>789.30350999999985</v>
      </c>
      <c r="E8" s="196">
        <f t="shared" si="2"/>
        <v>11.641644690265485</v>
      </c>
      <c r="F8" s="195"/>
      <c r="G8" s="195"/>
      <c r="H8" s="196"/>
      <c r="I8" s="195">
        <f>Справка!AA31</f>
        <v>6780</v>
      </c>
      <c r="J8" s="195">
        <f>Справка!AB31</f>
        <v>789.30350999999985</v>
      </c>
      <c r="K8" s="196">
        <f t="shared" si="4"/>
        <v>11.641644690265485</v>
      </c>
    </row>
    <row r="9" spans="1:15" ht="19.5" customHeight="1">
      <c r="A9" s="80" t="s">
        <v>271</v>
      </c>
      <c r="B9" s="76">
        <v>10604</v>
      </c>
      <c r="C9" s="195">
        <f t="shared" si="0"/>
        <v>2731.2</v>
      </c>
      <c r="D9" s="195">
        <f t="shared" si="1"/>
        <v>339.55542000000003</v>
      </c>
      <c r="E9" s="196">
        <f t="shared" si="2"/>
        <v>12.432462653778559</v>
      </c>
      <c r="F9" s="195">
        <f>район!C17</f>
        <v>2731.2</v>
      </c>
      <c r="G9" s="195">
        <f>район!D20</f>
        <v>339.55542000000003</v>
      </c>
      <c r="H9" s="196">
        <f t="shared" si="3"/>
        <v>12.432462653778559</v>
      </c>
      <c r="I9" s="195"/>
      <c r="J9" s="195"/>
      <c r="K9" s="196"/>
    </row>
    <row r="10" spans="1:15" ht="19.5" customHeight="1">
      <c r="A10" s="80" t="s">
        <v>185</v>
      </c>
      <c r="B10" s="76">
        <v>10606</v>
      </c>
      <c r="C10" s="195">
        <f t="shared" si="0"/>
        <v>15060.696</v>
      </c>
      <c r="D10" s="195">
        <f t="shared" si="1"/>
        <v>2699.0230999999999</v>
      </c>
      <c r="E10" s="196">
        <f t="shared" si="2"/>
        <v>17.920971912586246</v>
      </c>
      <c r="F10" s="195">
        <v>0</v>
      </c>
      <c r="G10" s="195"/>
      <c r="H10" s="196">
        <v>0</v>
      </c>
      <c r="I10" s="195">
        <f>Справка!AD31</f>
        <v>15060.696</v>
      </c>
      <c r="J10" s="195">
        <f>Справка!AE31</f>
        <v>2699.0230999999999</v>
      </c>
      <c r="K10" s="196">
        <f t="shared" si="4"/>
        <v>17.920971912586246</v>
      </c>
    </row>
    <row r="11" spans="1:15" ht="33.75" customHeight="1">
      <c r="A11" s="80" t="s">
        <v>186</v>
      </c>
      <c r="B11" s="76">
        <v>10701</v>
      </c>
      <c r="C11" s="195">
        <f t="shared" si="0"/>
        <v>1320</v>
      </c>
      <c r="D11" s="195">
        <f t="shared" si="1"/>
        <v>4672.9189999999999</v>
      </c>
      <c r="E11" s="196">
        <f t="shared" si="2"/>
        <v>354.00901515151514</v>
      </c>
      <c r="F11" s="195">
        <f>район!C22</f>
        <v>1320</v>
      </c>
      <c r="G11" s="195">
        <f>район!D22</f>
        <v>4672.9189999999999</v>
      </c>
      <c r="H11" s="196">
        <f t="shared" si="3"/>
        <v>354.00901515151514</v>
      </c>
      <c r="I11" s="195"/>
      <c r="J11" s="195"/>
      <c r="K11" s="196">
        <v>0</v>
      </c>
    </row>
    <row r="12" spans="1:15" ht="19.5" customHeight="1">
      <c r="A12" s="80" t="s">
        <v>187</v>
      </c>
      <c r="B12" s="76">
        <v>10800</v>
      </c>
      <c r="C12" s="195">
        <f t="shared" si="0"/>
        <v>2797</v>
      </c>
      <c r="D12" s="195">
        <f t="shared" si="1"/>
        <v>1008.3514899999999</v>
      </c>
      <c r="E12" s="196">
        <f t="shared" si="2"/>
        <v>36.051179478012152</v>
      </c>
      <c r="F12" s="195">
        <f>район!C24</f>
        <v>2700</v>
      </c>
      <c r="G12" s="195">
        <f>район!D24</f>
        <v>978.54148999999995</v>
      </c>
      <c r="H12" s="196">
        <f t="shared" si="3"/>
        <v>36.242277407407407</v>
      </c>
      <c r="I12" s="195">
        <f>Справка!AG31</f>
        <v>97</v>
      </c>
      <c r="J12" s="195">
        <f>Справка!AH31</f>
        <v>29.809999999999995</v>
      </c>
      <c r="K12" s="196">
        <f t="shared" si="4"/>
        <v>30.731958762886592</v>
      </c>
    </row>
    <row r="13" spans="1:15" ht="19.5" customHeight="1">
      <c r="A13" s="80" t="s">
        <v>188</v>
      </c>
      <c r="B13" s="76">
        <v>10900</v>
      </c>
      <c r="C13" s="195">
        <f t="shared" si="0"/>
        <v>0</v>
      </c>
      <c r="D13" s="195">
        <f t="shared" si="1"/>
        <v>3.65E-3</v>
      </c>
      <c r="E13" s="196"/>
      <c r="F13" s="195">
        <f>район!C28</f>
        <v>0</v>
      </c>
      <c r="G13" s="195">
        <f>район!D28</f>
        <v>0</v>
      </c>
      <c r="H13" s="196"/>
      <c r="I13" s="195">
        <f>Справка!AJ31</f>
        <v>0</v>
      </c>
      <c r="J13" s="195">
        <f>Справка!AK31</f>
        <v>3.65E-3</v>
      </c>
      <c r="K13" s="196"/>
    </row>
    <row r="14" spans="1:15" s="79" customFormat="1" ht="20.25" customHeight="1">
      <c r="A14" s="78" t="s">
        <v>12</v>
      </c>
      <c r="B14" s="75"/>
      <c r="C14" s="194">
        <f>SUM(C15:C21)</f>
        <v>20154.97064</v>
      </c>
      <c r="D14" s="194">
        <f>SUM(D15:D21)</f>
        <v>11577.326210000001</v>
      </c>
      <c r="E14" s="194">
        <f t="shared" ref="E14:E40" si="5">D14/C14*100</f>
        <v>57.441543412737026</v>
      </c>
      <c r="F14" s="194">
        <f>F15+F16+F17+F18+F20+F21+F19</f>
        <v>15690</v>
      </c>
      <c r="G14" s="194">
        <f>G15+G16+G17+G18+G20+G21+G19</f>
        <v>8166.7030999999997</v>
      </c>
      <c r="H14" s="194">
        <f t="shared" si="3"/>
        <v>52.050370299553848</v>
      </c>
      <c r="I14" s="197">
        <f>I15+I16+I17+I18+I20+I21+I27</f>
        <v>4464.9706400000005</v>
      </c>
      <c r="J14" s="197">
        <f>J15+J16+J17+J18+J20+J21</f>
        <v>3410.62311</v>
      </c>
      <c r="K14" s="194">
        <f>J14/I14*100</f>
        <v>76.386238230672888</v>
      </c>
    </row>
    <row r="15" spans="1:15" ht="52.5" customHeight="1">
      <c r="A15" s="80" t="s">
        <v>189</v>
      </c>
      <c r="B15" s="76">
        <v>11100</v>
      </c>
      <c r="C15" s="195">
        <f t="shared" ref="C15:D21" si="6">F15+I15</f>
        <v>11662.01064</v>
      </c>
      <c r="D15" s="195">
        <f t="shared" si="6"/>
        <v>5429.4222300000001</v>
      </c>
      <c r="E15" s="195">
        <f t="shared" si="5"/>
        <v>46.556484963042358</v>
      </c>
      <c r="F15" s="195">
        <f>район!C34</f>
        <v>9140</v>
      </c>
      <c r="G15" s="195">
        <f>район!D34</f>
        <v>4270.1462000000001</v>
      </c>
      <c r="H15" s="195">
        <f t="shared" si="3"/>
        <v>46.719323851203505</v>
      </c>
      <c r="I15" s="195">
        <f>Справка!AP31+Справка!AS31+Справка!AM31</f>
        <v>2522.0106400000004</v>
      </c>
      <c r="J15" s="195">
        <f>Справка!AQ31+Справка!AT31+Справка!AN31</f>
        <v>1159.2760300000002</v>
      </c>
      <c r="K15" s="196">
        <f>J15/I15*100</f>
        <v>45.966341759763552</v>
      </c>
    </row>
    <row r="16" spans="1:15" ht="33" customHeight="1">
      <c r="A16" s="80" t="s">
        <v>190</v>
      </c>
      <c r="B16" s="76">
        <v>11200</v>
      </c>
      <c r="C16" s="195">
        <f t="shared" si="6"/>
        <v>1400</v>
      </c>
      <c r="D16" s="195">
        <f t="shared" si="6"/>
        <v>558.73143000000005</v>
      </c>
      <c r="E16" s="195">
        <f t="shared" si="5"/>
        <v>39.90938785714286</v>
      </c>
      <c r="F16" s="195">
        <f>район!C43</f>
        <v>1400</v>
      </c>
      <c r="G16" s="195">
        <f>район!D43</f>
        <v>558.73143000000005</v>
      </c>
      <c r="H16" s="195">
        <f t="shared" si="3"/>
        <v>39.90938785714286</v>
      </c>
      <c r="I16" s="195">
        <v>0</v>
      </c>
      <c r="J16" s="195">
        <v>0</v>
      </c>
      <c r="K16" s="196">
        <v>0</v>
      </c>
    </row>
    <row r="17" spans="1:13" ht="33" customHeight="1">
      <c r="A17" s="80" t="s">
        <v>191</v>
      </c>
      <c r="B17" s="76">
        <v>11300</v>
      </c>
      <c r="C17" s="195">
        <f t="shared" si="6"/>
        <v>560</v>
      </c>
      <c r="D17" s="195">
        <f t="shared" si="6"/>
        <v>432.56513000000007</v>
      </c>
      <c r="E17" s="195">
        <f>D17/C17*100</f>
        <v>77.243773214285724</v>
      </c>
      <c r="F17" s="195">
        <f>район!C45</f>
        <v>50</v>
      </c>
      <c r="G17" s="195">
        <f>район!D45</f>
        <v>102.05945</v>
      </c>
      <c r="H17" s="195">
        <f t="shared" si="3"/>
        <v>204.11890000000002</v>
      </c>
      <c r="I17" s="195">
        <f>Справка!AY31</f>
        <v>510</v>
      </c>
      <c r="J17" s="195">
        <f>Справка!AZ31</f>
        <v>330.50568000000004</v>
      </c>
      <c r="K17" s="196"/>
    </row>
    <row r="18" spans="1:13" ht="33" customHeight="1">
      <c r="A18" s="80" t="s">
        <v>192</v>
      </c>
      <c r="B18" s="76">
        <v>11400</v>
      </c>
      <c r="C18" s="195">
        <f t="shared" si="6"/>
        <v>4932.96</v>
      </c>
      <c r="D18" s="195">
        <f t="shared" si="6"/>
        <v>4379.0973899999999</v>
      </c>
      <c r="E18" s="195">
        <f t="shared" si="5"/>
        <v>88.77220553176997</v>
      </c>
      <c r="F18" s="195">
        <f>район!C48</f>
        <v>3500</v>
      </c>
      <c r="G18" s="195">
        <f>район!D48</f>
        <v>2458.4559899999999</v>
      </c>
      <c r="H18" s="195">
        <f t="shared" si="3"/>
        <v>70.241599714285712</v>
      </c>
      <c r="I18" s="195">
        <f>Справка!BE31</f>
        <v>1432.96</v>
      </c>
      <c r="J18" s="195">
        <f>Справка!BF31</f>
        <v>1920.6414</v>
      </c>
      <c r="K18" s="196"/>
    </row>
    <row r="19" spans="1:13" ht="23.25" customHeight="1">
      <c r="A19" s="80" t="s">
        <v>240</v>
      </c>
      <c r="B19" s="76">
        <v>11500</v>
      </c>
      <c r="C19" s="195">
        <f t="shared" si="6"/>
        <v>0</v>
      </c>
      <c r="D19" s="195">
        <f t="shared" si="6"/>
        <v>0</v>
      </c>
      <c r="E19" s="195"/>
      <c r="F19" s="195">
        <f>район!C51</f>
        <v>0</v>
      </c>
      <c r="G19" s="195">
        <f>район!D51</f>
        <v>0</v>
      </c>
      <c r="H19" s="195"/>
      <c r="I19" s="195"/>
      <c r="J19" s="195"/>
      <c r="K19" s="196"/>
    </row>
    <row r="20" spans="1:13" ht="22.5" customHeight="1">
      <c r="A20" s="80" t="s">
        <v>193</v>
      </c>
      <c r="B20" s="76">
        <v>11600</v>
      </c>
      <c r="C20" s="195">
        <f t="shared" si="6"/>
        <v>1600</v>
      </c>
      <c r="D20" s="195">
        <f t="shared" si="6"/>
        <v>777.31002999999998</v>
      </c>
      <c r="E20" s="195">
        <f t="shared" si="5"/>
        <v>48.581876874999999</v>
      </c>
      <c r="F20" s="195">
        <f>район!C53</f>
        <v>1600</v>
      </c>
      <c r="G20" s="195">
        <f>район!D53</f>
        <v>777.31002999999998</v>
      </c>
      <c r="H20" s="195">
        <f t="shared" si="3"/>
        <v>48.581876874999999</v>
      </c>
      <c r="I20" s="195">
        <f>Справка!BN31</f>
        <v>0</v>
      </c>
      <c r="J20" s="195">
        <f>Справка!BO31</f>
        <v>0</v>
      </c>
      <c r="K20" s="196">
        <v>0</v>
      </c>
    </row>
    <row r="21" spans="1:13" ht="49.5" customHeight="1">
      <c r="A21" s="80" t="s">
        <v>194</v>
      </c>
      <c r="B21" s="76">
        <v>11700</v>
      </c>
      <c r="C21" s="195">
        <f t="shared" si="6"/>
        <v>0</v>
      </c>
      <c r="D21" s="195">
        <f t="shared" si="6"/>
        <v>0.2</v>
      </c>
      <c r="E21" s="195"/>
      <c r="F21" s="195">
        <f>район!C58</f>
        <v>0</v>
      </c>
      <c r="G21" s="195">
        <f>район!D58</f>
        <v>0</v>
      </c>
      <c r="H21" s="195"/>
      <c r="I21" s="195">
        <f>Справка!BQ31</f>
        <v>0</v>
      </c>
      <c r="J21" s="195">
        <f>Справка!BR31</f>
        <v>0.2</v>
      </c>
      <c r="K21" s="196">
        <v>0</v>
      </c>
    </row>
    <row r="22" spans="1:13" ht="0.75" customHeight="1">
      <c r="A22" s="78" t="s">
        <v>195</v>
      </c>
      <c r="B22" s="75">
        <v>30000</v>
      </c>
      <c r="C22" s="466">
        <f>F22+I22</f>
        <v>0</v>
      </c>
      <c r="D22" s="194">
        <f t="shared" ref="D22" si="7">G22+J22</f>
        <v>0</v>
      </c>
      <c r="E22" s="194"/>
      <c r="F22" s="194">
        <v>0</v>
      </c>
      <c r="G22" s="194">
        <v>0</v>
      </c>
      <c r="H22" s="194"/>
      <c r="I22" s="194">
        <v>0</v>
      </c>
      <c r="J22" s="194">
        <v>0</v>
      </c>
      <c r="K22" s="194"/>
    </row>
    <row r="23" spans="1:13" ht="29.25" customHeight="1">
      <c r="A23" s="78" t="s">
        <v>16</v>
      </c>
      <c r="B23" s="75">
        <v>10000</v>
      </c>
      <c r="C23" s="197">
        <f>SUM(C4,C14,C22,)</f>
        <v>223756.26664000005</v>
      </c>
      <c r="D23" s="197">
        <f>SUM(D4,D14,)</f>
        <v>90241.13824</v>
      </c>
      <c r="E23" s="194">
        <f t="shared" si="5"/>
        <v>40.330105429041843</v>
      </c>
      <c r="F23" s="197">
        <f>SUM(F4,F14,)</f>
        <v>180013.60000000003</v>
      </c>
      <c r="G23" s="197">
        <f>SUM(G4,G14,G22)</f>
        <v>75713.543470000004</v>
      </c>
      <c r="H23" s="194">
        <f t="shared" si="3"/>
        <v>42.059901846304939</v>
      </c>
      <c r="I23" s="197">
        <f>I4+I14</f>
        <v>43742.666639999996</v>
      </c>
      <c r="J23" s="197">
        <f>J4+J14</f>
        <v>14527.594770000002</v>
      </c>
      <c r="K23" s="194">
        <f>J23/I23*100</f>
        <v>33.21149780273204</v>
      </c>
    </row>
    <row r="24" spans="1:13" ht="32.25" customHeight="1">
      <c r="A24" s="78" t="s">
        <v>196</v>
      </c>
      <c r="B24" s="75">
        <v>20200</v>
      </c>
      <c r="C24" s="198">
        <v>740774.33498000004</v>
      </c>
      <c r="D24" s="198">
        <v>265445.44384000002</v>
      </c>
      <c r="E24" s="197">
        <f t="shared" si="5"/>
        <v>35.833509789073176</v>
      </c>
      <c r="F24" s="197">
        <f>район!C62</f>
        <v>767221.57111999998</v>
      </c>
      <c r="G24" s="197">
        <f>район!D62</f>
        <v>276472.83265</v>
      </c>
      <c r="H24" s="194">
        <f t="shared" si="3"/>
        <v>36.035591680041193</v>
      </c>
      <c r="I24" s="197">
        <f>SUM(Справка!BZ31)</f>
        <v>192283.19755999997</v>
      </c>
      <c r="J24" s="198">
        <v>29472.90093</v>
      </c>
      <c r="K24" s="194">
        <f t="shared" ref="K24:K39" si="8">J24/I24*100</f>
        <v>15.327860834435775</v>
      </c>
    </row>
    <row r="25" spans="1:13" ht="33" customHeight="1">
      <c r="A25" s="78" t="s">
        <v>289</v>
      </c>
      <c r="B25" s="75">
        <v>20700</v>
      </c>
      <c r="C25" s="199">
        <f>F25+I25</f>
        <v>7418.2333500000013</v>
      </c>
      <c r="D25" s="199">
        <f>SUM(J25+G25)</f>
        <v>462.49474999999995</v>
      </c>
      <c r="E25" s="197"/>
      <c r="F25" s="197"/>
      <c r="G25" s="197"/>
      <c r="H25" s="194"/>
      <c r="I25" s="197">
        <f>Справка!CR31</f>
        <v>7418.2333500000013</v>
      </c>
      <c r="J25" s="197">
        <f>Справка!CS31</f>
        <v>462.49474999999995</v>
      </c>
      <c r="K25" s="194"/>
    </row>
    <row r="26" spans="1:13" ht="50.25" customHeight="1">
      <c r="A26" s="78" t="s">
        <v>412</v>
      </c>
      <c r="B26" s="470">
        <v>21800</v>
      </c>
      <c r="C26" s="199">
        <v>0</v>
      </c>
      <c r="D26" s="199">
        <v>1848.9377500000001</v>
      </c>
      <c r="E26" s="197"/>
      <c r="F26" s="197"/>
      <c r="G26" s="197"/>
      <c r="H26" s="194"/>
      <c r="I26" s="197"/>
      <c r="J26" s="197"/>
      <c r="K26" s="194"/>
    </row>
    <row r="27" spans="1:13" ht="33" customHeight="1">
      <c r="A27" s="78" t="s">
        <v>251</v>
      </c>
      <c r="B27" s="76">
        <v>21900</v>
      </c>
      <c r="C27" s="199">
        <f>F27+I27</f>
        <v>-12.16386</v>
      </c>
      <c r="D27" s="199">
        <v>-1841.36194</v>
      </c>
      <c r="E27" s="197"/>
      <c r="F27" s="196">
        <f>район!C70</f>
        <v>-12.16386</v>
      </c>
      <c r="G27" s="196">
        <f>район!D70</f>
        <v>-1841.36194</v>
      </c>
      <c r="H27" s="194"/>
      <c r="I27" s="196">
        <v>0</v>
      </c>
      <c r="J27" s="196">
        <f>SUM(Справка!CV18)</f>
        <v>0</v>
      </c>
      <c r="K27" s="196">
        <v>0</v>
      </c>
      <c r="L27" s="82"/>
    </row>
    <row r="28" spans="1:13" ht="29.25" customHeight="1">
      <c r="A28" s="75" t="s">
        <v>197</v>
      </c>
      <c r="B28" s="75"/>
      <c r="C28" s="201">
        <f>C24+C23+C27+C25</f>
        <v>971936.67111000011</v>
      </c>
      <c r="D28" s="201">
        <f>D24+D23+D27+D25+D26</f>
        <v>356156.65264000004</v>
      </c>
      <c r="E28" s="201">
        <f t="shared" si="5"/>
        <v>36.64401840433198</v>
      </c>
      <c r="F28" s="201">
        <f>F24+F23</f>
        <v>947235.17112000007</v>
      </c>
      <c r="G28" s="201">
        <f>G24+G23</f>
        <v>352186.37612000003</v>
      </c>
      <c r="H28" s="201">
        <f t="shared" si="3"/>
        <v>37.18045812251448</v>
      </c>
      <c r="I28" s="201">
        <f>I24+I23</f>
        <v>236025.86419999995</v>
      </c>
      <c r="J28" s="201">
        <f>J24+J23+J25+J27</f>
        <v>44462.990449999998</v>
      </c>
      <c r="K28" s="200">
        <f t="shared" si="8"/>
        <v>18.83818563728407</v>
      </c>
      <c r="L28" s="94"/>
      <c r="M28" s="82"/>
    </row>
    <row r="29" spans="1:13" ht="29.25" customHeight="1">
      <c r="A29" s="75" t="s">
        <v>198</v>
      </c>
      <c r="B29" s="75"/>
      <c r="C29" s="201">
        <f>C30+C31+C32+C33+C34+C35+C36+C37+C38+C42+C39+C40+C41</f>
        <v>1027122.4742200001</v>
      </c>
      <c r="D29" s="201">
        <f>SUM(D30:D42)</f>
        <v>348516.32875000004</v>
      </c>
      <c r="E29" s="201">
        <f t="shared" si="5"/>
        <v>33.931331218768669</v>
      </c>
      <c r="F29" s="201">
        <f>SUM(F30+F31+F32+F33+F34+F35+F36+F37+F38+F39+F40+F41+F42)</f>
        <v>991323.97907999984</v>
      </c>
      <c r="G29" s="201">
        <f>SUM(G30:G42)</f>
        <v>348621.19523000001</v>
      </c>
      <c r="H29" s="201">
        <f t="shared" si="3"/>
        <v>35.167231156209759</v>
      </c>
      <c r="I29" s="201">
        <f>I30+I31+I32+I33+I34+I35+I36+I37+I38+I39+I40+I41+I42</f>
        <v>247122.85934999996</v>
      </c>
      <c r="J29" s="201">
        <f>J30+J31+J32+J33+J34+J35+J36+J37+J38+J39+J40+J41+J42</f>
        <v>40387.847449999994</v>
      </c>
      <c r="K29" s="200">
        <f t="shared" si="8"/>
        <v>16.343226019734058</v>
      </c>
      <c r="L29" s="94"/>
    </row>
    <row r="30" spans="1:13" ht="30.75" customHeight="1">
      <c r="A30" s="80" t="s">
        <v>199</v>
      </c>
      <c r="B30" s="81" t="s">
        <v>27</v>
      </c>
      <c r="C30" s="260">
        <f>F30+I30</f>
        <v>72894.206950000007</v>
      </c>
      <c r="D30" s="260">
        <f>G30+J30</f>
        <v>26363.223609999997</v>
      </c>
      <c r="E30" s="203">
        <f t="shared" si="5"/>
        <v>36.166418036598166</v>
      </c>
      <c r="F30" s="195">
        <f>район!C77</f>
        <v>46398.668820000006</v>
      </c>
      <c r="G30" s="203">
        <f>район!D77</f>
        <v>17311.187269999999</v>
      </c>
      <c r="H30" s="204">
        <f t="shared" si="3"/>
        <v>37.309663639613007</v>
      </c>
      <c r="I30" s="204">
        <f>Справка!DJ31</f>
        <v>26495.538130000001</v>
      </c>
      <c r="J30" s="204">
        <f>Справка!DK31</f>
        <v>9052.0363399999987</v>
      </c>
      <c r="K30" s="204">
        <f t="shared" si="8"/>
        <v>34.164380038579722</v>
      </c>
    </row>
    <row r="31" spans="1:13" ht="30.75" customHeight="1">
      <c r="A31" s="80" t="s">
        <v>200</v>
      </c>
      <c r="B31" s="81" t="s">
        <v>43</v>
      </c>
      <c r="C31" s="199">
        <f>I31</f>
        <v>2404.8000000000002</v>
      </c>
      <c r="D31" s="199">
        <f>J31</f>
        <v>652.97793999999999</v>
      </c>
      <c r="E31" s="203">
        <f t="shared" si="5"/>
        <v>27.153107950765133</v>
      </c>
      <c r="F31" s="195">
        <f>район!C85</f>
        <v>2404.8000000000002</v>
      </c>
      <c r="G31" s="203">
        <f>район!D85</f>
        <v>1000.2</v>
      </c>
      <c r="H31" s="204">
        <f t="shared" si="3"/>
        <v>41.591816367265466</v>
      </c>
      <c r="I31" s="204">
        <f>Справка!DY31</f>
        <v>2404.8000000000002</v>
      </c>
      <c r="J31" s="204">
        <f>Справка!DZ31</f>
        <v>652.97793999999999</v>
      </c>
      <c r="K31" s="204">
        <f t="shared" si="8"/>
        <v>27.153107950765133</v>
      </c>
    </row>
    <row r="32" spans="1:13" ht="33" customHeight="1">
      <c r="A32" s="80" t="s">
        <v>201</v>
      </c>
      <c r="B32" s="81" t="s">
        <v>47</v>
      </c>
      <c r="C32" s="260">
        <f>F32+I32</f>
        <v>6245.86</v>
      </c>
      <c r="D32" s="260">
        <f>G32+J32</f>
        <v>2059.8638300000002</v>
      </c>
      <c r="E32" s="203">
        <f t="shared" si="5"/>
        <v>32.979667011428376</v>
      </c>
      <c r="F32" s="195">
        <f>район!C87</f>
        <v>5230.16</v>
      </c>
      <c r="G32" s="203">
        <f>район!D87</f>
        <v>1945.1772100000003</v>
      </c>
      <c r="H32" s="204">
        <f t="shared" si="3"/>
        <v>37.191543088547967</v>
      </c>
      <c r="I32" s="204">
        <f>Справка!EB31</f>
        <v>1015.6999999999999</v>
      </c>
      <c r="J32" s="204">
        <f>Справка!EC31</f>
        <v>114.68662</v>
      </c>
      <c r="K32" s="204">
        <f t="shared" si="8"/>
        <v>11.291387220636016</v>
      </c>
    </row>
    <row r="33" spans="1:12" ht="30" customHeight="1">
      <c r="A33" s="80" t="s">
        <v>202</v>
      </c>
      <c r="B33" s="81" t="s">
        <v>55</v>
      </c>
      <c r="C33" s="202">
        <v>159161.60978</v>
      </c>
      <c r="D33" s="202">
        <v>21993.93132</v>
      </c>
      <c r="E33" s="203">
        <f t="shared" si="5"/>
        <v>13.818615777008636</v>
      </c>
      <c r="F33" s="195">
        <f>район!C93</f>
        <v>135830.22862000001</v>
      </c>
      <c r="G33" s="203">
        <f>район!D93</f>
        <v>19780.22595</v>
      </c>
      <c r="H33" s="204">
        <f t="shared" si="3"/>
        <v>14.562462384818151</v>
      </c>
      <c r="I33" s="204">
        <f>Справка!EE31</f>
        <v>66687.74837999999</v>
      </c>
      <c r="J33" s="204">
        <f>Справка!EF31</f>
        <v>6980.2263699999994</v>
      </c>
      <c r="K33" s="204">
        <f t="shared" si="8"/>
        <v>10.467029611234267</v>
      </c>
    </row>
    <row r="34" spans="1:12" ht="30" customHeight="1">
      <c r="A34" s="80" t="s">
        <v>203</v>
      </c>
      <c r="B34" s="81" t="s">
        <v>65</v>
      </c>
      <c r="C34" s="202">
        <v>146806.05121999999</v>
      </c>
      <c r="D34" s="202">
        <v>10205.6649</v>
      </c>
      <c r="E34" s="203">
        <f t="shared" si="5"/>
        <v>6.9518012474199971</v>
      </c>
      <c r="F34" s="195">
        <f>район!C99</f>
        <v>108149.30068999999</v>
      </c>
      <c r="G34" s="203">
        <f>район!D99</f>
        <v>936.97276999999997</v>
      </c>
      <c r="H34" s="204">
        <f t="shared" si="3"/>
        <v>0.86636969820613652</v>
      </c>
      <c r="I34" s="204">
        <f>Справка!EH31</f>
        <v>110841.49251999999</v>
      </c>
      <c r="J34" s="204">
        <f>Справка!EI31</f>
        <v>10597.004000000001</v>
      </c>
      <c r="K34" s="204">
        <f t="shared" si="8"/>
        <v>9.5605028036661466</v>
      </c>
    </row>
    <row r="35" spans="1:12" ht="30" customHeight="1">
      <c r="A35" s="80" t="s">
        <v>204</v>
      </c>
      <c r="B35" s="81" t="s">
        <v>73</v>
      </c>
      <c r="C35" s="199">
        <f>F35</f>
        <v>50</v>
      </c>
      <c r="D35" s="199">
        <f>G35</f>
        <v>50</v>
      </c>
      <c r="E35" s="203">
        <f t="shared" si="5"/>
        <v>100</v>
      </c>
      <c r="F35" s="195">
        <f>район!C103</f>
        <v>50</v>
      </c>
      <c r="G35" s="203">
        <f>район!D103</f>
        <v>50</v>
      </c>
      <c r="H35" s="204">
        <f t="shared" si="3"/>
        <v>100</v>
      </c>
      <c r="I35" s="203"/>
      <c r="J35" s="203"/>
      <c r="K35" s="204">
        <v>0</v>
      </c>
    </row>
    <row r="36" spans="1:12" ht="30" customHeight="1">
      <c r="A36" s="80" t="s">
        <v>205</v>
      </c>
      <c r="B36" s="81" t="s">
        <v>77</v>
      </c>
      <c r="C36" s="199">
        <f>F36</f>
        <v>520377.0637</v>
      </c>
      <c r="D36" s="199">
        <f>G36</f>
        <v>224793.20696000001</v>
      </c>
      <c r="E36" s="203">
        <f t="shared" si="5"/>
        <v>43.198138934423604</v>
      </c>
      <c r="F36" s="195">
        <f>район!C105</f>
        <v>520377.0637</v>
      </c>
      <c r="G36" s="203">
        <f>район!D105</f>
        <v>224793.20696000001</v>
      </c>
      <c r="H36" s="204">
        <f t="shared" si="3"/>
        <v>43.198138934423604</v>
      </c>
      <c r="I36" s="203"/>
      <c r="J36" s="203"/>
      <c r="K36" s="204">
        <v>0</v>
      </c>
    </row>
    <row r="37" spans="1:12" ht="30" customHeight="1">
      <c r="A37" s="80" t="s">
        <v>206</v>
      </c>
      <c r="B37" s="81" t="s">
        <v>83</v>
      </c>
      <c r="C37" s="202">
        <v>64929.947319999999</v>
      </c>
      <c r="D37" s="202">
        <v>25982.712019999999</v>
      </c>
      <c r="E37" s="203">
        <f t="shared" si="5"/>
        <v>40.01653026445117</v>
      </c>
      <c r="F37" s="195">
        <f>район!C111</f>
        <v>58179.476999999999</v>
      </c>
      <c r="G37" s="203">
        <f>район!D111</f>
        <v>23460.240840000002</v>
      </c>
      <c r="H37" s="204">
        <f t="shared" si="3"/>
        <v>40.32391154014671</v>
      </c>
      <c r="I37" s="204">
        <f>Справка!EK31</f>
        <v>39400.970319999993</v>
      </c>
      <c r="J37" s="204">
        <f>Справка!EL31</f>
        <v>12842.284179999997</v>
      </c>
      <c r="K37" s="204">
        <f t="shared" si="8"/>
        <v>32.593827196893258</v>
      </c>
      <c r="L37" s="82"/>
    </row>
    <row r="38" spans="1:12" ht="30" customHeight="1">
      <c r="A38" s="80" t="s">
        <v>207</v>
      </c>
      <c r="B38" s="81" t="s">
        <v>208</v>
      </c>
      <c r="C38" s="202">
        <v>47218.413249999998</v>
      </c>
      <c r="D38" s="202">
        <v>33167.73317</v>
      </c>
      <c r="E38" s="203">
        <f t="shared" si="5"/>
        <v>70.243218454614208</v>
      </c>
      <c r="F38" s="195">
        <f>район!C114</f>
        <v>47218.413249999998</v>
      </c>
      <c r="G38" s="203">
        <f>район!D114</f>
        <v>33167.73317</v>
      </c>
      <c r="H38" s="204">
        <f t="shared" si="3"/>
        <v>70.243218454614208</v>
      </c>
      <c r="I38" s="204">
        <f>Справка!EN31</f>
        <v>0</v>
      </c>
      <c r="J38" s="204">
        <f>Справка!EO31</f>
        <v>0</v>
      </c>
      <c r="K38" s="204"/>
    </row>
    <row r="39" spans="1:12" ht="30" customHeight="1">
      <c r="A39" s="80" t="s">
        <v>209</v>
      </c>
      <c r="B39" s="81" t="s">
        <v>92</v>
      </c>
      <c r="C39" s="202">
        <v>6989.5219999999999</v>
      </c>
      <c r="D39" s="202">
        <v>3247.0149999999999</v>
      </c>
      <c r="E39" s="203">
        <f t="shared" si="5"/>
        <v>46.455465767186936</v>
      </c>
      <c r="F39" s="195">
        <f>район!C119</f>
        <v>6712.9120000000003</v>
      </c>
      <c r="G39" s="203">
        <f>район!D119</f>
        <v>3098.3830000000003</v>
      </c>
      <c r="H39" s="204">
        <f t="shared" si="3"/>
        <v>46.155573021067461</v>
      </c>
      <c r="I39" s="204">
        <f>Справка!EQ31</f>
        <v>276.61</v>
      </c>
      <c r="J39" s="204">
        <f>Справка!ER31</f>
        <v>148.63200000000001</v>
      </c>
      <c r="K39" s="204">
        <f t="shared" si="8"/>
        <v>53.733415277827987</v>
      </c>
    </row>
    <row r="40" spans="1:12" ht="30" customHeight="1">
      <c r="A40" s="80" t="s">
        <v>210</v>
      </c>
      <c r="B40" s="81" t="s">
        <v>104</v>
      </c>
      <c r="C40" s="195">
        <f>F40</f>
        <v>45</v>
      </c>
      <c r="D40" s="205">
        <f>G40</f>
        <v>0</v>
      </c>
      <c r="E40" s="203">
        <f t="shared" si="5"/>
        <v>0</v>
      </c>
      <c r="F40" s="195">
        <f>район!C125</f>
        <v>45</v>
      </c>
      <c r="G40" s="203">
        <f>район!D125</f>
        <v>0</v>
      </c>
      <c r="H40" s="204">
        <f t="shared" si="3"/>
        <v>0</v>
      </c>
      <c r="I40" s="204"/>
      <c r="J40" s="204"/>
      <c r="K40" s="204">
        <v>0</v>
      </c>
    </row>
    <row r="41" spans="1:12" ht="34.5" customHeight="1">
      <c r="A41" s="80" t="s">
        <v>211</v>
      </c>
      <c r="B41" s="81" t="s">
        <v>108</v>
      </c>
      <c r="C41" s="195">
        <f>F41</f>
        <v>0</v>
      </c>
      <c r="D41" s="205">
        <f>G41</f>
        <v>0</v>
      </c>
      <c r="E41" s="203"/>
      <c r="F41" s="195">
        <f>район!C127</f>
        <v>0</v>
      </c>
      <c r="G41" s="203">
        <f>район!D127</f>
        <v>0</v>
      </c>
      <c r="H41" s="204">
        <v>0</v>
      </c>
      <c r="I41" s="204"/>
      <c r="J41" s="206"/>
      <c r="K41" s="204">
        <v>0</v>
      </c>
    </row>
    <row r="42" spans="1:12" ht="30" customHeight="1">
      <c r="A42" s="80" t="s">
        <v>212</v>
      </c>
      <c r="B42" s="81" t="s">
        <v>213</v>
      </c>
      <c r="C42" s="195">
        <v>0</v>
      </c>
      <c r="D42" s="205"/>
      <c r="E42" s="203">
        <v>0</v>
      </c>
      <c r="F42" s="195">
        <f>район!C129</f>
        <v>60727.955000000002</v>
      </c>
      <c r="G42" s="203">
        <f>район!D129</f>
        <v>23077.868060000001</v>
      </c>
      <c r="H42" s="204">
        <f t="shared" si="3"/>
        <v>38.002050390137462</v>
      </c>
      <c r="I42" s="204">
        <f>Справка!ET31</f>
        <v>0</v>
      </c>
      <c r="J42" s="206">
        <f>Справка!EU31</f>
        <v>0</v>
      </c>
      <c r="K42" s="204"/>
    </row>
    <row r="43" spans="1:12">
      <c r="A43" s="137"/>
      <c r="B43" s="138"/>
      <c r="C43" s="136"/>
      <c r="D43" s="136"/>
      <c r="E43" s="136"/>
      <c r="F43" s="136"/>
      <c r="G43" s="136"/>
      <c r="H43" s="136"/>
      <c r="I43" s="136"/>
      <c r="J43" s="136"/>
      <c r="K43" s="136"/>
    </row>
    <row r="44" spans="1:12" hidden="1">
      <c r="A44" s="137"/>
      <c r="B44" s="138"/>
      <c r="C44" s="136">
        <f>C28-C29</f>
        <v>-55185.803109999979</v>
      </c>
      <c r="D44" s="136">
        <f>D28-D29</f>
        <v>7640.3238899999997</v>
      </c>
      <c r="E44" s="136"/>
      <c r="F44" s="136">
        <f>F28-F29</f>
        <v>-44088.807959999773</v>
      </c>
      <c r="G44" s="136">
        <f>G28-G29</f>
        <v>3565.1808900000178</v>
      </c>
      <c r="H44" s="136"/>
      <c r="I44" s="136">
        <f>I28-I29</f>
        <v>-11096.995150000002</v>
      </c>
      <c r="J44" s="136">
        <f>J28-J29</f>
        <v>4075.1430000000037</v>
      </c>
      <c r="K44" s="136"/>
    </row>
    <row r="45" spans="1:12" hidden="1">
      <c r="A45" s="137"/>
      <c r="B45" s="138"/>
      <c r="C45" s="136">
        <f>C44-F45</f>
        <v>-2.0372681319713593E-10</v>
      </c>
      <c r="D45" s="136">
        <f>D44-G45</f>
        <v>-2.1827872842550278E-11</v>
      </c>
      <c r="E45" s="136"/>
      <c r="F45" s="136">
        <f>F44+I44</f>
        <v>-55185.803109999775</v>
      </c>
      <c r="G45" s="136">
        <f>G44+J44</f>
        <v>7640.3238900000215</v>
      </c>
      <c r="H45" s="136"/>
      <c r="I45" s="136"/>
      <c r="J45" s="136"/>
      <c r="K45" s="136"/>
    </row>
    <row r="46" spans="1:12" ht="20.25" hidden="1" customHeight="1">
      <c r="A46" s="137"/>
      <c r="B46" s="138"/>
      <c r="C46" s="139"/>
      <c r="D46" s="139"/>
      <c r="E46" s="140"/>
      <c r="F46" s="140">
        <f>C29+F45-C23-C27</f>
        <v>748192.56833000027</v>
      </c>
      <c r="G46" s="140">
        <f>D29+G45-D23-D27</f>
        <v>267756.87634000002</v>
      </c>
      <c r="H46" s="134"/>
      <c r="I46" s="134"/>
      <c r="J46" s="134"/>
      <c r="K46" s="136"/>
    </row>
    <row r="47" spans="1:12">
      <c r="A47" s="137"/>
      <c r="B47" s="138"/>
      <c r="C47" s="209"/>
      <c r="D47" s="136"/>
      <c r="E47" s="136"/>
      <c r="F47" s="136"/>
      <c r="G47" s="136"/>
      <c r="H47" s="136"/>
      <c r="I47" s="136"/>
      <c r="J47" s="136"/>
      <c r="K47" s="136"/>
    </row>
    <row r="48" spans="1:12">
      <c r="A48" s="137"/>
      <c r="B48" s="138"/>
      <c r="C48" s="136"/>
      <c r="D48" s="136"/>
      <c r="E48" s="136"/>
      <c r="F48" s="136"/>
      <c r="G48" s="136"/>
      <c r="H48" s="136"/>
      <c r="I48" s="136"/>
      <c r="J48" s="136"/>
      <c r="K48" s="136"/>
    </row>
    <row r="49" spans="1:11">
      <c r="A49" s="137"/>
      <c r="B49" s="138"/>
      <c r="C49" s="136"/>
      <c r="D49" s="136"/>
      <c r="E49" s="136"/>
      <c r="F49" s="136"/>
      <c r="G49" s="136"/>
      <c r="H49" s="136"/>
      <c r="I49" s="136"/>
      <c r="J49" s="136"/>
      <c r="K49" s="136"/>
    </row>
    <row r="50" spans="1:11">
      <c r="A50" s="137" t="s">
        <v>117</v>
      </c>
      <c r="B50" s="138"/>
      <c r="C50" s="139"/>
      <c r="D50" s="139"/>
      <c r="E50" s="140"/>
      <c r="F50" s="140"/>
      <c r="G50" s="140"/>
      <c r="H50" s="134"/>
      <c r="I50" s="134"/>
      <c r="J50" s="134"/>
      <c r="K50" s="134"/>
    </row>
    <row r="51" spans="1:11">
      <c r="A51" s="137" t="s">
        <v>214</v>
      </c>
      <c r="B51" s="138"/>
      <c r="C51" s="141" t="s">
        <v>255</v>
      </c>
      <c r="D51" s="484"/>
      <c r="E51" s="484"/>
      <c r="F51" s="142"/>
      <c r="G51" s="140"/>
      <c r="H51" s="134"/>
      <c r="I51" s="134"/>
      <c r="J51" s="134"/>
      <c r="K51" s="134"/>
    </row>
    <row r="52" spans="1:11">
      <c r="C52" s="85"/>
      <c r="D52" s="85"/>
      <c r="F52" s="82"/>
      <c r="G52" s="82"/>
    </row>
    <row r="53" spans="1:11">
      <c r="C53" s="89"/>
      <c r="D53" s="89"/>
      <c r="F53" s="82"/>
      <c r="G53" s="82"/>
      <c r="I53" s="82"/>
      <c r="J53" s="82"/>
    </row>
    <row r="54" spans="1:11">
      <c r="C54" s="97"/>
      <c r="D54" s="82"/>
      <c r="F54" s="82"/>
      <c r="G54" s="82"/>
    </row>
    <row r="55" spans="1:11">
      <c r="C55" s="97"/>
      <c r="D55" s="82"/>
    </row>
  </sheetData>
  <customSheetViews>
    <customSheetView guid="{14D9A581-372D-44DF-BD53-18F0DF939BBA}" scale="80" showPageBreaks="1" printArea="1" hiddenRows="1" state="hidden" view="pageBreakPreview">
      <selection activeCell="G11" sqref="G11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2"/>
    </customSheetView>
    <customSheetView guid="{B30CE22D-C12F-4E12-8BB9-3AAE0A6991CC}" scale="80" showPageBreaks="1" printArea="1" hiddenRows="1" view="pageBreakPreview">
      <selection activeCell="E24" sqref="E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5C539BE6-C8E0-453F-AB5E-9E58094195EA}" scale="80" showPageBreaks="1" printArea="1" hiddenRows="1" view="pageBreakPreview">
      <selection activeCell="E11" sqref="E11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4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7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9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10"/>
    </customSheetView>
    <customSheetView guid="{61528DAC-5C4C-48F4-ADE2-8A724B05A086}" scale="80" showPageBreaks="1" printArea="1" hiddenRows="1" view="pageBreakPreview">
      <selection activeCell="G11" sqref="G11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1"/>
    </customSheetView>
  </customSheetViews>
  <mergeCells count="7">
    <mergeCell ref="C2:E2"/>
    <mergeCell ref="D51:E51"/>
    <mergeCell ref="A2:A3"/>
    <mergeCell ref="B2:B3"/>
    <mergeCell ref="A1:K1"/>
    <mergeCell ref="I2:K2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2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topLeftCell="A9" zoomScale="70" zoomScaleNormal="100" zoomScaleSheetLayoutView="70" workbookViewId="0">
      <selection activeCell="D61" sqref="D61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7" t="s">
        <v>430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6.75" customHeight="1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572.01238999999998</v>
      </c>
      <c r="E4" s="5">
        <f>SUM(D4/C4*100)</f>
        <v>24.850439652101382</v>
      </c>
      <c r="F4" s="5">
        <f>SUM(D4-C4)</f>
        <v>-1729.8076099999998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109.25830000000001</v>
      </c>
      <c r="E5" s="5">
        <f t="shared" ref="E5:E51" si="0">SUM(D5/C5*100)</f>
        <v>40.021355311355308</v>
      </c>
      <c r="F5" s="5">
        <f t="shared" ref="F5:F51" si="1">SUM(D5-C5)</f>
        <v>-163.74169999999998</v>
      </c>
    </row>
    <row r="6" spans="1:6">
      <c r="A6" s="7">
        <v>1010200001</v>
      </c>
      <c r="B6" s="8" t="s">
        <v>225</v>
      </c>
      <c r="C6" s="9">
        <v>273</v>
      </c>
      <c r="D6" s="10">
        <v>109.25830000000001</v>
      </c>
      <c r="E6" s="9">
        <f t="shared" ref="E6:E11" si="2">SUM(D6/C6*100)</f>
        <v>40.021355311355308</v>
      </c>
      <c r="F6" s="9">
        <f t="shared" si="1"/>
        <v>-163.74169999999998</v>
      </c>
    </row>
    <row r="7" spans="1:6" ht="31.5">
      <c r="A7" s="3">
        <v>1030000000</v>
      </c>
      <c r="B7" s="13" t="s">
        <v>267</v>
      </c>
      <c r="C7" s="5">
        <f>C8+C10+C9</f>
        <v>550.81999999999994</v>
      </c>
      <c r="D7" s="5">
        <f>D8+D9+D10+D11</f>
        <v>252.15554999999998</v>
      </c>
      <c r="E7" s="9">
        <f t="shared" si="2"/>
        <v>45.77821248320685</v>
      </c>
      <c r="F7" s="9">
        <f t="shared" si="1"/>
        <v>-298.66444999999999</v>
      </c>
    </row>
    <row r="8" spans="1:6">
      <c r="A8" s="7">
        <v>1030223001</v>
      </c>
      <c r="B8" s="8" t="s">
        <v>269</v>
      </c>
      <c r="C8" s="9">
        <v>205.45599999999999</v>
      </c>
      <c r="D8" s="10">
        <v>123.46357</v>
      </c>
      <c r="E8" s="9">
        <f t="shared" si="2"/>
        <v>60.092462619733666</v>
      </c>
      <c r="F8" s="9">
        <f t="shared" si="1"/>
        <v>-81.992429999999985</v>
      </c>
    </row>
    <row r="9" spans="1:6">
      <c r="A9" s="7">
        <v>1030224001</v>
      </c>
      <c r="B9" s="8" t="s">
        <v>275</v>
      </c>
      <c r="C9" s="9">
        <v>2.2029999999999998</v>
      </c>
      <c r="D9" s="10">
        <v>0.76419000000000004</v>
      </c>
      <c r="E9" s="9">
        <f t="shared" si="2"/>
        <v>34.688606445755795</v>
      </c>
      <c r="F9" s="9">
        <f t="shared" si="1"/>
        <v>-1.4388099999999997</v>
      </c>
    </row>
    <row r="10" spans="1:6">
      <c r="A10" s="7">
        <v>1030225001</v>
      </c>
      <c r="B10" s="8" t="s">
        <v>268</v>
      </c>
      <c r="C10" s="9">
        <v>343.161</v>
      </c>
      <c r="D10" s="10">
        <v>143.0779</v>
      </c>
      <c r="E10" s="9">
        <f t="shared" si="2"/>
        <v>41.694102768088449</v>
      </c>
      <c r="F10" s="9">
        <f t="shared" si="1"/>
        <v>-200.0831</v>
      </c>
    </row>
    <row r="11" spans="1:6">
      <c r="A11" s="7">
        <v>1030265001</v>
      </c>
      <c r="B11" s="8" t="s">
        <v>277</v>
      </c>
      <c r="C11" s="9">
        <v>0</v>
      </c>
      <c r="D11" s="10">
        <v>-15.15011</v>
      </c>
      <c r="E11" s="9" t="e">
        <f t="shared" si="2"/>
        <v>#DIV/0!</v>
      </c>
      <c r="F11" s="9">
        <f t="shared" si="1"/>
        <v>-15.15011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1460</v>
      </c>
      <c r="D14" s="5">
        <f>D15+D16</f>
        <v>204.90768</v>
      </c>
      <c r="E14" s="5">
        <f t="shared" si="0"/>
        <v>14.034772602739725</v>
      </c>
      <c r="F14" s="5">
        <f t="shared" si="1"/>
        <v>-1255.09232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83.836470000000006</v>
      </c>
      <c r="E15" s="9">
        <f t="shared" si="0"/>
        <v>23.287908333333334</v>
      </c>
      <c r="F15" s="9">
        <f>SUM(D15-C15)</f>
        <v>-276.16352999999998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121.07120999999999</v>
      </c>
      <c r="E16" s="9">
        <f t="shared" si="0"/>
        <v>11.006473636363635</v>
      </c>
      <c r="F16" s="9">
        <f t="shared" si="1"/>
        <v>-978.92879000000005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1.99</v>
      </c>
      <c r="E17" s="5">
        <f t="shared" si="0"/>
        <v>24.875</v>
      </c>
      <c r="F17" s="5">
        <f t="shared" si="1"/>
        <v>-6.01</v>
      </c>
    </row>
    <row r="18" spans="1:6" ht="18" customHeight="1">
      <c r="A18" s="7">
        <v>1080400001</v>
      </c>
      <c r="B18" s="8" t="s">
        <v>224</v>
      </c>
      <c r="C18" s="9">
        <v>8</v>
      </c>
      <c r="D18" s="9">
        <v>1.99</v>
      </c>
      <c r="E18" s="9">
        <f t="shared" si="0"/>
        <v>24.875</v>
      </c>
      <c r="F18" s="9">
        <f t="shared" si="1"/>
        <v>-6.01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140</v>
      </c>
      <c r="D25" s="5">
        <f>D26+D29+D31+D36+D34</f>
        <v>25.592469999999999</v>
      </c>
      <c r="E25" s="5">
        <f t="shared" si="0"/>
        <v>18.280335714285716</v>
      </c>
      <c r="F25" s="5">
        <f t="shared" si="1"/>
        <v>-114.40753000000001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130</v>
      </c>
      <c r="D26" s="5">
        <f>D27+D28</f>
        <v>23.010629999999999</v>
      </c>
      <c r="E26" s="5">
        <f t="shared" si="0"/>
        <v>17.700484615384614</v>
      </c>
      <c r="F26" s="5">
        <f t="shared" si="1"/>
        <v>-106.98937000000001</v>
      </c>
    </row>
    <row r="27" spans="1:6" ht="15.75" customHeight="1">
      <c r="A27" s="16">
        <v>1110502510</v>
      </c>
      <c r="B27" s="17" t="s">
        <v>222</v>
      </c>
      <c r="C27" s="12">
        <v>100</v>
      </c>
      <c r="D27" s="12">
        <v>0.51063000000000003</v>
      </c>
      <c r="E27" s="9">
        <f t="shared" si="0"/>
        <v>0.51063000000000003</v>
      </c>
      <c r="F27" s="9">
        <f t="shared" si="1"/>
        <v>-99.489369999999994</v>
      </c>
    </row>
    <row r="28" spans="1:6" ht="17.25" customHeight="1">
      <c r="A28" s="7">
        <v>1110503510</v>
      </c>
      <c r="B28" s="11" t="s">
        <v>221</v>
      </c>
      <c r="C28" s="12">
        <v>30</v>
      </c>
      <c r="D28" s="10">
        <v>22.5</v>
      </c>
      <c r="E28" s="9">
        <f t="shared" si="0"/>
        <v>75</v>
      </c>
      <c r="F28" s="9">
        <f t="shared" si="1"/>
        <v>-7.5</v>
      </c>
    </row>
    <row r="29" spans="1:6" s="15" customFormat="1" ht="15" customHeight="1">
      <c r="A29" s="68">
        <v>1130000000</v>
      </c>
      <c r="B29" s="69" t="s">
        <v>128</v>
      </c>
      <c r="C29" s="5">
        <f>C30</f>
        <v>10</v>
      </c>
      <c r="D29" s="5">
        <f>D30</f>
        <v>2.5818400000000001</v>
      </c>
      <c r="E29" s="5">
        <f t="shared" si="0"/>
        <v>25.818400000000004</v>
      </c>
      <c r="F29" s="5">
        <f t="shared" si="1"/>
        <v>-7.4181600000000003</v>
      </c>
    </row>
    <row r="30" spans="1:6" ht="15.75" customHeight="1">
      <c r="A30" s="7">
        <v>1130206005</v>
      </c>
      <c r="B30" s="8" t="s">
        <v>220</v>
      </c>
      <c r="C30" s="9">
        <v>10</v>
      </c>
      <c r="D30" s="10">
        <v>2.5818400000000001</v>
      </c>
      <c r="E30" s="9">
        <f t="shared" si="0"/>
        <v>25.818400000000004</v>
      </c>
      <c r="F30" s="9">
        <f t="shared" si="1"/>
        <v>-7.4181600000000003</v>
      </c>
    </row>
    <row r="31" spans="1:6" ht="15.7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130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324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325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.75" customHeight="1">
      <c r="A37" s="7">
        <v>1170105005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8.7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16</v>
      </c>
      <c r="C39" s="255">
        <f>SUM(C4,C25)</f>
        <v>2441.8199999999997</v>
      </c>
      <c r="D39" s="255">
        <f>SUM(D4,D25)</f>
        <v>597.60486000000003</v>
      </c>
      <c r="E39" s="5">
        <f t="shared" si="0"/>
        <v>24.473747450672043</v>
      </c>
      <c r="F39" s="5">
        <f t="shared" si="1"/>
        <v>-1844.2151399999998</v>
      </c>
    </row>
    <row r="40" spans="1:7" s="6" customFormat="1">
      <c r="A40" s="3">
        <v>2000000000</v>
      </c>
      <c r="B40" s="4" t="s">
        <v>17</v>
      </c>
      <c r="C40" s="5">
        <f>C41+C43+C45+C46+C48+C49+C47+C42+C44</f>
        <v>11272.766950000001</v>
      </c>
      <c r="D40" s="250">
        <f>D41+D43+D45+D46+D48+D49+D42+D47</f>
        <v>1741.319</v>
      </c>
      <c r="E40" s="5">
        <f t="shared" si="0"/>
        <v>15.447130307257881</v>
      </c>
      <c r="F40" s="5">
        <f t="shared" si="1"/>
        <v>-9531.4479500000016</v>
      </c>
      <c r="G40" s="19"/>
    </row>
    <row r="41" spans="1:7">
      <c r="A41" s="16">
        <v>2021000000</v>
      </c>
      <c r="B41" s="17" t="s">
        <v>18</v>
      </c>
      <c r="C41" s="98">
        <v>3478.3</v>
      </c>
      <c r="D41" s="20">
        <v>1449.29</v>
      </c>
      <c r="E41" s="9">
        <f t="shared" si="0"/>
        <v>41.666618750539051</v>
      </c>
      <c r="F41" s="9">
        <f t="shared" si="1"/>
        <v>-2029.0100000000002</v>
      </c>
    </row>
    <row r="42" spans="1:7" ht="17.25" customHeight="1">
      <c r="A42" s="16">
        <v>2021500200</v>
      </c>
      <c r="B42" s="17" t="s">
        <v>228</v>
      </c>
      <c r="C42" s="12"/>
      <c r="D42" s="20">
        <v>0</v>
      </c>
      <c r="E42" s="9" t="e">
        <f>SUM(D42/C42*100)</f>
        <v>#DIV/0!</v>
      </c>
      <c r="F42" s="9">
        <f>SUM(D42-C42)</f>
        <v>0</v>
      </c>
    </row>
    <row r="43" spans="1:7" ht="19.5" customHeight="1">
      <c r="A43" s="16">
        <v>2022000000</v>
      </c>
      <c r="B43" s="17" t="s">
        <v>19</v>
      </c>
      <c r="C43" s="12">
        <v>5374.4871000000003</v>
      </c>
      <c r="D43" s="10">
        <v>198.24199999999999</v>
      </c>
      <c r="E43" s="9">
        <f t="shared" si="0"/>
        <v>3.6885752316718743</v>
      </c>
      <c r="F43" s="9">
        <f t="shared" si="1"/>
        <v>-5176.2451000000001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20</v>
      </c>
      <c r="C45" s="12">
        <v>235.76400000000001</v>
      </c>
      <c r="D45" s="180">
        <v>93.787000000000006</v>
      </c>
      <c r="E45" s="9">
        <f t="shared" si="0"/>
        <v>39.780034271559693</v>
      </c>
      <c r="F45" s="9">
        <f t="shared" si="1"/>
        <v>-141.977</v>
      </c>
    </row>
    <row r="46" spans="1:7" ht="19.5" customHeight="1">
      <c r="A46" s="16">
        <v>2020400000</v>
      </c>
      <c r="B46" s="17" t="s">
        <v>21</v>
      </c>
      <c r="C46" s="12">
        <v>1457.5530000000001</v>
      </c>
      <c r="D46" s="181"/>
      <c r="E46" s="9">
        <f t="shared" si="0"/>
        <v>0</v>
      </c>
      <c r="F46" s="9">
        <f t="shared" si="1"/>
        <v>-1457.5530000000001</v>
      </c>
    </row>
    <row r="47" spans="1:7" ht="20.25" customHeight="1">
      <c r="A47" s="7">
        <v>2070500010</v>
      </c>
      <c r="B47" s="18" t="s">
        <v>284</v>
      </c>
      <c r="C47" s="12">
        <v>726.66285000000005</v>
      </c>
      <c r="D47" s="181">
        <v>0</v>
      </c>
      <c r="E47" s="9">
        <f t="shared" si="0"/>
        <v>0</v>
      </c>
      <c r="F47" s="9">
        <f t="shared" si="1"/>
        <v>-726.66285000000005</v>
      </c>
    </row>
    <row r="48" spans="1:7" ht="19.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24</v>
      </c>
      <c r="C50" s="120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25</v>
      </c>
      <c r="C51" s="243">
        <f>C39+C40</f>
        <v>13714.586950000001</v>
      </c>
      <c r="D51" s="244">
        <f>D39+D40</f>
        <v>2338.9238599999999</v>
      </c>
      <c r="E51" s="5">
        <f t="shared" si="0"/>
        <v>17.054278546828563</v>
      </c>
      <c r="F51" s="5">
        <f t="shared" si="1"/>
        <v>-11375.663090000002</v>
      </c>
      <c r="G51" s="193"/>
    </row>
    <row r="52" spans="1:7" s="6" customFormat="1">
      <c r="A52" s="3"/>
      <c r="B52" s="21" t="s">
        <v>307</v>
      </c>
      <c r="C52" s="92">
        <f>C51-C99</f>
        <v>-188.18125999999938</v>
      </c>
      <c r="D52" s="92">
        <f>D51-D99</f>
        <v>399.95634999999993</v>
      </c>
      <c r="E52" s="22"/>
      <c r="F52" s="22"/>
    </row>
    <row r="53" spans="1:7" ht="23.25" customHeight="1">
      <c r="A53" s="23"/>
      <c r="B53" s="24"/>
      <c r="C53" s="173"/>
      <c r="D53" s="173"/>
      <c r="E53" s="130"/>
      <c r="F53" s="91"/>
    </row>
    <row r="54" spans="1:7" ht="65.25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7" ht="19.5" customHeight="1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>
      <c r="A56" s="30" t="s">
        <v>27</v>
      </c>
      <c r="B56" s="31" t="s">
        <v>28</v>
      </c>
      <c r="C56" s="32">
        <f>C57+C58+C59+C60+C61+C63+C62</f>
        <v>1689.1020000000001</v>
      </c>
      <c r="D56" s="33">
        <f>D57+D58+D59+D60+D61+D63+D62</f>
        <v>543.34965</v>
      </c>
      <c r="E56" s="34">
        <f>SUM(D56/C56*100)</f>
        <v>32.167959661405881</v>
      </c>
      <c r="F56" s="34">
        <f>SUM(D56-C56)</f>
        <v>-1145.7523500000002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8" customHeight="1">
      <c r="A58" s="35" t="s">
        <v>31</v>
      </c>
      <c r="B58" s="39" t="s">
        <v>32</v>
      </c>
      <c r="C58" s="37">
        <v>1669.2</v>
      </c>
      <c r="D58" s="37">
        <v>533.44764999999995</v>
      </c>
      <c r="E58" s="38">
        <f t="shared" ref="E58:E99" si="3">SUM(D58/C58*100)</f>
        <v>31.958282410735677</v>
      </c>
      <c r="F58" s="38">
        <f t="shared" ref="F58:F99" si="4">SUM(D58-C58)</f>
        <v>-1135.7523500000002</v>
      </c>
    </row>
    <row r="59" spans="1:7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" customHeight="1">
      <c r="A63" s="35" t="s">
        <v>41</v>
      </c>
      <c r="B63" s="39" t="s">
        <v>42</v>
      </c>
      <c r="C63" s="37">
        <v>9.9019999999999992</v>
      </c>
      <c r="D63" s="37">
        <v>9.9019999999999992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43</v>
      </c>
      <c r="B64" s="42" t="s">
        <v>44</v>
      </c>
      <c r="C64" s="32">
        <f>C65</f>
        <v>235.76400000000001</v>
      </c>
      <c r="D64" s="32">
        <f>D65</f>
        <v>66.301320000000004</v>
      </c>
      <c r="E64" s="34">
        <f t="shared" si="3"/>
        <v>28.121901562579527</v>
      </c>
      <c r="F64" s="34">
        <f t="shared" si="4"/>
        <v>-169.46268000000001</v>
      </c>
    </row>
    <row r="65" spans="1:7">
      <c r="A65" s="43" t="s">
        <v>45</v>
      </c>
      <c r="B65" s="44" t="s">
        <v>46</v>
      </c>
      <c r="C65" s="37">
        <v>235.76400000000001</v>
      </c>
      <c r="D65" s="37">
        <v>66.301320000000004</v>
      </c>
      <c r="E65" s="38">
        <f t="shared" si="3"/>
        <v>28.121901562579527</v>
      </c>
      <c r="F65" s="38">
        <f t="shared" si="4"/>
        <v>-169.46268000000001</v>
      </c>
    </row>
    <row r="66" spans="1:7" s="6" customFormat="1" ht="18.75" customHeight="1">
      <c r="A66" s="30" t="s">
        <v>47</v>
      </c>
      <c r="B66" s="31" t="s">
        <v>48</v>
      </c>
      <c r="C66" s="32">
        <f>C70+C69+C68+C67+C71</f>
        <v>18.5</v>
      </c>
      <c r="D66" s="32">
        <f>SUM(D69+D70+D71)</f>
        <v>8.5613399999999995</v>
      </c>
      <c r="E66" s="34">
        <f t="shared" si="3"/>
        <v>46.277513513513512</v>
      </c>
      <c r="F66" s="34">
        <f t="shared" si="4"/>
        <v>-9.9386600000000005</v>
      </c>
    </row>
    <row r="67" spans="1:7" hidden="1">
      <c r="A67" s="35" t="s">
        <v>49</v>
      </c>
      <c r="B67" s="39" t="s">
        <v>50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53</v>
      </c>
      <c r="B69" s="47" t="s">
        <v>54</v>
      </c>
      <c r="C69" s="37">
        <v>3</v>
      </c>
      <c r="D69" s="37">
        <v>2.83134</v>
      </c>
      <c r="E69" s="38">
        <f t="shared" si="3"/>
        <v>94.378</v>
      </c>
      <c r="F69" s="38">
        <f t="shared" si="4"/>
        <v>-0.16866000000000003</v>
      </c>
    </row>
    <row r="70" spans="1:7" ht="15.75" customHeight="1">
      <c r="A70" s="46" t="s">
        <v>215</v>
      </c>
      <c r="B70" s="47" t="s">
        <v>216</v>
      </c>
      <c r="C70" s="37">
        <v>13.5</v>
      </c>
      <c r="D70" s="37">
        <v>3.73</v>
      </c>
      <c r="E70" s="38">
        <f>SUM(D70/C70*100)</f>
        <v>27.629629629629633</v>
      </c>
      <c r="F70" s="38">
        <f>SUM(D70-C70)</f>
        <v>-9.77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2</v>
      </c>
      <c r="E71" s="38"/>
      <c r="F71" s="38"/>
    </row>
    <row r="72" spans="1:7" s="6" customFormat="1">
      <c r="A72" s="30" t="s">
        <v>55</v>
      </c>
      <c r="B72" s="31" t="s">
        <v>56</v>
      </c>
      <c r="C72" s="48">
        <f>SUM(C73:C76)</f>
        <v>7895.5642099999995</v>
      </c>
      <c r="D72" s="48">
        <f>SUM(D73:D76)</f>
        <v>221.7704</v>
      </c>
      <c r="E72" s="34">
        <f t="shared" si="3"/>
        <v>2.8087973715560475</v>
      </c>
      <c r="F72" s="34">
        <f t="shared" si="4"/>
        <v>-7673.7938099999992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7695.5642099999995</v>
      </c>
      <c r="D75" s="37">
        <v>220.2704</v>
      </c>
      <c r="E75" s="38">
        <f t="shared" si="3"/>
        <v>2.8623034515620005</v>
      </c>
      <c r="F75" s="38">
        <f t="shared" si="4"/>
        <v>-7475.2938099999992</v>
      </c>
    </row>
    <row r="76" spans="1:7">
      <c r="A76" s="35" t="s">
        <v>63</v>
      </c>
      <c r="B76" s="39" t="s">
        <v>64</v>
      </c>
      <c r="C76" s="49">
        <v>200</v>
      </c>
      <c r="D76" s="37">
        <v>1.5</v>
      </c>
      <c r="E76" s="38">
        <f t="shared" si="3"/>
        <v>0.75</v>
      </c>
      <c r="F76" s="38">
        <f t="shared" si="4"/>
        <v>-198.5</v>
      </c>
    </row>
    <row r="77" spans="1:7" s="6" customFormat="1" ht="18" customHeight="1">
      <c r="A77" s="30" t="s">
        <v>65</v>
      </c>
      <c r="B77" s="31" t="s">
        <v>66</v>
      </c>
      <c r="C77" s="32">
        <f>SUM(C78:C81)</f>
        <v>2235.7380000000003</v>
      </c>
      <c r="D77" s="32">
        <f>SUM(D78:D81)</f>
        <v>309.37339999999995</v>
      </c>
      <c r="E77" s="34">
        <f t="shared" si="3"/>
        <v>13.837641083168059</v>
      </c>
      <c r="F77" s="34">
        <f t="shared" si="4"/>
        <v>-1926.3646000000003</v>
      </c>
    </row>
    <row r="78" spans="1:7" hidden="1">
      <c r="A78" s="35" t="s">
        <v>67</v>
      </c>
      <c r="B78" s="51" t="s">
        <v>68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customHeight="1">
      <c r="A79" s="35" t="s">
        <v>69</v>
      </c>
      <c r="B79" s="51" t="s">
        <v>70</v>
      </c>
      <c r="C79" s="37">
        <v>1195.1880000000001</v>
      </c>
      <c r="D79" s="37">
        <v>165.56200999999999</v>
      </c>
      <c r="E79" s="38">
        <f t="shared" si="3"/>
        <v>13.852382219366325</v>
      </c>
      <c r="F79" s="38">
        <f t="shared" si="4"/>
        <v>-1029.62599</v>
      </c>
    </row>
    <row r="80" spans="1:7" ht="16.5" customHeight="1">
      <c r="A80" s="35" t="s">
        <v>71</v>
      </c>
      <c r="B80" s="39" t="s">
        <v>72</v>
      </c>
      <c r="C80" s="37">
        <v>1040.55</v>
      </c>
      <c r="D80" s="37">
        <v>143.81138999999999</v>
      </c>
      <c r="E80" s="38">
        <f t="shared" si="3"/>
        <v>13.820709240305607</v>
      </c>
      <c r="F80" s="38">
        <f t="shared" si="4"/>
        <v>-896.73860999999999</v>
      </c>
    </row>
    <row r="81" spans="1:6" ht="31.5" hidden="1">
      <c r="A81" s="35" t="s">
        <v>252</v>
      </c>
      <c r="B81" s="39" t="s">
        <v>264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83</v>
      </c>
      <c r="B82" s="31" t="s">
        <v>84</v>
      </c>
      <c r="C82" s="32">
        <f>C83</f>
        <v>1784.1</v>
      </c>
      <c r="D82" s="32">
        <f>SUM(D83)</f>
        <v>745.6114</v>
      </c>
      <c r="E82" s="34">
        <f t="shared" si="3"/>
        <v>41.792018384619702</v>
      </c>
      <c r="F82" s="34">
        <f t="shared" si="4"/>
        <v>-1038.4885999999999</v>
      </c>
    </row>
    <row r="83" spans="1:6" ht="16.5" customHeight="1">
      <c r="A83" s="35" t="s">
        <v>85</v>
      </c>
      <c r="B83" s="39" t="s">
        <v>230</v>
      </c>
      <c r="C83" s="37">
        <v>1784.1</v>
      </c>
      <c r="D83" s="37">
        <v>745.6114</v>
      </c>
      <c r="E83" s="38">
        <f t="shared" si="3"/>
        <v>41.792018384619702</v>
      </c>
      <c r="F83" s="38">
        <f t="shared" si="4"/>
        <v>-1038.4885999999999</v>
      </c>
    </row>
    <row r="84" spans="1:6" s="6" customFormat="1" ht="18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87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88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89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92</v>
      </c>
      <c r="B89" s="31" t="s">
        <v>93</v>
      </c>
      <c r="C89" s="32">
        <f>C90+C91+C92+C93+C94</f>
        <v>44</v>
      </c>
      <c r="D89" s="32">
        <f>D90+D91+D92+D93+D94</f>
        <v>44</v>
      </c>
      <c r="E89" s="38">
        <f t="shared" si="3"/>
        <v>100</v>
      </c>
      <c r="F89" s="22">
        <f>F90+F91+F92+F93+F94</f>
        <v>0</v>
      </c>
    </row>
    <row r="90" spans="1:6" ht="19.5" customHeight="1">
      <c r="A90" s="35" t="s">
        <v>94</v>
      </c>
      <c r="B90" s="39" t="s">
        <v>95</v>
      </c>
      <c r="C90" s="37">
        <v>44</v>
      </c>
      <c r="D90" s="37">
        <v>44</v>
      </c>
      <c r="E90" s="38">
        <f t="shared" si="3"/>
        <v>100</v>
      </c>
      <c r="F90" s="38">
        <f>SUM(D90-C90)</f>
        <v>0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116</v>
      </c>
      <c r="C99" s="246">
        <f>C56+C64+C66+C72+C77+C82+C84+C89+C95</f>
        <v>13902.76821</v>
      </c>
      <c r="D99" s="246">
        <f>D56+D64+D66+D72+D77+D82+D84+D89+D95</f>
        <v>1938.9675099999999</v>
      </c>
      <c r="E99" s="34">
        <f t="shared" si="3"/>
        <v>13.946629050503317</v>
      </c>
      <c r="F99" s="34">
        <f t="shared" si="4"/>
        <v>-11963.8007</v>
      </c>
    </row>
    <row r="100" spans="1:6" ht="20.25" customHeight="1">
      <c r="C100" s="228"/>
      <c r="D100" s="229"/>
    </row>
    <row r="101" spans="1:6" s="65" customFormat="1" ht="13.5" customHeight="1">
      <c r="A101" s="63" t="s">
        <v>117</v>
      </c>
      <c r="B101" s="63"/>
      <c r="C101" s="64"/>
      <c r="D101" s="64"/>
    </row>
    <row r="102" spans="1:6" s="65" customFormat="1" ht="12.75">
      <c r="A102" s="66" t="s">
        <v>118</v>
      </c>
      <c r="B102" s="66"/>
      <c r="C102" s="132" t="s">
        <v>119</v>
      </c>
      <c r="D102" s="132"/>
    </row>
    <row r="103" spans="1:6" ht="5.25" customHeight="1"/>
    <row r="142" hidden="1"/>
  </sheetData>
  <customSheetViews>
    <customSheetView guid="{14D9A581-372D-44DF-BD53-18F0DF939BBA}" scale="70" showPageBreaks="1" hiddenRows="1" state="hidden" view="pageBreakPreview" topLeftCell="A9">
      <selection activeCell="D61" sqref="D61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5C539BE6-C8E0-453F-AB5E-9E58094195EA}" scale="70" showPageBreaks="1" hiddenRows="1" view="pageBreakPreview" topLeftCell="A28">
      <selection activeCell="D83" sqref="D8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5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6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7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8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9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9">
      <selection activeCell="D61" sqref="D61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6" zoomScale="70" zoomScaleNormal="100" zoomScaleSheetLayoutView="70" workbookViewId="0">
      <selection activeCell="D81" sqref="D81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7" t="s">
        <v>429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1838.27</v>
      </c>
      <c r="D4" s="5">
        <f>D5+D12+D14+D17+D7+D20</f>
        <v>451.43420000000003</v>
      </c>
      <c r="E4" s="5">
        <f>SUM(D4/C4*100)</f>
        <v>24.557556833326988</v>
      </c>
      <c r="F4" s="5">
        <f>SUM(D4-C4)</f>
        <v>-1386.8357999999998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54.645629999999997</v>
      </c>
      <c r="E5" s="5">
        <f t="shared" ref="E5:E51" si="0">SUM(D5/C5*100)</f>
        <v>33.731870370370373</v>
      </c>
      <c r="F5" s="5">
        <f t="shared" ref="F5:F48" si="1">SUM(D5-C5)</f>
        <v>-107.35437</v>
      </c>
    </row>
    <row r="6" spans="1:6">
      <c r="A6" s="7">
        <v>1010200001</v>
      </c>
      <c r="B6" s="8" t="s">
        <v>225</v>
      </c>
      <c r="C6" s="9">
        <v>162</v>
      </c>
      <c r="D6" s="10">
        <v>54.645629999999997</v>
      </c>
      <c r="E6" s="9">
        <f t="shared" ref="E6:E11" si="2">SUM(D6/C6*100)</f>
        <v>33.731870370370373</v>
      </c>
      <c r="F6" s="9">
        <f t="shared" si="1"/>
        <v>-107.35437</v>
      </c>
    </row>
    <row r="7" spans="1:6" ht="31.5">
      <c r="A7" s="3">
        <v>1030000000</v>
      </c>
      <c r="B7" s="13" t="s">
        <v>267</v>
      </c>
      <c r="C7" s="5">
        <f>C8+C10+C9</f>
        <v>684.27</v>
      </c>
      <c r="D7" s="5">
        <f>D8+D10+D9+D11</f>
        <v>313.24474000000004</v>
      </c>
      <c r="E7" s="9">
        <f t="shared" si="2"/>
        <v>45.777944378680935</v>
      </c>
      <c r="F7" s="9">
        <f t="shared" si="1"/>
        <v>-371.02525999999995</v>
      </c>
    </row>
    <row r="8" spans="1:6">
      <c r="A8" s="7">
        <v>1030223001</v>
      </c>
      <c r="B8" s="8" t="s">
        <v>269</v>
      </c>
      <c r="C8" s="9">
        <v>255.233</v>
      </c>
      <c r="D8" s="10">
        <v>153.37485000000001</v>
      </c>
      <c r="E8" s="9">
        <f t="shared" si="2"/>
        <v>60.092092323484813</v>
      </c>
      <c r="F8" s="9">
        <f t="shared" si="1"/>
        <v>-101.85814999999999</v>
      </c>
    </row>
    <row r="9" spans="1:6">
      <c r="A9" s="7">
        <v>1030224001</v>
      </c>
      <c r="B9" s="8" t="s">
        <v>275</v>
      </c>
      <c r="C9" s="9">
        <v>2.7370000000000001</v>
      </c>
      <c r="D9" s="10">
        <v>0.94930000000000003</v>
      </c>
      <c r="E9" s="9">
        <f t="shared" si="2"/>
        <v>34.683960540738035</v>
      </c>
      <c r="F9" s="9">
        <f t="shared" si="1"/>
        <v>-1.7877000000000001</v>
      </c>
    </row>
    <row r="10" spans="1:6">
      <c r="A10" s="7">
        <v>1030225001</v>
      </c>
      <c r="B10" s="8" t="s">
        <v>268</v>
      </c>
      <c r="C10" s="9">
        <v>426.3</v>
      </c>
      <c r="D10" s="10">
        <v>177.74109000000001</v>
      </c>
      <c r="E10" s="9">
        <f t="shared" si="2"/>
        <v>41.69389866291344</v>
      </c>
      <c r="F10" s="9">
        <f t="shared" si="1"/>
        <v>-248.55891</v>
      </c>
    </row>
    <row r="11" spans="1:6">
      <c r="A11" s="7">
        <v>1030226001</v>
      </c>
      <c r="B11" s="8" t="s">
        <v>277</v>
      </c>
      <c r="C11" s="9">
        <v>0</v>
      </c>
      <c r="D11" s="10">
        <v>-18.820499999999999</v>
      </c>
      <c r="E11" s="9" t="e">
        <f t="shared" si="2"/>
        <v>#DIV/0!</v>
      </c>
      <c r="F11" s="9">
        <f t="shared" si="1"/>
        <v>-18.820499999999999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958</v>
      </c>
      <c r="D14" s="5">
        <f>D15+D16</f>
        <v>78.145129999999995</v>
      </c>
      <c r="E14" s="5">
        <f t="shared" si="0"/>
        <v>8.1571116910229637</v>
      </c>
      <c r="F14" s="5">
        <f t="shared" si="1"/>
        <v>-879.85487000000001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10.748419999999999</v>
      </c>
      <c r="E15" s="9">
        <f t="shared" si="0"/>
        <v>5.428494949494949</v>
      </c>
      <c r="F15" s="9">
        <f>SUM(D15-C15)</f>
        <v>-187.25157999999999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67.396709999999999</v>
      </c>
      <c r="E16" s="9">
        <f t="shared" si="0"/>
        <v>8.8679881578947359</v>
      </c>
      <c r="F16" s="9">
        <f t="shared" si="1"/>
        <v>-692.60329000000002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3.35</v>
      </c>
      <c r="E17" s="5">
        <f t="shared" si="0"/>
        <v>83.75</v>
      </c>
      <c r="F17" s="5">
        <f t="shared" si="1"/>
        <v>-0.64999999999999991</v>
      </c>
    </row>
    <row r="18" spans="1:6" ht="18" customHeight="1">
      <c r="A18" s="7">
        <v>1080400001</v>
      </c>
      <c r="B18" s="8" t="s">
        <v>224</v>
      </c>
      <c r="C18" s="9">
        <v>4</v>
      </c>
      <c r="D18" s="10">
        <v>3.35</v>
      </c>
      <c r="E18" s="9">
        <f t="shared" si="0"/>
        <v>83.75</v>
      </c>
      <c r="F18" s="9">
        <f t="shared" si="1"/>
        <v>-0.64999999999999991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125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237.27064000000001</v>
      </c>
      <c r="D25" s="5">
        <f>D26+D29+D31+D36+D34</f>
        <v>55.103830000000002</v>
      </c>
      <c r="E25" s="5">
        <f t="shared" si="0"/>
        <v>23.224040698840785</v>
      </c>
      <c r="F25" s="5">
        <f t="shared" si="1"/>
        <v>-182.16681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213.87064000000001</v>
      </c>
      <c r="D26" s="245">
        <f>D27+D28</f>
        <v>2.8224</v>
      </c>
      <c r="E26" s="5">
        <f t="shared" si="0"/>
        <v>1.3196762304540726</v>
      </c>
      <c r="F26" s="5">
        <f t="shared" si="1"/>
        <v>-211.04824000000002</v>
      </c>
    </row>
    <row r="27" spans="1:6">
      <c r="A27" s="16">
        <v>1110502510</v>
      </c>
      <c r="B27" s="17" t="s">
        <v>222</v>
      </c>
      <c r="C27" s="12">
        <v>207.87064000000001</v>
      </c>
      <c r="D27" s="10">
        <v>0</v>
      </c>
      <c r="E27" s="9">
        <f t="shared" si="0"/>
        <v>0</v>
      </c>
      <c r="F27" s="9">
        <f t="shared" si="1"/>
        <v>-207.87064000000001</v>
      </c>
    </row>
    <row r="28" spans="1:6" ht="18" customHeight="1">
      <c r="A28" s="7">
        <v>1110503510</v>
      </c>
      <c r="B28" s="11" t="s">
        <v>221</v>
      </c>
      <c r="C28" s="12">
        <v>6</v>
      </c>
      <c r="D28" s="10">
        <v>2.8224</v>
      </c>
      <c r="E28" s="9">
        <f t="shared" si="0"/>
        <v>47.04</v>
      </c>
      <c r="F28" s="9">
        <f t="shared" si="1"/>
        <v>-3.1776</v>
      </c>
    </row>
    <row r="29" spans="1:6" s="15" customFormat="1" ht="29.25">
      <c r="A29" s="68">
        <v>1130000000</v>
      </c>
      <c r="B29" s="69" t="s">
        <v>128</v>
      </c>
      <c r="C29" s="5">
        <f>C30</f>
        <v>10</v>
      </c>
      <c r="D29" s="5">
        <f>D30</f>
        <v>3.0170300000000001</v>
      </c>
      <c r="E29" s="5">
        <f t="shared" si="0"/>
        <v>30.170300000000001</v>
      </c>
      <c r="F29" s="5">
        <f t="shared" si="1"/>
        <v>-6.9829699999999999</v>
      </c>
    </row>
    <row r="30" spans="1:6" ht="17.25" customHeight="1">
      <c r="A30" s="7">
        <v>1130206005</v>
      </c>
      <c r="B30" s="8" t="s">
        <v>220</v>
      </c>
      <c r="C30" s="9">
        <v>10</v>
      </c>
      <c r="D30" s="10">
        <v>3.0170300000000001</v>
      </c>
      <c r="E30" s="9">
        <f t="shared" si="0"/>
        <v>30.170300000000001</v>
      </c>
      <c r="F30" s="9">
        <f t="shared" si="1"/>
        <v>-6.9829699999999999</v>
      </c>
    </row>
    <row r="31" spans="1:6" ht="23.25" customHeight="1">
      <c r="A31" s="70">
        <v>1140000000</v>
      </c>
      <c r="B31" s="71" t="s">
        <v>129</v>
      </c>
      <c r="C31" s="5">
        <f>C32+C33</f>
        <v>13.4</v>
      </c>
      <c r="D31" s="5">
        <f>D32+D33</f>
        <v>49.264400000000002</v>
      </c>
      <c r="E31" s="5">
        <f t="shared" si="0"/>
        <v>367.64477611940299</v>
      </c>
      <c r="F31" s="5">
        <f t="shared" si="1"/>
        <v>35.864400000000003</v>
      </c>
    </row>
    <row r="32" spans="1:6" ht="22.5" customHeight="1">
      <c r="A32" s="16">
        <v>1140200000</v>
      </c>
      <c r="B32" s="18" t="s">
        <v>218</v>
      </c>
      <c r="C32" s="9">
        <v>13.4</v>
      </c>
      <c r="D32" s="10">
        <v>49.264400000000002</v>
      </c>
      <c r="E32" s="9">
        <f t="shared" si="0"/>
        <v>367.64477611940299</v>
      </c>
      <c r="F32" s="9">
        <f t="shared" si="1"/>
        <v>35.864400000000003</v>
      </c>
    </row>
    <row r="33" spans="1:7" ht="21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2075.5406400000002</v>
      </c>
      <c r="D39" s="125">
        <f>SUM(D4,D25)</f>
        <v>506.53803000000005</v>
      </c>
      <c r="E39" s="5">
        <f t="shared" si="0"/>
        <v>24.4051125879183</v>
      </c>
      <c r="F39" s="5">
        <f t="shared" si="1"/>
        <v>-1569.00261</v>
      </c>
    </row>
    <row r="40" spans="1:7" s="6" customFormat="1">
      <c r="A40" s="3">
        <v>2000000000</v>
      </c>
      <c r="B40" s="4" t="s">
        <v>17</v>
      </c>
      <c r="C40" s="227">
        <f>C41+C42+C43+C44+C48+C49</f>
        <v>16896.230919999998</v>
      </c>
      <c r="D40" s="227">
        <f>D41+D42+D43+D44+D48+D49+D50</f>
        <v>2316.9459999999999</v>
      </c>
      <c r="E40" s="5">
        <f t="shared" si="0"/>
        <v>13.71279790723883</v>
      </c>
      <c r="F40" s="5">
        <f t="shared" si="1"/>
        <v>-14579.284919999998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2020.5</v>
      </c>
      <c r="E41" s="9">
        <f t="shared" si="0"/>
        <v>41.666666666666671</v>
      </c>
      <c r="F41" s="9">
        <f t="shared" si="1"/>
        <v>-2828.7</v>
      </c>
    </row>
    <row r="42" spans="1:7" ht="17.25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202.65899999999999</v>
      </c>
      <c r="E43" s="9">
        <f t="shared" si="0"/>
        <v>1.8875462885150476</v>
      </c>
      <c r="F43" s="9">
        <f t="shared" si="1"/>
        <v>-10533.978360000001</v>
      </c>
    </row>
    <row r="44" spans="1:7" ht="18" customHeight="1">
      <c r="A44" s="16">
        <v>2023000000</v>
      </c>
      <c r="B44" s="17" t="s">
        <v>20</v>
      </c>
      <c r="C44" s="12">
        <v>235.76499999999999</v>
      </c>
      <c r="D44" s="180">
        <v>93.787000000000006</v>
      </c>
      <c r="E44" s="9">
        <f t="shared" si="0"/>
        <v>39.779865544079918</v>
      </c>
      <c r="F44" s="9">
        <f t="shared" si="1"/>
        <v>-141.97799999999998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636.84900000000005</v>
      </c>
      <c r="D48" s="10"/>
      <c r="E48" s="9">
        <f t="shared" si="0"/>
        <v>0</v>
      </c>
      <c r="F48" s="9">
        <f t="shared" si="1"/>
        <v>-636.84900000000005</v>
      </c>
    </row>
    <row r="49" spans="1:7" s="6" customFormat="1" ht="18.75" customHeight="1">
      <c r="A49" s="7">
        <v>2070500010</v>
      </c>
      <c r="B49" s="8" t="s">
        <v>335</v>
      </c>
      <c r="C49" s="12">
        <v>437.77956</v>
      </c>
      <c r="D49" s="10"/>
      <c r="E49" s="9">
        <f>SUM(D49/C49*100)</f>
        <v>0</v>
      </c>
      <c r="F49" s="9">
        <f>SUM(D49-C49)</f>
        <v>-437.77956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3">
        <f>C39+C40</f>
        <v>18971.771559999997</v>
      </c>
      <c r="D51" s="243">
        <f>SUM(D39,D40,)</f>
        <v>2823.4840300000001</v>
      </c>
      <c r="E51" s="5">
        <f t="shared" si="0"/>
        <v>14.882553382379019</v>
      </c>
      <c r="F51" s="5">
        <f>SUM(D51-C51)</f>
        <v>-16148.287529999998</v>
      </c>
      <c r="G51" s="193"/>
    </row>
    <row r="52" spans="1:7" s="6" customFormat="1">
      <c r="A52" s="3"/>
      <c r="B52" s="21" t="s">
        <v>307</v>
      </c>
      <c r="C52" s="243">
        <f>C51-C98</f>
        <v>-659.32936000000336</v>
      </c>
      <c r="D52" s="243">
        <f>D51-D98</f>
        <v>-42.76213000000007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1581.0039999999999</v>
      </c>
      <c r="D56" s="176">
        <f>D57+D58+D59+D60+D61+D63+D62</f>
        <v>580.56923000000006</v>
      </c>
      <c r="E56" s="34">
        <f>SUM(D56/C56*100)</f>
        <v>36.721553519156188</v>
      </c>
      <c r="F56" s="34">
        <f>SUM(D56-C56)</f>
        <v>-1000.4347699999998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1560.5</v>
      </c>
      <c r="D58" s="37">
        <v>570.06523000000004</v>
      </c>
      <c r="E58" s="38">
        <f t="shared" ref="E58:E98" si="3">SUM(D58/C58*100)</f>
        <v>36.530934315924384</v>
      </c>
      <c r="F58" s="38">
        <f t="shared" ref="F58:F98" si="4">SUM(D58-C58)</f>
        <v>-990.43476999999996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10.504</v>
      </c>
      <c r="D63" s="37">
        <v>10.504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43</v>
      </c>
      <c r="B64" s="42" t="s">
        <v>44</v>
      </c>
      <c r="C64" s="32">
        <f>C65</f>
        <v>235.76499999999999</v>
      </c>
      <c r="D64" s="32">
        <f>D65</f>
        <v>77.83914</v>
      </c>
      <c r="E64" s="34">
        <f>SUM(D64/C64*100)</f>
        <v>33.015562106334698</v>
      </c>
      <c r="F64" s="34">
        <f t="shared" si="4"/>
        <v>-157.92586</v>
      </c>
    </row>
    <row r="65" spans="1:7">
      <c r="A65" s="43" t="s">
        <v>45</v>
      </c>
      <c r="B65" s="44" t="s">
        <v>46</v>
      </c>
      <c r="C65" s="37">
        <v>235.76499999999999</v>
      </c>
      <c r="D65" s="37">
        <v>77.83914</v>
      </c>
      <c r="E65" s="261">
        <f>SUM(D65/C65*100)</f>
        <v>33.015562106334698</v>
      </c>
      <c r="F65" s="38">
        <f t="shared" si="4"/>
        <v>-157.92586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8.6713400000000007</v>
      </c>
      <c r="E66" s="34">
        <f t="shared" si="3"/>
        <v>69.370720000000006</v>
      </c>
      <c r="F66" s="34">
        <f t="shared" si="4"/>
        <v>-3.8286599999999993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215</v>
      </c>
      <c r="B70" s="47" t="s">
        <v>216</v>
      </c>
      <c r="C70" s="37">
        <v>7.5</v>
      </c>
      <c r="D70" s="37">
        <v>3.84</v>
      </c>
      <c r="E70" s="34">
        <f t="shared" si="3"/>
        <v>51.2</v>
      </c>
      <c r="F70" s="34">
        <f t="shared" si="4"/>
        <v>-3.66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6532.0859200000004</v>
      </c>
      <c r="D72" s="48">
        <f>SUM(D73:D76)</f>
        <v>288.17651000000001</v>
      </c>
      <c r="E72" s="34">
        <f t="shared" si="3"/>
        <v>4.4117072789514076</v>
      </c>
      <c r="F72" s="34">
        <f t="shared" si="4"/>
        <v>-6243.9094100000002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5732.0859200000004</v>
      </c>
      <c r="D75" s="37">
        <v>225.17651000000001</v>
      </c>
      <c r="E75" s="38">
        <f t="shared" si="3"/>
        <v>3.9283519672014959</v>
      </c>
      <c r="F75" s="38">
        <f t="shared" si="4"/>
        <v>-5506.9094100000002</v>
      </c>
    </row>
    <row r="76" spans="1:7">
      <c r="A76" s="35" t="s">
        <v>63</v>
      </c>
      <c r="B76" s="39" t="s">
        <v>64</v>
      </c>
      <c r="C76" s="49">
        <v>800</v>
      </c>
      <c r="D76" s="37">
        <v>63</v>
      </c>
      <c r="E76" s="38">
        <f t="shared" si="3"/>
        <v>7.875</v>
      </c>
      <c r="F76" s="38">
        <f t="shared" si="4"/>
        <v>-737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1065.146</v>
      </c>
      <c r="D77" s="32">
        <f>SUM(D78:D80)</f>
        <v>519.39408000000003</v>
      </c>
      <c r="E77" s="34">
        <f t="shared" si="3"/>
        <v>48.762712341782262</v>
      </c>
      <c r="F77" s="34">
        <f t="shared" si="4"/>
        <v>-545.75191999999993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85</v>
      </c>
      <c r="D79" s="37">
        <v>62.710560000000001</v>
      </c>
      <c r="E79" s="34">
        <f t="shared" si="3"/>
        <v>73.777129411764705</v>
      </c>
      <c r="F79" s="34">
        <f t="shared" si="4"/>
        <v>-22.289439999999999</v>
      </c>
    </row>
    <row r="80" spans="1:7">
      <c r="A80" s="35" t="s">
        <v>71</v>
      </c>
      <c r="B80" s="39" t="s">
        <v>72</v>
      </c>
      <c r="C80" s="37">
        <v>980.14599999999996</v>
      </c>
      <c r="D80" s="37">
        <v>456.68351999999999</v>
      </c>
      <c r="E80" s="38">
        <f t="shared" si="3"/>
        <v>46.593417715319966</v>
      </c>
      <c r="F80" s="38">
        <f t="shared" si="4"/>
        <v>-523.46247999999991</v>
      </c>
    </row>
    <row r="81" spans="1:6" s="6" customFormat="1">
      <c r="A81" s="30" t="s">
        <v>83</v>
      </c>
      <c r="B81" s="31" t="s">
        <v>84</v>
      </c>
      <c r="C81" s="32">
        <f>C82</f>
        <v>10189.6</v>
      </c>
      <c r="D81" s="32">
        <f>D82</f>
        <v>1379.0958599999999</v>
      </c>
      <c r="E81" s="34">
        <f>SUM(D81/C81*100)</f>
        <v>13.534347373792885</v>
      </c>
      <c r="F81" s="34">
        <f t="shared" si="4"/>
        <v>-8810.5041400000009</v>
      </c>
    </row>
    <row r="82" spans="1:6" ht="15.75" customHeight="1">
      <c r="A82" s="35" t="s">
        <v>85</v>
      </c>
      <c r="B82" s="39" t="s">
        <v>230</v>
      </c>
      <c r="C82" s="37">
        <v>10189.6</v>
      </c>
      <c r="D82" s="37">
        <v>1379.0958599999999</v>
      </c>
      <c r="E82" s="38">
        <f>SUM(D82/C82*100)</f>
        <v>13.534347373792885</v>
      </c>
      <c r="F82" s="38">
        <f t="shared" si="4"/>
        <v>-8810.5041400000009</v>
      </c>
    </row>
    <row r="83" spans="1:6" s="6" customFormat="1" ht="1.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92</v>
      </c>
      <c r="B88" s="31" t="s">
        <v>93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94</v>
      </c>
      <c r="B89" s="39" t="s">
        <v>95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116</v>
      </c>
      <c r="C98" s="246">
        <f>C56+C64+C66+C72+C77+C81+C83+C88+C94</f>
        <v>19631.100920000001</v>
      </c>
      <c r="D98" s="246">
        <f>D56+D64+D66+D72+D77+D81+D83+D88+D94</f>
        <v>2866.2461600000001</v>
      </c>
      <c r="E98" s="34">
        <f t="shared" si="3"/>
        <v>14.600537033966814</v>
      </c>
      <c r="F98" s="34">
        <f t="shared" si="4"/>
        <v>-16764.854760000002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117</v>
      </c>
      <c r="B100" s="63"/>
      <c r="C100" s="178"/>
      <c r="D100" s="178"/>
    </row>
    <row r="101" spans="1:7" s="65" customFormat="1" ht="20.25" customHeight="1">
      <c r="A101" s="66" t="s">
        <v>118</v>
      </c>
      <c r="B101" s="66"/>
      <c r="C101" s="65" t="s">
        <v>119</v>
      </c>
    </row>
    <row r="102" spans="1:7" ht="13.5" customHeight="1">
      <c r="C102" s="118"/>
    </row>
    <row r="103" spans="1:7" ht="5.25" customHeight="1"/>
    <row r="143" hidden="1"/>
  </sheetData>
  <customSheetViews>
    <customSheetView guid="{14D9A581-372D-44DF-BD53-18F0DF939BBA}" scale="70" showPageBreaks="1" hiddenRows="1" state="hidden" view="pageBreakPreview" topLeftCell="A6">
      <selection activeCell="D81" sqref="D81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2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5C539BE6-C8E0-453F-AB5E-9E58094195EA}" scale="70" showPageBreaks="1" hiddenRows="1" view="pageBreakPreview" topLeftCell="A37">
      <selection activeCell="C89" sqref="C89"/>
      <pageMargins left="0.70866141732283472" right="0.70866141732283472" top="0.74803149606299213" bottom="0.74803149606299213" header="0.31496062992125984" footer="0.31496062992125984"/>
      <pageSetup paperSize="9" scale="56" orientation="portrait" r:id="rId4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5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6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8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9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6">
      <selection activeCell="D81" sqref="D81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15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7" t="s">
        <v>428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1816.1</v>
      </c>
      <c r="D4" s="5">
        <f>D5+D12+D14+D17+D20+D7</f>
        <v>520.08312000000001</v>
      </c>
      <c r="E4" s="5">
        <f>SUM(D4/C4*100)</f>
        <v>28.637361378778703</v>
      </c>
      <c r="F4" s="5">
        <f>SUM(D4-C4)</f>
        <v>-1296.0168799999999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49.739530000000002</v>
      </c>
      <c r="E5" s="5">
        <f t="shared" ref="E5:E51" si="0">SUM(D5/C5*100)</f>
        <v>31.282723270440254</v>
      </c>
      <c r="F5" s="5">
        <f t="shared" ref="F5:F51" si="1">SUM(D5-C5)</f>
        <v>-109.26047</v>
      </c>
    </row>
    <row r="6" spans="1:6">
      <c r="A6" s="7">
        <v>1010200001</v>
      </c>
      <c r="B6" s="8" t="s">
        <v>225</v>
      </c>
      <c r="C6" s="9">
        <v>159</v>
      </c>
      <c r="D6" s="10">
        <v>49.739530000000002</v>
      </c>
      <c r="E6" s="9">
        <f t="shared" ref="E6:E11" si="2">SUM(D6/C6*100)</f>
        <v>31.282723270440254</v>
      </c>
      <c r="F6" s="9">
        <f t="shared" si="1"/>
        <v>-109.26047</v>
      </c>
    </row>
    <row r="7" spans="1:6" ht="31.5">
      <c r="A7" s="3">
        <v>1030000000</v>
      </c>
      <c r="B7" s="13" t="s">
        <v>267</v>
      </c>
      <c r="C7" s="5">
        <f>C8+C10+C9</f>
        <v>917.1</v>
      </c>
      <c r="D7" s="5">
        <f>D8+D10+D9+D11</f>
        <v>419.82596999999998</v>
      </c>
      <c r="E7" s="5">
        <f t="shared" si="2"/>
        <v>45.777556427870458</v>
      </c>
      <c r="F7" s="5">
        <f t="shared" si="1"/>
        <v>-497.27403000000004</v>
      </c>
    </row>
    <row r="8" spans="1:6">
      <c r="A8" s="7">
        <v>1030223001</v>
      </c>
      <c r="B8" s="8" t="s">
        <v>269</v>
      </c>
      <c r="C8" s="9">
        <v>342.07900000000001</v>
      </c>
      <c r="D8" s="10">
        <v>205.56045</v>
      </c>
      <c r="E8" s="9">
        <f t="shared" si="2"/>
        <v>60.091513948532359</v>
      </c>
      <c r="F8" s="9">
        <f t="shared" si="1"/>
        <v>-136.51855</v>
      </c>
    </row>
    <row r="9" spans="1:6">
      <c r="A9" s="7">
        <v>1030224001</v>
      </c>
      <c r="B9" s="8" t="s">
        <v>275</v>
      </c>
      <c r="C9" s="9">
        <v>3.6680000000000001</v>
      </c>
      <c r="D9" s="10">
        <v>1.27234</v>
      </c>
      <c r="E9" s="9">
        <f>SUM(D9/C9*100)</f>
        <v>34.687568157033802</v>
      </c>
      <c r="F9" s="9">
        <f t="shared" si="1"/>
        <v>-2.3956600000000003</v>
      </c>
    </row>
    <row r="10" spans="1:6">
      <c r="A10" s="7">
        <v>1030225001</v>
      </c>
      <c r="B10" s="8" t="s">
        <v>268</v>
      </c>
      <c r="C10" s="9">
        <v>571.35299999999995</v>
      </c>
      <c r="D10" s="10">
        <v>238.21734000000001</v>
      </c>
      <c r="E10" s="9">
        <f t="shared" si="2"/>
        <v>41.693548471785398</v>
      </c>
      <c r="F10" s="9">
        <f t="shared" si="1"/>
        <v>-333.13565999999992</v>
      </c>
    </row>
    <row r="11" spans="1:6">
      <c r="A11" s="7">
        <v>1030226001</v>
      </c>
      <c r="B11" s="8" t="s">
        <v>277</v>
      </c>
      <c r="C11" s="9">
        <v>0</v>
      </c>
      <c r="D11" s="10">
        <v>-25.224160000000001</v>
      </c>
      <c r="E11" s="9" t="e">
        <f t="shared" si="2"/>
        <v>#DIV/0!</v>
      </c>
      <c r="F11" s="9">
        <f t="shared" si="1"/>
        <v>-25.224160000000001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702</v>
      </c>
      <c r="D14" s="5">
        <f>D15+D16</f>
        <v>41.135620000000003</v>
      </c>
      <c r="E14" s="5">
        <f t="shared" si="0"/>
        <v>5.8597749287749297</v>
      </c>
      <c r="F14" s="5">
        <f t="shared" si="1"/>
        <v>-660.86437999999998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2.7548599999999999</v>
      </c>
      <c r="E15" s="9">
        <f t="shared" si="0"/>
        <v>1.1153279352226719</v>
      </c>
      <c r="F15" s="9">
        <f>SUM(D15-C15)</f>
        <v>-244.24513999999999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38.380760000000002</v>
      </c>
      <c r="E16" s="9">
        <f t="shared" si="0"/>
        <v>8.4353318681318701</v>
      </c>
      <c r="F16" s="9">
        <f t="shared" si="1"/>
        <v>-416.61923999999999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3.4</v>
      </c>
      <c r="E17" s="5">
        <f t="shared" si="0"/>
        <v>42.5</v>
      </c>
      <c r="F17" s="5">
        <f t="shared" si="1"/>
        <v>-4.5999999999999996</v>
      </c>
    </row>
    <row r="18" spans="1:6" ht="17.25" customHeight="1">
      <c r="A18" s="7">
        <v>1080400001</v>
      </c>
      <c r="B18" s="8" t="s">
        <v>224</v>
      </c>
      <c r="C18" s="9">
        <v>8</v>
      </c>
      <c r="D18" s="10">
        <v>3.4</v>
      </c>
      <c r="E18" s="9">
        <f t="shared" si="0"/>
        <v>42.5</v>
      </c>
      <c r="F18" s="9">
        <f t="shared" si="1"/>
        <v>-4.5999999999999996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336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480</v>
      </c>
      <c r="D25" s="5">
        <f>D26+D29+D32+D37+D35</f>
        <v>397.31082999999995</v>
      </c>
      <c r="E25" s="5">
        <f t="shared" si="0"/>
        <v>82.773089583333331</v>
      </c>
      <c r="F25" s="5">
        <f t="shared" si="1"/>
        <v>-82.689170000000047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379.67730999999998</v>
      </c>
      <c r="E26" s="5">
        <f t="shared" si="0"/>
        <v>108.47923142857144</v>
      </c>
      <c r="F26" s="5">
        <f t="shared" si="1"/>
        <v>29.677309999999977</v>
      </c>
    </row>
    <row r="27" spans="1:6">
      <c r="A27" s="16">
        <v>1110502510</v>
      </c>
      <c r="B27" s="17" t="s">
        <v>222</v>
      </c>
      <c r="C27" s="12">
        <v>320</v>
      </c>
      <c r="D27" s="10">
        <v>347.80288999999999</v>
      </c>
      <c r="E27" s="9">
        <f t="shared" si="0"/>
        <v>108.68840312499999</v>
      </c>
      <c r="F27" s="9">
        <f t="shared" si="1"/>
        <v>27.802889999999991</v>
      </c>
    </row>
    <row r="28" spans="1:6" ht="18" customHeight="1">
      <c r="A28" s="7">
        <v>1110503505</v>
      </c>
      <c r="B28" s="11" t="s">
        <v>221</v>
      </c>
      <c r="C28" s="12">
        <v>30</v>
      </c>
      <c r="D28" s="10">
        <v>31.874420000000001</v>
      </c>
      <c r="E28" s="9">
        <f t="shared" si="0"/>
        <v>106.24806666666666</v>
      </c>
      <c r="F28" s="9">
        <f t="shared" si="1"/>
        <v>1.8744200000000006</v>
      </c>
    </row>
    <row r="29" spans="1:6" s="15" customFormat="1" ht="18" customHeight="1">
      <c r="A29" s="68">
        <v>1130000000</v>
      </c>
      <c r="B29" s="69" t="s">
        <v>128</v>
      </c>
      <c r="C29" s="5">
        <f>C30+C31</f>
        <v>130</v>
      </c>
      <c r="D29" s="5">
        <f>D30+D31</f>
        <v>17.633520000000001</v>
      </c>
      <c r="E29" s="5">
        <f t="shared" si="0"/>
        <v>13.564246153846154</v>
      </c>
      <c r="F29" s="5">
        <f t="shared" si="1"/>
        <v>-112.36648</v>
      </c>
    </row>
    <row r="30" spans="1:6" ht="15.75" customHeight="1">
      <c r="A30" s="7">
        <v>1130206510</v>
      </c>
      <c r="B30" s="8" t="s">
        <v>322</v>
      </c>
      <c r="C30" s="9">
        <v>130</v>
      </c>
      <c r="D30" s="207">
        <v>17.633520000000001</v>
      </c>
      <c r="E30" s="9">
        <f t="shared" si="0"/>
        <v>13.564246153846154</v>
      </c>
      <c r="F30" s="9">
        <f t="shared" si="1"/>
        <v>-112.36648</v>
      </c>
    </row>
    <row r="31" spans="1:6" ht="17.25" customHeight="1">
      <c r="A31" s="7">
        <v>1130299510</v>
      </c>
      <c r="B31" s="8" t="s">
        <v>337</v>
      </c>
      <c r="C31" s="9">
        <v>0</v>
      </c>
      <c r="D31" s="207"/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129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130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219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241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17.25" customHeight="1">
      <c r="A36" s="7">
        <v>1163305010</v>
      </c>
      <c r="B36" s="8" t="s">
        <v>256</v>
      </c>
      <c r="C36" s="9"/>
      <c r="D36" s="10"/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2296.1</v>
      </c>
      <c r="D40" s="125">
        <f>D4+D25</f>
        <v>917.3939499999999</v>
      </c>
      <c r="E40" s="5">
        <f t="shared" si="0"/>
        <v>39.954442315230168</v>
      </c>
      <c r="F40" s="5">
        <f t="shared" si="1"/>
        <v>-1378.70605</v>
      </c>
    </row>
    <row r="41" spans="1:7" s="6" customFormat="1">
      <c r="A41" s="3">
        <v>2000000000</v>
      </c>
      <c r="B41" s="4" t="s">
        <v>17</v>
      </c>
      <c r="C41" s="227">
        <f>C42+C43+C44+C45+C46+C48</f>
        <v>8866.2136399999981</v>
      </c>
      <c r="D41" s="227">
        <f>D42+D43+D44+D45+D46+D48+D49</f>
        <v>1979.69795</v>
      </c>
      <c r="E41" s="5">
        <f t="shared" si="0"/>
        <v>22.328561327110098</v>
      </c>
      <c r="F41" s="5">
        <f t="shared" si="1"/>
        <v>-6886.5156899999984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974.46</v>
      </c>
      <c r="E42" s="9">
        <f t="shared" si="0"/>
        <v>41.666737931329379</v>
      </c>
      <c r="F42" s="9">
        <f t="shared" si="1"/>
        <v>-1364.2399999999998</v>
      </c>
    </row>
    <row r="43" spans="1:7" ht="15.75" hidden="1" customHeight="1">
      <c r="A43" s="16">
        <v>2021500200</v>
      </c>
      <c r="B43" s="17" t="s">
        <v>228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4944.6908299999996</v>
      </c>
      <c r="D44" s="10">
        <v>512.01</v>
      </c>
      <c r="E44" s="9">
        <f t="shared" si="0"/>
        <v>10.354742442006229</v>
      </c>
      <c r="F44" s="9">
        <f t="shared" si="1"/>
        <v>-4432.6808299999993</v>
      </c>
    </row>
    <row r="45" spans="1:7" ht="18" customHeight="1">
      <c r="A45" s="16">
        <v>2023000000</v>
      </c>
      <c r="B45" s="17" t="s">
        <v>20</v>
      </c>
      <c r="C45" s="12">
        <v>94.305999999999997</v>
      </c>
      <c r="D45" s="180">
        <v>42.960999999999999</v>
      </c>
      <c r="E45" s="9">
        <f t="shared" si="0"/>
        <v>45.554895764850592</v>
      </c>
      <c r="F45" s="9">
        <f t="shared" si="1"/>
        <v>-51.344999999999999</v>
      </c>
    </row>
    <row r="46" spans="1:7" ht="19.5" customHeight="1">
      <c r="A46" s="16">
        <v>2020400000</v>
      </c>
      <c r="B46" s="17" t="s">
        <v>21</v>
      </c>
      <c r="C46" s="12">
        <v>974.61500000000001</v>
      </c>
      <c r="D46" s="181">
        <v>270.44195000000002</v>
      </c>
      <c r="E46" s="9">
        <f t="shared" si="0"/>
        <v>27.748593034172469</v>
      </c>
      <c r="F46" s="9">
        <f t="shared" si="1"/>
        <v>-704.17304999999999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.75" customHeight="1">
      <c r="A48" s="16">
        <v>2070500010</v>
      </c>
      <c r="B48" s="8" t="s">
        <v>335</v>
      </c>
      <c r="C48" s="12">
        <v>513.90180999999995</v>
      </c>
      <c r="D48" s="181">
        <v>179.82499999999999</v>
      </c>
      <c r="E48" s="9">
        <f t="shared" si="0"/>
        <v>34.992093139348931</v>
      </c>
      <c r="F48" s="9">
        <f t="shared" si="1"/>
        <v>-334.07680999999997</v>
      </c>
    </row>
    <row r="49" spans="1:8" ht="21.75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3">
        <f>C40+C41</f>
        <v>11162.313639999998</v>
      </c>
      <c r="D51" s="243">
        <f>D40+D41</f>
        <v>2897.0918999999999</v>
      </c>
      <c r="E51" s="92">
        <f t="shared" si="0"/>
        <v>25.954224128036596</v>
      </c>
      <c r="F51" s="92">
        <f t="shared" si="1"/>
        <v>-8265.221739999999</v>
      </c>
      <c r="G51" s="193">
        <f>7662.29943-C51</f>
        <v>-3500.0142099999985</v>
      </c>
      <c r="H51" s="193">
        <f>1130.4405-D51</f>
        <v>-1766.6514</v>
      </c>
    </row>
    <row r="52" spans="1:8" s="6" customFormat="1">
      <c r="A52" s="3"/>
      <c r="B52" s="21" t="s">
        <v>307</v>
      </c>
      <c r="C52" s="92">
        <f>C51-C98</f>
        <v>-530.02748000000247</v>
      </c>
      <c r="D52" s="92">
        <f>D51-D98</f>
        <v>635.17494000000033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1249.856</v>
      </c>
      <c r="D56" s="33">
        <f>D57+D58+D59+D60+D61+D63+D62</f>
        <v>426.04214999999999</v>
      </c>
      <c r="E56" s="34">
        <f>SUM(D56/C56*100)</f>
        <v>34.087298856828305</v>
      </c>
      <c r="F56" s="34">
        <f>SUM(D56-C56)</f>
        <v>-823.81385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1235.9000000000001</v>
      </c>
      <c r="D58" s="37">
        <v>422.08614999999998</v>
      </c>
      <c r="E58" s="38">
        <f t="shared" ref="E58:E98" si="3">SUM(D58/C58*100)</f>
        <v>34.152128003883803</v>
      </c>
      <c r="F58" s="38">
        <f t="shared" ref="F58:F98" si="4">SUM(D58-C58)</f>
        <v>-813.81385000000012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94.305999999999997</v>
      </c>
      <c r="D64" s="32">
        <f>D65</f>
        <v>30.935639999999999</v>
      </c>
      <c r="E64" s="34">
        <f t="shared" si="3"/>
        <v>32.803469556549949</v>
      </c>
      <c r="F64" s="34">
        <f t="shared" si="4"/>
        <v>-63.370359999999998</v>
      </c>
    </row>
    <row r="65" spans="1:7">
      <c r="A65" s="43" t="s">
        <v>45</v>
      </c>
      <c r="B65" s="44" t="s">
        <v>46</v>
      </c>
      <c r="C65" s="37">
        <v>94.305999999999997</v>
      </c>
      <c r="D65" s="37">
        <v>30.935639999999999</v>
      </c>
      <c r="E65" s="38">
        <f t="shared" si="3"/>
        <v>32.803469556549949</v>
      </c>
      <c r="F65" s="38">
        <f t="shared" si="4"/>
        <v>-63.370359999999998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20</v>
      </c>
      <c r="D66" s="254">
        <f>D69+D70</f>
        <v>0</v>
      </c>
      <c r="E66" s="34">
        <f t="shared" si="3"/>
        <v>0</v>
      </c>
      <c r="F66" s="34">
        <f t="shared" si="4"/>
        <v>-20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15</v>
      </c>
      <c r="D70" s="37">
        <v>0</v>
      </c>
      <c r="E70" s="34">
        <f t="shared" si="3"/>
        <v>0</v>
      </c>
      <c r="F70" s="34">
        <f t="shared" si="4"/>
        <v>-15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5342.6914800000004</v>
      </c>
      <c r="D72" s="48">
        <f>SUM(D73:D77)</f>
        <v>1012.56</v>
      </c>
      <c r="E72" s="34">
        <f t="shared" si="3"/>
        <v>18.952245395236634</v>
      </c>
      <c r="F72" s="34">
        <f t="shared" si="4"/>
        <v>-4330.13148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4892.6914800000004</v>
      </c>
      <c r="D76" s="37">
        <v>605.55999999999995</v>
      </c>
      <c r="E76" s="38">
        <f t="shared" si="3"/>
        <v>12.376827815025033</v>
      </c>
      <c r="F76" s="38">
        <f t="shared" si="4"/>
        <v>-4287.13148</v>
      </c>
    </row>
    <row r="77" spans="1:7">
      <c r="A77" s="35" t="s">
        <v>63</v>
      </c>
      <c r="B77" s="39" t="s">
        <v>64</v>
      </c>
      <c r="C77" s="49">
        <v>450</v>
      </c>
      <c r="D77" s="37">
        <v>407</v>
      </c>
      <c r="E77" s="38">
        <f t="shared" si="3"/>
        <v>90.444444444444443</v>
      </c>
      <c r="F77" s="38">
        <f t="shared" si="4"/>
        <v>-43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3807.0876400000002</v>
      </c>
      <c r="D78" s="32">
        <f>SUM(D79:D81)</f>
        <v>307.12916999999999</v>
      </c>
      <c r="E78" s="34">
        <f t="shared" si="3"/>
        <v>8.0672997062920242</v>
      </c>
      <c r="F78" s="34">
        <f t="shared" si="4"/>
        <v>-3499.95847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2743.1332400000001</v>
      </c>
      <c r="D80" s="37">
        <v>68.585899999999995</v>
      </c>
      <c r="E80" s="38">
        <f t="shared" si="3"/>
        <v>2.5002759253502389</v>
      </c>
      <c r="F80" s="38">
        <f t="shared" si="4"/>
        <v>-2674.5473400000001</v>
      </c>
    </row>
    <row r="81" spans="1:6">
      <c r="A81" s="35" t="s">
        <v>71</v>
      </c>
      <c r="B81" s="39" t="s">
        <v>72</v>
      </c>
      <c r="C81" s="37">
        <v>1063.9544000000001</v>
      </c>
      <c r="D81" s="37">
        <v>238.54327000000001</v>
      </c>
      <c r="E81" s="38">
        <f t="shared" si="3"/>
        <v>22.420441139206719</v>
      </c>
      <c r="F81" s="38">
        <f t="shared" si="4"/>
        <v>-825.41113000000007</v>
      </c>
    </row>
    <row r="82" spans="1:6" s="6" customFormat="1" ht="32.25" customHeight="1">
      <c r="A82" s="30" t="s">
        <v>83</v>
      </c>
      <c r="B82" s="31" t="s">
        <v>84</v>
      </c>
      <c r="C82" s="32">
        <f>C83</f>
        <v>1176.4000000000001</v>
      </c>
      <c r="D82" s="32">
        <f>D83</f>
        <v>485.25</v>
      </c>
      <c r="E82" s="34">
        <f t="shared" si="3"/>
        <v>41.248724923495402</v>
      </c>
      <c r="F82" s="34">
        <f t="shared" si="4"/>
        <v>-691.15000000000009</v>
      </c>
    </row>
    <row r="83" spans="1:6" ht="14.25" customHeight="1">
      <c r="A83" s="35" t="s">
        <v>85</v>
      </c>
      <c r="B83" s="39" t="s">
        <v>230</v>
      </c>
      <c r="C83" s="37">
        <v>1176.4000000000001</v>
      </c>
      <c r="D83" s="37">
        <v>485.25</v>
      </c>
      <c r="E83" s="38">
        <f t="shared" si="3"/>
        <v>41.248724923495402</v>
      </c>
      <c r="F83" s="38">
        <f t="shared" si="4"/>
        <v>-691.15000000000009</v>
      </c>
    </row>
    <row r="84" spans="1:6" s="6" customFormat="1" ht="18.75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.5" customHeight="1">
      <c r="A85" s="53">
        <v>1001</v>
      </c>
      <c r="B85" s="54" t="s">
        <v>87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6.5" hidden="1" customHeight="1">
      <c r="A89" s="35" t="s">
        <v>94</v>
      </c>
      <c r="B89" s="39" t="s">
        <v>95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18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4.2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8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22.5" hidden="1" customHeight="1">
      <c r="A94" s="52">
        <v>1400</v>
      </c>
      <c r="B94" s="56" t="s">
        <v>112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30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92</v>
      </c>
      <c r="B96" s="31" t="s">
        <v>93</v>
      </c>
      <c r="C96" s="48">
        <f>C97</f>
        <v>2</v>
      </c>
      <c r="D96" s="32">
        <f>D97</f>
        <v>0</v>
      </c>
      <c r="E96" s="34">
        <f t="shared" si="3"/>
        <v>0</v>
      </c>
      <c r="F96" s="34">
        <f t="shared" si="4"/>
        <v>-2</v>
      </c>
    </row>
    <row r="97" spans="1:8" ht="18" customHeight="1">
      <c r="A97" s="35" t="s">
        <v>94</v>
      </c>
      <c r="B97" s="39" t="s">
        <v>95</v>
      </c>
      <c r="C97" s="49">
        <v>2</v>
      </c>
      <c r="D97" s="37">
        <v>0</v>
      </c>
      <c r="E97" s="38">
        <f t="shared" si="3"/>
        <v>0</v>
      </c>
      <c r="F97" s="38">
        <f t="shared" si="4"/>
        <v>-2</v>
      </c>
    </row>
    <row r="98" spans="1:8" s="6" customFormat="1">
      <c r="A98" s="52"/>
      <c r="B98" s="57" t="s">
        <v>116</v>
      </c>
      <c r="C98" s="246">
        <f>C56+C64+C66+C72+C78+C82+C96+C84</f>
        <v>11692.341120000001</v>
      </c>
      <c r="D98" s="246">
        <f>D56+D64+D66+D72+D78+D82+D96+D84</f>
        <v>2261.9169599999996</v>
      </c>
      <c r="E98" s="34">
        <f t="shared" si="3"/>
        <v>19.34528711389494</v>
      </c>
      <c r="F98" s="34">
        <f t="shared" si="4"/>
        <v>-9430.4241600000023</v>
      </c>
      <c r="G98" s="193">
        <f>8096.52307-C98</f>
        <v>-3595.8180500000008</v>
      </c>
      <c r="H98" s="193">
        <f>899.25122-D98</f>
        <v>-1362.6657399999995</v>
      </c>
    </row>
    <row r="99" spans="1:8" ht="16.5" customHeight="1">
      <c r="C99" s="124"/>
      <c r="D99" s="100"/>
    </row>
    <row r="100" spans="1:8" s="65" customFormat="1" ht="20.25" customHeight="1">
      <c r="A100" s="63" t="s">
        <v>117</v>
      </c>
      <c r="B100" s="63"/>
      <c r="C100" s="114"/>
      <c r="D100" s="64" t="s">
        <v>261</v>
      </c>
    </row>
    <row r="101" spans="1:8" s="65" customFormat="1" ht="13.5" customHeight="1">
      <c r="A101" s="66" t="s">
        <v>118</v>
      </c>
      <c r="B101" s="66"/>
      <c r="C101" s="65" t="s">
        <v>119</v>
      </c>
    </row>
    <row r="103" spans="1:8" ht="5.25" customHeight="1"/>
    <row r="142" hidden="1"/>
  </sheetData>
  <customSheetViews>
    <customSheetView guid="{14D9A581-372D-44DF-BD53-18F0DF939BBA}" scale="70" showPageBreaks="1" printArea="1" hiddenRows="1" state="hidden" view="pageBreakPreview" topLeftCell="A15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5C539BE6-C8E0-453F-AB5E-9E58094195EA}" scale="70" showPageBreaks="1" printArea="1" hiddenRows="1" view="pageBreakPreview" topLeftCell="A31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4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5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6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8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9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printArea="1" hiddenRows="1" view="pageBreakPreview" topLeftCell="A15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0"/>
  <sheetViews>
    <sheetView tabSelected="1" view="pageBreakPreview" zoomScale="70" zoomScaleNormal="100" zoomScaleSheetLayoutView="70" workbookViewId="0">
      <selection activeCell="C85" sqref="C85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7" t="s">
        <v>427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258.84864999999996</v>
      </c>
      <c r="E4" s="5">
        <f>SUM(D4/C4*100)</f>
        <v>22.711400945838044</v>
      </c>
      <c r="F4" s="5">
        <f>SUM(D4-C4)</f>
        <v>-880.88135000000011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26.658000000000001</v>
      </c>
      <c r="E5" s="5">
        <f t="shared" ref="E5:E47" si="0">SUM(D5/C5*100)</f>
        <v>24.016216216216218</v>
      </c>
      <c r="F5" s="5">
        <f t="shared" ref="F5:F47" si="1">SUM(D5-C5)</f>
        <v>-84.341999999999999</v>
      </c>
    </row>
    <row r="6" spans="1:6">
      <c r="A6" s="7">
        <v>1010200001</v>
      </c>
      <c r="B6" s="8" t="s">
        <v>225</v>
      </c>
      <c r="C6" s="9">
        <v>111</v>
      </c>
      <c r="D6" s="10">
        <v>26.658000000000001</v>
      </c>
      <c r="E6" s="9">
        <f t="shared" ref="E6:E11" si="2">SUM(D6/C6*100)</f>
        <v>24.016216216216218</v>
      </c>
      <c r="F6" s="9">
        <f t="shared" si="1"/>
        <v>-84.341999999999999</v>
      </c>
    </row>
    <row r="7" spans="1:6" ht="31.5">
      <c r="A7" s="3">
        <v>1030000000</v>
      </c>
      <c r="B7" s="13" t="s">
        <v>267</v>
      </c>
      <c r="C7" s="5">
        <f>C8+C10+C9</f>
        <v>428.72999999999996</v>
      </c>
      <c r="D7" s="5">
        <f>D8+D10+D9+D11</f>
        <v>196.26534999999998</v>
      </c>
      <c r="E7" s="5">
        <f t="shared" si="2"/>
        <v>45.77831035850069</v>
      </c>
      <c r="F7" s="5">
        <f t="shared" si="1"/>
        <v>-232.46464999999998</v>
      </c>
    </row>
    <row r="8" spans="1:6">
      <c r="A8" s="7">
        <v>1030223001</v>
      </c>
      <c r="B8" s="8" t="s">
        <v>269</v>
      </c>
      <c r="C8" s="9">
        <v>159.916</v>
      </c>
      <c r="D8" s="10">
        <v>96.097909999999999</v>
      </c>
      <c r="E8" s="9">
        <f t="shared" si="2"/>
        <v>60.092742439780892</v>
      </c>
      <c r="F8" s="9">
        <f t="shared" si="1"/>
        <v>-63.818089999999998</v>
      </c>
    </row>
    <row r="9" spans="1:6">
      <c r="A9" s="7">
        <v>1030224001</v>
      </c>
      <c r="B9" s="8" t="s">
        <v>275</v>
      </c>
      <c r="C9" s="9">
        <v>1.7150000000000001</v>
      </c>
      <c r="D9" s="10">
        <v>0.59479000000000004</v>
      </c>
      <c r="E9" s="9">
        <f t="shared" si="2"/>
        <v>34.681632653061222</v>
      </c>
      <c r="F9" s="9">
        <f t="shared" si="1"/>
        <v>-1.1202100000000002</v>
      </c>
    </row>
    <row r="10" spans="1:6">
      <c r="A10" s="7">
        <v>1030225001</v>
      </c>
      <c r="B10" s="8" t="s">
        <v>268</v>
      </c>
      <c r="C10" s="9">
        <v>267.09899999999999</v>
      </c>
      <c r="D10" s="10">
        <v>111.36474</v>
      </c>
      <c r="E10" s="9">
        <f t="shared" si="2"/>
        <v>41.69418080936282</v>
      </c>
      <c r="F10" s="9">
        <f t="shared" si="1"/>
        <v>-155.73426000000001</v>
      </c>
    </row>
    <row r="11" spans="1:6">
      <c r="A11" s="7">
        <v>1030226001</v>
      </c>
      <c r="B11" s="8" t="s">
        <v>277</v>
      </c>
      <c r="C11" s="9">
        <v>0</v>
      </c>
      <c r="D11" s="10">
        <v>-11.79209</v>
      </c>
      <c r="E11" s="9" t="e">
        <f t="shared" si="2"/>
        <v>#DIV/0!</v>
      </c>
      <c r="F11" s="9">
        <f t="shared" si="1"/>
        <v>-11.79209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7.4399999999999994E-2</v>
      </c>
      <c r="E12" s="5">
        <f t="shared" si="0"/>
        <v>0.74399999999999999</v>
      </c>
      <c r="F12" s="5">
        <f t="shared" si="1"/>
        <v>-9.9255999999999993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7.4399999999999994E-2</v>
      </c>
      <c r="E13" s="9">
        <f t="shared" si="0"/>
        <v>0.74399999999999999</v>
      </c>
      <c r="F13" s="9">
        <f t="shared" si="1"/>
        <v>-9.9255999999999993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585</v>
      </c>
      <c r="D14" s="5">
        <f>D15+D16</f>
        <v>34.450899999999997</v>
      </c>
      <c r="E14" s="5">
        <f t="shared" si="0"/>
        <v>5.889042735042735</v>
      </c>
      <c r="F14" s="5">
        <f t="shared" si="1"/>
        <v>-550.54909999999995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1.85209</v>
      </c>
      <c r="E15" s="9">
        <f t="shared" si="0"/>
        <v>0.68342804428044279</v>
      </c>
      <c r="F15" s="9">
        <f>SUM(D15-C15)</f>
        <v>-269.14791000000002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32.59881</v>
      </c>
      <c r="E16" s="9">
        <f t="shared" si="0"/>
        <v>10.381786624203821</v>
      </c>
      <c r="F16" s="9">
        <f t="shared" si="1"/>
        <v>-281.40118999999999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1.4</v>
      </c>
      <c r="E17" s="5">
        <f t="shared" si="0"/>
        <v>27.999999999999996</v>
      </c>
      <c r="F17" s="5">
        <f t="shared" si="1"/>
        <v>-3.6</v>
      </c>
    </row>
    <row r="18" spans="1:6" ht="18" customHeight="1">
      <c r="A18" s="7">
        <v>1080400001</v>
      </c>
      <c r="B18" s="8" t="s">
        <v>224</v>
      </c>
      <c r="C18" s="9">
        <v>5</v>
      </c>
      <c r="D18" s="10">
        <v>1.4</v>
      </c>
      <c r="E18" s="9">
        <f t="shared" si="0"/>
        <v>27.999999999999996</v>
      </c>
      <c r="F18" s="9">
        <f t="shared" si="1"/>
        <v>-3.6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123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C24+C27+C29+C32</f>
        <v>30</v>
      </c>
      <c r="D23" s="5">
        <f>D25+D27+D32</f>
        <v>12.033300000000001</v>
      </c>
      <c r="E23" s="5">
        <f t="shared" si="0"/>
        <v>40.111000000000004</v>
      </c>
      <c r="F23" s="5">
        <f t="shared" si="1"/>
        <v>-17.966699999999999</v>
      </c>
    </row>
    <row r="24" spans="1:6" s="6" customFormat="1" ht="30" customHeight="1">
      <c r="A24" s="68">
        <v>1110000000</v>
      </c>
      <c r="B24" s="69" t="s">
        <v>126</v>
      </c>
      <c r="C24" s="5">
        <f>C25+C26</f>
        <v>30</v>
      </c>
      <c r="D24" s="5">
        <f>D25</f>
        <v>12.033300000000001</v>
      </c>
      <c r="E24" s="5">
        <f t="shared" si="0"/>
        <v>40.111000000000004</v>
      </c>
      <c r="F24" s="5">
        <f t="shared" si="1"/>
        <v>-17.966699999999999</v>
      </c>
    </row>
    <row r="25" spans="1:6" ht="17.25" customHeight="1">
      <c r="A25" s="16">
        <v>1110502510</v>
      </c>
      <c r="B25" s="17" t="s">
        <v>222</v>
      </c>
      <c r="C25" s="12">
        <v>30</v>
      </c>
      <c r="D25" s="10">
        <v>12.033300000000001</v>
      </c>
      <c r="E25" s="9">
        <f t="shared" si="0"/>
        <v>40.111000000000004</v>
      </c>
      <c r="F25" s="9">
        <f t="shared" si="1"/>
        <v>-17.966699999999999</v>
      </c>
    </row>
    <row r="26" spans="1:6" ht="0.75" hidden="1" customHeight="1">
      <c r="A26" s="7">
        <v>1110503505</v>
      </c>
      <c r="B26" s="11" t="s">
        <v>221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29.25" hidden="1">
      <c r="A27" s="68">
        <v>1130000000</v>
      </c>
      <c r="B27" s="69" t="s">
        <v>128</v>
      </c>
      <c r="C27" s="5">
        <f>C28</f>
        <v>0</v>
      </c>
      <c r="D27" s="5">
        <f>D28</f>
        <v>0</v>
      </c>
      <c r="E27" s="5" t="e">
        <f t="shared" si="0"/>
        <v>#DIV/0!</v>
      </c>
      <c r="F27" s="5">
        <f t="shared" si="1"/>
        <v>0</v>
      </c>
    </row>
    <row r="28" spans="1:6" hidden="1">
      <c r="A28" s="7">
        <v>1130305005</v>
      </c>
      <c r="B28" s="8" t="s">
        <v>14</v>
      </c>
      <c r="C28" s="9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6.5" hidden="1" customHeight="1">
      <c r="A29" s="70">
        <v>1140000000</v>
      </c>
      <c r="B29" s="71" t="s">
        <v>129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5.75" hidden="1" customHeight="1">
      <c r="A30" s="16">
        <v>1140200000</v>
      </c>
      <c r="B30" s="18" t="s">
        <v>130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8" hidden="1" customHeight="1">
      <c r="A31" s="7">
        <v>1140600000</v>
      </c>
      <c r="B31" s="8" t="s">
        <v>219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3">
        <v>1170000000</v>
      </c>
      <c r="B32" s="13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8" ht="19.5" customHeight="1">
      <c r="A33" s="7">
        <v>1170105005</v>
      </c>
      <c r="B33" s="8" t="s">
        <v>15</v>
      </c>
      <c r="C33" s="9">
        <v>0</v>
      </c>
      <c r="D33" s="9">
        <v>0</v>
      </c>
      <c r="E33" s="9" t="e">
        <f t="shared" si="0"/>
        <v>#DIV/0!</v>
      </c>
      <c r="F33" s="9">
        <f t="shared" si="1"/>
        <v>0</v>
      </c>
    </row>
    <row r="34" spans="1:8" ht="19.5" customHeight="1">
      <c r="A34" s="7">
        <v>1170505005</v>
      </c>
      <c r="B34" s="11" t="s">
        <v>217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8" s="6" customFormat="1" ht="18.75" customHeight="1">
      <c r="A35" s="3">
        <v>1000000000</v>
      </c>
      <c r="B35" s="4" t="s">
        <v>16</v>
      </c>
      <c r="C35" s="125">
        <f>SUM(C4,C23)</f>
        <v>1169.73</v>
      </c>
      <c r="D35" s="125">
        <f>D4+D23</f>
        <v>270.88194999999996</v>
      </c>
      <c r="E35" s="5">
        <f t="shared" si="0"/>
        <v>23.157647491301407</v>
      </c>
      <c r="F35" s="5">
        <f t="shared" si="1"/>
        <v>-898.84805000000006</v>
      </c>
    </row>
    <row r="36" spans="1:8" s="6" customFormat="1">
      <c r="A36" s="3">
        <v>2000000000</v>
      </c>
      <c r="B36" s="4" t="s">
        <v>17</v>
      </c>
      <c r="C36" s="5">
        <f>C37+C39+C40+C41+C42+C43</f>
        <v>10840.68312</v>
      </c>
      <c r="D36" s="5">
        <f>D37+D39+D40+D41+D43+D42</f>
        <v>1082.577</v>
      </c>
      <c r="E36" s="5">
        <f t="shared" si="0"/>
        <v>9.9862433761462075</v>
      </c>
      <c r="F36" s="5">
        <f t="shared" si="1"/>
        <v>-9758.1061200000004</v>
      </c>
      <c r="G36" s="19"/>
    </row>
    <row r="37" spans="1:8" ht="14.25" customHeight="1">
      <c r="A37" s="16">
        <v>2021000000</v>
      </c>
      <c r="B37" s="17" t="s">
        <v>18</v>
      </c>
      <c r="C37" s="98">
        <v>2095.3000000000002</v>
      </c>
      <c r="D37" s="98">
        <v>873.04</v>
      </c>
      <c r="E37" s="9">
        <f t="shared" si="0"/>
        <v>41.666587123562252</v>
      </c>
      <c r="F37" s="9">
        <f t="shared" si="1"/>
        <v>-1222.2600000000002</v>
      </c>
    </row>
    <row r="38" spans="1:8" ht="15.75" hidden="1" customHeight="1">
      <c r="A38" s="16">
        <v>2020100310</v>
      </c>
      <c r="B38" s="17" t="s">
        <v>228</v>
      </c>
      <c r="C38" s="98"/>
      <c r="D38" s="20">
        <v>0</v>
      </c>
      <c r="E38" s="9" t="e">
        <f t="shared" si="0"/>
        <v>#DIV/0!</v>
      </c>
      <c r="F38" s="9">
        <f t="shared" si="1"/>
        <v>0</v>
      </c>
    </row>
    <row r="39" spans="1:8" ht="15.75" customHeight="1">
      <c r="A39" s="16">
        <v>2021500200</v>
      </c>
      <c r="B39" s="17" t="s">
        <v>228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>
      <c r="A40" s="16">
        <v>2022000000</v>
      </c>
      <c r="B40" s="17" t="s">
        <v>19</v>
      </c>
      <c r="C40" s="98">
        <v>5392.4809599999999</v>
      </c>
      <c r="D40" s="10">
        <v>166.57599999999999</v>
      </c>
      <c r="E40" s="9">
        <f t="shared" si="0"/>
        <v>3.0890419685413226</v>
      </c>
      <c r="F40" s="9">
        <f t="shared" si="1"/>
        <v>-5225.9049599999998</v>
      </c>
    </row>
    <row r="41" spans="1:8" ht="17.25" customHeight="1">
      <c r="A41" s="16">
        <v>2023000000</v>
      </c>
      <c r="B41" s="17" t="s">
        <v>20</v>
      </c>
      <c r="C41" s="12">
        <v>94.305000000000007</v>
      </c>
      <c r="D41" s="180">
        <v>42.960999999999999</v>
      </c>
      <c r="E41" s="9">
        <f t="shared" si="0"/>
        <v>45.555378824028416</v>
      </c>
      <c r="F41" s="9">
        <f t="shared" si="1"/>
        <v>-51.344000000000008</v>
      </c>
    </row>
    <row r="42" spans="1:8" ht="13.5" customHeight="1">
      <c r="A42" s="16">
        <v>2024000000</v>
      </c>
      <c r="B42" s="17" t="s">
        <v>21</v>
      </c>
      <c r="C42" s="12">
        <v>2492.6019999999999</v>
      </c>
      <c r="D42" s="181"/>
      <c r="E42" s="9">
        <f t="shared" si="0"/>
        <v>0</v>
      </c>
      <c r="F42" s="9">
        <f t="shared" si="1"/>
        <v>-2492.6019999999999</v>
      </c>
    </row>
    <row r="43" spans="1:8" ht="14.25" customHeight="1">
      <c r="A43" s="16">
        <v>2070500010</v>
      </c>
      <c r="B43" s="8" t="s">
        <v>335</v>
      </c>
      <c r="C43" s="12">
        <v>765.99516000000006</v>
      </c>
      <c r="D43" s="181">
        <v>0</v>
      </c>
      <c r="E43" s="9">
        <f t="shared" si="0"/>
        <v>0</v>
      </c>
      <c r="F43" s="9">
        <f t="shared" si="1"/>
        <v>-765.99516000000006</v>
      </c>
    </row>
    <row r="44" spans="1:8" ht="14.25" hidden="1" customHeight="1">
      <c r="A44" s="7">
        <v>2190500005</v>
      </c>
      <c r="B44" s="11" t="s">
        <v>23</v>
      </c>
      <c r="C44" s="14"/>
      <c r="D44" s="14"/>
      <c r="E44" s="5"/>
      <c r="F44" s="5">
        <f>SUM(D44-C44)</f>
        <v>0</v>
      </c>
    </row>
    <row r="45" spans="1:8" s="6" customFormat="1" ht="16.5" hidden="1" customHeight="1">
      <c r="A45" s="3">
        <v>3000000000</v>
      </c>
      <c r="B45" s="13" t="s">
        <v>24</v>
      </c>
      <c r="C45" s="184">
        <v>0</v>
      </c>
      <c r="D45" s="14">
        <v>0</v>
      </c>
      <c r="E45" s="5" t="e">
        <f t="shared" si="0"/>
        <v>#DIV/0!</v>
      </c>
      <c r="F45" s="5">
        <f t="shared" si="1"/>
        <v>0</v>
      </c>
    </row>
    <row r="46" spans="1:8" s="6" customFormat="1" ht="21" hidden="1" customHeight="1">
      <c r="A46" s="3">
        <v>2190500010</v>
      </c>
      <c r="B46" s="13" t="s">
        <v>312</v>
      </c>
      <c r="C46" s="184">
        <v>0</v>
      </c>
      <c r="D46" s="14">
        <v>0</v>
      </c>
      <c r="E46" s="5"/>
      <c r="F46" s="5"/>
    </row>
    <row r="47" spans="1:8" s="6" customFormat="1" ht="16.5" customHeight="1">
      <c r="A47" s="3"/>
      <c r="B47" s="4" t="s">
        <v>25</v>
      </c>
      <c r="C47" s="247">
        <f>C35+C36</f>
        <v>12010.413119999999</v>
      </c>
      <c r="D47" s="247">
        <f>D35+D36</f>
        <v>1353.45895</v>
      </c>
      <c r="E47" s="5">
        <f t="shared" si="0"/>
        <v>11.269045756187944</v>
      </c>
      <c r="F47" s="5">
        <f t="shared" si="1"/>
        <v>-10656.954169999999</v>
      </c>
      <c r="G47" s="193"/>
      <c r="H47" s="242"/>
    </row>
    <row r="48" spans="1:8" s="6" customFormat="1" ht="15.75" customHeight="1">
      <c r="A48" s="3"/>
      <c r="B48" s="21" t="s">
        <v>307</v>
      </c>
      <c r="C48" s="187">
        <f>C47-C94</f>
        <v>-31.442159999998694</v>
      </c>
      <c r="D48" s="187">
        <f>D47-D94</f>
        <v>185.69370000000004</v>
      </c>
      <c r="E48" s="22"/>
      <c r="F48" s="22"/>
    </row>
    <row r="49" spans="1:6">
      <c r="A49" s="23"/>
      <c r="B49" s="24"/>
      <c r="C49" s="113"/>
      <c r="D49" s="25"/>
      <c r="E49" s="26"/>
      <c r="F49" s="27"/>
    </row>
    <row r="50" spans="1:6" ht="32.25" customHeight="1">
      <c r="A50" s="28" t="s">
        <v>0</v>
      </c>
      <c r="B50" s="28" t="s">
        <v>26</v>
      </c>
      <c r="C50" s="72" t="s">
        <v>410</v>
      </c>
      <c r="D50" s="471" t="s">
        <v>417</v>
      </c>
      <c r="E50" s="72" t="s">
        <v>2</v>
      </c>
      <c r="F50" s="73" t="s">
        <v>3</v>
      </c>
    </row>
    <row r="51" spans="1:6">
      <c r="A51" s="29">
        <v>1</v>
      </c>
      <c r="B51" s="28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16.5" customHeight="1">
      <c r="A52" s="30" t="s">
        <v>27</v>
      </c>
      <c r="B52" s="31" t="s">
        <v>28</v>
      </c>
      <c r="C52" s="32">
        <f>C53+C54+C55+C56+C57+C59+C58</f>
        <v>1209.5520000000001</v>
      </c>
      <c r="D52" s="33">
        <f>D54+D59</f>
        <v>508.96127999999999</v>
      </c>
      <c r="E52" s="34">
        <f>SUM(D52/C52*100)</f>
        <v>42.078495178380088</v>
      </c>
      <c r="F52" s="34">
        <f>SUM(D52-C52)</f>
        <v>-700.59072000000015</v>
      </c>
    </row>
    <row r="53" spans="1:6" s="6" customFormat="1" ht="17.25" hidden="1" customHeight="1">
      <c r="A53" s="35" t="s">
        <v>29</v>
      </c>
      <c r="B53" s="36" t="s">
        <v>30</v>
      </c>
      <c r="C53" s="37"/>
      <c r="D53" s="37"/>
      <c r="E53" s="38"/>
      <c r="F53" s="38"/>
    </row>
    <row r="54" spans="1:6" ht="20.25" customHeight="1">
      <c r="A54" s="35" t="s">
        <v>31</v>
      </c>
      <c r="B54" s="39" t="s">
        <v>32</v>
      </c>
      <c r="C54" s="37">
        <v>1196.4000000000001</v>
      </c>
      <c r="D54" s="37">
        <v>505.80928</v>
      </c>
      <c r="E54" s="38">
        <f>SUM(D54/C54*100)</f>
        <v>42.277606151788696</v>
      </c>
      <c r="F54" s="38">
        <f t="shared" ref="F54:F94" si="3">SUM(D54-C54)</f>
        <v>-690.59072000000015</v>
      </c>
    </row>
    <row r="55" spans="1:6" ht="0.75" hidden="1" customHeight="1">
      <c r="A55" s="35" t="s">
        <v>33</v>
      </c>
      <c r="B55" s="39" t="s">
        <v>34</v>
      </c>
      <c r="C55" s="37"/>
      <c r="D55" s="37"/>
      <c r="E55" s="38"/>
      <c r="F55" s="38">
        <f t="shared" si="3"/>
        <v>0</v>
      </c>
    </row>
    <row r="56" spans="1:6" ht="17.25" hidden="1" customHeight="1">
      <c r="A56" s="35" t="s">
        <v>35</v>
      </c>
      <c r="B56" s="39" t="s">
        <v>36</v>
      </c>
      <c r="C56" s="37"/>
      <c r="D56" s="37"/>
      <c r="E56" s="38" t="e">
        <f t="shared" ref="E56:E94" si="4">SUM(D56/C56*100)</f>
        <v>#DIV/0!</v>
      </c>
      <c r="F56" s="38">
        <f t="shared" si="3"/>
        <v>0</v>
      </c>
    </row>
    <row r="57" spans="1:6" ht="17.25" customHeight="1">
      <c r="A57" s="35" t="s">
        <v>37</v>
      </c>
      <c r="B57" s="39" t="s">
        <v>38</v>
      </c>
      <c r="C57" s="37"/>
      <c r="D57" s="37">
        <v>0</v>
      </c>
      <c r="E57" s="38" t="e">
        <f t="shared" si="4"/>
        <v>#DIV/0!</v>
      </c>
      <c r="F57" s="38">
        <f t="shared" si="3"/>
        <v>0</v>
      </c>
    </row>
    <row r="58" spans="1:6" ht="15.75" customHeight="1">
      <c r="A58" s="35" t="s">
        <v>39</v>
      </c>
      <c r="B58" s="39" t="s">
        <v>40</v>
      </c>
      <c r="C58" s="40">
        <v>10</v>
      </c>
      <c r="D58" s="40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37">
        <v>3.1520000000000001</v>
      </c>
      <c r="D59" s="37">
        <v>3.1520000000000001</v>
      </c>
      <c r="E59" s="38">
        <f t="shared" si="4"/>
        <v>100</v>
      </c>
      <c r="F59" s="38">
        <f t="shared" si="3"/>
        <v>0</v>
      </c>
    </row>
    <row r="60" spans="1:6" s="6" customFormat="1" ht="17.850000000000001" customHeight="1">
      <c r="A60" s="41" t="s">
        <v>43</v>
      </c>
      <c r="B60" s="42" t="s">
        <v>44</v>
      </c>
      <c r="C60" s="32">
        <f>C61</f>
        <v>94.305000000000007</v>
      </c>
      <c r="D60" s="32">
        <f>D61</f>
        <v>25.847190000000001</v>
      </c>
      <c r="E60" s="34">
        <f t="shared" si="4"/>
        <v>27.408080165420706</v>
      </c>
      <c r="F60" s="34">
        <f t="shared" si="3"/>
        <v>-68.457810000000009</v>
      </c>
    </row>
    <row r="61" spans="1:6" ht="17.850000000000001" customHeight="1">
      <c r="A61" s="43" t="s">
        <v>45</v>
      </c>
      <c r="B61" s="44" t="s">
        <v>46</v>
      </c>
      <c r="C61" s="37">
        <v>94.305000000000007</v>
      </c>
      <c r="D61" s="37">
        <v>25.847190000000001</v>
      </c>
      <c r="E61" s="38">
        <f t="shared" si="4"/>
        <v>27.408080165420706</v>
      </c>
      <c r="F61" s="38">
        <f t="shared" si="3"/>
        <v>-68.457810000000009</v>
      </c>
    </row>
    <row r="62" spans="1:6" s="6" customFormat="1" ht="17.25" customHeight="1">
      <c r="A62" s="30" t="s">
        <v>47</v>
      </c>
      <c r="B62" s="31" t="s">
        <v>48</v>
      </c>
      <c r="C62" s="32">
        <f>C65+C66+C67</f>
        <v>8</v>
      </c>
      <c r="D62" s="32">
        <f>SUM(D65+D66+D67)</f>
        <v>2.83134</v>
      </c>
      <c r="E62" s="34">
        <f t="shared" si="4"/>
        <v>35.391750000000002</v>
      </c>
      <c r="F62" s="34">
        <f t="shared" si="3"/>
        <v>-5.16866</v>
      </c>
    </row>
    <row r="63" spans="1:6" ht="17.25" hidden="1" customHeight="1">
      <c r="A63" s="35" t="s">
        <v>49</v>
      </c>
      <c r="B63" s="39" t="s">
        <v>50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t="17.25" hidden="1" customHeight="1">
      <c r="A64" s="45" t="s">
        <v>51</v>
      </c>
      <c r="B64" s="39" t="s">
        <v>52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8" customHeight="1">
      <c r="A65" s="46" t="s">
        <v>53</v>
      </c>
      <c r="B65" s="47" t="s">
        <v>54</v>
      </c>
      <c r="C65" s="37">
        <v>3</v>
      </c>
      <c r="D65" s="37">
        <v>2.83134</v>
      </c>
      <c r="E65" s="34">
        <f t="shared" si="4"/>
        <v>94.378</v>
      </c>
      <c r="F65" s="34">
        <f t="shared" si="3"/>
        <v>-0.16866000000000003</v>
      </c>
    </row>
    <row r="66" spans="1:7" ht="18" customHeight="1">
      <c r="A66" s="46" t="s">
        <v>215</v>
      </c>
      <c r="B66" s="47" t="s">
        <v>216</v>
      </c>
      <c r="C66" s="37">
        <v>3</v>
      </c>
      <c r="D66" s="37">
        <v>0</v>
      </c>
      <c r="E66" s="38">
        <f t="shared" si="4"/>
        <v>0</v>
      </c>
      <c r="F66" s="38">
        <f t="shared" si="3"/>
        <v>-3</v>
      </c>
    </row>
    <row r="67" spans="1:7" ht="18" customHeight="1">
      <c r="A67" s="46" t="s">
        <v>340</v>
      </c>
      <c r="B67" s="47" t="s">
        <v>343</v>
      </c>
      <c r="C67" s="37">
        <v>2</v>
      </c>
      <c r="D67" s="37">
        <v>0</v>
      </c>
      <c r="E67" s="38"/>
      <c r="F67" s="38"/>
    </row>
    <row r="68" spans="1:7" s="6" customFormat="1" ht="15.75" customHeight="1">
      <c r="A68" s="30" t="s">
        <v>55</v>
      </c>
      <c r="B68" s="31" t="s">
        <v>56</v>
      </c>
      <c r="C68" s="48">
        <f>SUM(C69:C72)</f>
        <v>1284.1821600000001</v>
      </c>
      <c r="D68" s="48">
        <f>D69+D70+D71+D72</f>
        <v>212.58360999999999</v>
      </c>
      <c r="E68" s="34">
        <f t="shared" si="4"/>
        <v>16.554007415894954</v>
      </c>
      <c r="F68" s="34">
        <f t="shared" si="3"/>
        <v>-1071.5985500000002</v>
      </c>
    </row>
    <row r="69" spans="1:7" ht="16.5" customHeight="1">
      <c r="A69" s="35" t="s">
        <v>57</v>
      </c>
      <c r="B69" s="39" t="s">
        <v>58</v>
      </c>
      <c r="C69" s="49">
        <v>0</v>
      </c>
      <c r="D69" s="37">
        <v>0</v>
      </c>
      <c r="E69" s="38" t="e">
        <f t="shared" si="4"/>
        <v>#DIV/0!</v>
      </c>
      <c r="F69" s="38">
        <f t="shared" si="3"/>
        <v>0</v>
      </c>
    </row>
    <row r="70" spans="1:7" s="6" customFormat="1" ht="19.5" customHeight="1">
      <c r="A70" s="35" t="s">
        <v>59</v>
      </c>
      <c r="B70" s="39" t="s">
        <v>60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7.25" customHeight="1">
      <c r="A71" s="35" t="s">
        <v>61</v>
      </c>
      <c r="B71" s="39" t="s">
        <v>62</v>
      </c>
      <c r="C71" s="49">
        <v>1256.6821600000001</v>
      </c>
      <c r="D71" s="37">
        <v>185.08360999999999</v>
      </c>
      <c r="E71" s="38">
        <f t="shared" si="4"/>
        <v>14.727957147095969</v>
      </c>
      <c r="F71" s="38">
        <f t="shared" si="3"/>
        <v>-1071.5985500000002</v>
      </c>
    </row>
    <row r="72" spans="1:7" ht="15.75" customHeight="1">
      <c r="A72" s="35" t="s">
        <v>63</v>
      </c>
      <c r="B72" s="39" t="s">
        <v>64</v>
      </c>
      <c r="C72" s="49">
        <v>27.5</v>
      </c>
      <c r="D72" s="37">
        <v>27.5</v>
      </c>
      <c r="E72" s="38">
        <f t="shared" si="4"/>
        <v>100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32">
        <f>SUM(C74:C76)</f>
        <v>8575.0161199999984</v>
      </c>
      <c r="D73" s="32">
        <f>D76</f>
        <v>108.09199</v>
      </c>
      <c r="E73" s="34">
        <f t="shared" si="4"/>
        <v>1.2605456186594319</v>
      </c>
      <c r="F73" s="34">
        <f t="shared" si="3"/>
        <v>-8466.9241299999976</v>
      </c>
    </row>
    <row r="74" spans="1:7" ht="15.75" hidden="1" customHeight="1">
      <c r="A74" s="35" t="s">
        <v>67</v>
      </c>
      <c r="B74" s="51" t="s">
        <v>68</v>
      </c>
      <c r="C74" s="37">
        <v>0</v>
      </c>
      <c r="D74" s="37">
        <v>0</v>
      </c>
      <c r="E74" s="38" t="e">
        <f t="shared" si="4"/>
        <v>#DIV/0!</v>
      </c>
      <c r="F74" s="38">
        <f t="shared" si="3"/>
        <v>0</v>
      </c>
    </row>
    <row r="75" spans="1:7" ht="15.75" customHeight="1">
      <c r="A75" s="35" t="s">
        <v>69</v>
      </c>
      <c r="B75" s="51" t="s">
        <v>70</v>
      </c>
      <c r="C75" s="37">
        <v>8379.4661199999991</v>
      </c>
      <c r="D75" s="37"/>
      <c r="E75" s="38">
        <f t="shared" si="4"/>
        <v>0</v>
      </c>
      <c r="F75" s="38">
        <f t="shared" si="3"/>
        <v>-8379.4661199999991</v>
      </c>
    </row>
    <row r="76" spans="1:7" ht="17.850000000000001" customHeight="1">
      <c r="A76" s="35" t="s">
        <v>71</v>
      </c>
      <c r="B76" s="39" t="s">
        <v>72</v>
      </c>
      <c r="C76" s="37">
        <v>195.55</v>
      </c>
      <c r="D76" s="37">
        <v>108.09199</v>
      </c>
      <c r="E76" s="38">
        <f t="shared" si="4"/>
        <v>55.275883405778572</v>
      </c>
      <c r="F76" s="38">
        <f t="shared" si="3"/>
        <v>-87.458010000000016</v>
      </c>
    </row>
    <row r="77" spans="1:7" s="6" customFormat="1" ht="17.850000000000001" customHeight="1">
      <c r="A77" s="30" t="s">
        <v>83</v>
      </c>
      <c r="B77" s="31" t="s">
        <v>84</v>
      </c>
      <c r="C77" s="32">
        <f>C78</f>
        <v>865.8</v>
      </c>
      <c r="D77" s="32">
        <f>D78</f>
        <v>309.44983999999999</v>
      </c>
      <c r="E77" s="34">
        <f t="shared" si="4"/>
        <v>35.741492261492262</v>
      </c>
      <c r="F77" s="34">
        <f t="shared" si="3"/>
        <v>-556.35015999999996</v>
      </c>
    </row>
    <row r="78" spans="1:7" ht="15" customHeight="1">
      <c r="A78" s="35" t="s">
        <v>85</v>
      </c>
      <c r="B78" s="39" t="s">
        <v>230</v>
      </c>
      <c r="C78" s="37">
        <v>865.8</v>
      </c>
      <c r="D78" s="37">
        <v>309.44983999999999</v>
      </c>
      <c r="E78" s="38">
        <f t="shared" si="4"/>
        <v>35.741492261492262</v>
      </c>
      <c r="F78" s="38">
        <f t="shared" si="3"/>
        <v>-556.35015999999996</v>
      </c>
    </row>
    <row r="79" spans="1:7" s="6" customFormat="1" ht="0.75" hidden="1" customHeight="1">
      <c r="A79" s="52">
        <v>1000</v>
      </c>
      <c r="B79" s="31" t="s">
        <v>86</v>
      </c>
      <c r="C79" s="32">
        <f>SUM(C80:C83)</f>
        <v>0</v>
      </c>
      <c r="D79" s="32">
        <f>SUM(D80:D83)</f>
        <v>0</v>
      </c>
      <c r="E79" s="34" t="e">
        <f t="shared" si="4"/>
        <v>#DIV/0!</v>
      </c>
      <c r="F79" s="34">
        <f t="shared" si="3"/>
        <v>0</v>
      </c>
    </row>
    <row r="80" spans="1:7" ht="0.75" hidden="1" customHeight="1">
      <c r="A80" s="53">
        <v>1001</v>
      </c>
      <c r="B80" s="54" t="s">
        <v>87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8" ht="17.25" hidden="1" customHeight="1">
      <c r="A81" s="53">
        <v>1003</v>
      </c>
      <c r="B81" s="54" t="s">
        <v>88</v>
      </c>
      <c r="C81" s="37">
        <v>0</v>
      </c>
      <c r="D81" s="37">
        <v>0</v>
      </c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1004</v>
      </c>
      <c r="B82" s="54" t="s">
        <v>89</v>
      </c>
      <c r="C82" s="37"/>
      <c r="D82" s="55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35" t="s">
        <v>90</v>
      </c>
      <c r="B83" s="39" t="s">
        <v>91</v>
      </c>
      <c r="C83" s="37">
        <v>0</v>
      </c>
      <c r="D83" s="37">
        <v>0</v>
      </c>
      <c r="E83" s="38"/>
      <c r="F83" s="38">
        <f t="shared" si="3"/>
        <v>0</v>
      </c>
    </row>
    <row r="84" spans="1:8" ht="17.850000000000001" customHeight="1">
      <c r="A84" s="30" t="s">
        <v>92</v>
      </c>
      <c r="B84" s="31" t="s">
        <v>93</v>
      </c>
      <c r="C84" s="32">
        <f>C85+C86+C87+C88+C89</f>
        <v>5</v>
      </c>
      <c r="D84" s="32">
        <f>D85+D86+D87+D88+D89</f>
        <v>0</v>
      </c>
      <c r="E84" s="38">
        <f t="shared" si="4"/>
        <v>0</v>
      </c>
      <c r="F84" s="22">
        <f>F85+F86+F87+F88+F89</f>
        <v>-5</v>
      </c>
    </row>
    <row r="85" spans="1:8" ht="17.25" customHeight="1">
      <c r="A85" s="35" t="s">
        <v>94</v>
      </c>
      <c r="B85" s="39" t="s">
        <v>95</v>
      </c>
      <c r="C85" s="37">
        <v>5</v>
      </c>
      <c r="D85" s="37">
        <v>0</v>
      </c>
      <c r="E85" s="38">
        <f t="shared" si="4"/>
        <v>0</v>
      </c>
      <c r="F85" s="38">
        <f>SUM(D85-C85)</f>
        <v>-5</v>
      </c>
    </row>
    <row r="86" spans="1:8" ht="15.75" hidden="1" customHeight="1">
      <c r="A86" s="35" t="s">
        <v>96</v>
      </c>
      <c r="B86" s="39" t="s">
        <v>97</v>
      </c>
      <c r="C86" s="37"/>
      <c r="D86" s="37"/>
      <c r="E86" s="38" t="e">
        <f t="shared" si="4"/>
        <v>#DIV/0!</v>
      </c>
      <c r="F86" s="38">
        <f>SUM(D86-C86)</f>
        <v>0</v>
      </c>
    </row>
    <row r="87" spans="1:8" ht="15.75" hidden="1" customHeight="1">
      <c r="A87" s="35" t="s">
        <v>98</v>
      </c>
      <c r="B87" s="39" t="s">
        <v>99</v>
      </c>
      <c r="C87" s="37"/>
      <c r="D87" s="37"/>
      <c r="E87" s="38" t="e">
        <f t="shared" si="4"/>
        <v>#DIV/0!</v>
      </c>
      <c r="F87" s="38"/>
    </row>
    <row r="88" spans="1:8" ht="15.75" hidden="1" customHeight="1">
      <c r="A88" s="35" t="s">
        <v>100</v>
      </c>
      <c r="B88" s="39" t="s">
        <v>101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102</v>
      </c>
      <c r="B89" s="39" t="s">
        <v>103</v>
      </c>
      <c r="C89" s="37"/>
      <c r="D89" s="37"/>
      <c r="E89" s="38" t="e">
        <f t="shared" si="4"/>
        <v>#DIV/0!</v>
      </c>
      <c r="F89" s="38"/>
    </row>
    <row r="90" spans="1:8" s="6" customFormat="1" ht="15.75" hidden="1" customHeight="1">
      <c r="A90" s="52">
        <v>1400</v>
      </c>
      <c r="B90" s="56" t="s">
        <v>112</v>
      </c>
      <c r="C90" s="48">
        <f>C91+C92+C93</f>
        <v>0</v>
      </c>
      <c r="D90" s="48">
        <f>SUM(D91:D93)</f>
        <v>0</v>
      </c>
      <c r="E90" s="34" t="e">
        <f t="shared" si="4"/>
        <v>#DIV/0!</v>
      </c>
      <c r="F90" s="34">
        <f t="shared" si="3"/>
        <v>0</v>
      </c>
    </row>
    <row r="91" spans="1:8" ht="15.75" hidden="1" customHeight="1">
      <c r="A91" s="53">
        <v>1401</v>
      </c>
      <c r="B91" s="54" t="s">
        <v>113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8" ht="18" hidden="1" customHeight="1">
      <c r="A92" s="53">
        <v>1402</v>
      </c>
      <c r="B92" s="54" t="s">
        <v>114</v>
      </c>
      <c r="C92" s="170"/>
      <c r="D92" s="171"/>
      <c r="E92" s="38" t="e">
        <f t="shared" si="4"/>
        <v>#DIV/0!</v>
      </c>
      <c r="F92" s="38">
        <f t="shared" si="3"/>
        <v>0</v>
      </c>
    </row>
    <row r="93" spans="1:8" ht="15.75" hidden="1" customHeight="1">
      <c r="A93" s="53">
        <v>1403</v>
      </c>
      <c r="B93" s="54" t="s">
        <v>115</v>
      </c>
      <c r="C93" s="49">
        <v>0</v>
      </c>
      <c r="D93" s="37">
        <v>0</v>
      </c>
      <c r="E93" s="38" t="e">
        <f t="shared" si="4"/>
        <v>#DIV/0!</v>
      </c>
      <c r="F93" s="38">
        <f t="shared" si="3"/>
        <v>0</v>
      </c>
    </row>
    <row r="94" spans="1:8" s="6" customFormat="1" ht="16.5" customHeight="1">
      <c r="A94" s="52"/>
      <c r="B94" s="57" t="s">
        <v>116</v>
      </c>
      <c r="C94" s="269">
        <f>C52+C60+C62+C68+C73+C77+C79+C84+C90</f>
        <v>12041.855279999998</v>
      </c>
      <c r="D94" s="249">
        <f>D52+D60+D62+D68+D73+D77+D84</f>
        <v>1167.7652499999999</v>
      </c>
      <c r="E94" s="34">
        <f t="shared" si="4"/>
        <v>9.6975526017117204</v>
      </c>
      <c r="F94" s="34">
        <f t="shared" si="3"/>
        <v>-10874.090029999998</v>
      </c>
      <c r="G94" s="242"/>
      <c r="H94" s="242"/>
    </row>
    <row r="95" spans="1:8" ht="20.25" customHeight="1">
      <c r="C95" s="124"/>
      <c r="D95" s="100"/>
    </row>
    <row r="96" spans="1:8" s="65" customFormat="1" ht="13.5" customHeight="1">
      <c r="A96" s="63" t="s">
        <v>117</v>
      </c>
      <c r="B96" s="63"/>
      <c r="C96" s="114"/>
      <c r="D96" s="64"/>
    </row>
    <row r="97" spans="1:4" s="65" customFormat="1" ht="12.75">
      <c r="A97" s="66" t="s">
        <v>118</v>
      </c>
      <c r="B97" s="66"/>
      <c r="C97" s="132" t="s">
        <v>119</v>
      </c>
      <c r="D97" s="132"/>
    </row>
    <row r="98" spans="1:4" ht="5.25" customHeight="1">
      <c r="C98" s="118"/>
    </row>
    <row r="140" hidden="1"/>
  </sheetData>
  <customSheetViews>
    <customSheetView guid="{14D9A581-372D-44DF-BD53-18F0DF939BBA}" scale="70" showPageBreaks="1" hiddenRows="1" view="pageBreakPreview">
      <selection activeCell="C85" sqref="C85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B30CE22D-C12F-4E12-8BB9-3AAE0A6991CC}" scale="70" showPageBreaks="1" hiddenRows="1" view="pageBreakPreview">
      <selection activeCell="D45" sqref="D4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5C539BE6-C8E0-453F-AB5E-9E58094195EA}" scale="70" showPageBreaks="1" hiddenRows="1" view="pageBreakPreview" topLeftCell="A19">
      <selection activeCell="C85" sqref="C8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5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6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8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9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61528DAC-5C4C-48F4-ADE2-8A724B05A086}" scale="70" showPageBreaks="1" hiddenRows="1" view="pageBreakPreview">
      <selection activeCell="C85" sqref="C85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7" t="s">
        <v>426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1002.556</v>
      </c>
      <c r="D4" s="5">
        <f>D5+D12+D14+D17+D20+D7</f>
        <v>395.06624999999997</v>
      </c>
      <c r="E4" s="5">
        <f>SUM(D4/C4*100)</f>
        <v>39.405903510626835</v>
      </c>
      <c r="F4" s="5">
        <f>SUM(D4-C4)</f>
        <v>-607.48975000000007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24.694479999999999</v>
      </c>
      <c r="E5" s="5">
        <f t="shared" ref="E5:E51" si="0">SUM(D5/C5*100)</f>
        <v>26.553204301075269</v>
      </c>
      <c r="F5" s="5">
        <f t="shared" ref="F5:F51" si="1">SUM(D5-C5)</f>
        <v>-68.305520000000001</v>
      </c>
    </row>
    <row r="6" spans="1:6">
      <c r="A6" s="7">
        <v>1010200001</v>
      </c>
      <c r="B6" s="8" t="s">
        <v>225</v>
      </c>
      <c r="C6" s="9">
        <v>93</v>
      </c>
      <c r="D6" s="10">
        <v>24.694479999999999</v>
      </c>
      <c r="E6" s="9">
        <f t="shared" ref="E6:E11" si="2">SUM(D6/C6*100)</f>
        <v>26.553204301075269</v>
      </c>
      <c r="F6" s="9">
        <f t="shared" si="1"/>
        <v>-68.305520000000001</v>
      </c>
    </row>
    <row r="7" spans="1:6" ht="31.5">
      <c r="A7" s="3">
        <v>1030000000</v>
      </c>
      <c r="B7" s="13" t="s">
        <v>267</v>
      </c>
      <c r="C7" s="5">
        <f>C8+C10+C9</f>
        <v>408.86</v>
      </c>
      <c r="D7" s="5">
        <f>D8+D10+D9+D11</f>
        <v>187.16694999999999</v>
      </c>
      <c r="E7" s="9">
        <f t="shared" si="2"/>
        <v>45.777760113486273</v>
      </c>
      <c r="F7" s="9">
        <f t="shared" si="1"/>
        <v>-221.69305000000003</v>
      </c>
    </row>
    <row r="8" spans="1:6">
      <c r="A8" s="7">
        <v>1030223001</v>
      </c>
      <c r="B8" s="8" t="s">
        <v>269</v>
      </c>
      <c r="C8" s="9">
        <v>152.505</v>
      </c>
      <c r="D8" s="10">
        <v>91.643079999999998</v>
      </c>
      <c r="E8" s="9">
        <f t="shared" si="2"/>
        <v>60.091852726140125</v>
      </c>
      <c r="F8" s="9">
        <f t="shared" si="1"/>
        <v>-60.861919999999998</v>
      </c>
    </row>
    <row r="9" spans="1:6">
      <c r="A9" s="7">
        <v>1030224001</v>
      </c>
      <c r="B9" s="8" t="s">
        <v>275</v>
      </c>
      <c r="C9" s="9">
        <v>1.635</v>
      </c>
      <c r="D9" s="10">
        <v>0.56718000000000002</v>
      </c>
      <c r="E9" s="9">
        <f t="shared" si="2"/>
        <v>34.689908256880734</v>
      </c>
      <c r="F9" s="9">
        <f t="shared" si="1"/>
        <v>-1.06782</v>
      </c>
    </row>
    <row r="10" spans="1:6">
      <c r="A10" s="7">
        <v>1030225001</v>
      </c>
      <c r="B10" s="8" t="s">
        <v>268</v>
      </c>
      <c r="C10" s="9">
        <v>254.72</v>
      </c>
      <c r="D10" s="10">
        <v>106.20216000000001</v>
      </c>
      <c r="E10" s="9">
        <f t="shared" si="2"/>
        <v>41.693687185929647</v>
      </c>
      <c r="F10" s="9">
        <f t="shared" si="1"/>
        <v>-148.51783999999998</v>
      </c>
    </row>
    <row r="11" spans="1:6">
      <c r="A11" s="7">
        <v>1030226001</v>
      </c>
      <c r="B11" s="8" t="s">
        <v>277</v>
      </c>
      <c r="C11" s="9">
        <v>0</v>
      </c>
      <c r="D11" s="10">
        <v>-11.245469999999999</v>
      </c>
      <c r="E11" s="9" t="e">
        <f t="shared" si="2"/>
        <v>#DIV/0!</v>
      </c>
      <c r="F11" s="9">
        <f t="shared" si="1"/>
        <v>-11.245469999999999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226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455.69600000000003</v>
      </c>
      <c r="D14" s="5">
        <f>D15+D16</f>
        <v>38.308190000000003</v>
      </c>
      <c r="E14" s="9">
        <f t="shared" si="0"/>
        <v>8.4065232084547592</v>
      </c>
      <c r="F14" s="9">
        <f t="shared" si="1"/>
        <v>-417.38781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6.7709599999999996</v>
      </c>
      <c r="E15" s="9">
        <f>SUM(D15/C15*100)</f>
        <v>7.0530833333333334</v>
      </c>
      <c r="F15" s="9">
        <f>SUM(D15-C14)</f>
        <v>-448.92504000000002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31.537230000000001</v>
      </c>
      <c r="E16" s="9">
        <f t="shared" si="0"/>
        <v>8.7677455406787956</v>
      </c>
      <c r="F16" s="9">
        <f t="shared" si="1"/>
        <v>-328.15877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1.4</v>
      </c>
      <c r="E17" s="5">
        <f t="shared" si="0"/>
        <v>27.999999999999996</v>
      </c>
      <c r="F17" s="5">
        <f t="shared" si="1"/>
        <v>-3.6</v>
      </c>
    </row>
    <row r="18" spans="1:6" ht="18.75" customHeight="1">
      <c r="A18" s="7">
        <v>1080400001</v>
      </c>
      <c r="B18" s="8" t="s">
        <v>224</v>
      </c>
      <c r="C18" s="9">
        <v>5</v>
      </c>
      <c r="D18" s="10">
        <v>1.4</v>
      </c>
      <c r="E18" s="9">
        <f t="shared" si="0"/>
        <v>27.999999999999996</v>
      </c>
      <c r="F18" s="9">
        <f t="shared" si="1"/>
        <v>-3.6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227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229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136.13999999999999</v>
      </c>
      <c r="D25" s="5">
        <f>D26+D29+D31+D37-D34</f>
        <v>136.07096000000001</v>
      </c>
      <c r="E25" s="5">
        <f t="shared" si="0"/>
        <v>99.94928749816367</v>
      </c>
      <c r="F25" s="5">
        <f t="shared" si="1"/>
        <v>-6.9039999999972679E-2</v>
      </c>
    </row>
    <row r="26" spans="1:6" s="6" customFormat="1" ht="15.75" customHeight="1">
      <c r="A26" s="68">
        <v>1110000000</v>
      </c>
      <c r="B26" s="69" t="s">
        <v>126</v>
      </c>
      <c r="C26" s="5">
        <f>C27+C28</f>
        <v>86.14</v>
      </c>
      <c r="D26" s="5">
        <f>D27+D28</f>
        <v>43.681800000000003</v>
      </c>
      <c r="E26" s="5">
        <f t="shared" si="0"/>
        <v>50.710239145576978</v>
      </c>
      <c r="F26" s="5">
        <f t="shared" si="1"/>
        <v>-42.458199999999998</v>
      </c>
    </row>
    <row r="27" spans="1:6" ht="15.75" customHeight="1">
      <c r="A27" s="16">
        <v>1110502510</v>
      </c>
      <c r="B27" s="17" t="s">
        <v>222</v>
      </c>
      <c r="C27" s="12">
        <v>86.14</v>
      </c>
      <c r="D27" s="10">
        <v>43.681800000000003</v>
      </c>
      <c r="E27" s="9">
        <f t="shared" si="0"/>
        <v>50.710239145576978</v>
      </c>
      <c r="F27" s="9">
        <f t="shared" si="1"/>
        <v>-42.458199999999998</v>
      </c>
    </row>
    <row r="28" spans="1:6" ht="17.25" customHeight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128</v>
      </c>
      <c r="C29" s="5">
        <f>C30</f>
        <v>50</v>
      </c>
      <c r="D29" s="5">
        <f>D30</f>
        <v>13.91216</v>
      </c>
      <c r="E29" s="5">
        <f t="shared" si="0"/>
        <v>27.824320000000004</v>
      </c>
      <c r="F29" s="5">
        <f t="shared" si="1"/>
        <v>-36.08784</v>
      </c>
    </row>
    <row r="30" spans="1:6" ht="17.25" customHeight="1">
      <c r="A30" s="7">
        <v>1130206005</v>
      </c>
      <c r="B30" s="8" t="s">
        <v>220</v>
      </c>
      <c r="C30" s="9">
        <v>50</v>
      </c>
      <c r="D30" s="10">
        <v>13.91216</v>
      </c>
      <c r="E30" s="9">
        <f t="shared" si="0"/>
        <v>27.824320000000004</v>
      </c>
      <c r="F30" s="9">
        <f t="shared" si="1"/>
        <v>-36.08784</v>
      </c>
    </row>
    <row r="31" spans="1:6" ht="27" customHeight="1">
      <c r="A31" s="70">
        <v>1140000000</v>
      </c>
      <c r="B31" s="71" t="s">
        <v>129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21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3">
        <v>1160000000</v>
      </c>
      <c r="B34" s="13" t="s">
        <v>241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20.25" customHeight="1">
      <c r="A35" s="7">
        <v>1163305010</v>
      </c>
      <c r="B35" s="8" t="s">
        <v>256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20.25" customHeight="1">
      <c r="A36" s="7">
        <v>1169005010</v>
      </c>
      <c r="B36" s="8" t="s">
        <v>326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1138.6959999999999</v>
      </c>
      <c r="D40" s="125">
        <f>D4+D25</f>
        <v>531.13720999999998</v>
      </c>
      <c r="E40" s="5">
        <f t="shared" si="0"/>
        <v>46.644337909327866</v>
      </c>
      <c r="F40" s="5">
        <f t="shared" si="1"/>
        <v>-607.55878999999993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7458.8153600000005</v>
      </c>
      <c r="D41" s="250">
        <f>D42+D44+D45+D46+D47+D48+D43+D50</f>
        <v>1680.491</v>
      </c>
      <c r="E41" s="5">
        <f t="shared" si="0"/>
        <v>22.530266790248042</v>
      </c>
      <c r="F41" s="5">
        <f t="shared" si="1"/>
        <v>-5778.3243600000005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1414.79</v>
      </c>
      <c r="E42" s="9">
        <f t="shared" si="0"/>
        <v>41.666617582093949</v>
      </c>
      <c r="F42" s="9">
        <f t="shared" si="1"/>
        <v>-1980.71</v>
      </c>
    </row>
    <row r="43" spans="1:7" ht="17.25" hidden="1" customHeight="1">
      <c r="A43" s="16">
        <v>2021500200</v>
      </c>
      <c r="B43" s="17" t="s">
        <v>228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3397.261</v>
      </c>
      <c r="D44" s="10">
        <v>222.74</v>
      </c>
      <c r="E44" s="9">
        <f>SUM(D44/C44*100)</f>
        <v>6.5564582762407717</v>
      </c>
      <c r="F44" s="9">
        <f t="shared" si="1"/>
        <v>-3174.5209999999997</v>
      </c>
    </row>
    <row r="45" spans="1:7" ht="17.25" customHeight="1">
      <c r="A45" s="16">
        <v>2023000000</v>
      </c>
      <c r="B45" s="17" t="s">
        <v>20</v>
      </c>
      <c r="C45" s="12">
        <v>94.305999999999997</v>
      </c>
      <c r="D45" s="180">
        <v>42.960999999999999</v>
      </c>
      <c r="E45" s="9">
        <f t="shared" si="0"/>
        <v>45.554895764850592</v>
      </c>
      <c r="F45" s="9">
        <f t="shared" si="1"/>
        <v>-51.344999999999999</v>
      </c>
    </row>
    <row r="46" spans="1:7" ht="21.75" customHeight="1">
      <c r="A46" s="16">
        <v>2024000000</v>
      </c>
      <c r="B46" s="17" t="s">
        <v>21</v>
      </c>
      <c r="C46" s="12">
        <v>408.63</v>
      </c>
      <c r="D46" s="181">
        <v>0</v>
      </c>
      <c r="E46" s="9">
        <f t="shared" si="0"/>
        <v>0</v>
      </c>
      <c r="F46" s="9">
        <f t="shared" si="1"/>
        <v>-408.63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335</v>
      </c>
      <c r="C50" s="12">
        <v>163.11836</v>
      </c>
      <c r="D50" s="10">
        <v>0</v>
      </c>
      <c r="E50" s="9">
        <f t="shared" si="0"/>
        <v>0</v>
      </c>
      <c r="F50" s="9">
        <f t="shared" si="1"/>
        <v>-163.11836</v>
      </c>
    </row>
    <row r="51" spans="1:8" s="6" customFormat="1" ht="19.5" customHeight="1">
      <c r="A51" s="3"/>
      <c r="B51" s="4" t="s">
        <v>25</v>
      </c>
      <c r="C51" s="243">
        <f>C40+C41</f>
        <v>8597.5113600000004</v>
      </c>
      <c r="D51" s="244">
        <f>D40+D41</f>
        <v>2211.6282099999999</v>
      </c>
      <c r="E51" s="92">
        <f t="shared" si="0"/>
        <v>25.724051035159086</v>
      </c>
      <c r="F51" s="92">
        <f t="shared" si="1"/>
        <v>-6385.8831500000006</v>
      </c>
      <c r="G51" s="193"/>
      <c r="H51" s="193"/>
    </row>
    <row r="52" spans="1:8" s="6" customFormat="1">
      <c r="A52" s="3"/>
      <c r="B52" s="21" t="s">
        <v>307</v>
      </c>
      <c r="C52" s="92">
        <f>C51-C98</f>
        <v>-328.1888199999994</v>
      </c>
      <c r="D52" s="92">
        <f>D51-D98</f>
        <v>537.24485999999979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1544.6280000000002</v>
      </c>
      <c r="D56" s="33">
        <f>D57+D58+D59+D60+D61+D63+D62</f>
        <v>547.91409999999996</v>
      </c>
      <c r="E56" s="34">
        <f>SUM(D56/C56*100)</f>
        <v>35.472236680935474</v>
      </c>
      <c r="F56" s="34">
        <f>SUM(D56-C56)</f>
        <v>-996.71390000000019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1525.7</v>
      </c>
      <c r="D58" s="37">
        <v>546.91409999999996</v>
      </c>
      <c r="E58" s="38">
        <f t="shared" ref="E58:E98" si="3">SUM(D58/C58*100)</f>
        <v>35.846765419151858</v>
      </c>
      <c r="F58" s="38">
        <f t="shared" ref="F58:F98" si="4">SUM(D58-C58)</f>
        <v>-978.78590000000008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1</v>
      </c>
      <c r="E63" s="38">
        <f t="shared" si="3"/>
        <v>11.200716845878135</v>
      </c>
      <c r="F63" s="38">
        <f t="shared" si="4"/>
        <v>-7.9280000000000008</v>
      </c>
    </row>
    <row r="64" spans="1:8" s="6" customFormat="1">
      <c r="A64" s="41" t="s">
        <v>43</v>
      </c>
      <c r="B64" s="42" t="s">
        <v>44</v>
      </c>
      <c r="C64" s="32">
        <f>C65</f>
        <v>94.305999999999997</v>
      </c>
      <c r="D64" s="32">
        <f>D65</f>
        <v>30.935649999999999</v>
      </c>
      <c r="E64" s="34">
        <f t="shared" si="3"/>
        <v>32.803480160329137</v>
      </c>
      <c r="F64" s="34">
        <f t="shared" si="4"/>
        <v>-63.370350000000002</v>
      </c>
    </row>
    <row r="65" spans="1:7">
      <c r="A65" s="43" t="s">
        <v>45</v>
      </c>
      <c r="B65" s="44" t="s">
        <v>46</v>
      </c>
      <c r="C65" s="37">
        <v>94.305999999999997</v>
      </c>
      <c r="D65" s="37">
        <v>30.935649999999999</v>
      </c>
      <c r="E65" s="38">
        <f t="shared" si="3"/>
        <v>32.803480160329137</v>
      </c>
      <c r="F65" s="38">
        <f t="shared" si="4"/>
        <v>-63.370350000000002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28.5</v>
      </c>
      <c r="D66" s="32">
        <f>SUM(D69+D70+D71)</f>
        <v>3.5313400000000001</v>
      </c>
      <c r="E66" s="34">
        <f t="shared" si="3"/>
        <v>12.390666666666666</v>
      </c>
      <c r="F66" s="34">
        <f t="shared" si="4"/>
        <v>-24.96866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8.5</v>
      </c>
      <c r="D69" s="37">
        <v>2.83134</v>
      </c>
      <c r="E69" s="38">
        <f t="shared" si="3"/>
        <v>33.30988235294118</v>
      </c>
      <c r="F69" s="38">
        <f t="shared" si="4"/>
        <v>-5.66866</v>
      </c>
    </row>
    <row r="70" spans="1:7" ht="15.75" customHeight="1">
      <c r="A70" s="46" t="s">
        <v>215</v>
      </c>
      <c r="B70" s="47" t="s">
        <v>216</v>
      </c>
      <c r="C70" s="37">
        <v>18</v>
      </c>
      <c r="D70" s="37">
        <v>0.7</v>
      </c>
      <c r="E70" s="38">
        <f t="shared" si="3"/>
        <v>3.8888888888888888</v>
      </c>
      <c r="F70" s="38">
        <f t="shared" si="4"/>
        <v>-17.3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1392.1851799999999</v>
      </c>
      <c r="D72" s="48">
        <f>SUM(D73:D76)</f>
        <v>283.82233000000002</v>
      </c>
      <c r="E72" s="34">
        <f t="shared" si="3"/>
        <v>20.386823109264821</v>
      </c>
      <c r="F72" s="34">
        <f t="shared" si="4"/>
        <v>-1108.36285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1337.1851799999999</v>
      </c>
      <c r="D75" s="37">
        <v>258.82233000000002</v>
      </c>
      <c r="E75" s="38">
        <f t="shared" si="3"/>
        <v>19.355758190499841</v>
      </c>
      <c r="F75" s="38">
        <f t="shared" si="4"/>
        <v>-1078.36285</v>
      </c>
    </row>
    <row r="76" spans="1:7" ht="16.5" customHeight="1">
      <c r="A76" s="35" t="s">
        <v>63</v>
      </c>
      <c r="B76" s="39" t="s">
        <v>64</v>
      </c>
      <c r="C76" s="49">
        <v>55</v>
      </c>
      <c r="D76" s="37">
        <v>25</v>
      </c>
      <c r="E76" s="38">
        <f t="shared" si="3"/>
        <v>45.454545454545453</v>
      </c>
      <c r="F76" s="38">
        <f t="shared" si="4"/>
        <v>-30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4817.6810000000005</v>
      </c>
      <c r="D77" s="32">
        <f>SUM(D78:D80)</f>
        <v>371.67993000000001</v>
      </c>
      <c r="E77" s="34">
        <f t="shared" si="3"/>
        <v>7.7149136690453357</v>
      </c>
      <c r="F77" s="34">
        <f t="shared" si="4"/>
        <v>-4446.0010700000003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2995.672</v>
      </c>
      <c r="D79" s="37">
        <v>308.00855000000001</v>
      </c>
      <c r="E79" s="38">
        <f t="shared" si="3"/>
        <v>10.281784854950743</v>
      </c>
      <c r="F79" s="38">
        <f t="shared" si="4"/>
        <v>-2687.66345</v>
      </c>
    </row>
    <row r="80" spans="1:7">
      <c r="A80" s="35" t="s">
        <v>71</v>
      </c>
      <c r="B80" s="39" t="s">
        <v>72</v>
      </c>
      <c r="C80" s="37">
        <v>1822.009</v>
      </c>
      <c r="D80" s="37">
        <v>63.671379999999999</v>
      </c>
      <c r="E80" s="38">
        <f t="shared" si="3"/>
        <v>3.4945700048682529</v>
      </c>
      <c r="F80" s="38">
        <f t="shared" si="4"/>
        <v>-1758.33762</v>
      </c>
    </row>
    <row r="81" spans="1:7" s="6" customFormat="1">
      <c r="A81" s="30" t="s">
        <v>83</v>
      </c>
      <c r="B81" s="31" t="s">
        <v>84</v>
      </c>
      <c r="C81" s="32">
        <f>C82</f>
        <v>1038.4000000000001</v>
      </c>
      <c r="D81" s="32">
        <f>SUM(D82)</f>
        <v>432.67</v>
      </c>
      <c r="E81" s="34">
        <f t="shared" si="3"/>
        <v>41.666987673343606</v>
      </c>
      <c r="F81" s="34">
        <f t="shared" si="4"/>
        <v>-605.73</v>
      </c>
    </row>
    <row r="82" spans="1:7" ht="17.25" customHeight="1">
      <c r="A82" s="35" t="s">
        <v>85</v>
      </c>
      <c r="B82" s="39" t="s">
        <v>230</v>
      </c>
      <c r="C82" s="37">
        <v>1038.4000000000001</v>
      </c>
      <c r="D82" s="37">
        <v>432.67</v>
      </c>
      <c r="E82" s="38">
        <f t="shared" si="3"/>
        <v>41.666987673343606</v>
      </c>
      <c r="F82" s="38">
        <f t="shared" si="4"/>
        <v>-605.73</v>
      </c>
    </row>
    <row r="83" spans="1:7" s="6" customFormat="1" ht="21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92</v>
      </c>
      <c r="B88" s="31" t="s">
        <v>93</v>
      </c>
      <c r="C88" s="32">
        <f>C89+C90+C91+C92+C93</f>
        <v>10</v>
      </c>
      <c r="D88" s="32">
        <f>D89</f>
        <v>3.83</v>
      </c>
      <c r="E88" s="38">
        <f t="shared" si="3"/>
        <v>38.299999999999997</v>
      </c>
      <c r="F88" s="22">
        <f>F89+F90+F91+F92+F93</f>
        <v>-6.17</v>
      </c>
    </row>
    <row r="89" spans="1:7" ht="19.5" customHeight="1">
      <c r="A89" s="35" t="s">
        <v>94</v>
      </c>
      <c r="B89" s="39" t="s">
        <v>95</v>
      </c>
      <c r="C89" s="37">
        <v>10</v>
      </c>
      <c r="D89" s="37">
        <v>3.83</v>
      </c>
      <c r="E89" s="38">
        <f t="shared" si="3"/>
        <v>38.299999999999997</v>
      </c>
      <c r="F89" s="38">
        <f>SUM(D89-C89)</f>
        <v>-6.17</v>
      </c>
      <c r="G89" s="240"/>
    </row>
    <row r="90" spans="1:7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98</v>
      </c>
      <c r="B91" s="39" t="s">
        <v>99</v>
      </c>
      <c r="C91" s="37"/>
      <c r="D91" s="37" t="s">
        <v>323</v>
      </c>
      <c r="E91" s="38" t="e">
        <f t="shared" si="3"/>
        <v>#VALUE!</v>
      </c>
      <c r="F91" s="38"/>
    </row>
    <row r="92" spans="1:7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115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116</v>
      </c>
      <c r="C98" s="269">
        <f>C56+C64+C66+C72+C77+C81+C83+C88+C94</f>
        <v>8925.7001799999998</v>
      </c>
      <c r="D98" s="246">
        <f>D56+D64+D66+D72+D77+D81+D83+D88+D94</f>
        <v>1674.3833500000001</v>
      </c>
      <c r="E98" s="34">
        <f t="shared" si="3"/>
        <v>18.759126076762307</v>
      </c>
      <c r="F98" s="34">
        <f t="shared" si="4"/>
        <v>-7251.3168299999998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117</v>
      </c>
      <c r="B100" s="63"/>
      <c r="C100" s="178"/>
      <c r="D100" s="178"/>
      <c r="E100" s="241"/>
    </row>
    <row r="101" spans="1:8" s="65" customFormat="1" ht="20.25" customHeight="1">
      <c r="A101" s="66" t="s">
        <v>118</v>
      </c>
      <c r="B101" s="66"/>
      <c r="C101" s="65" t="s">
        <v>119</v>
      </c>
    </row>
    <row r="102" spans="1:8" ht="13.5" customHeight="1">
      <c r="C102" s="118"/>
    </row>
    <row r="104" spans="1:8" ht="5.25" customHeight="1"/>
    <row r="142" hidden="1"/>
  </sheetData>
  <customSheetViews>
    <customSheetView guid="{14D9A581-372D-44DF-BD53-18F0DF939BBA}" scale="70" showPageBreaks="1" hiddenRows="1" state="hidden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5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6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8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9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61528DAC-5C4C-48F4-ADE2-8A724B05A086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9" zoomScale="70" zoomScaleNormal="100" zoomScaleSheetLayoutView="70" workbookViewId="0">
      <selection activeCell="E87" sqref="E87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8" t="s">
        <v>425</v>
      </c>
      <c r="B1" s="528"/>
      <c r="C1" s="528"/>
      <c r="D1" s="528"/>
      <c r="E1" s="528"/>
      <c r="F1" s="528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262.66953000000001</v>
      </c>
      <c r="E4" s="5">
        <f>SUM(D4/C4*100)</f>
        <v>29.506799595596494</v>
      </c>
      <c r="F4" s="5">
        <f>SUM(D4-C4)</f>
        <v>-627.53047000000004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18.353249999999999</v>
      </c>
      <c r="E5" s="5">
        <f t="shared" ref="E5:E51" si="0">SUM(D5/C5*100)</f>
        <v>30.588749999999997</v>
      </c>
      <c r="F5" s="5">
        <f t="shared" ref="F5:F51" si="1">SUM(D5-C5)</f>
        <v>-41.646749999999997</v>
      </c>
    </row>
    <row r="6" spans="1:6">
      <c r="A6" s="7">
        <v>1010200001</v>
      </c>
      <c r="B6" s="8" t="s">
        <v>225</v>
      </c>
      <c r="C6" s="9">
        <v>60</v>
      </c>
      <c r="D6" s="10">
        <v>18.353249999999999</v>
      </c>
      <c r="E6" s="9">
        <f t="shared" ref="E6:E11" si="2">SUM(D6/C6*100)</f>
        <v>30.588749999999997</v>
      </c>
      <c r="F6" s="9">
        <f t="shared" si="1"/>
        <v>-41.646749999999997</v>
      </c>
    </row>
    <row r="7" spans="1:6" ht="31.5">
      <c r="A7" s="3">
        <v>1030000000</v>
      </c>
      <c r="B7" s="13" t="s">
        <v>267</v>
      </c>
      <c r="C7" s="5">
        <f>C8+C10+C9</f>
        <v>420.20000000000005</v>
      </c>
      <c r="D7" s="5">
        <f>D8+D10+D9+D11</f>
        <v>192.36608000000001</v>
      </c>
      <c r="E7" s="5">
        <f t="shared" si="2"/>
        <v>45.779647786768201</v>
      </c>
      <c r="F7" s="5">
        <f t="shared" si="1"/>
        <v>-227.83392000000003</v>
      </c>
    </row>
    <row r="8" spans="1:6">
      <c r="A8" s="7">
        <v>1030223001</v>
      </c>
      <c r="B8" s="8" t="s">
        <v>269</v>
      </c>
      <c r="C8" s="9">
        <v>156.73500000000001</v>
      </c>
      <c r="D8" s="10">
        <v>94.188680000000005</v>
      </c>
      <c r="E8" s="9">
        <f t="shared" si="2"/>
        <v>60.094222732637888</v>
      </c>
      <c r="F8" s="9">
        <f t="shared" si="1"/>
        <v>-62.546320000000009</v>
      </c>
    </row>
    <row r="9" spans="1:6">
      <c r="A9" s="7">
        <v>1030224001</v>
      </c>
      <c r="B9" s="8" t="s">
        <v>275</v>
      </c>
      <c r="C9" s="9">
        <v>1.68</v>
      </c>
      <c r="D9" s="10">
        <v>0.58298000000000005</v>
      </c>
      <c r="E9" s="9">
        <f t="shared" si="2"/>
        <v>34.701190476190483</v>
      </c>
      <c r="F9" s="9">
        <f t="shared" si="1"/>
        <v>-1.0970199999999999</v>
      </c>
    </row>
    <row r="10" spans="1:6">
      <c r="A10" s="7">
        <v>1030225001</v>
      </c>
      <c r="B10" s="8" t="s">
        <v>268</v>
      </c>
      <c r="C10" s="9">
        <v>261.78500000000003</v>
      </c>
      <c r="D10" s="10">
        <v>109.15223</v>
      </c>
      <c r="E10" s="9">
        <f t="shared" si="2"/>
        <v>41.695372156540671</v>
      </c>
      <c r="F10" s="9">
        <f t="shared" si="1"/>
        <v>-152.63277000000002</v>
      </c>
    </row>
    <row r="11" spans="1:6">
      <c r="A11" s="7">
        <v>1030226001</v>
      </c>
      <c r="B11" s="8" t="s">
        <v>277</v>
      </c>
      <c r="C11" s="9">
        <v>0</v>
      </c>
      <c r="D11" s="10">
        <v>-11.55781</v>
      </c>
      <c r="E11" s="9" t="e">
        <f t="shared" si="2"/>
        <v>#DIV/0!</v>
      </c>
      <c r="F11" s="9">
        <f t="shared" si="1"/>
        <v>-11.55781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397</v>
      </c>
      <c r="D14" s="5">
        <f>D15+D16</f>
        <v>47.517399999999995</v>
      </c>
      <c r="E14" s="5">
        <f t="shared" si="0"/>
        <v>11.969118387909319</v>
      </c>
      <c r="F14" s="5">
        <f t="shared" si="1"/>
        <v>-349.48259999999999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20.721119999999999</v>
      </c>
      <c r="E15" s="9">
        <f t="shared" si="0"/>
        <v>23.023466666666664</v>
      </c>
      <c r="F15" s="9">
        <f>SUM(D15-C15)</f>
        <v>-69.278880000000001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26.796279999999999</v>
      </c>
      <c r="E16" s="9">
        <f t="shared" si="0"/>
        <v>8.7284299674267096</v>
      </c>
      <c r="F16" s="9">
        <f t="shared" si="1"/>
        <v>-280.20371999999998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1</v>
      </c>
      <c r="E17" s="5">
        <f t="shared" si="0"/>
        <v>33.333333333333329</v>
      </c>
      <c r="F17" s="5">
        <f t="shared" si="1"/>
        <v>-2</v>
      </c>
    </row>
    <row r="18" spans="1:6" ht="16.5" customHeight="1">
      <c r="A18" s="7">
        <v>1080400001</v>
      </c>
      <c r="B18" s="8" t="s">
        <v>224</v>
      </c>
      <c r="C18" s="9">
        <v>3</v>
      </c>
      <c r="D18" s="10">
        <v>1</v>
      </c>
      <c r="E18" s="9">
        <f t="shared" si="0"/>
        <v>33.333333333333329</v>
      </c>
      <c r="F18" s="9">
        <f t="shared" si="1"/>
        <v>-2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1524.56</v>
      </c>
      <c r="D25" s="5">
        <f>D26+D29+D31+D37+D34</f>
        <v>1316.0053699999999</v>
      </c>
      <c r="E25" s="5">
        <f t="shared" si="0"/>
        <v>86.320339638977799</v>
      </c>
      <c r="F25" s="5">
        <f t="shared" si="1"/>
        <v>-208.55463000000009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200</v>
      </c>
      <c r="D26" s="5">
        <f>D27+D28</f>
        <v>17.352</v>
      </c>
      <c r="E26" s="5">
        <f t="shared" si="0"/>
        <v>8.6760000000000002</v>
      </c>
      <c r="F26" s="5">
        <f t="shared" si="1"/>
        <v>-182.648</v>
      </c>
    </row>
    <row r="27" spans="1:6">
      <c r="A27" s="16">
        <v>1110502510</v>
      </c>
      <c r="B27" s="17" t="s">
        <v>222</v>
      </c>
      <c r="C27" s="12">
        <v>180</v>
      </c>
      <c r="D27" s="10">
        <v>6.5140000000000002</v>
      </c>
      <c r="E27" s="9">
        <f t="shared" si="0"/>
        <v>3.6188888888888888</v>
      </c>
      <c r="F27" s="9">
        <f t="shared" si="1"/>
        <v>-173.48599999999999</v>
      </c>
    </row>
    <row r="28" spans="1:6" ht="18.75" customHeight="1">
      <c r="A28" s="7">
        <v>1110503505</v>
      </c>
      <c r="B28" s="11" t="s">
        <v>221</v>
      </c>
      <c r="C28" s="12">
        <v>20</v>
      </c>
      <c r="D28" s="10">
        <v>10.837999999999999</v>
      </c>
      <c r="E28" s="9">
        <f t="shared" si="0"/>
        <v>54.189999999999991</v>
      </c>
      <c r="F28" s="9">
        <f t="shared" si="1"/>
        <v>-9.1620000000000008</v>
      </c>
    </row>
    <row r="29" spans="1:6" s="15" customFormat="1" ht="37.5" customHeight="1">
      <c r="A29" s="68">
        <v>1130000000</v>
      </c>
      <c r="B29" s="69" t="s">
        <v>128</v>
      </c>
      <c r="C29" s="5">
        <f>C30</f>
        <v>30</v>
      </c>
      <c r="D29" s="5">
        <f>D30</f>
        <v>4.0933700000000002</v>
      </c>
      <c r="E29" s="5">
        <f t="shared" si="0"/>
        <v>13.644566666666666</v>
      </c>
      <c r="F29" s="5">
        <f t="shared" si="1"/>
        <v>-25.90663</v>
      </c>
    </row>
    <row r="30" spans="1:6" ht="31.5" customHeight="1">
      <c r="A30" s="7">
        <v>1130206005</v>
      </c>
      <c r="B30" s="8" t="s">
        <v>413</v>
      </c>
      <c r="C30" s="9">
        <v>30</v>
      </c>
      <c r="D30" s="10">
        <v>4.0933700000000002</v>
      </c>
      <c r="E30" s="9">
        <f t="shared" si="0"/>
        <v>13.644566666666666</v>
      </c>
      <c r="F30" s="9">
        <f t="shared" si="1"/>
        <v>-25.90663</v>
      </c>
    </row>
    <row r="31" spans="1:6" ht="19.5" customHeight="1">
      <c r="A31" s="70">
        <v>1140000000</v>
      </c>
      <c r="B31" s="71" t="s">
        <v>129</v>
      </c>
      <c r="C31" s="5">
        <f>C32+C33</f>
        <v>1294.56</v>
      </c>
      <c r="D31" s="5">
        <f>D32+D33</f>
        <v>1294.56</v>
      </c>
      <c r="E31" s="5">
        <f t="shared" si="0"/>
        <v>100</v>
      </c>
      <c r="F31" s="5">
        <f t="shared" si="1"/>
        <v>0</v>
      </c>
    </row>
    <row r="32" spans="1:6" ht="19.5" customHeight="1">
      <c r="A32" s="16">
        <v>1140200000</v>
      </c>
      <c r="B32" s="18" t="s">
        <v>218</v>
      </c>
      <c r="C32" s="9">
        <v>944.6</v>
      </c>
      <c r="D32" s="10">
        <v>944.6</v>
      </c>
      <c r="E32" s="9">
        <f t="shared" si="0"/>
        <v>100</v>
      </c>
      <c r="F32" s="9">
        <f t="shared" si="1"/>
        <v>0</v>
      </c>
    </row>
    <row r="33" spans="1:7" ht="17.25" customHeight="1">
      <c r="A33" s="7">
        <v>1140600000</v>
      </c>
      <c r="B33" s="8" t="s">
        <v>219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241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327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0.25" customHeight="1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hidden="1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0.75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16</v>
      </c>
      <c r="C40" s="125">
        <f>SUM(C4,C25)</f>
        <v>2414.7600000000002</v>
      </c>
      <c r="D40" s="125">
        <f>D4+D25</f>
        <v>1578.6749</v>
      </c>
      <c r="E40" s="5">
        <f t="shared" si="0"/>
        <v>65.376058076164909</v>
      </c>
      <c r="F40" s="5">
        <f t="shared" si="1"/>
        <v>-836.08510000000024</v>
      </c>
    </row>
    <row r="41" spans="1:7" s="6" customFormat="1">
      <c r="A41" s="3">
        <v>2000000000</v>
      </c>
      <c r="B41" s="4" t="s">
        <v>17</v>
      </c>
      <c r="C41" s="5">
        <f>C42+C43+C44+C45+C46+C47+C50</f>
        <v>5369.0755600000002</v>
      </c>
      <c r="D41" s="5">
        <f>D42+D43+D44+D45+D46+D47+D50</f>
        <v>1960.98262</v>
      </c>
      <c r="E41" s="5">
        <f t="shared" si="0"/>
        <v>36.523654735080683</v>
      </c>
      <c r="F41" s="5">
        <f t="shared" si="1"/>
        <v>-3408.0929400000005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790.75</v>
      </c>
      <c r="E42" s="9">
        <f t="shared" si="0"/>
        <v>41.666666666666671</v>
      </c>
      <c r="F42" s="9">
        <f t="shared" si="1"/>
        <v>-1107.05</v>
      </c>
    </row>
    <row r="43" spans="1:7" ht="15.75" customHeight="1">
      <c r="A43" s="16">
        <v>2021500200</v>
      </c>
      <c r="B43" s="17" t="s">
        <v>228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2679.3413599999999</v>
      </c>
      <c r="D44" s="10">
        <v>634.62687000000005</v>
      </c>
      <c r="E44" s="9">
        <f t="shared" si="0"/>
        <v>23.685928171541384</v>
      </c>
      <c r="F44" s="9">
        <f t="shared" si="1"/>
        <v>-2044.7144899999998</v>
      </c>
    </row>
    <row r="45" spans="1:7" ht="15.75" customHeight="1">
      <c r="A45" s="16">
        <v>2023000000</v>
      </c>
      <c r="B45" s="17" t="s">
        <v>20</v>
      </c>
      <c r="C45" s="12">
        <v>101.45229999999999</v>
      </c>
      <c r="D45" s="180">
        <v>42.960999999999999</v>
      </c>
      <c r="E45" s="9">
        <f t="shared" si="0"/>
        <v>42.346008912562851</v>
      </c>
      <c r="F45" s="9">
        <f t="shared" si="1"/>
        <v>-58.491299999999995</v>
      </c>
    </row>
    <row r="46" spans="1:7" ht="15" customHeight="1">
      <c r="A46" s="16">
        <v>2024000000</v>
      </c>
      <c r="B46" s="17" t="s">
        <v>21</v>
      </c>
      <c r="C46" s="12">
        <v>353.97500000000002</v>
      </c>
      <c r="D46" s="181">
        <v>253.97499999999999</v>
      </c>
      <c r="E46" s="9">
        <f t="shared" si="0"/>
        <v>71.74941733173246</v>
      </c>
      <c r="F46" s="9">
        <f t="shared" si="1"/>
        <v>-100.00000000000003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1.5" hidden="1" customHeight="1">
      <c r="A48" s="16">
        <v>2080500010</v>
      </c>
      <c r="B48" s="18" t="s">
        <v>245</v>
      </c>
      <c r="C48" s="12"/>
      <c r="D48" s="181"/>
      <c r="E48" s="9"/>
      <c r="F48" s="9"/>
    </row>
    <row r="49" spans="1:8" s="6" customFormat="1" ht="21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335</v>
      </c>
      <c r="C50" s="12">
        <v>336.50689999999997</v>
      </c>
      <c r="D50" s="10">
        <v>238.66974999999999</v>
      </c>
      <c r="E50" s="9">
        <f t="shared" si="0"/>
        <v>70.925663039896065</v>
      </c>
      <c r="F50" s="9">
        <f t="shared" si="1"/>
        <v>-97.83714999999998</v>
      </c>
    </row>
    <row r="51" spans="1:8" s="6" customFormat="1" ht="17.25" customHeight="1">
      <c r="A51" s="7"/>
      <c r="B51" s="4" t="s">
        <v>25</v>
      </c>
      <c r="C51" s="247">
        <f>C40+C41</f>
        <v>7783.8355600000004</v>
      </c>
      <c r="D51" s="248">
        <f>D40+D41</f>
        <v>3539.6575199999997</v>
      </c>
      <c r="E51" s="92">
        <f t="shared" si="0"/>
        <v>45.474464262705979</v>
      </c>
      <c r="F51" s="92">
        <f t="shared" si="1"/>
        <v>-4244.1780400000007</v>
      </c>
      <c r="G51" s="93"/>
      <c r="H51" s="242"/>
    </row>
    <row r="52" spans="1:8" s="6" customFormat="1" ht="16.5" customHeight="1">
      <c r="A52" s="7"/>
      <c r="B52" s="21" t="s">
        <v>308</v>
      </c>
      <c r="C52" s="247">
        <f>C51-C98</f>
        <v>-327.20115999999871</v>
      </c>
      <c r="D52" s="247">
        <f>D51-D98</f>
        <v>535.08946000000014</v>
      </c>
      <c r="E52" s="188"/>
      <c r="F52" s="188"/>
    </row>
    <row r="53" spans="1:8">
      <c r="A53" s="3"/>
      <c r="B53" s="24"/>
      <c r="C53" s="211"/>
      <c r="D53" s="211"/>
      <c r="E53" s="26"/>
      <c r="F53" s="27"/>
    </row>
    <row r="54" spans="1:8" ht="32.25" customHeight="1">
      <c r="A54" s="23"/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457">
        <f>C57+C58+C59+C60+C61+C63+C62</f>
        <v>1412.076</v>
      </c>
      <c r="D56" s="33">
        <f>D57+D58+D59+D60+D61+D63+D62</f>
        <v>571.47667999999999</v>
      </c>
      <c r="E56" s="34">
        <f>SUM(D56/C56*100)</f>
        <v>40.470674382965221</v>
      </c>
      <c r="F56" s="34">
        <f>SUM(D56-C56)</f>
        <v>-840.59932000000003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1379.1</v>
      </c>
      <c r="D58" s="189">
        <v>548.50067999999999</v>
      </c>
      <c r="E58" s="38">
        <f t="shared" ref="E58:E98" si="3">SUM(D58/C58*100)</f>
        <v>39.772364585599306</v>
      </c>
      <c r="F58" s="38">
        <f t="shared" ref="F58:F98" si="4">SUM(D58-C58)</f>
        <v>-830.59931999999992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27.975999999999999</v>
      </c>
      <c r="D63" s="189">
        <v>22.975999999999999</v>
      </c>
      <c r="E63" s="38">
        <f t="shared" si="3"/>
        <v>82.127537889619674</v>
      </c>
      <c r="F63" s="38">
        <f t="shared" si="4"/>
        <v>-5</v>
      </c>
    </row>
    <row r="64" spans="1:8" s="6" customFormat="1">
      <c r="A64" s="30" t="s">
        <v>43</v>
      </c>
      <c r="B64" s="42" t="s">
        <v>44</v>
      </c>
      <c r="C64" s="33">
        <f>C65</f>
        <v>94.305999999999997</v>
      </c>
      <c r="D64" s="33">
        <f>D65</f>
        <v>30.939</v>
      </c>
      <c r="E64" s="34">
        <f t="shared" si="3"/>
        <v>32.807032426356756</v>
      </c>
      <c r="F64" s="34">
        <f t="shared" si="4"/>
        <v>-63.366999999999997</v>
      </c>
    </row>
    <row r="65" spans="1:9">
      <c r="A65" s="433" t="s">
        <v>45</v>
      </c>
      <c r="B65" s="44" t="s">
        <v>46</v>
      </c>
      <c r="C65" s="189">
        <v>94.305999999999997</v>
      </c>
      <c r="D65" s="189">
        <v>30.939</v>
      </c>
      <c r="E65" s="38">
        <f t="shared" si="3"/>
        <v>32.807032426356756</v>
      </c>
      <c r="F65" s="38">
        <f t="shared" si="4"/>
        <v>-63.366999999999997</v>
      </c>
    </row>
    <row r="66" spans="1:9" s="6" customFormat="1" ht="18" customHeight="1">
      <c r="A66" s="43" t="s">
        <v>47</v>
      </c>
      <c r="B66" s="31" t="s">
        <v>48</v>
      </c>
      <c r="C66" s="33">
        <f>C69+C70+C71</f>
        <v>18.5</v>
      </c>
      <c r="D66" s="33">
        <f>D69+D70+D71</f>
        <v>2.83134</v>
      </c>
      <c r="E66" s="34">
        <f t="shared" si="3"/>
        <v>15.30454054054054</v>
      </c>
      <c r="F66" s="34">
        <f t="shared" si="4"/>
        <v>-15.668659999999999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215</v>
      </c>
      <c r="B70" s="47" t="s">
        <v>216</v>
      </c>
      <c r="C70" s="189">
        <v>13.5</v>
      </c>
      <c r="D70" s="189">
        <v>0</v>
      </c>
      <c r="E70" s="34">
        <f t="shared" si="3"/>
        <v>0</v>
      </c>
      <c r="F70" s="34">
        <f t="shared" si="4"/>
        <v>-13.5</v>
      </c>
    </row>
    <row r="71" spans="1:9">
      <c r="A71" s="46" t="s">
        <v>340</v>
      </c>
      <c r="B71" s="47" t="s">
        <v>395</v>
      </c>
      <c r="C71" s="189">
        <v>2</v>
      </c>
      <c r="D71" s="189">
        <v>0</v>
      </c>
      <c r="E71" s="34">
        <f>SUM(D71/C71*100)</f>
        <v>0</v>
      </c>
      <c r="F71" s="34">
        <f>SUM(D71-C71)</f>
        <v>-2</v>
      </c>
    </row>
    <row r="72" spans="1:9" s="6" customFormat="1" ht="17.25" customHeight="1">
      <c r="A72" s="434" t="s">
        <v>55</v>
      </c>
      <c r="B72" s="31" t="s">
        <v>56</v>
      </c>
      <c r="C72" s="33">
        <f>SUM(C73:C76)</f>
        <v>2865.0158200000001</v>
      </c>
      <c r="D72" s="33">
        <f>SUM(D73:D76)</f>
        <v>264.20312000000001</v>
      </c>
      <c r="E72" s="34">
        <f t="shared" si="3"/>
        <v>9.2216984686667463</v>
      </c>
      <c r="F72" s="34">
        <f t="shared" si="4"/>
        <v>-2600.8126999999999</v>
      </c>
      <c r="I72" s="106"/>
    </row>
    <row r="73" spans="1:9" ht="15.75" customHeight="1">
      <c r="A73" s="35" t="s">
        <v>57</v>
      </c>
      <c r="B73" s="39" t="s">
        <v>58</v>
      </c>
      <c r="C73" s="189">
        <v>7.1463000000000001</v>
      </c>
      <c r="D73" s="189">
        <v>0</v>
      </c>
      <c r="E73" s="38">
        <f t="shared" si="3"/>
        <v>0</v>
      </c>
      <c r="F73" s="38">
        <f t="shared" si="4"/>
        <v>-7.1463000000000001</v>
      </c>
    </row>
    <row r="74" spans="1:9" s="6" customFormat="1" ht="19.5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253.20312000000001</v>
      </c>
      <c r="E75" s="38">
        <f t="shared" si="3"/>
        <v>8.9554307708601186</v>
      </c>
      <c r="F75" s="38">
        <f t="shared" si="4"/>
        <v>-2574.1664000000001</v>
      </c>
    </row>
    <row r="76" spans="1:9">
      <c r="A76" s="35" t="s">
        <v>63</v>
      </c>
      <c r="B76" s="39" t="s">
        <v>64</v>
      </c>
      <c r="C76" s="189">
        <v>30.5</v>
      </c>
      <c r="D76" s="189">
        <v>11</v>
      </c>
      <c r="E76" s="38">
        <f t="shared" si="3"/>
        <v>36.065573770491802</v>
      </c>
      <c r="F76" s="38">
        <f t="shared" si="4"/>
        <v>-19.5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2846.0288999999998</v>
      </c>
      <c r="D77" s="33">
        <f>SUM(D78:D80)</f>
        <v>1757.5779199999999</v>
      </c>
      <c r="E77" s="34">
        <f t="shared" si="3"/>
        <v>61.755448793931791</v>
      </c>
      <c r="F77" s="34">
        <f t="shared" si="4"/>
        <v>-1088.4509799999998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15" customHeight="1">
      <c r="A79" s="35" t="s">
        <v>69</v>
      </c>
      <c r="B79" s="51" t="s">
        <v>70</v>
      </c>
      <c r="C79" s="189">
        <v>573.97299999999996</v>
      </c>
      <c r="D79" s="189">
        <v>66</v>
      </c>
      <c r="E79" s="38">
        <f t="shared" si="3"/>
        <v>11.498798723981791</v>
      </c>
      <c r="F79" s="38">
        <f t="shared" si="4"/>
        <v>-507.97299999999996</v>
      </c>
    </row>
    <row r="80" spans="1:9">
      <c r="A80" s="35" t="s">
        <v>71</v>
      </c>
      <c r="B80" s="39" t="s">
        <v>72</v>
      </c>
      <c r="C80" s="189">
        <v>2272.0558999999998</v>
      </c>
      <c r="D80" s="189">
        <v>1691.5779199999999</v>
      </c>
      <c r="E80" s="38">
        <f t="shared" si="3"/>
        <v>74.451421727784066</v>
      </c>
      <c r="F80" s="38">
        <f t="shared" si="4"/>
        <v>-580.47797999999989</v>
      </c>
    </row>
    <row r="81" spans="1:12" s="6" customFormat="1">
      <c r="A81" s="30" t="s">
        <v>83</v>
      </c>
      <c r="B81" s="31" t="s">
        <v>84</v>
      </c>
      <c r="C81" s="33">
        <f>C82</f>
        <v>846.5</v>
      </c>
      <c r="D81" s="33">
        <f>SUM(D82)</f>
        <v>352.71</v>
      </c>
      <c r="E81" s="34">
        <f t="shared" si="3"/>
        <v>41.666863555818075</v>
      </c>
      <c r="F81" s="34">
        <f t="shared" si="4"/>
        <v>-493.79</v>
      </c>
    </row>
    <row r="82" spans="1:12" ht="15.75" customHeight="1">
      <c r="A82" s="35" t="s">
        <v>85</v>
      </c>
      <c r="B82" s="39" t="s">
        <v>230</v>
      </c>
      <c r="C82" s="189">
        <v>846.5</v>
      </c>
      <c r="D82" s="189">
        <v>352.71</v>
      </c>
      <c r="E82" s="38">
        <f t="shared" si="3"/>
        <v>41.666863555818075</v>
      </c>
      <c r="F82" s="38">
        <f t="shared" si="4"/>
        <v>-493.79</v>
      </c>
      <c r="L82" s="105"/>
    </row>
    <row r="83" spans="1:12" s="6" customFormat="1">
      <c r="A83" s="35" t="s">
        <v>208</v>
      </c>
      <c r="B83" s="31" t="s">
        <v>86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87</v>
      </c>
      <c r="C84" s="189"/>
      <c r="D84" s="189"/>
      <c r="E84" s="237" t="e">
        <f>SUM(D84/C84*100)</f>
        <v>#DIV/0!</v>
      </c>
      <c r="F84" s="237">
        <f>SUM(D84-C84)</f>
        <v>0</v>
      </c>
    </row>
    <row r="85" spans="1:12" hidden="1">
      <c r="A85" s="53">
        <v>1001</v>
      </c>
      <c r="B85" s="54" t="s">
        <v>88</v>
      </c>
      <c r="C85" s="189"/>
      <c r="D85" s="189"/>
      <c r="E85" s="237" t="e">
        <f>SUM(D85/C85*100)</f>
        <v>#DIV/0!</v>
      </c>
      <c r="F85" s="237">
        <f>SUM(D85-C85)</f>
        <v>0</v>
      </c>
    </row>
    <row r="86" spans="1:12" hidden="1">
      <c r="A86" s="53">
        <v>1003</v>
      </c>
      <c r="B86" s="54" t="s">
        <v>89</v>
      </c>
      <c r="C86" s="189"/>
      <c r="D86" s="192"/>
      <c r="E86" s="237" t="e">
        <f>SUM(D86/C86*100)</f>
        <v>#DIV/0!</v>
      </c>
      <c r="F86" s="237">
        <f>SUM(D86-C86)</f>
        <v>0</v>
      </c>
    </row>
    <row r="87" spans="1:12" ht="15" customHeight="1">
      <c r="A87" s="53">
        <v>1004</v>
      </c>
      <c r="B87" s="39" t="s">
        <v>91</v>
      </c>
      <c r="C87" s="189">
        <v>0</v>
      </c>
      <c r="D87" s="189">
        <v>0</v>
      </c>
      <c r="E87" s="237" t="e">
        <f>SUM(D87/C87*100)</f>
        <v>#DIV/0!</v>
      </c>
      <c r="F87" s="237">
        <f>SUM(D87-C87)</f>
        <v>0</v>
      </c>
    </row>
    <row r="88" spans="1:12" ht="19.5" customHeight="1">
      <c r="A88" s="30" t="s">
        <v>92</v>
      </c>
      <c r="B88" s="31" t="s">
        <v>93</v>
      </c>
      <c r="C88" s="33">
        <f>C89+C90+C91+C92+C93</f>
        <v>28.61</v>
      </c>
      <c r="D88" s="33">
        <f>D89+D90+D91+D92+D93</f>
        <v>24.83</v>
      </c>
      <c r="E88" s="38">
        <f t="shared" si="3"/>
        <v>86.78783642083188</v>
      </c>
      <c r="F88" s="22">
        <f>F89+F90+F91+F92+F93</f>
        <v>-3.7800000000000011</v>
      </c>
    </row>
    <row r="89" spans="1:12" ht="15.75" customHeight="1">
      <c r="A89" s="35" t="s">
        <v>94</v>
      </c>
      <c r="B89" s="39" t="s">
        <v>95</v>
      </c>
      <c r="C89" s="189">
        <v>28.61</v>
      </c>
      <c r="D89" s="189">
        <v>24.83</v>
      </c>
      <c r="E89" s="38">
        <f t="shared" si="3"/>
        <v>86.78783642083188</v>
      </c>
      <c r="F89" s="38">
        <f>SUM(D89-C89)</f>
        <v>-3.7800000000000011</v>
      </c>
    </row>
    <row r="90" spans="1:12" ht="0.75" hidden="1" customHeight="1">
      <c r="A90" s="35" t="s">
        <v>94</v>
      </c>
      <c r="B90" s="39" t="s">
        <v>97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96</v>
      </c>
      <c r="B91" s="39" t="s">
        <v>99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98</v>
      </c>
      <c r="B92" s="39" t="s">
        <v>101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100</v>
      </c>
      <c r="B93" s="39" t="s">
        <v>103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102</v>
      </c>
      <c r="B94" s="56" t="s">
        <v>112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113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114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115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116</v>
      </c>
      <c r="C98" s="249">
        <f>C56+C64+C66+C72+C77+C81+C88+C83</f>
        <v>8111.0367199999991</v>
      </c>
      <c r="D98" s="249">
        <f>D56+D64+D66+D72+D77+D81+D88+D83</f>
        <v>3004.5680599999996</v>
      </c>
      <c r="E98" s="34">
        <f t="shared" si="3"/>
        <v>37.042959657566435</v>
      </c>
      <c r="F98" s="34">
        <f t="shared" si="4"/>
        <v>-5106.4686599999995</v>
      </c>
      <c r="G98" s="146"/>
      <c r="H98" s="263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117</v>
      </c>
      <c r="B101" s="66"/>
      <c r="C101" s="132" t="s">
        <v>119</v>
      </c>
      <c r="D101" s="132"/>
    </row>
    <row r="102" spans="1:8">
      <c r="A102" s="66" t="s">
        <v>118</v>
      </c>
      <c r="C102" s="118"/>
    </row>
    <row r="104" spans="1:8" ht="5.25" customHeight="1"/>
    <row r="142" hidden="1"/>
  </sheetData>
  <customSheetViews>
    <customSheetView guid="{14D9A581-372D-44DF-BD53-18F0DF939BBA}" scale="70" showPageBreaks="1" hiddenRows="1" state="hidden" view="pageBreakPreview" topLeftCell="A9">
      <selection activeCell="E87" sqref="E87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5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6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7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8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9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10"/>
    </customSheetView>
    <customSheetView guid="{61528DAC-5C4C-48F4-ADE2-8A724B05A086}" scale="70" showPageBreaks="1" hiddenRows="1" view="pageBreakPreview" topLeftCell="A9">
      <selection activeCell="E87" sqref="E87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15" zoomScale="70" zoomScaleNormal="100" zoomScaleSheetLayoutView="70" workbookViewId="0">
      <selection activeCell="D81" sqref="D8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7" t="s">
        <v>424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43.5" customHeight="1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2252.75</v>
      </c>
      <c r="D4" s="5">
        <f>D5+D12+D14+D17+D7</f>
        <v>608.95869999999991</v>
      </c>
      <c r="E4" s="5">
        <f>SUM(D4/C4*100)</f>
        <v>27.031792253911881</v>
      </c>
      <c r="F4" s="5">
        <f>SUM(D4-C4)</f>
        <v>-1643.7913000000001</v>
      </c>
    </row>
    <row r="5" spans="1:6" s="6" customFormat="1">
      <c r="A5" s="68">
        <v>1010000000</v>
      </c>
      <c r="B5" s="67" t="s">
        <v>5</v>
      </c>
      <c r="C5" s="5">
        <f>C6</f>
        <v>126</v>
      </c>
      <c r="D5" s="5">
        <f>D6</f>
        <v>57.532440000000001</v>
      </c>
      <c r="E5" s="5">
        <f t="shared" ref="E5:E50" si="0">SUM(D5/C5*100)</f>
        <v>45.660666666666664</v>
      </c>
      <c r="F5" s="5">
        <f t="shared" ref="F5:F50" si="1">SUM(D5-C5)</f>
        <v>-68.467559999999992</v>
      </c>
    </row>
    <row r="6" spans="1:6">
      <c r="A6" s="7">
        <v>1010200001</v>
      </c>
      <c r="B6" s="8" t="s">
        <v>225</v>
      </c>
      <c r="C6" s="9">
        <v>126</v>
      </c>
      <c r="D6" s="10">
        <v>57.532440000000001</v>
      </c>
      <c r="E6" s="9">
        <f t="shared" ref="E6:E11" si="2">SUM(D6/C6*100)</f>
        <v>45.660666666666664</v>
      </c>
      <c r="F6" s="9">
        <f t="shared" si="1"/>
        <v>-68.467559999999992</v>
      </c>
    </row>
    <row r="7" spans="1:6" ht="31.5">
      <c r="A7" s="3">
        <v>1030000000</v>
      </c>
      <c r="B7" s="13" t="s">
        <v>267</v>
      </c>
      <c r="C7" s="5">
        <f>C8+C10+C9</f>
        <v>675.75</v>
      </c>
      <c r="D7" s="5">
        <f>D8+D10+D9+D11</f>
        <v>309.34567999999996</v>
      </c>
      <c r="E7" s="5">
        <f t="shared" si="2"/>
        <v>45.778125046244902</v>
      </c>
      <c r="F7" s="5">
        <f t="shared" si="1"/>
        <v>-366.40432000000004</v>
      </c>
    </row>
    <row r="8" spans="1:6">
      <c r="A8" s="7">
        <v>1030223001</v>
      </c>
      <c r="B8" s="8" t="s">
        <v>269</v>
      </c>
      <c r="C8" s="9">
        <v>252.05500000000001</v>
      </c>
      <c r="D8" s="10">
        <v>151.46561</v>
      </c>
      <c r="E8" s="9">
        <f t="shared" si="2"/>
        <v>60.092285413897763</v>
      </c>
      <c r="F8" s="9">
        <f t="shared" si="1"/>
        <v>-100.58939000000001</v>
      </c>
    </row>
    <row r="9" spans="1:6">
      <c r="A9" s="7">
        <v>1030224001</v>
      </c>
      <c r="B9" s="8" t="s">
        <v>275</v>
      </c>
      <c r="C9" s="9">
        <v>2.7029999999999998</v>
      </c>
      <c r="D9" s="10">
        <v>0.93750999999999995</v>
      </c>
      <c r="E9" s="9">
        <f t="shared" si="2"/>
        <v>34.684054753977058</v>
      </c>
      <c r="F9" s="9">
        <f t="shared" si="1"/>
        <v>-1.7654899999999998</v>
      </c>
    </row>
    <row r="10" spans="1:6">
      <c r="A10" s="7">
        <v>1030225001</v>
      </c>
      <c r="B10" s="8" t="s">
        <v>268</v>
      </c>
      <c r="C10" s="9">
        <v>420.99200000000002</v>
      </c>
      <c r="D10" s="10">
        <v>175.52858000000001</v>
      </c>
      <c r="E10" s="9">
        <f t="shared" si="2"/>
        <v>41.694041692003644</v>
      </c>
      <c r="F10" s="9">
        <f t="shared" si="1"/>
        <v>-245.46342000000001</v>
      </c>
    </row>
    <row r="11" spans="1:6">
      <c r="A11" s="7">
        <v>1030226001</v>
      </c>
      <c r="B11" s="8" t="s">
        <v>277</v>
      </c>
      <c r="C11" s="9">
        <v>0</v>
      </c>
      <c r="D11" s="10">
        <v>-18.586020000000001</v>
      </c>
      <c r="E11" s="9" t="e">
        <f t="shared" si="2"/>
        <v>#DIV/0!</v>
      </c>
      <c r="F11" s="9">
        <f t="shared" si="1"/>
        <v>-18.586020000000001</v>
      </c>
    </row>
    <row r="12" spans="1:6" s="6" customFormat="1">
      <c r="A12" s="68">
        <v>1050000000</v>
      </c>
      <c r="B12" s="67" t="s">
        <v>6</v>
      </c>
      <c r="C12" s="5">
        <f>SUM(C13:C13)</f>
        <v>50</v>
      </c>
      <c r="D12" s="5">
        <f>SUM(D13:D13)</f>
        <v>36.882599999999996</v>
      </c>
      <c r="E12" s="5">
        <f t="shared" si="0"/>
        <v>73.765199999999993</v>
      </c>
      <c r="F12" s="5">
        <f t="shared" si="1"/>
        <v>-13.117400000000004</v>
      </c>
    </row>
    <row r="13" spans="1:6" ht="15.75" customHeight="1">
      <c r="A13" s="7">
        <v>1050300000</v>
      </c>
      <c r="B13" s="11" t="s">
        <v>226</v>
      </c>
      <c r="C13" s="12">
        <v>50</v>
      </c>
      <c r="D13" s="10">
        <v>36.882599999999996</v>
      </c>
      <c r="E13" s="9">
        <f t="shared" si="0"/>
        <v>73.765199999999993</v>
      </c>
      <c r="F13" s="9">
        <f t="shared" si="1"/>
        <v>-13.117400000000004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1393</v>
      </c>
      <c r="D14" s="5">
        <f>D15+D16</f>
        <v>204.49797999999998</v>
      </c>
      <c r="E14" s="5">
        <f t="shared" si="0"/>
        <v>14.680400574300071</v>
      </c>
      <c r="F14" s="5">
        <f t="shared" si="1"/>
        <v>-1188.5020199999999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32.416899999999998</v>
      </c>
      <c r="E15" s="9">
        <f t="shared" si="0"/>
        <v>7.4865819861431868</v>
      </c>
      <c r="F15" s="9">
        <f>SUM(D15-C15)</f>
        <v>-400.5831</v>
      </c>
    </row>
    <row r="16" spans="1:6" ht="15.75" customHeight="1">
      <c r="A16" s="7">
        <v>1060600000</v>
      </c>
      <c r="B16" s="11" t="s">
        <v>7</v>
      </c>
      <c r="C16" s="9">
        <v>960</v>
      </c>
      <c r="D16" s="10">
        <v>172.08107999999999</v>
      </c>
      <c r="E16" s="9">
        <f t="shared" si="0"/>
        <v>17.925112499999997</v>
      </c>
      <c r="F16" s="9">
        <f t="shared" si="1"/>
        <v>-787.91892000000007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0.7</v>
      </c>
      <c r="E17" s="5">
        <f t="shared" si="0"/>
        <v>8.75</v>
      </c>
      <c r="F17" s="5">
        <f t="shared" si="1"/>
        <v>-7.3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0.7</v>
      </c>
      <c r="E18" s="9">
        <f t="shared" si="0"/>
        <v>8.75</v>
      </c>
      <c r="F18" s="9">
        <f t="shared" si="1"/>
        <v>-7.3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390</v>
      </c>
      <c r="D25" s="5">
        <f>D26+D29+D31+D34</f>
        <v>287.17819000000003</v>
      </c>
      <c r="E25" s="5">
        <f t="shared" si="0"/>
        <v>73.635433333333339</v>
      </c>
      <c r="F25" s="5">
        <f t="shared" si="1"/>
        <v>-102.82180999999997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272.45726000000002</v>
      </c>
      <c r="E26" s="5">
        <f t="shared" si="0"/>
        <v>77.844931428571428</v>
      </c>
      <c r="F26" s="5">
        <f t="shared" si="1"/>
        <v>-77.542739999999981</v>
      </c>
    </row>
    <row r="27" spans="1:6">
      <c r="A27" s="16">
        <v>1110502510</v>
      </c>
      <c r="B27" s="17" t="s">
        <v>222</v>
      </c>
      <c r="C27" s="12">
        <v>320</v>
      </c>
      <c r="D27" s="10">
        <v>265.68351000000001</v>
      </c>
      <c r="E27" s="9">
        <f t="shared" si="0"/>
        <v>83.026096874999993</v>
      </c>
      <c r="F27" s="9">
        <f t="shared" si="1"/>
        <v>-54.316489999999988</v>
      </c>
    </row>
    <row r="28" spans="1:6">
      <c r="A28" s="7">
        <v>1110503510</v>
      </c>
      <c r="B28" s="11" t="s">
        <v>221</v>
      </c>
      <c r="C28" s="12">
        <v>30</v>
      </c>
      <c r="D28" s="10">
        <v>6.7737499999999997</v>
      </c>
      <c r="E28" s="9">
        <f t="shared" si="0"/>
        <v>22.579166666666666</v>
      </c>
      <c r="F28" s="9">
        <f t="shared" si="1"/>
        <v>-23.22625</v>
      </c>
    </row>
    <row r="29" spans="1:6" s="15" customFormat="1" ht="19.5" customHeight="1">
      <c r="A29" s="68">
        <v>1130000000</v>
      </c>
      <c r="B29" s="69" t="s">
        <v>128</v>
      </c>
      <c r="C29" s="5">
        <f>C30</f>
        <v>40</v>
      </c>
      <c r="D29" s="5">
        <f>D30</f>
        <v>14.720929999999999</v>
      </c>
      <c r="E29" s="5">
        <f t="shared" si="0"/>
        <v>36.802324999999996</v>
      </c>
      <c r="F29" s="5">
        <f t="shared" si="1"/>
        <v>-25.279070000000001</v>
      </c>
    </row>
    <row r="30" spans="1:6" ht="36" customHeight="1">
      <c r="A30" s="7">
        <v>1130206510</v>
      </c>
      <c r="B30" s="8" t="s">
        <v>413</v>
      </c>
      <c r="C30" s="9">
        <v>40</v>
      </c>
      <c r="D30" s="10">
        <v>14.720929999999999</v>
      </c>
      <c r="E30" s="9">
        <f t="shared" si="0"/>
        <v>36.802324999999996</v>
      </c>
      <c r="F30" s="9">
        <f t="shared" si="1"/>
        <v>-25.279070000000001</v>
      </c>
    </row>
    <row r="31" spans="1:6" ht="25.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9">
        <f>C35</f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1.5" customHeight="1">
      <c r="A35" s="7">
        <v>1163305010</v>
      </c>
      <c r="B35" s="8" t="s">
        <v>256</v>
      </c>
      <c r="C35" s="9"/>
      <c r="D35" s="10"/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2642.75</v>
      </c>
      <c r="D39" s="125">
        <f>SUM(D4,D25)</f>
        <v>896.13688999999999</v>
      </c>
      <c r="E39" s="5">
        <f t="shared" si="0"/>
        <v>33.909257023933407</v>
      </c>
      <c r="F39" s="5">
        <f t="shared" si="1"/>
        <v>-1746.61311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11376.282999999999</v>
      </c>
      <c r="D40" s="5">
        <f>SUM(D41:D48)</f>
        <v>1362.011</v>
      </c>
      <c r="E40" s="5">
        <f t="shared" si="0"/>
        <v>11.97237269853431</v>
      </c>
      <c r="F40" s="5">
        <f t="shared" si="1"/>
        <v>-10014.271999999999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6">
        <v>1007.25</v>
      </c>
      <c r="E41" s="9">
        <f t="shared" si="0"/>
        <v>41.666666666666664</v>
      </c>
      <c r="F41" s="9">
        <f t="shared" si="1"/>
        <v>-1410.15</v>
      </c>
    </row>
    <row r="42" spans="1:7" ht="15" hidden="1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6448.2049999999999</v>
      </c>
      <c r="D43" s="10">
        <v>311.8</v>
      </c>
      <c r="E43" s="9">
        <f t="shared" si="0"/>
        <v>4.8354542077989153</v>
      </c>
      <c r="F43" s="9">
        <f t="shared" si="1"/>
        <v>-6136.4049999999997</v>
      </c>
    </row>
    <row r="44" spans="1:7" ht="18.75" customHeight="1">
      <c r="A44" s="16">
        <v>2023000000</v>
      </c>
      <c r="B44" s="17" t="s">
        <v>20</v>
      </c>
      <c r="C44" s="12">
        <v>94.305999999999997</v>
      </c>
      <c r="D44" s="180">
        <v>42.960999999999999</v>
      </c>
      <c r="E44" s="9">
        <f t="shared" si="0"/>
        <v>45.554895764850592</v>
      </c>
      <c r="F44" s="9">
        <f t="shared" si="1"/>
        <v>-51.344999999999999</v>
      </c>
    </row>
    <row r="45" spans="1:7" ht="17.25" customHeight="1">
      <c r="A45" s="16">
        <v>2024000000</v>
      </c>
      <c r="B45" s="17" t="s">
        <v>21</v>
      </c>
      <c r="C45" s="12">
        <v>2416.3719999999998</v>
      </c>
      <c r="D45" s="181"/>
      <c r="E45" s="9">
        <f t="shared" si="0"/>
        <v>0</v>
      </c>
      <c r="F45" s="9">
        <f t="shared" si="1"/>
        <v>-2416.3719999999998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8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289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8">
        <v>2190000010</v>
      </c>
      <c r="B49" s="239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3">
        <f>C39+C40</f>
        <v>14019.032999999999</v>
      </c>
      <c r="D50" s="244">
        <f>D39+D40</f>
        <v>2258.1478900000002</v>
      </c>
      <c r="E50" s="5">
        <f t="shared" si="0"/>
        <v>16.107729327693288</v>
      </c>
      <c r="F50" s="5">
        <f t="shared" si="1"/>
        <v>-11760.885109999999</v>
      </c>
      <c r="G50" s="93"/>
      <c r="H50" s="262"/>
    </row>
    <row r="51" spans="1:8" s="6" customFormat="1">
      <c r="A51" s="3"/>
      <c r="B51" s="21" t="s">
        <v>307</v>
      </c>
      <c r="C51" s="92">
        <f>C50-C97</f>
        <v>-384.86571000000185</v>
      </c>
      <c r="D51" s="92">
        <f>D50-D97</f>
        <v>192.30554000000029</v>
      </c>
      <c r="E51" s="22"/>
      <c r="F51" s="22"/>
    </row>
    <row r="52" spans="1:8">
      <c r="A52" s="23"/>
      <c r="B52" s="24"/>
      <c r="C52" s="235"/>
      <c r="D52" s="235" t="s">
        <v>321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410</v>
      </c>
      <c r="D53" s="471" t="s">
        <v>417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1628.0219999999999</v>
      </c>
      <c r="D55" s="32">
        <f>D56+D57+D58+D59+D60+D62+D61</f>
        <v>563.20720000000006</v>
      </c>
      <c r="E55" s="34">
        <f>SUM(D55/C55*100)</f>
        <v>34.594569360856312</v>
      </c>
      <c r="F55" s="34">
        <f>SUM(D55-C55)</f>
        <v>-1064.8147999999999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1558.7</v>
      </c>
      <c r="D57" s="37">
        <v>558.88520000000005</v>
      </c>
      <c r="E57" s="34">
        <f>SUM(D57/C57*100)</f>
        <v>35.855854237505618</v>
      </c>
      <c r="F57" s="38">
        <f t="shared" ref="F57:F97" si="3">SUM(D57-C57)</f>
        <v>-999.81479999999999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10</v>
      </c>
      <c r="D61" s="40">
        <v>0</v>
      </c>
      <c r="E61" s="38">
        <f t="shared" si="4"/>
        <v>0</v>
      </c>
      <c r="F61" s="38">
        <f t="shared" si="3"/>
        <v>-10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4.3220000000000001</v>
      </c>
      <c r="E62" s="38">
        <f t="shared" si="4"/>
        <v>7.285661306092174</v>
      </c>
      <c r="F62" s="38">
        <f t="shared" si="3"/>
        <v>-55</v>
      </c>
    </row>
    <row r="63" spans="1:8" s="6" customFormat="1">
      <c r="A63" s="41" t="s">
        <v>43</v>
      </c>
      <c r="B63" s="42" t="s">
        <v>44</v>
      </c>
      <c r="C63" s="32">
        <f>C64</f>
        <v>94.305999999999997</v>
      </c>
      <c r="D63" s="32">
        <f>D64</f>
        <v>26.987950000000001</v>
      </c>
      <c r="E63" s="34">
        <f t="shared" si="4"/>
        <v>28.617426250715756</v>
      </c>
      <c r="F63" s="34">
        <f t="shared" si="3"/>
        <v>-67.318049999999999</v>
      </c>
    </row>
    <row r="64" spans="1:8">
      <c r="A64" s="43" t="s">
        <v>45</v>
      </c>
      <c r="B64" s="44" t="s">
        <v>46</v>
      </c>
      <c r="C64" s="37">
        <v>94.305999999999997</v>
      </c>
      <c r="D64" s="37">
        <v>26.987950000000001</v>
      </c>
      <c r="E64" s="38">
        <f t="shared" si="4"/>
        <v>28.617426250715756</v>
      </c>
      <c r="F64" s="38">
        <f t="shared" si="3"/>
        <v>-67.318049999999999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336</v>
      </c>
      <c r="D65" s="32">
        <f>SUM(D68+D69+D70)</f>
        <v>46.7</v>
      </c>
      <c r="E65" s="34">
        <f t="shared" si="4"/>
        <v>13.898809523809524</v>
      </c>
      <c r="F65" s="34">
        <f t="shared" si="3"/>
        <v>-289.3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38</v>
      </c>
      <c r="D68" s="37">
        <v>31</v>
      </c>
      <c r="E68" s="34">
        <f t="shared" si="4"/>
        <v>81.578947368421055</v>
      </c>
      <c r="F68" s="34">
        <f t="shared" si="3"/>
        <v>-7</v>
      </c>
    </row>
    <row r="69" spans="1:7">
      <c r="A69" s="46" t="s">
        <v>215</v>
      </c>
      <c r="B69" s="47" t="s">
        <v>216</v>
      </c>
      <c r="C69" s="37">
        <v>296</v>
      </c>
      <c r="D69" s="37">
        <v>15.7</v>
      </c>
      <c r="E69" s="34">
        <f t="shared" si="4"/>
        <v>5.3040540540540544</v>
      </c>
      <c r="F69" s="34">
        <f t="shared" si="3"/>
        <v>-280.3</v>
      </c>
    </row>
    <row r="70" spans="1:7">
      <c r="A70" s="46" t="s">
        <v>340</v>
      </c>
      <c r="B70" s="47" t="s">
        <v>395</v>
      </c>
      <c r="C70" s="37">
        <v>2</v>
      </c>
      <c r="D70" s="37">
        <v>0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2219.8817100000001</v>
      </c>
      <c r="D71" s="48">
        <f>SUM(D72:D75)</f>
        <v>416.14416999999997</v>
      </c>
      <c r="E71" s="34">
        <f t="shared" si="4"/>
        <v>18.74623175304237</v>
      </c>
      <c r="F71" s="34">
        <f t="shared" si="3"/>
        <v>-1803.7375400000001</v>
      </c>
    </row>
    <row r="72" spans="1:7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353.94416999999999</v>
      </c>
      <c r="E74" s="38">
        <f t="shared" si="4"/>
        <v>16.696411329479321</v>
      </c>
      <c r="F74" s="38">
        <f t="shared" si="3"/>
        <v>-1765.9375400000001</v>
      </c>
    </row>
    <row r="75" spans="1:7">
      <c r="A75" s="35" t="s">
        <v>63</v>
      </c>
      <c r="B75" s="39" t="s">
        <v>64</v>
      </c>
      <c r="C75" s="49">
        <v>100</v>
      </c>
      <c r="D75" s="37">
        <v>62.2</v>
      </c>
      <c r="E75" s="38">
        <f t="shared" si="4"/>
        <v>62.2</v>
      </c>
      <c r="F75" s="38">
        <f t="shared" si="3"/>
        <v>-37.799999999999997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7042.2830000000004</v>
      </c>
      <c r="D76" s="32">
        <f>SUM(D77:D79)</f>
        <v>554.76603</v>
      </c>
      <c r="E76" s="34">
        <f t="shared" si="4"/>
        <v>7.8776446501794943</v>
      </c>
      <c r="F76" s="34">
        <f t="shared" si="3"/>
        <v>-6487.5169700000006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.75" customHeight="1">
      <c r="A78" s="35" t="s">
        <v>69</v>
      </c>
      <c r="B78" s="51" t="s">
        <v>70</v>
      </c>
      <c r="C78" s="37">
        <v>6397.88</v>
      </c>
      <c r="D78" s="37">
        <v>307.22192999999999</v>
      </c>
      <c r="E78" s="38">
        <f t="shared" si="4"/>
        <v>4.801933296654517</v>
      </c>
      <c r="F78" s="38">
        <f t="shared" si="3"/>
        <v>-6090.6580700000004</v>
      </c>
    </row>
    <row r="79" spans="1:7">
      <c r="A79" s="35" t="s">
        <v>71</v>
      </c>
      <c r="B79" s="39" t="s">
        <v>72</v>
      </c>
      <c r="C79" s="37">
        <v>644.40300000000002</v>
      </c>
      <c r="D79" s="37">
        <v>247.54409999999999</v>
      </c>
      <c r="E79" s="38">
        <f t="shared" si="4"/>
        <v>38.414485966080228</v>
      </c>
      <c r="F79" s="38">
        <f t="shared" si="3"/>
        <v>-396.85890000000006</v>
      </c>
    </row>
    <row r="80" spans="1:7" s="6" customFormat="1">
      <c r="A80" s="30" t="s">
        <v>83</v>
      </c>
      <c r="B80" s="31" t="s">
        <v>84</v>
      </c>
      <c r="C80" s="32">
        <f>C81</f>
        <v>3063.4059999999999</v>
      </c>
      <c r="D80" s="32">
        <f>SUM(D81)</f>
        <v>450.54500000000002</v>
      </c>
      <c r="E80" s="34">
        <f t="shared" si="4"/>
        <v>14.707322503122342</v>
      </c>
      <c r="F80" s="34">
        <f t="shared" si="3"/>
        <v>-2612.8609999999999</v>
      </c>
    </row>
    <row r="81" spans="1:6" ht="15.75" customHeight="1">
      <c r="A81" s="35" t="s">
        <v>85</v>
      </c>
      <c r="B81" s="39" t="s">
        <v>230</v>
      </c>
      <c r="C81" s="37">
        <v>3063.4059999999999</v>
      </c>
      <c r="D81" s="37">
        <v>450.54500000000002</v>
      </c>
      <c r="E81" s="38">
        <f t="shared" si="4"/>
        <v>14.707322503122342</v>
      </c>
      <c r="F81" s="38">
        <f t="shared" si="3"/>
        <v>-2612.8609999999999</v>
      </c>
    </row>
    <row r="82" spans="1:6" s="6" customFormat="1" ht="0.7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87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89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90</v>
      </c>
      <c r="B86" s="39" t="s">
        <v>91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92</v>
      </c>
      <c r="B87" s="31" t="s">
        <v>93</v>
      </c>
      <c r="C87" s="32">
        <f>C88+C89+C90+C91+C92</f>
        <v>20</v>
      </c>
      <c r="D87" s="32">
        <f>D88+D89+D90+D91+D92</f>
        <v>7.492</v>
      </c>
      <c r="E87" s="38">
        <f t="shared" si="4"/>
        <v>37.46</v>
      </c>
      <c r="F87" s="22">
        <f>F88+F89+F90+F91+F92</f>
        <v>-12.507999999999999</v>
      </c>
    </row>
    <row r="88" spans="1:6" ht="17.25" customHeight="1">
      <c r="A88" s="35" t="s">
        <v>94</v>
      </c>
      <c r="B88" s="39" t="s">
        <v>95</v>
      </c>
      <c r="C88" s="37">
        <v>20</v>
      </c>
      <c r="D88" s="37">
        <v>7.492</v>
      </c>
      <c r="E88" s="38">
        <f t="shared" si="4"/>
        <v>37.46</v>
      </c>
      <c r="F88" s="38">
        <f>SUM(D88-C88)</f>
        <v>-12.507999999999999</v>
      </c>
    </row>
    <row r="89" spans="1:6" ht="15.75" hidden="1" customHeight="1">
      <c r="A89" s="35" t="s">
        <v>96</v>
      </c>
      <c r="B89" s="39" t="s">
        <v>97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113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114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115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116</v>
      </c>
      <c r="C97" s="246">
        <f>C55+C63+C71+C76+C80+C82+C87+C65+C93</f>
        <v>14403.898710000001</v>
      </c>
      <c r="D97" s="246">
        <f>D55+D63+D71+D76+D80+D82+D87+D65+D93</f>
        <v>2065.8423499999999</v>
      </c>
      <c r="E97" s="34">
        <f t="shared" si="4"/>
        <v>14.342244357534778</v>
      </c>
      <c r="F97" s="34">
        <f t="shared" si="3"/>
        <v>-12338.056360000002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117</v>
      </c>
      <c r="B99" s="63"/>
      <c r="C99" s="178"/>
      <c r="D99" s="178"/>
      <c r="E99" s="64"/>
    </row>
    <row r="100" spans="1:8" s="65" customFormat="1" ht="20.25" customHeight="1">
      <c r="A100" s="66" t="s">
        <v>118</v>
      </c>
      <c r="B100" s="66"/>
      <c r="C100" s="65" t="s">
        <v>119</v>
      </c>
    </row>
    <row r="101" spans="1:8" ht="13.5" customHeight="1">
      <c r="C101" s="118"/>
    </row>
    <row r="103" spans="1:8" ht="5.25" customHeight="1"/>
    <row r="142" hidden="1"/>
  </sheetData>
  <customSheetViews>
    <customSheetView guid="{14D9A581-372D-44DF-BD53-18F0DF939BBA}" scale="70" showPageBreaks="1" printArea="1" hiddenRows="1" state="hidden" view="pageBreakPreview" topLeftCell="A15">
      <selection activeCell="D81" sqref="D81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5C539BE6-C8E0-453F-AB5E-9E58094195EA}" scale="70" showPageBreaks="1" printArea="1" hiddenRows="1" view="pageBreakPreview" topLeftCell="A31">
      <selection activeCell="C79" sqref="C79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5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6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8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9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printArea="1" hiddenRows="1" view="pageBreakPreview" topLeftCell="A15">
      <selection activeCell="D81" sqref="D81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1"/>
  <sheetViews>
    <sheetView view="pageBreakPreview" topLeftCell="A37" zoomScale="70" zoomScaleNormal="100" zoomScaleSheetLayoutView="70" workbookViewId="0">
      <selection activeCell="D82" sqref="D82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7" t="s">
        <v>423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395.61276000000004</v>
      </c>
      <c r="E4" s="5">
        <f>SUM(D4/C4*100)</f>
        <v>31.049638576911303</v>
      </c>
      <c r="F4" s="5">
        <f>SUM(D4-C4)</f>
        <v>-878.51724000000013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72.571349999999995</v>
      </c>
      <c r="E5" s="5">
        <f t="shared" ref="E5:E51" si="0">SUM(D5/C5*100)</f>
        <v>42.439385964912276</v>
      </c>
      <c r="F5" s="5">
        <f t="shared" ref="F5:F51" si="1">SUM(D5-C5)</f>
        <v>-98.428650000000005</v>
      </c>
    </row>
    <row r="6" spans="1:6">
      <c r="A6" s="7">
        <v>1010200001</v>
      </c>
      <c r="B6" s="8" t="s">
        <v>225</v>
      </c>
      <c r="C6" s="9">
        <v>171</v>
      </c>
      <c r="D6" s="10">
        <v>72.571349999999995</v>
      </c>
      <c r="E6" s="9">
        <f t="shared" ref="E6:E11" si="2">SUM(D6/C6*100)</f>
        <v>42.439385964912276</v>
      </c>
      <c r="F6" s="9">
        <f t="shared" si="1"/>
        <v>-98.428650000000005</v>
      </c>
    </row>
    <row r="7" spans="1:6" ht="31.5">
      <c r="A7" s="3">
        <v>1030000000</v>
      </c>
      <c r="B7" s="13" t="s">
        <v>267</v>
      </c>
      <c r="C7" s="5">
        <f>C8+C10+C9</f>
        <v>616.13</v>
      </c>
      <c r="D7" s="227">
        <f>D8+D10+D9+D11</f>
        <v>282.05026000000004</v>
      </c>
      <c r="E7" s="5">
        <f t="shared" si="2"/>
        <v>45.777718987875943</v>
      </c>
      <c r="F7" s="5">
        <f t="shared" si="1"/>
        <v>-334.07973999999996</v>
      </c>
    </row>
    <row r="8" spans="1:6">
      <c r="A8" s="7">
        <v>1030223001</v>
      </c>
      <c r="B8" s="8" t="s">
        <v>269</v>
      </c>
      <c r="C8" s="9">
        <v>229.816</v>
      </c>
      <c r="D8" s="10">
        <v>138.10099</v>
      </c>
      <c r="E8" s="9">
        <f t="shared" si="2"/>
        <v>60.09198228147735</v>
      </c>
      <c r="F8" s="9">
        <f t="shared" si="1"/>
        <v>-91.715010000000007</v>
      </c>
    </row>
    <row r="9" spans="1:6">
      <c r="A9" s="7">
        <v>1030224001</v>
      </c>
      <c r="B9" s="8" t="s">
        <v>275</v>
      </c>
      <c r="C9" s="9">
        <v>2.4649999999999999</v>
      </c>
      <c r="D9" s="10">
        <v>0.85477999999999998</v>
      </c>
      <c r="E9" s="9">
        <f t="shared" si="2"/>
        <v>34.676673427991886</v>
      </c>
      <c r="F9" s="9">
        <f t="shared" si="1"/>
        <v>-1.61022</v>
      </c>
    </row>
    <row r="10" spans="1:6">
      <c r="A10" s="7">
        <v>1030225001</v>
      </c>
      <c r="B10" s="8" t="s">
        <v>268</v>
      </c>
      <c r="C10" s="9">
        <v>383.84899999999999</v>
      </c>
      <c r="D10" s="10">
        <v>160.04079999999999</v>
      </c>
      <c r="E10" s="9">
        <f t="shared" si="2"/>
        <v>41.693686840398172</v>
      </c>
      <c r="F10" s="9">
        <f t="shared" si="1"/>
        <v>-223.8082</v>
      </c>
    </row>
    <row r="11" spans="1:6">
      <c r="A11" s="7">
        <v>1030226001</v>
      </c>
      <c r="B11" s="8" t="s">
        <v>277</v>
      </c>
      <c r="C11" s="9">
        <v>0</v>
      </c>
      <c r="D11" s="10">
        <v>-16.94631</v>
      </c>
      <c r="E11" s="9" t="e">
        <f t="shared" si="2"/>
        <v>#DIV/0!</v>
      </c>
      <c r="F11" s="9">
        <f t="shared" si="1"/>
        <v>-16.94631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469</v>
      </c>
      <c r="D14" s="5">
        <f>D15+D16</f>
        <v>38.341149999999999</v>
      </c>
      <c r="E14" s="5">
        <f t="shared" si="0"/>
        <v>8.1750852878464819</v>
      </c>
      <c r="F14" s="5">
        <f t="shared" si="1"/>
        <v>-430.65885000000003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8.1676400000000005</v>
      </c>
      <c r="E15" s="9">
        <f t="shared" si="0"/>
        <v>6.5868064516129028</v>
      </c>
      <c r="F15" s="9">
        <f>SUM(D15-C15)</f>
        <v>-115.83235999999999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30.17351</v>
      </c>
      <c r="E16" s="9">
        <f t="shared" si="0"/>
        <v>8.7459449275362324</v>
      </c>
      <c r="F16" s="9">
        <f t="shared" si="1"/>
        <v>-314.82648999999998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2.65</v>
      </c>
      <c r="E17" s="5">
        <f t="shared" si="0"/>
        <v>33.125</v>
      </c>
      <c r="F17" s="5">
        <f t="shared" si="1"/>
        <v>-5.35</v>
      </c>
    </row>
    <row r="18" spans="1:6" ht="17.25" customHeight="1">
      <c r="A18" s="7">
        <v>1080400001</v>
      </c>
      <c r="B18" s="8" t="s">
        <v>258</v>
      </c>
      <c r="C18" s="9">
        <v>8</v>
      </c>
      <c r="D18" s="10">
        <v>2.65</v>
      </c>
      <c r="E18" s="9">
        <f t="shared" si="0"/>
        <v>33.125</v>
      </c>
      <c r="F18" s="9">
        <f t="shared" si="1"/>
        <v>-5.35</v>
      </c>
    </row>
    <row r="19" spans="1:6" ht="49.5" hidden="1" customHeight="1">
      <c r="A19" s="7">
        <v>1080714001</v>
      </c>
      <c r="B19" s="8" t="s">
        <v>223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140</v>
      </c>
      <c r="D25" s="5">
        <f>D26+D29+D31+D34</f>
        <v>146.83104</v>
      </c>
      <c r="E25" s="5">
        <f t="shared" si="0"/>
        <v>104.87931428571429</v>
      </c>
      <c r="F25" s="5">
        <f t="shared" si="1"/>
        <v>6.8310400000000016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40</v>
      </c>
      <c r="D26" s="5">
        <f>D27+D28</f>
        <v>32.5</v>
      </c>
      <c r="E26" s="5">
        <f t="shared" si="0"/>
        <v>81.25</v>
      </c>
      <c r="F26" s="5">
        <f t="shared" si="1"/>
        <v>-7.5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221</v>
      </c>
      <c r="C28" s="12">
        <v>40</v>
      </c>
      <c r="D28" s="10">
        <v>32.5</v>
      </c>
      <c r="E28" s="9">
        <f t="shared" si="0"/>
        <v>81.25</v>
      </c>
      <c r="F28" s="9">
        <f t="shared" si="1"/>
        <v>-7.5</v>
      </c>
    </row>
    <row r="29" spans="1:6" s="15" customFormat="1" ht="27.75" customHeight="1">
      <c r="A29" s="68">
        <v>1130000000</v>
      </c>
      <c r="B29" s="69" t="s">
        <v>128</v>
      </c>
      <c r="C29" s="5">
        <f>C30</f>
        <v>100</v>
      </c>
      <c r="D29" s="5">
        <f>D30</f>
        <v>114.33104</v>
      </c>
      <c r="E29" s="5">
        <f t="shared" si="0"/>
        <v>114.33104</v>
      </c>
      <c r="F29" s="5">
        <f t="shared" si="1"/>
        <v>14.331040000000002</v>
      </c>
    </row>
    <row r="30" spans="1:6" ht="15.75" customHeight="1">
      <c r="A30" s="7">
        <v>1130206005</v>
      </c>
      <c r="B30" s="8" t="s">
        <v>14</v>
      </c>
      <c r="C30" s="9">
        <v>100</v>
      </c>
      <c r="D30" s="10">
        <v>114.33104</v>
      </c>
      <c r="E30" s="9">
        <f t="shared" si="0"/>
        <v>114.33104</v>
      </c>
      <c r="F30" s="9">
        <f t="shared" si="1"/>
        <v>14.331040000000002</v>
      </c>
    </row>
    <row r="31" spans="1:6" ht="14.2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130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4.2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132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16</v>
      </c>
      <c r="C37" s="125">
        <f>SUM(C4,C25)</f>
        <v>1414.13</v>
      </c>
      <c r="D37" s="125">
        <f>D4+D25</f>
        <v>542.44380000000001</v>
      </c>
      <c r="E37" s="5">
        <f t="shared" si="0"/>
        <v>38.358835467743418</v>
      </c>
      <c r="F37" s="5">
        <f t="shared" si="1"/>
        <v>-871.6862000000001</v>
      </c>
    </row>
    <row r="38" spans="1:7" s="6" customFormat="1">
      <c r="A38" s="3">
        <v>2000000000</v>
      </c>
      <c r="B38" s="4" t="s">
        <v>17</v>
      </c>
      <c r="C38" s="245">
        <f>C39+C40+C41+C42+C49+C50</f>
        <v>12030.81365</v>
      </c>
      <c r="D38" s="5">
        <f>D39+D40+D41+D42+D49+D50</f>
        <v>2472.462</v>
      </c>
      <c r="E38" s="5">
        <f t="shared" si="0"/>
        <v>20.551078854088974</v>
      </c>
      <c r="F38" s="5">
        <f t="shared" si="1"/>
        <v>-9558.3516500000005</v>
      </c>
      <c r="G38" s="19"/>
    </row>
    <row r="39" spans="1:7" ht="16.5" customHeight="1">
      <c r="A39" s="16">
        <v>2021000000</v>
      </c>
      <c r="B39" s="17" t="s">
        <v>18</v>
      </c>
      <c r="C39" s="12">
        <v>4903.5</v>
      </c>
      <c r="D39" s="20">
        <v>2043.125</v>
      </c>
      <c r="E39" s="9">
        <v>0</v>
      </c>
      <c r="F39" s="9">
        <f t="shared" si="1"/>
        <v>-2860.375</v>
      </c>
    </row>
    <row r="40" spans="1:7" ht="17.25" customHeight="1">
      <c r="A40" s="16">
        <v>2021500200</v>
      </c>
      <c r="B40" s="17" t="s">
        <v>228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>
      <c r="A41" s="16">
        <v>2022000000</v>
      </c>
      <c r="B41" s="17" t="s">
        <v>19</v>
      </c>
      <c r="C41" s="12">
        <v>6399.0466500000002</v>
      </c>
      <c r="D41" s="10">
        <v>335.55</v>
      </c>
      <c r="E41" s="9">
        <f t="shared" si="0"/>
        <v>5.2437498638957418</v>
      </c>
      <c r="F41" s="9">
        <f t="shared" si="1"/>
        <v>-6063.49665</v>
      </c>
    </row>
    <row r="42" spans="1:7" ht="17.25" customHeight="1">
      <c r="A42" s="16">
        <v>2023000000</v>
      </c>
      <c r="B42" s="17" t="s">
        <v>20</v>
      </c>
      <c r="C42" s="12">
        <v>235.76499999999999</v>
      </c>
      <c r="D42" s="180">
        <v>93.787000000000006</v>
      </c>
      <c r="E42" s="9">
        <f t="shared" si="0"/>
        <v>39.779865544079918</v>
      </c>
      <c r="F42" s="9">
        <f t="shared" si="1"/>
        <v>-141.97799999999998</v>
      </c>
    </row>
    <row r="43" spans="1:7" ht="18" hidden="1" customHeight="1">
      <c r="A43" s="16">
        <v>2020400000</v>
      </c>
      <c r="B43" s="17" t="s">
        <v>21</v>
      </c>
      <c r="C43" s="12"/>
      <c r="D43" s="181"/>
      <c r="E43" s="9" t="e">
        <f t="shared" si="0"/>
        <v>#DIV/0!</v>
      </c>
      <c r="F43" s="9">
        <f t="shared" si="1"/>
        <v>0</v>
      </c>
    </row>
    <row r="44" spans="1:7" ht="14.25" hidden="1" customHeight="1">
      <c r="A44" s="16">
        <v>2020900000</v>
      </c>
      <c r="B44" s="18" t="s">
        <v>22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7" ht="16.5" hidden="1" customHeight="1">
      <c r="A45" s="122">
        <v>2180000000</v>
      </c>
      <c r="B45" s="123" t="s">
        <v>288</v>
      </c>
      <c r="C45" s="184">
        <f>C46</f>
        <v>0</v>
      </c>
      <c r="D45" s="236">
        <f>D46</f>
        <v>0</v>
      </c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2180501010</v>
      </c>
      <c r="B46" s="18" t="s">
        <v>287</v>
      </c>
      <c r="C46" s="12">
        <v>0</v>
      </c>
      <c r="D46" s="181">
        <v>0</v>
      </c>
      <c r="E46" s="9" t="e">
        <f t="shared" si="0"/>
        <v>#DIV/0!</v>
      </c>
      <c r="F46" s="9">
        <f t="shared" si="1"/>
        <v>0</v>
      </c>
    </row>
    <row r="47" spans="1:7" ht="19.5" hidden="1" customHeight="1">
      <c r="A47" s="7">
        <v>2190500005</v>
      </c>
      <c r="B47" s="11" t="s">
        <v>23</v>
      </c>
      <c r="C47" s="14"/>
      <c r="D47" s="14"/>
      <c r="E47" s="9" t="e">
        <f t="shared" si="0"/>
        <v>#DIV/0!</v>
      </c>
      <c r="F47" s="9">
        <f t="shared" si="1"/>
        <v>0</v>
      </c>
    </row>
    <row r="48" spans="1:7" s="6" customFormat="1" ht="35.25" hidden="1" customHeight="1">
      <c r="A48" s="3">
        <v>3000000000</v>
      </c>
      <c r="B48" s="13" t="s">
        <v>24</v>
      </c>
      <c r="C48" s="120">
        <v>0</v>
      </c>
      <c r="D48" s="14">
        <v>0</v>
      </c>
      <c r="E48" s="9" t="e">
        <f t="shared" si="0"/>
        <v>#DIV/0!</v>
      </c>
      <c r="F48" s="9">
        <f t="shared" si="1"/>
        <v>0</v>
      </c>
    </row>
    <row r="49" spans="1:8" s="6" customFormat="1" ht="19.5" customHeight="1">
      <c r="A49" s="7">
        <v>2020400000</v>
      </c>
      <c r="B49" s="8" t="s">
        <v>21</v>
      </c>
      <c r="C49" s="12">
        <v>88.9</v>
      </c>
      <c r="D49" s="10"/>
      <c r="E49" s="9">
        <f t="shared" si="0"/>
        <v>0</v>
      </c>
      <c r="F49" s="9">
        <f t="shared" si="1"/>
        <v>-88.9</v>
      </c>
    </row>
    <row r="50" spans="1:8" s="6" customFormat="1" ht="15" customHeight="1">
      <c r="A50" s="7">
        <v>2070500010</v>
      </c>
      <c r="B50" s="11" t="s">
        <v>289</v>
      </c>
      <c r="C50" s="12">
        <v>403.60199999999998</v>
      </c>
      <c r="D50" s="10">
        <v>0</v>
      </c>
      <c r="E50" s="9">
        <v>0</v>
      </c>
      <c r="F50" s="9">
        <f>SUM(D50-C50)</f>
        <v>-403.60199999999998</v>
      </c>
    </row>
    <row r="51" spans="1:8" s="6" customFormat="1" ht="18" customHeight="1">
      <c r="A51" s="3"/>
      <c r="B51" s="4" t="s">
        <v>25</v>
      </c>
      <c r="C51" s="243">
        <f>C37+C38</f>
        <v>13444.943650000001</v>
      </c>
      <c r="D51" s="243">
        <f>D37+D38</f>
        <v>3014.9058</v>
      </c>
      <c r="E51" s="5">
        <f t="shared" si="0"/>
        <v>22.424086544981538</v>
      </c>
      <c r="F51" s="5">
        <f t="shared" si="1"/>
        <v>-10430.037850000001</v>
      </c>
      <c r="G51" s="93"/>
      <c r="H51" s="193"/>
    </row>
    <row r="52" spans="1:8" s="6" customFormat="1">
      <c r="A52" s="3"/>
      <c r="B52" s="21" t="s">
        <v>307</v>
      </c>
      <c r="C52" s="92">
        <f>C51-C98</f>
        <v>-1002.14084</v>
      </c>
      <c r="D52" s="92">
        <f>D51-D98</f>
        <v>469.17106000000013</v>
      </c>
      <c r="E52" s="22"/>
      <c r="F52" s="22"/>
    </row>
    <row r="53" spans="1:8">
      <c r="A53" s="23"/>
      <c r="B53" s="24"/>
      <c r="C53" s="113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5" customHeight="1">
      <c r="A56" s="30" t="s">
        <v>27</v>
      </c>
      <c r="B56" s="31" t="s">
        <v>28</v>
      </c>
      <c r="C56" s="32">
        <f>C57+C58+C59+C60+C61+C63+C62</f>
        <v>1590.0640000000001</v>
      </c>
      <c r="D56" s="33">
        <f>D57+D58+D59+D60+D61+D63+D62</f>
        <v>460.26371999999998</v>
      </c>
      <c r="E56" s="34">
        <f>SUM(D56/C56*100)</f>
        <v>28.946238641966609</v>
      </c>
      <c r="F56" s="34">
        <f>SUM(D56-C56)</f>
        <v>-1129.8002800000002</v>
      </c>
    </row>
    <row r="57" spans="1:8" s="6" customFormat="1" ht="16.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8" ht="15" customHeight="1">
      <c r="A58" s="35" t="s">
        <v>31</v>
      </c>
      <c r="B58" s="39" t="s">
        <v>32</v>
      </c>
      <c r="C58" s="37">
        <v>1579.9</v>
      </c>
      <c r="D58" s="37">
        <v>455.09971999999999</v>
      </c>
      <c r="E58" s="38">
        <f t="shared" ref="E58:E98" si="3">SUM(D58/C58*100)</f>
        <v>28.805602886258626</v>
      </c>
      <c r="F58" s="38">
        <f t="shared" ref="F58:F98" si="4">SUM(D58-C58)</f>
        <v>-1124.8002800000002</v>
      </c>
    </row>
    <row r="59" spans="1:8" ht="15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18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39</v>
      </c>
      <c r="B62" s="39" t="s">
        <v>40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41</v>
      </c>
      <c r="B63" s="39" t="s">
        <v>42</v>
      </c>
      <c r="C63" s="37">
        <v>5.1639999999999997</v>
      </c>
      <c r="D63" s="37">
        <v>5.1639999999999997</v>
      </c>
      <c r="E63" s="38">
        <f t="shared" si="3"/>
        <v>100</v>
      </c>
      <c r="F63" s="38">
        <f t="shared" si="4"/>
        <v>0</v>
      </c>
    </row>
    <row r="64" spans="1:8" s="6" customFormat="1" ht="15" customHeight="1">
      <c r="A64" s="41" t="s">
        <v>43</v>
      </c>
      <c r="B64" s="42" t="s">
        <v>44</v>
      </c>
      <c r="C64" s="32">
        <f>C65</f>
        <v>235.76499999999999</v>
      </c>
      <c r="D64" s="32">
        <f>D65</f>
        <v>76.343999999999994</v>
      </c>
      <c r="E64" s="34">
        <f t="shared" si="3"/>
        <v>32.381396729794496</v>
      </c>
      <c r="F64" s="34">
        <f t="shared" si="4"/>
        <v>-159.42099999999999</v>
      </c>
    </row>
    <row r="65" spans="1:7">
      <c r="A65" s="43" t="s">
        <v>45</v>
      </c>
      <c r="B65" s="44" t="s">
        <v>46</v>
      </c>
      <c r="C65" s="37">
        <v>235.76499999999999</v>
      </c>
      <c r="D65" s="37">
        <v>76.343999999999994</v>
      </c>
      <c r="E65" s="38">
        <f t="shared" si="3"/>
        <v>32.381396729794496</v>
      </c>
      <c r="F65" s="38">
        <f t="shared" si="4"/>
        <v>-159.42099999999999</v>
      </c>
    </row>
    <row r="66" spans="1:7" s="6" customFormat="1" ht="16.5" customHeight="1">
      <c r="A66" s="30" t="s">
        <v>47</v>
      </c>
      <c r="B66" s="31" t="s">
        <v>48</v>
      </c>
      <c r="C66" s="32">
        <f>C69+C70+C71</f>
        <v>315</v>
      </c>
      <c r="D66" s="32">
        <f>SUM(D69+D70+D71)</f>
        <v>5.83134</v>
      </c>
      <c r="E66" s="34">
        <f t="shared" si="3"/>
        <v>1.8512190476190478</v>
      </c>
      <c r="F66" s="34">
        <f t="shared" si="4"/>
        <v>-309.16865999999999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5.75" customHeight="1">
      <c r="A69" s="46" t="s">
        <v>53</v>
      </c>
      <c r="B69" s="47" t="s">
        <v>54</v>
      </c>
      <c r="C69" s="95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215</v>
      </c>
      <c r="B70" s="47" t="s">
        <v>216</v>
      </c>
      <c r="C70" s="37">
        <v>310</v>
      </c>
      <c r="D70" s="37">
        <v>3</v>
      </c>
      <c r="E70" s="34">
        <f t="shared" si="3"/>
        <v>0.967741935483871</v>
      </c>
      <c r="F70" s="34">
        <f t="shared" si="4"/>
        <v>-307</v>
      </c>
    </row>
    <row r="71" spans="1:7" ht="15.75" customHeight="1">
      <c r="A71" s="46" t="s">
        <v>340</v>
      </c>
      <c r="B71" s="47" t="s">
        <v>343</v>
      </c>
      <c r="C71" s="37">
        <v>2</v>
      </c>
      <c r="D71" s="37">
        <v>0</v>
      </c>
      <c r="E71" s="34"/>
      <c r="F71" s="34"/>
    </row>
    <row r="72" spans="1:7" s="6" customFormat="1" ht="14.25" customHeight="1">
      <c r="A72" s="30" t="s">
        <v>55</v>
      </c>
      <c r="B72" s="31" t="s">
        <v>56</v>
      </c>
      <c r="C72" s="48">
        <f>SUM(C73:C76)</f>
        <v>3033.2308400000002</v>
      </c>
      <c r="D72" s="48">
        <f>SUM(D73:D76)</f>
        <v>371</v>
      </c>
      <c r="E72" s="34">
        <f t="shared" si="3"/>
        <v>12.23118251032948</v>
      </c>
      <c r="F72" s="34">
        <f t="shared" si="4"/>
        <v>-2662.2308400000002</v>
      </c>
    </row>
    <row r="73" spans="1:7" ht="17.25" hidden="1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hidden="1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2983.2308400000002</v>
      </c>
      <c r="D75" s="37">
        <v>370</v>
      </c>
      <c r="E75" s="38">
        <f t="shared" si="3"/>
        <v>12.402660734091901</v>
      </c>
      <c r="F75" s="38">
        <f t="shared" si="4"/>
        <v>-2613.2308400000002</v>
      </c>
    </row>
    <row r="76" spans="1:7">
      <c r="A76" s="35" t="s">
        <v>63</v>
      </c>
      <c r="B76" s="39" t="s">
        <v>64</v>
      </c>
      <c r="C76" s="49">
        <v>50</v>
      </c>
      <c r="D76" s="37">
        <v>1</v>
      </c>
      <c r="E76" s="38">
        <f t="shared" si="3"/>
        <v>2</v>
      </c>
      <c r="F76" s="38">
        <f t="shared" si="4"/>
        <v>-49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7138.3246499999996</v>
      </c>
      <c r="D77" s="32">
        <f>SUM(D78:D80)</f>
        <v>828.93991000000005</v>
      </c>
      <c r="E77" s="34">
        <f t="shared" si="3"/>
        <v>11.612527457685747</v>
      </c>
      <c r="F77" s="34">
        <f t="shared" si="4"/>
        <v>-6309.3847399999995</v>
      </c>
    </row>
    <row r="78" spans="1:7" ht="14.25" customHeight="1">
      <c r="A78" s="35" t="s">
        <v>67</v>
      </c>
      <c r="B78" s="51" t="s">
        <v>68</v>
      </c>
      <c r="C78" s="37">
        <v>0</v>
      </c>
      <c r="D78" s="37"/>
      <c r="E78" s="38" t="e">
        <f t="shared" si="3"/>
        <v>#DIV/0!</v>
      </c>
      <c r="F78" s="38">
        <f t="shared" si="4"/>
        <v>0</v>
      </c>
    </row>
    <row r="79" spans="1:7" ht="14.25" customHeight="1">
      <c r="A79" s="35" t="s">
        <v>69</v>
      </c>
      <c r="B79" s="51" t="s">
        <v>70</v>
      </c>
      <c r="C79" s="37">
        <v>913.52099999999996</v>
      </c>
      <c r="D79" s="37">
        <v>538.88129000000004</v>
      </c>
      <c r="E79" s="38">
        <f t="shared" si="3"/>
        <v>58.989480263726833</v>
      </c>
      <c r="F79" s="38">
        <f t="shared" si="4"/>
        <v>-374.63970999999992</v>
      </c>
    </row>
    <row r="80" spans="1:7">
      <c r="A80" s="35" t="s">
        <v>71</v>
      </c>
      <c r="B80" s="39" t="s">
        <v>72</v>
      </c>
      <c r="C80" s="37">
        <v>6224.8036499999998</v>
      </c>
      <c r="D80" s="37">
        <v>290.05862000000002</v>
      </c>
      <c r="E80" s="38">
        <f t="shared" si="3"/>
        <v>4.6597232026748348</v>
      </c>
      <c r="F80" s="38">
        <f t="shared" si="4"/>
        <v>-5934.74503</v>
      </c>
    </row>
    <row r="81" spans="1:6" s="6" customFormat="1">
      <c r="A81" s="30" t="s">
        <v>83</v>
      </c>
      <c r="B81" s="31" t="s">
        <v>84</v>
      </c>
      <c r="C81" s="32">
        <f>C82</f>
        <v>2124.6999999999998</v>
      </c>
      <c r="D81" s="32">
        <f>SUM(D82)</f>
        <v>793.36577</v>
      </c>
      <c r="E81" s="34">
        <f t="shared" si="3"/>
        <v>37.340131312655906</v>
      </c>
      <c r="F81" s="34">
        <f t="shared" si="4"/>
        <v>-1331.3342299999999</v>
      </c>
    </row>
    <row r="82" spans="1:6" ht="15" customHeight="1">
      <c r="A82" s="35" t="s">
        <v>85</v>
      </c>
      <c r="B82" s="39" t="s">
        <v>230</v>
      </c>
      <c r="C82" s="37">
        <v>2124.6999999999998</v>
      </c>
      <c r="D82" s="37">
        <v>793.36577</v>
      </c>
      <c r="E82" s="38">
        <f t="shared" si="3"/>
        <v>37.340131312655906</v>
      </c>
      <c r="F82" s="38">
        <f t="shared" si="4"/>
        <v>-1331.3342299999999</v>
      </c>
    </row>
    <row r="83" spans="1:6" s="6" customFormat="1" ht="15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95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92</v>
      </c>
      <c r="B88" s="31" t="s">
        <v>93</v>
      </c>
      <c r="C88" s="32">
        <f>C89</f>
        <v>10</v>
      </c>
      <c r="D88" s="32">
        <f>D89+D90+D91+D92+D93</f>
        <v>9.99</v>
      </c>
      <c r="E88" s="38"/>
      <c r="F88" s="22">
        <f>F89+F90+F91+F92+F93</f>
        <v>-9.9999999999997868E-3</v>
      </c>
    </row>
    <row r="89" spans="1:6" ht="16.5" customHeight="1">
      <c r="A89" s="35" t="s">
        <v>94</v>
      </c>
      <c r="B89" s="39" t="s">
        <v>95</v>
      </c>
      <c r="C89" s="37">
        <v>10</v>
      </c>
      <c r="D89" s="37">
        <v>9.99</v>
      </c>
      <c r="E89" s="38"/>
      <c r="F89" s="38">
        <f>SUM(D89-C89)</f>
        <v>-9.9999999999997868E-3</v>
      </c>
    </row>
    <row r="90" spans="1:6" ht="1.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112</v>
      </c>
      <c r="C94" s="48">
        <f>C95+C96+C97</f>
        <v>0</v>
      </c>
      <c r="D94" s="17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116</v>
      </c>
      <c r="C98" s="246">
        <f>C56+C64+C66+C72+C77+C81+C88+C83</f>
        <v>14447.084490000001</v>
      </c>
      <c r="D98" s="246">
        <f>D56+D64+D66+D72+D77+D81+D88+D83</f>
        <v>2545.7347399999999</v>
      </c>
      <c r="E98" s="34">
        <f t="shared" si="3"/>
        <v>17.621096780891047</v>
      </c>
      <c r="F98" s="34">
        <f t="shared" si="4"/>
        <v>-11901.349750000001</v>
      </c>
    </row>
    <row r="99" spans="1:6">
      <c r="D99" s="175"/>
    </row>
    <row r="100" spans="1:6" s="65" customFormat="1" ht="18" customHeight="1">
      <c r="A100" s="63" t="s">
        <v>117</v>
      </c>
      <c r="B100" s="63"/>
      <c r="C100" s="129"/>
      <c r="D100" s="64"/>
      <c r="E100" s="64"/>
    </row>
    <row r="101" spans="1:6" s="65" customFormat="1" ht="12.75">
      <c r="A101" s="66" t="s">
        <v>118</v>
      </c>
      <c r="B101" s="66"/>
      <c r="C101" s="65" t="s">
        <v>119</v>
      </c>
    </row>
    <row r="102" spans="1:6">
      <c r="C102" s="118"/>
    </row>
    <row r="141" hidden="1"/>
  </sheetData>
  <customSheetViews>
    <customSheetView guid="{14D9A581-372D-44DF-BD53-18F0DF939BBA}" scale="70" showPageBreaks="1" hiddenRows="1" state="hidden" view="pageBreakPreview" topLeftCell="A37">
      <selection activeCell="D82" sqref="D8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5C539BE6-C8E0-453F-AB5E-9E58094195EA}" scale="70" showPageBreaks="1" hiddenRows="1" view="pageBreakPreview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5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6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8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9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37">
      <selection activeCell="D82" sqref="D82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10" zoomScale="70" zoomScaleNormal="100" zoomScaleSheetLayoutView="70" workbookViewId="0">
      <selection activeCell="C59" sqref="C59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27" t="s">
        <v>422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54.75" customHeight="1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2606</v>
      </c>
      <c r="D4" s="5">
        <f>D5+D12+D14+D17+D7</f>
        <v>695.68119999999999</v>
      </c>
      <c r="E4" s="5">
        <f>SUM(D4/C4*100)</f>
        <v>26.695364543361471</v>
      </c>
      <c r="F4" s="5">
        <f>SUM(D4-C4)</f>
        <v>-1910.3188</v>
      </c>
    </row>
    <row r="5" spans="1:6" s="6" customFormat="1">
      <c r="A5" s="68">
        <v>1010000000</v>
      </c>
      <c r="B5" s="67" t="s">
        <v>5</v>
      </c>
      <c r="C5" s="5">
        <f>C6</f>
        <v>189</v>
      </c>
      <c r="D5" s="5">
        <f>D6</f>
        <v>86.229550000000003</v>
      </c>
      <c r="E5" s="5">
        <f t="shared" ref="E5:E52" si="0">SUM(D5/C5*100)</f>
        <v>45.624100529100531</v>
      </c>
      <c r="F5" s="5">
        <f t="shared" ref="F5:F52" si="1">SUM(D5-C5)</f>
        <v>-102.77045</v>
      </c>
    </row>
    <row r="6" spans="1:6">
      <c r="A6" s="7">
        <v>1010200001</v>
      </c>
      <c r="B6" s="8" t="s">
        <v>225</v>
      </c>
      <c r="C6" s="9">
        <v>189</v>
      </c>
      <c r="D6" s="10">
        <v>86.229550000000003</v>
      </c>
      <c r="E6" s="9">
        <f t="shared" ref="E6:E11" si="2">SUM(D6/C6*100)</f>
        <v>45.624100529100531</v>
      </c>
      <c r="F6" s="9">
        <f t="shared" si="1"/>
        <v>-102.77045</v>
      </c>
    </row>
    <row r="7" spans="1:6" ht="31.5">
      <c r="A7" s="3">
        <v>1030000000</v>
      </c>
      <c r="B7" s="13" t="s">
        <v>267</v>
      </c>
      <c r="C7" s="5">
        <f>C8+C10+C9</f>
        <v>954</v>
      </c>
      <c r="D7" s="5">
        <f>D8+D10+D9+D11</f>
        <v>436.72300000000001</v>
      </c>
      <c r="E7" s="5">
        <f t="shared" si="2"/>
        <v>45.778092243186585</v>
      </c>
      <c r="F7" s="5">
        <f t="shared" si="1"/>
        <v>-517.27700000000004</v>
      </c>
    </row>
    <row r="8" spans="1:6">
      <c r="A8" s="7">
        <v>1030223001</v>
      </c>
      <c r="B8" s="8" t="s">
        <v>269</v>
      </c>
      <c r="C8" s="9">
        <v>355.84199999999998</v>
      </c>
      <c r="D8" s="10">
        <v>213.83381</v>
      </c>
      <c r="E8" s="9">
        <f t="shared" si="2"/>
        <v>60.092347165314941</v>
      </c>
      <c r="F8" s="9">
        <f t="shared" si="1"/>
        <v>-142.00818999999998</v>
      </c>
    </row>
    <row r="9" spans="1:6">
      <c r="A9" s="7">
        <v>1030224001</v>
      </c>
      <c r="B9" s="8" t="s">
        <v>275</v>
      </c>
      <c r="C9" s="9">
        <v>3.8159999999999998</v>
      </c>
      <c r="D9" s="10">
        <v>1.3235699999999999</v>
      </c>
      <c r="E9" s="9">
        <f t="shared" si="2"/>
        <v>34.684748427672957</v>
      </c>
      <c r="F9" s="9">
        <f t="shared" si="1"/>
        <v>-2.4924299999999997</v>
      </c>
    </row>
    <row r="10" spans="1:6">
      <c r="A10" s="7">
        <v>1030225001</v>
      </c>
      <c r="B10" s="8" t="s">
        <v>268</v>
      </c>
      <c r="C10" s="9">
        <v>594.34199999999998</v>
      </c>
      <c r="D10" s="10">
        <v>247.80506</v>
      </c>
      <c r="E10" s="9">
        <f t="shared" si="2"/>
        <v>41.694017922341011</v>
      </c>
      <c r="F10" s="9">
        <f>SUM(D10-C10)</f>
        <v>-346.53693999999996</v>
      </c>
    </row>
    <row r="11" spans="1:6">
      <c r="A11" s="7">
        <v>1030226001</v>
      </c>
      <c r="B11" s="8" t="s">
        <v>277</v>
      </c>
      <c r="C11" s="9">
        <v>0</v>
      </c>
      <c r="D11" s="10">
        <v>-26.239439999999998</v>
      </c>
      <c r="E11" s="9" t="e">
        <f t="shared" si="2"/>
        <v>#DIV/0!</v>
      </c>
      <c r="F11" s="9">
        <f>SUM(D11-C11)</f>
        <v>-26.239439999999998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7.33026</v>
      </c>
      <c r="E12" s="5">
        <f t="shared" si="0"/>
        <v>36.651299999999999</v>
      </c>
      <c r="F12" s="5">
        <f t="shared" si="1"/>
        <v>-12.669740000000001</v>
      </c>
    </row>
    <row r="13" spans="1:6" ht="15.75" customHeight="1">
      <c r="A13" s="7">
        <v>1050300000</v>
      </c>
      <c r="B13" s="11" t="s">
        <v>226</v>
      </c>
      <c r="C13" s="12">
        <v>20</v>
      </c>
      <c r="D13" s="10">
        <v>7.33026</v>
      </c>
      <c r="E13" s="9">
        <f t="shared" si="0"/>
        <v>36.651299999999999</v>
      </c>
      <c r="F13" s="9">
        <f t="shared" si="1"/>
        <v>-12.669740000000001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1435</v>
      </c>
      <c r="D14" s="5">
        <f>D15+D16</f>
        <v>163.49839</v>
      </c>
      <c r="E14" s="5">
        <f t="shared" si="0"/>
        <v>11.393616027874565</v>
      </c>
      <c r="F14" s="5">
        <f t="shared" si="1"/>
        <v>-1271.50161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71.048910000000006</v>
      </c>
      <c r="E15" s="9">
        <f t="shared" si="0"/>
        <v>18.454262337662339</v>
      </c>
      <c r="F15" s="9">
        <f>SUM(D15-C15)</f>
        <v>-313.95109000000002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92.449479999999994</v>
      </c>
      <c r="E16" s="9">
        <f t="shared" si="0"/>
        <v>8.8047123809523793</v>
      </c>
      <c r="F16" s="9">
        <f t="shared" si="1"/>
        <v>-957.55052000000001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1.9</v>
      </c>
      <c r="E17" s="5">
        <f t="shared" si="0"/>
        <v>23.75</v>
      </c>
      <c r="F17" s="5">
        <f t="shared" si="1"/>
        <v>-6.1</v>
      </c>
    </row>
    <row r="18" spans="1:6" ht="18" customHeight="1">
      <c r="A18" s="7">
        <v>1080400001</v>
      </c>
      <c r="B18" s="8" t="s">
        <v>224</v>
      </c>
      <c r="C18" s="9">
        <v>8</v>
      </c>
      <c r="D18" s="10">
        <v>1.9</v>
      </c>
      <c r="E18" s="9">
        <f t="shared" si="0"/>
        <v>23.75</v>
      </c>
      <c r="F18" s="9">
        <f t="shared" si="1"/>
        <v>-6.1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195</v>
      </c>
      <c r="D25" s="5">
        <f>D30+D37+D26+D35</f>
        <v>32.612769999999998</v>
      </c>
      <c r="E25" s="5">
        <f t="shared" si="0"/>
        <v>16.724497435897433</v>
      </c>
      <c r="F25" s="5">
        <f t="shared" si="1"/>
        <v>-162.38722999999999</v>
      </c>
    </row>
    <row r="26" spans="1:6" s="6" customFormat="1" ht="33.75" customHeight="1">
      <c r="A26" s="68">
        <v>1110000000</v>
      </c>
      <c r="B26" s="69" t="s">
        <v>126</v>
      </c>
      <c r="C26" s="5">
        <f>C27+C28</f>
        <v>20</v>
      </c>
      <c r="D26" s="5">
        <f>D27+D28</f>
        <v>10.557259999999999</v>
      </c>
      <c r="E26" s="5">
        <f t="shared" si="0"/>
        <v>52.786299999999997</v>
      </c>
      <c r="F26" s="5">
        <f t="shared" si="1"/>
        <v>-9.4427400000000006</v>
      </c>
    </row>
    <row r="27" spans="1:6" ht="15" customHeight="1">
      <c r="A27" s="16">
        <v>1110502510</v>
      </c>
      <c r="B27" s="17" t="s">
        <v>222</v>
      </c>
      <c r="C27" s="12">
        <v>20</v>
      </c>
      <c r="D27" s="10">
        <v>10.557259999999999</v>
      </c>
      <c r="E27" s="9">
        <f t="shared" si="0"/>
        <v>52.786299999999997</v>
      </c>
      <c r="F27" s="9">
        <f t="shared" si="1"/>
        <v>-9.4427400000000006</v>
      </c>
    </row>
    <row r="28" spans="1:6" ht="15.75" hidden="1" customHeight="1">
      <c r="A28" s="7">
        <v>1110503510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342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128</v>
      </c>
      <c r="C30" s="5">
        <f>C31</f>
        <v>50</v>
      </c>
      <c r="D30" s="5">
        <f>D31</f>
        <v>22.055510000000002</v>
      </c>
      <c r="E30" s="5">
        <f t="shared" si="0"/>
        <v>44.111020000000003</v>
      </c>
      <c r="F30" s="5">
        <f t="shared" si="1"/>
        <v>-27.944489999999998</v>
      </c>
    </row>
    <row r="31" spans="1:6" ht="34.5" customHeight="1">
      <c r="A31" s="7">
        <v>1130206510</v>
      </c>
      <c r="B31" s="8" t="s">
        <v>413</v>
      </c>
      <c r="C31" s="9">
        <v>50</v>
      </c>
      <c r="D31" s="10">
        <v>22.055510000000002</v>
      </c>
      <c r="E31" s="9">
        <f t="shared" si="0"/>
        <v>44.111020000000003</v>
      </c>
      <c r="F31" s="9">
        <f t="shared" si="1"/>
        <v>-27.944489999999998</v>
      </c>
    </row>
    <row r="32" spans="1:6" ht="34.5" customHeight="1">
      <c r="A32" s="70">
        <v>1140000000</v>
      </c>
      <c r="B32" s="71" t="s">
        <v>129</v>
      </c>
      <c r="C32" s="5">
        <f>C33+C34</f>
        <v>125</v>
      </c>
      <c r="D32" s="5">
        <f>D33+D34</f>
        <v>0</v>
      </c>
      <c r="E32" s="5">
        <f t="shared" si="0"/>
        <v>0</v>
      </c>
      <c r="F32" s="5">
        <f t="shared" si="1"/>
        <v>-125</v>
      </c>
    </row>
    <row r="33" spans="1:7" ht="34.5" hidden="1" customHeight="1">
      <c r="A33" s="16">
        <v>1140200000</v>
      </c>
      <c r="B33" s="18" t="s">
        <v>218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7.25" customHeight="1">
      <c r="A34" s="7">
        <v>1140600000</v>
      </c>
      <c r="B34" s="8" t="s">
        <v>219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241</v>
      </c>
      <c r="C35" s="5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.5" hidden="1" customHeight="1">
      <c r="A36" s="7">
        <v>1163305010</v>
      </c>
      <c r="B36" s="8" t="s">
        <v>256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idden="1">
      <c r="A38" s="7">
        <v>1170105010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0.75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2801</v>
      </c>
      <c r="D40" s="125">
        <f>D4+D25</f>
        <v>728.29396999999994</v>
      </c>
      <c r="E40" s="5">
        <f t="shared" si="0"/>
        <v>26.001212781149587</v>
      </c>
      <c r="F40" s="5">
        <f t="shared" si="1"/>
        <v>-2072.7060300000003</v>
      </c>
    </row>
    <row r="41" spans="1:7" s="6" customFormat="1">
      <c r="A41" s="3">
        <v>2000000000</v>
      </c>
      <c r="B41" s="4" t="s">
        <v>17</v>
      </c>
      <c r="C41" s="5">
        <f>C42+C44+C45+C47+C48+C49+C43+C51+C46</f>
        <v>11950.52252</v>
      </c>
      <c r="D41" s="5">
        <f>D42+D44+D45+D47+D48+D49+D43+D51</f>
        <v>2006.1119999999999</v>
      </c>
      <c r="E41" s="5">
        <f t="shared" si="0"/>
        <v>16.786814104928357</v>
      </c>
      <c r="F41" s="5">
        <f t="shared" si="1"/>
        <v>-9944.4105200000013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6">
        <v>1429.96</v>
      </c>
      <c r="E42" s="9">
        <f t="shared" si="0"/>
        <v>41.666715230630267</v>
      </c>
      <c r="F42" s="9">
        <f t="shared" si="1"/>
        <v>-2001.94</v>
      </c>
    </row>
    <row r="43" spans="1:7" ht="1.5" customHeight="1">
      <c r="A43" s="16">
        <v>2021500200</v>
      </c>
      <c r="B43" s="17" t="s">
        <v>228</v>
      </c>
      <c r="C43" s="257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4212.85016</v>
      </c>
      <c r="D44" s="10">
        <v>399.178</v>
      </c>
      <c r="E44" s="9">
        <f t="shared" si="0"/>
        <v>9.4752479874574984</v>
      </c>
      <c r="F44" s="9">
        <f t="shared" si="1"/>
        <v>-3813.6721600000001</v>
      </c>
    </row>
    <row r="45" spans="1:7" ht="15.75" customHeight="1">
      <c r="A45" s="16">
        <v>2023000000</v>
      </c>
      <c r="B45" s="17" t="s">
        <v>20</v>
      </c>
      <c r="C45" s="12">
        <v>235.76499999999999</v>
      </c>
      <c r="D45" s="180">
        <v>93.787000000000006</v>
      </c>
      <c r="E45" s="9">
        <f t="shared" si="0"/>
        <v>39.779865544079918</v>
      </c>
      <c r="F45" s="9">
        <f t="shared" si="1"/>
        <v>-141.97799999999998</v>
      </c>
    </row>
    <row r="46" spans="1:7" ht="15.75" customHeight="1">
      <c r="A46" s="16">
        <v>2070503010</v>
      </c>
      <c r="B46" s="17" t="s">
        <v>257</v>
      </c>
      <c r="C46" s="12">
        <v>287.08235999999999</v>
      </c>
      <c r="D46" s="180">
        <v>0</v>
      </c>
      <c r="E46" s="9">
        <f t="shared" si="0"/>
        <v>0</v>
      </c>
      <c r="F46" s="9">
        <f t="shared" si="1"/>
        <v>-287.08235999999999</v>
      </c>
    </row>
    <row r="47" spans="1:7" ht="13.5" customHeight="1">
      <c r="A47" s="16">
        <v>2024000000</v>
      </c>
      <c r="B47" s="17" t="s">
        <v>21</v>
      </c>
      <c r="C47" s="12">
        <v>3782.9250000000002</v>
      </c>
      <c r="D47" s="181">
        <v>83.186999999999998</v>
      </c>
      <c r="E47" s="9">
        <f t="shared" si="0"/>
        <v>2.1990126687682148</v>
      </c>
      <c r="F47" s="9">
        <f t="shared" si="1"/>
        <v>-3699.7380000000003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idden="1">
      <c r="A51" s="7">
        <v>2070502010</v>
      </c>
      <c r="B51" s="8" t="s">
        <v>289</v>
      </c>
      <c r="C51" s="212">
        <v>0</v>
      </c>
      <c r="D51" s="213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3">
        <f>SUM(C40,C41,C50)</f>
        <v>14751.52252</v>
      </c>
      <c r="D52" s="244">
        <f>D40+D41</f>
        <v>2734.4059699999998</v>
      </c>
      <c r="E52" s="5">
        <f t="shared" si="0"/>
        <v>18.536432197372939</v>
      </c>
      <c r="F52" s="5">
        <f t="shared" si="1"/>
        <v>-12017.116550000001</v>
      </c>
      <c r="G52" s="93"/>
      <c r="H52" s="193"/>
    </row>
    <row r="53" spans="1:8" s="6" customFormat="1">
      <c r="A53" s="3"/>
      <c r="B53" s="21" t="s">
        <v>307</v>
      </c>
      <c r="C53" s="268">
        <f>C52-C99</f>
        <v>-455.7468200000003</v>
      </c>
      <c r="D53" s="268">
        <f>D52-D99</f>
        <v>-1.0122400000004745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410</v>
      </c>
      <c r="D55" s="471" t="s">
        <v>417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1731.4121299999999</v>
      </c>
      <c r="D57" s="33">
        <f>D58+D59+D60+D61+D62+D64+D63</f>
        <v>597.37025999999992</v>
      </c>
      <c r="E57" s="34">
        <f>SUM(D57/C57*100)</f>
        <v>34.501910299080549</v>
      </c>
      <c r="F57" s="34">
        <f>SUM(D57-C57)</f>
        <v>-1134.04187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1648.8</v>
      </c>
      <c r="D59" s="37">
        <v>592.36425999999994</v>
      </c>
      <c r="E59" s="38">
        <f t="shared" ref="E59:E99" si="3">SUM(D59/C59*100)</f>
        <v>35.9269929645803</v>
      </c>
      <c r="F59" s="38">
        <f t="shared" ref="F59:F99" si="4">SUM(D59-C59)</f>
        <v>-1056.4357399999999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8" ht="15" customHeight="1">
      <c r="A64" s="35" t="s">
        <v>41</v>
      </c>
      <c r="B64" s="39" t="s">
        <v>42</v>
      </c>
      <c r="C64" s="37">
        <v>72.612129999999993</v>
      </c>
      <c r="D64" s="37">
        <v>5.0060000000000002</v>
      </c>
      <c r="E64" s="38">
        <f t="shared" si="3"/>
        <v>6.8941649280912163</v>
      </c>
      <c r="F64" s="38">
        <f t="shared" si="4"/>
        <v>-67.606129999999993</v>
      </c>
    </row>
    <row r="65" spans="1:7" s="6" customFormat="1">
      <c r="A65" s="41" t="s">
        <v>43</v>
      </c>
      <c r="B65" s="42" t="s">
        <v>44</v>
      </c>
      <c r="C65" s="32">
        <f>C66</f>
        <v>235.76499999999999</v>
      </c>
      <c r="D65" s="32">
        <f>D66</f>
        <v>77.839119999999994</v>
      </c>
      <c r="E65" s="34">
        <f t="shared" si="3"/>
        <v>33.015553623311348</v>
      </c>
      <c r="F65" s="34">
        <f t="shared" si="4"/>
        <v>-157.92588000000001</v>
      </c>
    </row>
    <row r="66" spans="1:7">
      <c r="A66" s="43" t="s">
        <v>45</v>
      </c>
      <c r="B66" s="44" t="s">
        <v>46</v>
      </c>
      <c r="C66" s="37">
        <v>235.76499999999999</v>
      </c>
      <c r="D66" s="37">
        <v>77.839119999999994</v>
      </c>
      <c r="E66" s="38">
        <f t="shared" si="3"/>
        <v>33.015553623311348</v>
      </c>
      <c r="F66" s="38">
        <f t="shared" si="4"/>
        <v>-157.92588000000001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25</v>
      </c>
      <c r="D67" s="32">
        <f>D71+D70+D72</f>
        <v>11.7659</v>
      </c>
      <c r="E67" s="34">
        <f t="shared" si="3"/>
        <v>47.063600000000001</v>
      </c>
      <c r="F67" s="34">
        <f t="shared" si="4"/>
        <v>-13.2341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20</v>
      </c>
      <c r="D71" s="37">
        <v>9.7659000000000002</v>
      </c>
      <c r="E71" s="34">
        <f t="shared" si="3"/>
        <v>48.829500000000003</v>
      </c>
      <c r="F71" s="34">
        <f t="shared" si="4"/>
        <v>-10.2341</v>
      </c>
    </row>
    <row r="72" spans="1:7" ht="15.75" customHeight="1">
      <c r="A72" s="46" t="s">
        <v>340</v>
      </c>
      <c r="B72" s="47" t="s">
        <v>343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5630.90834</v>
      </c>
      <c r="D73" s="48">
        <f>SUM(D74:D77)</f>
        <v>451.53073000000001</v>
      </c>
      <c r="E73" s="34">
        <f t="shared" si="3"/>
        <v>8.0187902685697061</v>
      </c>
      <c r="F73" s="34">
        <f t="shared" si="4"/>
        <v>-5179.3776099999995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5467.90834</v>
      </c>
      <c r="D76" s="37">
        <v>443.53073000000001</v>
      </c>
      <c r="E76" s="38">
        <f t="shared" si="3"/>
        <v>8.1115245980879038</v>
      </c>
      <c r="F76" s="38">
        <f t="shared" si="4"/>
        <v>-5024.3776099999995</v>
      </c>
    </row>
    <row r="77" spans="1:7">
      <c r="A77" s="35" t="s">
        <v>63</v>
      </c>
      <c r="B77" s="39" t="s">
        <v>64</v>
      </c>
      <c r="C77" s="49">
        <v>163</v>
      </c>
      <c r="D77" s="37">
        <v>8</v>
      </c>
      <c r="E77" s="38">
        <f t="shared" si="3"/>
        <v>4.9079754601226995</v>
      </c>
      <c r="F77" s="38">
        <f t="shared" si="4"/>
        <v>-155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5348.3968700000005</v>
      </c>
      <c r="D78" s="32">
        <f>SUM(D79:D81)</f>
        <v>610.27308000000005</v>
      </c>
      <c r="E78" s="34">
        <f t="shared" si="3"/>
        <v>11.410392587414703</v>
      </c>
      <c r="F78" s="34">
        <f t="shared" si="4"/>
        <v>-4738.1237900000006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4.25" customHeight="1">
      <c r="A80" s="35" t="s">
        <v>69</v>
      </c>
      <c r="B80" s="51" t="s">
        <v>70</v>
      </c>
      <c r="C80" s="37">
        <v>3140</v>
      </c>
      <c r="D80" s="37">
        <v>177.88469000000001</v>
      </c>
      <c r="E80" s="38">
        <f t="shared" si="3"/>
        <v>5.6651175159235674</v>
      </c>
      <c r="F80" s="38">
        <f t="shared" si="4"/>
        <v>-2962.1153100000001</v>
      </c>
    </row>
    <row r="81" spans="1:6">
      <c r="A81" s="35" t="s">
        <v>71</v>
      </c>
      <c r="B81" s="39" t="s">
        <v>72</v>
      </c>
      <c r="C81" s="37">
        <v>2208.39687</v>
      </c>
      <c r="D81" s="37">
        <v>432.38839000000002</v>
      </c>
      <c r="E81" s="38">
        <f>SUM(D81/C81*100)</f>
        <v>19.579288300657662</v>
      </c>
      <c r="F81" s="38">
        <f t="shared" si="4"/>
        <v>-1776.00848</v>
      </c>
    </row>
    <row r="82" spans="1:6" s="6" customFormat="1">
      <c r="A82" s="30" t="s">
        <v>83</v>
      </c>
      <c r="B82" s="31" t="s">
        <v>84</v>
      </c>
      <c r="C82" s="32">
        <f>C83</f>
        <v>2213.7869999999998</v>
      </c>
      <c r="D82" s="32">
        <f>SUM(D83)</f>
        <v>964.78412000000003</v>
      </c>
      <c r="E82" s="34">
        <f t="shared" si="3"/>
        <v>43.580711242770874</v>
      </c>
      <c r="F82" s="34">
        <f t="shared" si="4"/>
        <v>-1249.0028799999998</v>
      </c>
    </row>
    <row r="83" spans="1:6" ht="18.75" customHeight="1">
      <c r="A83" s="35" t="s">
        <v>85</v>
      </c>
      <c r="B83" s="39" t="s">
        <v>230</v>
      </c>
      <c r="C83" s="37">
        <v>2213.7869999999998</v>
      </c>
      <c r="D83" s="37">
        <v>964.78412000000003</v>
      </c>
      <c r="E83" s="38">
        <f t="shared" si="3"/>
        <v>43.580711242770874</v>
      </c>
      <c r="F83" s="38">
        <f t="shared" si="4"/>
        <v>-1249.0028799999998</v>
      </c>
    </row>
    <row r="84" spans="1:6" s="6" customFormat="1" ht="0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90</v>
      </c>
      <c r="B88" s="39" t="s">
        <v>91</v>
      </c>
      <c r="C88" s="37"/>
      <c r="D88" s="37"/>
      <c r="E88" s="38"/>
      <c r="F88" s="38">
        <f t="shared" si="4"/>
        <v>0</v>
      </c>
    </row>
    <row r="89" spans="1:6">
      <c r="A89" s="30" t="s">
        <v>92</v>
      </c>
      <c r="B89" s="31" t="s">
        <v>93</v>
      </c>
      <c r="C89" s="32">
        <f>C90+C91+C92+C93+C94</f>
        <v>22</v>
      </c>
      <c r="D89" s="32">
        <f>D90+D91+D92+D93+D94</f>
        <v>21.855</v>
      </c>
      <c r="E89" s="38">
        <f t="shared" si="3"/>
        <v>99.340909090909093</v>
      </c>
      <c r="F89" s="22">
        <f>F90+F91+F92+F93+F94</f>
        <v>-0.14499999999999957</v>
      </c>
    </row>
    <row r="90" spans="1:6" ht="17.25" customHeight="1">
      <c r="A90" s="35" t="s">
        <v>94</v>
      </c>
      <c r="B90" s="39" t="s">
        <v>95</v>
      </c>
      <c r="C90" s="37">
        <v>22</v>
      </c>
      <c r="D90" s="37">
        <v>21.855</v>
      </c>
      <c r="E90" s="38">
        <f t="shared" si="3"/>
        <v>99.340909090909093</v>
      </c>
      <c r="F90" s="38">
        <f>SUM(D90-C90)</f>
        <v>-0.14499999999999957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116</v>
      </c>
      <c r="C99" s="249">
        <f>C57+C65+C67+C73+C78+C82+C84+C89+C95</f>
        <v>15207.269340000001</v>
      </c>
      <c r="D99" s="249">
        <f>D57+D65+D67+D73+D78+D82+D84+D89+D95</f>
        <v>2735.4182100000003</v>
      </c>
      <c r="E99" s="34">
        <f t="shared" si="3"/>
        <v>17.987569949885561</v>
      </c>
      <c r="F99" s="34">
        <f t="shared" si="4"/>
        <v>-12471.851130000001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117</v>
      </c>
      <c r="B101" s="63"/>
      <c r="C101" s="132"/>
      <c r="D101" s="132"/>
    </row>
    <row r="102" spans="1:8" s="65" customFormat="1" ht="12.75">
      <c r="A102" s="66" t="s">
        <v>118</v>
      </c>
      <c r="B102" s="66"/>
      <c r="C102" s="117" t="s">
        <v>119</v>
      </c>
    </row>
    <row r="104" spans="1:8" ht="5.25" customHeight="1"/>
    <row r="143" hidden="1"/>
  </sheetData>
  <customSheetViews>
    <customSheetView guid="{14D9A581-372D-44DF-BD53-18F0DF939BBA}" scale="70" showPageBreaks="1" printArea="1" hiddenRows="1" state="hidden" view="pageBreakPreview" topLeftCell="A10">
      <selection activeCell="C59" sqref="C59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3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4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5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6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7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8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9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printArea="1" hiddenRows="1" view="pageBreakPreview" topLeftCell="A10">
      <selection activeCell="C59" sqref="C59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topLeftCell="A18" zoomScale="70" zoomScaleNormal="100" zoomScaleSheetLayoutView="70" workbookViewId="0">
      <selection activeCell="D37" sqref="D3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27" t="s">
        <v>421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47.25" customHeight="1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337.49212000000006</v>
      </c>
      <c r="E4" s="5">
        <f>SUM(D4/C4*100)</f>
        <v>22.116418301681545</v>
      </c>
      <c r="F4" s="5">
        <f>SUM(D4-C4)</f>
        <v>-1188.4878799999999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26.968730000000001</v>
      </c>
      <c r="E5" s="5">
        <f t="shared" ref="E5:E49" si="0">SUM(D5/C5*100)</f>
        <v>22.473941666666665</v>
      </c>
      <c r="F5" s="5">
        <f t="shared" ref="F5:F49" si="1">SUM(D5-C5)</f>
        <v>-93.031270000000006</v>
      </c>
    </row>
    <row r="6" spans="1:6">
      <c r="A6" s="7">
        <v>1010200001</v>
      </c>
      <c r="B6" s="8" t="s">
        <v>225</v>
      </c>
      <c r="C6" s="9">
        <v>120</v>
      </c>
      <c r="D6" s="10">
        <v>26.968730000000001</v>
      </c>
      <c r="E6" s="9">
        <f t="shared" ref="E6:E11" si="2">SUM(D6/C6*100)</f>
        <v>22.473941666666665</v>
      </c>
      <c r="F6" s="9">
        <f t="shared" si="1"/>
        <v>-93.031270000000006</v>
      </c>
    </row>
    <row r="7" spans="1:6" ht="31.5">
      <c r="A7" s="3">
        <v>1030000000</v>
      </c>
      <c r="B7" s="13" t="s">
        <v>267</v>
      </c>
      <c r="C7" s="5">
        <f>C8+C10+C9</f>
        <v>547.98</v>
      </c>
      <c r="D7" s="5">
        <f>D8+D10+D9+D11</f>
        <v>250.85577000000004</v>
      </c>
      <c r="E7" s="5">
        <f t="shared" si="2"/>
        <v>45.778271104784849</v>
      </c>
      <c r="F7" s="5">
        <f t="shared" si="1"/>
        <v>-297.12423000000001</v>
      </c>
    </row>
    <row r="8" spans="1:6">
      <c r="A8" s="7">
        <v>1030223001</v>
      </c>
      <c r="B8" s="8" t="s">
        <v>269</v>
      </c>
      <c r="C8" s="9">
        <v>204.39599999999999</v>
      </c>
      <c r="D8" s="10">
        <v>122.82715</v>
      </c>
      <c r="E8" s="9">
        <f t="shared" si="2"/>
        <v>60.092736648466705</v>
      </c>
      <c r="F8" s="9">
        <f t="shared" si="1"/>
        <v>-81.568849999999983</v>
      </c>
    </row>
    <row r="9" spans="1:6">
      <c r="A9" s="7">
        <v>1030224001</v>
      </c>
      <c r="B9" s="8" t="s">
        <v>275</v>
      </c>
      <c r="C9" s="9">
        <v>2.1920000000000002</v>
      </c>
      <c r="D9" s="10">
        <v>0.76026000000000005</v>
      </c>
      <c r="E9" s="9">
        <f t="shared" si="2"/>
        <v>34.683394160583944</v>
      </c>
      <c r="F9" s="9">
        <f t="shared" si="1"/>
        <v>-1.43174</v>
      </c>
    </row>
    <row r="10" spans="1:6">
      <c r="A10" s="7">
        <v>1030225001</v>
      </c>
      <c r="B10" s="8" t="s">
        <v>268</v>
      </c>
      <c r="C10" s="9">
        <v>341.392</v>
      </c>
      <c r="D10" s="10">
        <v>142.34044</v>
      </c>
      <c r="E10" s="9">
        <f t="shared" si="2"/>
        <v>41.694134601865308</v>
      </c>
      <c r="F10" s="9">
        <f t="shared" si="1"/>
        <v>-199.05155999999999</v>
      </c>
    </row>
    <row r="11" spans="1:6">
      <c r="A11" s="7">
        <v>1030226001</v>
      </c>
      <c r="B11" s="8" t="s">
        <v>277</v>
      </c>
      <c r="C11" s="9">
        <v>0</v>
      </c>
      <c r="D11" s="10">
        <v>-15.07208</v>
      </c>
      <c r="E11" s="9" t="e">
        <f t="shared" si="2"/>
        <v>#DIV/0!</v>
      </c>
      <c r="F11" s="9">
        <f t="shared" si="1"/>
        <v>-15.07208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3">
        <v>1060000000</v>
      </c>
      <c r="B14" s="4" t="s">
        <v>133</v>
      </c>
      <c r="C14" s="5">
        <f>C15+C16</f>
        <v>843</v>
      </c>
      <c r="D14" s="5">
        <f>D15+D16</f>
        <v>58.867620000000002</v>
      </c>
      <c r="E14" s="5">
        <f t="shared" si="0"/>
        <v>6.9831103202846982</v>
      </c>
      <c r="F14" s="5">
        <f t="shared" si="1"/>
        <v>-784.13238000000001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1.6248</v>
      </c>
      <c r="E15" s="9">
        <f t="shared" si="0"/>
        <v>0.50303405572755422</v>
      </c>
      <c r="F15" s="9">
        <f>SUM(D15-C15)</f>
        <v>-321.37520000000001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57.242820000000002</v>
      </c>
      <c r="E16" s="9">
        <f t="shared" si="0"/>
        <v>11.008234615384616</v>
      </c>
      <c r="F16" s="9">
        <f t="shared" si="1"/>
        <v>-462.75718000000001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0.8</v>
      </c>
      <c r="E17" s="5">
        <f t="shared" si="0"/>
        <v>16</v>
      </c>
      <c r="F17" s="5">
        <f t="shared" si="1"/>
        <v>-4.2</v>
      </c>
    </row>
    <row r="18" spans="1:6">
      <c r="A18" s="7">
        <v>1080400001</v>
      </c>
      <c r="B18" s="8" t="s">
        <v>224</v>
      </c>
      <c r="C18" s="9">
        <v>5</v>
      </c>
      <c r="D18" s="10">
        <v>0.8</v>
      </c>
      <c r="E18" s="9">
        <f t="shared" si="0"/>
        <v>16</v>
      </c>
      <c r="F18" s="9">
        <f t="shared" si="1"/>
        <v>-4.2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320</v>
      </c>
      <c r="D25" s="5">
        <f>D26+D29+D31+D34</f>
        <v>236.11997</v>
      </c>
      <c r="E25" s="5">
        <f t="shared" si="0"/>
        <v>73.78749062499999</v>
      </c>
      <c r="F25" s="5">
        <f t="shared" si="1"/>
        <v>-83.880030000000005</v>
      </c>
    </row>
    <row r="26" spans="1:6" s="6" customFormat="1" ht="32.25" customHeight="1">
      <c r="A26" s="3">
        <v>1110000000</v>
      </c>
      <c r="B26" s="13" t="s">
        <v>126</v>
      </c>
      <c r="C26" s="5">
        <f>C27+C28</f>
        <v>320</v>
      </c>
      <c r="D26" s="5">
        <f>D27</f>
        <v>236.11997</v>
      </c>
      <c r="E26" s="5">
        <f t="shared" si="0"/>
        <v>73.78749062499999</v>
      </c>
      <c r="F26" s="5">
        <f t="shared" si="1"/>
        <v>-83.880030000000005</v>
      </c>
    </row>
    <row r="27" spans="1:6" ht="15" customHeight="1">
      <c r="A27" s="16">
        <v>1110502510</v>
      </c>
      <c r="B27" s="17" t="s">
        <v>222</v>
      </c>
      <c r="C27" s="12">
        <v>320</v>
      </c>
      <c r="D27" s="10">
        <v>236.11997</v>
      </c>
      <c r="E27" s="5">
        <f t="shared" si="0"/>
        <v>73.78749062499999</v>
      </c>
      <c r="F27" s="9">
        <f t="shared" si="1"/>
        <v>-83.880030000000005</v>
      </c>
    </row>
    <row r="28" spans="1:6" ht="19.5" hidden="1" customHeight="1">
      <c r="A28" s="7">
        <v>1110503505</v>
      </c>
      <c r="B28" s="11" t="s">
        <v>221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129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219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241</v>
      </c>
      <c r="C34" s="5">
        <f>C35+C37</f>
        <v>0</v>
      </c>
      <c r="D34" s="5">
        <v>0</v>
      </c>
      <c r="E34" s="5" t="e">
        <f t="shared" si="0"/>
        <v>#DIV/0!</v>
      </c>
      <c r="F34" s="5">
        <f t="shared" si="1"/>
        <v>0</v>
      </c>
    </row>
    <row r="35" spans="1:8" ht="18.75" customHeight="1">
      <c r="A35" s="7">
        <v>1163305010</v>
      </c>
      <c r="B35" s="8" t="s">
        <v>256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18.75" customHeight="1">
      <c r="A36" s="3">
        <v>1170000000</v>
      </c>
      <c r="B36" s="4" t="s">
        <v>217</v>
      </c>
      <c r="C36" s="5">
        <f>SUM(C37)</f>
        <v>0</v>
      </c>
      <c r="D36" s="5">
        <f>SUM(D37)</f>
        <v>0.2</v>
      </c>
      <c r="E36" s="9"/>
      <c r="F36" s="9"/>
    </row>
    <row r="37" spans="1:8" ht="27" customHeight="1">
      <c r="A37" s="3">
        <v>1170100000</v>
      </c>
      <c r="B37" s="11" t="s">
        <v>15</v>
      </c>
      <c r="C37" s="5">
        <v>0</v>
      </c>
      <c r="D37" s="10">
        <v>0.2</v>
      </c>
      <c r="E37" s="9" t="e">
        <f t="shared" si="0"/>
        <v>#DIV/0!</v>
      </c>
      <c r="F37" s="9">
        <f t="shared" si="1"/>
        <v>0.2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1845.98</v>
      </c>
      <c r="D38" s="125">
        <f>D4+D25</f>
        <v>573.61209000000008</v>
      </c>
      <c r="E38" s="5">
        <f t="shared" si="0"/>
        <v>31.073580970541396</v>
      </c>
      <c r="F38" s="5">
        <f t="shared" si="1"/>
        <v>-1272.3679099999999</v>
      </c>
    </row>
    <row r="39" spans="1:8" s="6" customFormat="1">
      <c r="A39" s="3">
        <v>2000000000</v>
      </c>
      <c r="B39" s="4" t="s">
        <v>17</v>
      </c>
      <c r="C39" s="5">
        <f>C40+C42+C43+C45+C46+C47+C41</f>
        <v>11141.773439999999</v>
      </c>
      <c r="D39" s="5">
        <f>D40+D42+D43+D45+D46+D47+D41</f>
        <v>1240.7741900000001</v>
      </c>
      <c r="E39" s="5">
        <f t="shared" si="0"/>
        <v>11.13623604609932</v>
      </c>
      <c r="F39" s="5">
        <f t="shared" si="1"/>
        <v>-9900.9992499999989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6">
        <v>887.125</v>
      </c>
      <c r="E40" s="9">
        <f t="shared" si="0"/>
        <v>41.666666666666671</v>
      </c>
      <c r="F40" s="9">
        <f t="shared" si="1"/>
        <v>-1241.9749999999999</v>
      </c>
    </row>
    <row r="41" spans="1:8" ht="15.75" hidden="1" customHeight="1">
      <c r="A41" s="16">
        <v>2021500200</v>
      </c>
      <c r="B41" s="17" t="s">
        <v>228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5635.3174399999998</v>
      </c>
      <c r="D42" s="10">
        <v>270</v>
      </c>
      <c r="E42" s="9">
        <f t="shared" si="0"/>
        <v>4.7912119037610061</v>
      </c>
      <c r="F42" s="9">
        <f t="shared" si="1"/>
        <v>-5365.3174399999998</v>
      </c>
    </row>
    <row r="43" spans="1:8" ht="13.5" customHeight="1">
      <c r="A43" s="16">
        <v>2023000000</v>
      </c>
      <c r="B43" s="17" t="s">
        <v>20</v>
      </c>
      <c r="C43" s="12">
        <v>94.305999999999997</v>
      </c>
      <c r="D43" s="180">
        <v>42.960999999999999</v>
      </c>
      <c r="E43" s="9">
        <f t="shared" si="0"/>
        <v>45.554895764850592</v>
      </c>
      <c r="F43" s="9">
        <f t="shared" si="1"/>
        <v>-51.344999999999999</v>
      </c>
    </row>
    <row r="44" spans="1:8" hidden="1">
      <c r="A44" s="16">
        <v>2070503010</v>
      </c>
      <c r="B44" s="17" t="s">
        <v>257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2407.203</v>
      </c>
      <c r="D45" s="181">
        <v>40.688189999999999</v>
      </c>
      <c r="E45" s="9">
        <f t="shared" si="0"/>
        <v>1.6902683321680805</v>
      </c>
      <c r="F45" s="9">
        <f t="shared" si="1"/>
        <v>-2366.5148100000001</v>
      </c>
    </row>
    <row r="46" spans="1:8" ht="18" customHeight="1">
      <c r="A46" s="16">
        <v>2070500000</v>
      </c>
      <c r="B46" s="18" t="s">
        <v>284</v>
      </c>
      <c r="C46" s="12">
        <v>875.84699999999998</v>
      </c>
      <c r="D46" s="181">
        <v>0</v>
      </c>
      <c r="E46" s="9">
        <f>SUM(D46/C46*100)</f>
        <v>0</v>
      </c>
      <c r="F46" s="9">
        <f t="shared" si="1"/>
        <v>-875.84699999999998</v>
      </c>
      <c r="G46" s="240"/>
      <c r="H46" s="240"/>
    </row>
    <row r="47" spans="1:8" ht="15.75" hidden="1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435">
        <f>SUM(C38,C39,C48)</f>
        <v>12987.753439999999</v>
      </c>
      <c r="D49" s="436">
        <f>D38+D39</f>
        <v>1814.3862800000002</v>
      </c>
      <c r="E49" s="5">
        <f t="shared" si="0"/>
        <v>13.969977859388747</v>
      </c>
      <c r="F49" s="5">
        <f t="shared" si="1"/>
        <v>-11173.367159999998</v>
      </c>
      <c r="G49" s="193"/>
      <c r="H49" s="193"/>
    </row>
    <row r="50" spans="1:8" s="6" customFormat="1">
      <c r="A50" s="3"/>
      <c r="B50" s="21" t="s">
        <v>307</v>
      </c>
      <c r="C50" s="243">
        <f>C49-C96</f>
        <v>-315.5913500000006</v>
      </c>
      <c r="D50" s="243">
        <f>D49-D96</f>
        <v>549.8262900000002</v>
      </c>
      <c r="E50" s="22"/>
      <c r="F50" s="22"/>
    </row>
    <row r="51" spans="1:8" ht="8.25" customHeight="1">
      <c r="A51" s="23"/>
      <c r="B51" s="24"/>
      <c r="C51" s="211"/>
      <c r="D51" s="211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410</v>
      </c>
      <c r="D52" s="471" t="s">
        <v>417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1487.9199999999998</v>
      </c>
      <c r="D54" s="32">
        <f>D55+D56+D57+D58+D59+D61+D60</f>
        <v>355.01348999999999</v>
      </c>
      <c r="E54" s="34">
        <f>SUM(D54/C54*100)</f>
        <v>23.859716248185389</v>
      </c>
      <c r="F54" s="34">
        <f>SUM(D54-C54)</f>
        <v>-1132.9065099999998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1474.3</v>
      </c>
      <c r="D56" s="37">
        <v>351.39348999999999</v>
      </c>
      <c r="E56" s="38">
        <f t="shared" ref="E56:E96" si="3">SUM(D56/C56*100)</f>
        <v>23.834598792647359</v>
      </c>
      <c r="F56" s="38">
        <f t="shared" ref="F56:F96" si="4">SUM(D56-C56)</f>
        <v>-1122.90651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10</v>
      </c>
      <c r="D60" s="40">
        <v>0</v>
      </c>
      <c r="E60" s="38">
        <f t="shared" si="3"/>
        <v>0</v>
      </c>
      <c r="F60" s="38">
        <f t="shared" si="4"/>
        <v>-10</v>
      </c>
    </row>
    <row r="61" spans="1:8" ht="15.75" customHeight="1">
      <c r="A61" s="35" t="s">
        <v>41</v>
      </c>
      <c r="B61" s="39" t="s">
        <v>42</v>
      </c>
      <c r="C61" s="37">
        <v>3.62</v>
      </c>
      <c r="D61" s="37">
        <v>3.62</v>
      </c>
      <c r="E61" s="38">
        <f t="shared" si="3"/>
        <v>100</v>
      </c>
      <c r="F61" s="38">
        <f t="shared" si="4"/>
        <v>0</v>
      </c>
    </row>
    <row r="62" spans="1:8" s="6" customFormat="1">
      <c r="A62" s="41" t="s">
        <v>43</v>
      </c>
      <c r="B62" s="42" t="s">
        <v>44</v>
      </c>
      <c r="C62" s="32">
        <f>C63</f>
        <v>94.305999999999997</v>
      </c>
      <c r="D62" s="32">
        <f>D63</f>
        <v>2</v>
      </c>
      <c r="E62" s="34">
        <f t="shared" si="3"/>
        <v>2.1207558373804423</v>
      </c>
      <c r="F62" s="34">
        <f t="shared" si="4"/>
        <v>-92.305999999999997</v>
      </c>
    </row>
    <row r="63" spans="1:8">
      <c r="A63" s="43" t="s">
        <v>45</v>
      </c>
      <c r="B63" s="44" t="s">
        <v>46</v>
      </c>
      <c r="C63" s="37">
        <v>94.305999999999997</v>
      </c>
      <c r="D63" s="37">
        <v>2</v>
      </c>
      <c r="E63" s="38">
        <f t="shared" si="3"/>
        <v>2.1207558373804423</v>
      </c>
      <c r="F63" s="38">
        <f t="shared" si="4"/>
        <v>-92.305999999999997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16.8</v>
      </c>
      <c r="D64" s="32">
        <f>D68+D67+D69</f>
        <v>5</v>
      </c>
      <c r="E64" s="34">
        <f t="shared" si="3"/>
        <v>29.761904761904763</v>
      </c>
      <c r="F64" s="34">
        <f t="shared" si="4"/>
        <v>-11.8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</v>
      </c>
      <c r="D67" s="37">
        <v>0</v>
      </c>
      <c r="E67" s="34">
        <f t="shared" si="3"/>
        <v>0</v>
      </c>
      <c r="F67" s="34">
        <f t="shared" si="4"/>
        <v>-2.8</v>
      </c>
    </row>
    <row r="68" spans="1:7" ht="15.75" customHeight="1">
      <c r="A68" s="46" t="s">
        <v>215</v>
      </c>
      <c r="B68" s="47" t="s">
        <v>216</v>
      </c>
      <c r="C68" s="37">
        <v>12</v>
      </c>
      <c r="D68" s="37">
        <v>3</v>
      </c>
      <c r="E68" s="34">
        <f t="shared" si="3"/>
        <v>25</v>
      </c>
      <c r="F68" s="34">
        <f t="shared" si="4"/>
        <v>-9</v>
      </c>
    </row>
    <row r="69" spans="1:7" ht="15.75" customHeight="1">
      <c r="A69" s="46" t="s">
        <v>340</v>
      </c>
      <c r="B69" s="47" t="s">
        <v>341</v>
      </c>
      <c r="C69" s="37">
        <v>2</v>
      </c>
      <c r="D69" s="37">
        <v>2</v>
      </c>
      <c r="E69" s="34"/>
      <c r="F69" s="34"/>
    </row>
    <row r="70" spans="1:7" s="6" customFormat="1">
      <c r="A70" s="30" t="s">
        <v>55</v>
      </c>
      <c r="B70" s="31" t="s">
        <v>56</v>
      </c>
      <c r="C70" s="48">
        <f>SUM(C71:C74)</f>
        <v>1609.6513499999999</v>
      </c>
      <c r="D70" s="48">
        <f>SUM(D71:D74)</f>
        <v>309</v>
      </c>
      <c r="E70" s="34">
        <f t="shared" si="3"/>
        <v>19.196703683689019</v>
      </c>
      <c r="F70" s="34">
        <f t="shared" si="4"/>
        <v>-1300.6513499999999</v>
      </c>
    </row>
    <row r="71" spans="1:7" ht="15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18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1543.8113499999999</v>
      </c>
      <c r="D73" s="37">
        <v>306.5</v>
      </c>
      <c r="E73" s="38">
        <f t="shared" si="3"/>
        <v>19.853462017881913</v>
      </c>
      <c r="F73" s="38">
        <f t="shared" si="4"/>
        <v>-1237.3113499999999</v>
      </c>
    </row>
    <row r="74" spans="1:7">
      <c r="A74" s="35" t="s">
        <v>63</v>
      </c>
      <c r="B74" s="39" t="s">
        <v>64</v>
      </c>
      <c r="C74" s="49">
        <v>65.84</v>
      </c>
      <c r="D74" s="37">
        <v>2.5</v>
      </c>
      <c r="E74" s="38">
        <f t="shared" si="3"/>
        <v>3.7970838396111781</v>
      </c>
      <c r="F74" s="38">
        <f t="shared" si="4"/>
        <v>-63.34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8854.7144399999997</v>
      </c>
      <c r="D75" s="32">
        <f>SUM(D77:D78)</f>
        <v>107.74330999999999</v>
      </c>
      <c r="E75" s="34">
        <f t="shared" si="3"/>
        <v>1.2167903406719007</v>
      </c>
      <c r="F75" s="34">
        <f t="shared" si="4"/>
        <v>-8746.9711299999999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8558.4644399999997</v>
      </c>
      <c r="D77" s="37">
        <v>2</v>
      </c>
      <c r="E77" s="38">
        <f t="shared" si="3"/>
        <v>2.3368678038229951E-2</v>
      </c>
      <c r="F77" s="38">
        <f t="shared" si="4"/>
        <v>-8556.4644399999997</v>
      </c>
    </row>
    <row r="78" spans="1:7">
      <c r="A78" s="35" t="s">
        <v>71</v>
      </c>
      <c r="B78" s="39" t="s">
        <v>72</v>
      </c>
      <c r="C78" s="37">
        <v>296.25</v>
      </c>
      <c r="D78" s="37">
        <v>105.74330999999999</v>
      </c>
      <c r="E78" s="38">
        <f>SUM(D78/C78*100)</f>
        <v>35.693944303797466</v>
      </c>
      <c r="F78" s="38">
        <f t="shared" si="4"/>
        <v>-190.50668999999999</v>
      </c>
    </row>
    <row r="79" spans="1:7" s="6" customFormat="1">
      <c r="A79" s="30" t="s">
        <v>83</v>
      </c>
      <c r="B79" s="31" t="s">
        <v>84</v>
      </c>
      <c r="C79" s="32">
        <f>C80</f>
        <v>1224.953</v>
      </c>
      <c r="D79" s="32">
        <f>SUM(D80)</f>
        <v>483.25319000000002</v>
      </c>
      <c r="E79" s="34">
        <f t="shared" si="3"/>
        <v>39.450753620751165</v>
      </c>
      <c r="F79" s="34">
        <f t="shared" si="4"/>
        <v>-741.69980999999996</v>
      </c>
    </row>
    <row r="80" spans="1:7" ht="20.25" customHeight="1">
      <c r="A80" s="35" t="s">
        <v>85</v>
      </c>
      <c r="B80" s="39" t="s">
        <v>230</v>
      </c>
      <c r="C80" s="37">
        <v>1224.953</v>
      </c>
      <c r="D80" s="37">
        <v>483.25319000000002</v>
      </c>
      <c r="E80" s="38">
        <f t="shared" si="3"/>
        <v>39.450753620751165</v>
      </c>
      <c r="F80" s="38">
        <f t="shared" si="4"/>
        <v>-741.69980999999996</v>
      </c>
    </row>
    <row r="81" spans="1:6" s="6" customFormat="1" ht="0.75" customHeight="1">
      <c r="A81" s="52">
        <v>1000</v>
      </c>
      <c r="B81" s="31" t="s">
        <v>86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>
      <c r="A82" s="53">
        <v>1001</v>
      </c>
      <c r="B82" s="54" t="s">
        <v>87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88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89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90</v>
      </c>
      <c r="B85" s="39" t="s">
        <v>91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92</v>
      </c>
      <c r="B86" s="31" t="s">
        <v>93</v>
      </c>
      <c r="C86" s="32">
        <f>C87+C88+C89+C90+C91</f>
        <v>15</v>
      </c>
      <c r="D86" s="32">
        <f>D87+D88+D89+D90+D91</f>
        <v>2.5499999999999998</v>
      </c>
      <c r="E86" s="38">
        <f t="shared" si="3"/>
        <v>17</v>
      </c>
      <c r="F86" s="22">
        <f>F87+F88+F89+F90+F91</f>
        <v>-12.45</v>
      </c>
    </row>
    <row r="87" spans="1:6" ht="14.25" customHeight="1">
      <c r="A87" s="35" t="s">
        <v>94</v>
      </c>
      <c r="B87" s="39" t="s">
        <v>95</v>
      </c>
      <c r="C87" s="230">
        <v>15</v>
      </c>
      <c r="D87" s="230">
        <v>2.5499999999999998</v>
      </c>
      <c r="E87" s="38">
        <f t="shared" si="3"/>
        <v>17</v>
      </c>
      <c r="F87" s="38">
        <f>SUM(D87-C87)</f>
        <v>-12.45</v>
      </c>
    </row>
    <row r="88" spans="1:6" ht="15.75" hidden="1" customHeight="1">
      <c r="A88" s="35" t="s">
        <v>96</v>
      </c>
      <c r="B88" s="39" t="s">
        <v>97</v>
      </c>
      <c r="C88" s="230"/>
      <c r="D88" s="230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98</v>
      </c>
      <c r="B89" s="39" t="s">
        <v>99</v>
      </c>
      <c r="C89" s="230"/>
      <c r="D89" s="230"/>
      <c r="E89" s="38" t="e">
        <f t="shared" si="3"/>
        <v>#DIV/0!</v>
      </c>
      <c r="F89" s="38"/>
    </row>
    <row r="90" spans="1:6" ht="15.75" hidden="1" customHeight="1">
      <c r="A90" s="35" t="s">
        <v>100</v>
      </c>
      <c r="B90" s="39" t="s">
        <v>101</v>
      </c>
      <c r="C90" s="230"/>
      <c r="D90" s="230"/>
      <c r="E90" s="38" t="e">
        <f t="shared" si="3"/>
        <v>#DIV/0!</v>
      </c>
      <c r="F90" s="38"/>
    </row>
    <row r="91" spans="1:6" ht="15.75" hidden="1" customHeight="1">
      <c r="A91" s="35" t="s">
        <v>102</v>
      </c>
      <c r="B91" s="39" t="s">
        <v>103</v>
      </c>
      <c r="C91" s="230"/>
      <c r="D91" s="230"/>
      <c r="E91" s="38" t="e">
        <f t="shared" si="3"/>
        <v>#DIV/0!</v>
      </c>
      <c r="F91" s="38"/>
    </row>
    <row r="92" spans="1:6" s="6" customFormat="1" ht="16.5" hidden="1" customHeight="1">
      <c r="A92" s="52">
        <v>1400</v>
      </c>
      <c r="B92" s="56" t="s">
        <v>112</v>
      </c>
      <c r="C92" s="231">
        <f>C93+C94+C95</f>
        <v>0</v>
      </c>
      <c r="D92" s="231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113</v>
      </c>
      <c r="C93" s="232"/>
      <c r="D93" s="230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114</v>
      </c>
      <c r="C94" s="232"/>
      <c r="D94" s="230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115</v>
      </c>
      <c r="C95" s="233">
        <v>0</v>
      </c>
      <c r="D95" s="234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116</v>
      </c>
      <c r="C96" s="436">
        <f>C54+C62+C64+C70+C75+C79+C86</f>
        <v>13303.344789999999</v>
      </c>
      <c r="D96" s="436">
        <f>D54+D62+D64+D70+D75+D79+D86</f>
        <v>1264.55999</v>
      </c>
      <c r="E96" s="34">
        <f t="shared" si="3"/>
        <v>9.5055793107802344</v>
      </c>
      <c r="F96" s="34">
        <f t="shared" si="4"/>
        <v>-12038.784799999999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117</v>
      </c>
      <c r="B98" s="109"/>
      <c r="C98" s="127"/>
      <c r="D98" s="110"/>
    </row>
    <row r="99" spans="1:4" s="111" customFormat="1" ht="13.5" customHeight="1">
      <c r="A99" s="112" t="s">
        <v>118</v>
      </c>
      <c r="B99" s="112"/>
      <c r="C99" s="116" t="s">
        <v>119</v>
      </c>
    </row>
    <row r="101" spans="1:4" ht="5.25" customHeight="1"/>
  </sheetData>
  <customSheetViews>
    <customSheetView guid="{14D9A581-372D-44DF-BD53-18F0DF939BBA}" scale="70" showPageBreaks="1" hiddenRows="1" state="hidden" view="pageBreakPreview" topLeftCell="A18">
      <selection activeCell="D37" sqref="D37"/>
      <pageMargins left="0.70866141732283472" right="0.70866141732283472" top="0.74803149606299213" bottom="0.74803149606299213" header="0.31496062992125984" footer="0.31496062992125984"/>
      <pageSetup paperSize="9" scale="59" orientation="portrait" r:id="rId1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2"/>
    </customSheetView>
    <customSheetView guid="{B30CE22D-C12F-4E12-8BB9-3AAE0A6991CC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3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5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6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8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9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10"/>
    </customSheetView>
    <customSheetView guid="{61528DAC-5C4C-48F4-ADE2-8A724B05A086}" scale="70" showPageBreaks="1" hiddenRows="1" view="pageBreakPreview" topLeftCell="A18">
      <selection activeCell="D37" sqref="D37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3"/>
  <sheetViews>
    <sheetView view="pageBreakPreview" topLeftCell="EA1" zoomScale="70" zoomScaleNormal="100" zoomScaleSheetLayoutView="70" workbookViewId="0">
      <selection activeCell="EW14" sqref="EW14:EY31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6.5703125" style="149" customWidth="1"/>
    <col min="5" max="5" width="11.42578125" style="148" customWidth="1"/>
    <col min="6" max="6" width="15.42578125" style="148" customWidth="1"/>
    <col min="7" max="7" width="17.140625" style="148" customWidth="1"/>
    <col min="8" max="8" width="11" style="148" customWidth="1"/>
    <col min="9" max="9" width="15.5703125" style="148" customWidth="1"/>
    <col min="10" max="10" width="15.140625" style="148" customWidth="1"/>
    <col min="11" max="11" width="11.140625" style="148" customWidth="1"/>
    <col min="12" max="12" width="15" style="148" customWidth="1"/>
    <col min="13" max="13" width="15.85546875" style="148" customWidth="1"/>
    <col min="14" max="14" width="13" style="148" bestFit="1" customWidth="1"/>
    <col min="15" max="15" width="14.140625" style="148" customWidth="1"/>
    <col min="16" max="16" width="15.7109375" style="148" customWidth="1"/>
    <col min="17" max="17" width="10.140625" style="148" customWidth="1"/>
    <col min="18" max="18" width="16.7109375" style="148" bestFit="1" customWidth="1"/>
    <col min="19" max="19" width="17.28515625" style="148" bestFit="1" customWidth="1"/>
    <col min="20" max="20" width="10" style="148" customWidth="1"/>
    <col min="21" max="21" width="13.5703125" style="148" customWidth="1"/>
    <col min="22" max="22" width="14.7109375" style="148" customWidth="1"/>
    <col min="23" max="23" width="12.28515625" style="148" customWidth="1"/>
    <col min="24" max="24" width="15.140625" style="148" customWidth="1"/>
    <col min="25" max="25" width="13.42578125" style="148" customWidth="1"/>
    <col min="26" max="26" width="12.5703125" style="148" customWidth="1"/>
    <col min="27" max="28" width="14.85546875" style="148" customWidth="1"/>
    <col min="29" max="29" width="10.7109375" style="148" customWidth="1"/>
    <col min="30" max="30" width="17" style="148" customWidth="1"/>
    <col min="31" max="31" width="15.7109375" style="148" customWidth="1"/>
    <col min="32" max="32" width="10" style="148" customWidth="1"/>
    <col min="33" max="33" width="13.85546875" style="148" customWidth="1"/>
    <col min="34" max="34" width="12.28515625" style="148" customWidth="1"/>
    <col min="35" max="35" width="11.85546875" style="148" customWidth="1"/>
    <col min="36" max="36" width="11" style="148" customWidth="1"/>
    <col min="37" max="37" width="14.5703125" style="148" customWidth="1"/>
    <col min="38" max="38" width="13.7109375" style="148" customWidth="1"/>
    <col min="39" max="39" width="15.42578125" style="148" customWidth="1"/>
    <col min="40" max="40" width="16" style="148" customWidth="1"/>
    <col min="41" max="41" width="16.28515625" style="148" customWidth="1"/>
    <col min="42" max="42" width="14.28515625" style="148" customWidth="1"/>
    <col min="43" max="43" width="15.42578125" style="148" customWidth="1"/>
    <col min="44" max="44" width="11" style="148" customWidth="1"/>
    <col min="45" max="45" width="14.42578125" style="148" customWidth="1"/>
    <col min="46" max="46" width="14.7109375" style="148" customWidth="1"/>
    <col min="47" max="47" width="12.42578125" style="148" customWidth="1"/>
    <col min="48" max="48" width="9.42578125" style="148" hidden="1" customWidth="1"/>
    <col min="49" max="49" width="9.7109375" style="148" hidden="1" customWidth="1"/>
    <col min="50" max="50" width="11.85546875" style="148" hidden="1" customWidth="1"/>
    <col min="51" max="51" width="13.85546875" style="148" customWidth="1"/>
    <col min="52" max="52" width="12.85546875" style="148" customWidth="1"/>
    <col min="53" max="53" width="11.7109375" style="148" customWidth="1"/>
    <col min="54" max="56" width="9.85546875" style="148" hidden="1" customWidth="1"/>
    <col min="57" max="57" width="17.42578125" style="148" customWidth="1"/>
    <col min="58" max="58" width="14" style="148" customWidth="1"/>
    <col min="59" max="59" width="16" style="148" customWidth="1"/>
    <col min="60" max="61" width="9.7109375" style="148" hidden="1" customWidth="1"/>
    <col min="62" max="62" width="17.7109375" style="148" hidden="1" customWidth="1"/>
    <col min="63" max="63" width="0.42578125" style="148" customWidth="1"/>
    <col min="64" max="64" width="20.5703125" style="148" hidden="1" customWidth="1"/>
    <col min="65" max="65" width="10.140625" style="148" hidden="1" customWidth="1"/>
    <col min="66" max="66" width="12.7109375" style="148" customWidth="1"/>
    <col min="67" max="67" width="11.5703125" style="148" customWidth="1"/>
    <col min="68" max="68" width="16.140625" style="148" customWidth="1"/>
    <col min="69" max="69" width="11.85546875" style="148" customWidth="1"/>
    <col min="70" max="70" width="10.5703125" style="148" customWidth="1"/>
    <col min="71" max="71" width="12.42578125" style="148" customWidth="1"/>
    <col min="72" max="73" width="9.7109375" style="148" hidden="1" customWidth="1"/>
    <col min="74" max="74" width="9.5703125" style="148" hidden="1" customWidth="1"/>
    <col min="75" max="75" width="9.42578125" style="148" hidden="1" customWidth="1"/>
    <col min="76" max="76" width="9.7109375" style="148" hidden="1" customWidth="1"/>
    <col min="77" max="77" width="10.140625" style="148" hidden="1" customWidth="1"/>
    <col min="78" max="78" width="20" style="148" customWidth="1"/>
    <col min="79" max="79" width="15.28515625" style="148" customWidth="1"/>
    <col min="80" max="80" width="10" style="148" customWidth="1"/>
    <col min="81" max="81" width="16.42578125" style="148" customWidth="1"/>
    <col min="82" max="82" width="15.7109375" style="148" customWidth="1"/>
    <col min="83" max="83" width="12.140625" style="148" customWidth="1"/>
    <col min="84" max="84" width="20.42578125" style="148" customWidth="1"/>
    <col min="85" max="85" width="21.42578125" style="148" customWidth="1"/>
    <col min="86" max="86" width="18.42578125" style="148" customWidth="1"/>
    <col min="87" max="87" width="18.5703125" style="148" customWidth="1"/>
    <col min="88" max="88" width="16.5703125" style="148" customWidth="1"/>
    <col min="89" max="89" width="10" style="148" customWidth="1"/>
    <col min="90" max="90" width="19.85546875" style="148" customWidth="1"/>
    <col min="91" max="91" width="18" style="148" customWidth="1"/>
    <col min="92" max="92" width="13.28515625" style="148" customWidth="1"/>
    <col min="93" max="93" width="19.85546875" style="148" customWidth="1"/>
    <col min="94" max="94" width="22.28515625" style="148" customWidth="1"/>
    <col min="95" max="95" width="14.85546875" style="148" customWidth="1"/>
    <col min="96" max="96" width="16.7109375" style="148" customWidth="1"/>
    <col min="97" max="97" width="16.85546875" style="148" customWidth="1"/>
    <col min="98" max="98" width="14.5703125" style="148" bestFit="1" customWidth="1"/>
    <col min="99" max="99" width="13.140625" style="148" bestFit="1" customWidth="1"/>
    <col min="100" max="100" width="14.42578125" style="148" customWidth="1"/>
    <col min="101" max="101" width="14.28515625" style="148" customWidth="1"/>
    <col min="102" max="103" width="9.85546875" style="148" hidden="1" customWidth="1"/>
    <col min="104" max="104" width="14.42578125" style="148" hidden="1" customWidth="1"/>
    <col min="105" max="106" width="9.85546875" style="148" hidden="1" customWidth="1"/>
    <col min="107" max="107" width="14.42578125" style="148" hidden="1" customWidth="1"/>
    <col min="108" max="109" width="9.85546875" style="148" hidden="1" customWidth="1"/>
    <col min="110" max="110" width="14.42578125" style="148" hidden="1" customWidth="1"/>
    <col min="111" max="111" width="17.5703125" style="148" customWidth="1"/>
    <col min="112" max="112" width="20.28515625" style="148" customWidth="1"/>
    <col min="113" max="113" width="13.140625" style="148" bestFit="1" customWidth="1"/>
    <col min="114" max="114" width="18.140625" style="148" bestFit="1" customWidth="1"/>
    <col min="115" max="115" width="20.5703125" style="148" customWidth="1"/>
    <col min="116" max="116" width="13.28515625" style="148" customWidth="1"/>
    <col min="117" max="117" width="16.7109375" style="148" customWidth="1"/>
    <col min="118" max="118" width="16.85546875" style="148" customWidth="1"/>
    <col min="119" max="119" width="12.28515625" style="148" customWidth="1"/>
    <col min="120" max="120" width="15.28515625" style="148" customWidth="1"/>
    <col min="121" max="121" width="14.28515625" style="148" customWidth="1"/>
    <col min="122" max="122" width="13.85546875" style="148" customWidth="1"/>
    <col min="123" max="123" width="18.85546875" style="148" customWidth="1"/>
    <col min="124" max="124" width="13.7109375" style="148" customWidth="1"/>
    <col min="125" max="125" width="10.140625" style="148" customWidth="1"/>
    <col min="126" max="126" width="16" style="148" customWidth="1"/>
    <col min="127" max="127" width="14.28515625" style="148" customWidth="1"/>
    <col min="128" max="128" width="10.140625" style="148" customWidth="1"/>
    <col min="129" max="129" width="15.140625" style="148" customWidth="1"/>
    <col min="130" max="130" width="18.5703125" style="148" customWidth="1"/>
    <col min="131" max="131" width="10.140625" style="148" customWidth="1"/>
    <col min="132" max="132" width="15.28515625" style="148" customWidth="1"/>
    <col min="133" max="133" width="12.42578125" style="148" customWidth="1"/>
    <col min="134" max="134" width="10.140625" style="148" customWidth="1"/>
    <col min="135" max="135" width="16" style="148" customWidth="1"/>
    <col min="136" max="136" width="14.85546875" style="148" customWidth="1"/>
    <col min="137" max="137" width="10.5703125" style="148" customWidth="1"/>
    <col min="138" max="138" width="17.28515625" style="148" customWidth="1"/>
    <col min="139" max="139" width="15.85546875" style="148" customWidth="1"/>
    <col min="140" max="140" width="8.7109375" style="148" customWidth="1"/>
    <col min="141" max="141" width="14.5703125" style="148" customWidth="1"/>
    <col min="142" max="142" width="14.7109375" style="148" customWidth="1"/>
    <col min="143" max="144" width="10.140625" style="148" customWidth="1"/>
    <col min="145" max="145" width="8.140625" style="148" customWidth="1"/>
    <col min="146" max="146" width="11.42578125" style="148" customWidth="1"/>
    <col min="147" max="147" width="12" style="148" customWidth="1"/>
    <col min="148" max="148" width="12.5703125" style="148" customWidth="1"/>
    <col min="149" max="149" width="8.7109375" style="148" customWidth="1"/>
    <col min="150" max="150" width="9.85546875" style="148" customWidth="1"/>
    <col min="151" max="151" width="9" style="148" customWidth="1"/>
    <col min="152" max="152" width="11.28515625" style="148" customWidth="1"/>
    <col min="153" max="153" width="14.7109375" style="148" customWidth="1"/>
    <col min="154" max="154" width="15.28515625" style="148" customWidth="1"/>
    <col min="155" max="155" width="12.7109375" style="148" customWidth="1"/>
    <col min="156" max="156" width="14.85546875" style="148" customWidth="1"/>
    <col min="157" max="16384" width="9.140625" style="148"/>
  </cols>
  <sheetData>
    <row r="1" spans="1:159" ht="18" customHeight="1">
      <c r="X1" s="518" t="s">
        <v>134</v>
      </c>
      <c r="Y1" s="518"/>
      <c r="Z1" s="518"/>
      <c r="AA1" s="151"/>
      <c r="AB1" s="151"/>
      <c r="AC1" s="151"/>
      <c r="AD1" s="513"/>
      <c r="AE1" s="513"/>
      <c r="AF1" s="513"/>
      <c r="AG1" s="152"/>
      <c r="AH1" s="152"/>
      <c r="AI1" s="152"/>
      <c r="AJ1" s="152"/>
      <c r="AK1" s="152"/>
      <c r="AL1" s="152"/>
    </row>
    <row r="2" spans="1:159" ht="19.5" customHeight="1">
      <c r="X2" s="152" t="s">
        <v>135</v>
      </c>
      <c r="Y2" s="152"/>
      <c r="Z2" s="152"/>
      <c r="AA2" s="150"/>
      <c r="AB2" s="150"/>
      <c r="AC2" s="150"/>
      <c r="AD2" s="513"/>
      <c r="AE2" s="513"/>
      <c r="AF2" s="513"/>
      <c r="AG2" s="152"/>
      <c r="AH2" s="152"/>
      <c r="AI2" s="152"/>
      <c r="AJ2" s="152"/>
      <c r="AK2" s="152"/>
      <c r="AL2" s="152"/>
    </row>
    <row r="3" spans="1:159" ht="30.75" customHeight="1">
      <c r="A3" s="153"/>
      <c r="B3" s="350"/>
      <c r="C3" s="350"/>
      <c r="D3" s="351"/>
      <c r="E3" s="350"/>
      <c r="F3" s="350"/>
      <c r="G3" s="350"/>
      <c r="H3" s="350"/>
      <c r="I3" s="350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523" t="s">
        <v>136</v>
      </c>
      <c r="Y3" s="523"/>
      <c r="Z3" s="523"/>
      <c r="AA3" s="153"/>
      <c r="AB3" s="153"/>
      <c r="AC3" s="153"/>
      <c r="AD3" s="517"/>
      <c r="AE3" s="517"/>
      <c r="AF3" s="517"/>
      <c r="AG3" s="154"/>
      <c r="AH3" s="154"/>
      <c r="AI3" s="154"/>
      <c r="AJ3" s="154"/>
      <c r="AK3" s="154"/>
      <c r="AL3" s="154"/>
      <c r="AM3" s="153"/>
      <c r="AN3" s="153"/>
      <c r="AO3" s="153"/>
      <c r="AP3" s="153"/>
      <c r="AQ3" s="153"/>
      <c r="AR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</row>
    <row r="4" spans="1:159" ht="24" customHeight="1">
      <c r="B4" s="521" t="s">
        <v>137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155"/>
      <c r="AB4" s="155"/>
      <c r="AC4" s="155"/>
      <c r="AD4" s="155"/>
      <c r="AE4" s="155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</row>
    <row r="5" spans="1:159" ht="20.25" customHeight="1">
      <c r="B5" s="519" t="s">
        <v>418</v>
      </c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156"/>
      <c r="AB5" s="156"/>
      <c r="AC5" s="156"/>
      <c r="AD5" s="156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</row>
    <row r="6" spans="1:159" ht="15" customHeight="1">
      <c r="A6" s="153"/>
      <c r="B6" s="353"/>
      <c r="C6" s="354"/>
      <c r="D6" s="355"/>
      <c r="E6" s="353"/>
      <c r="F6" s="353"/>
      <c r="G6" s="356"/>
      <c r="H6" s="356"/>
      <c r="I6" s="520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  <c r="X6" s="520"/>
      <c r="Y6" s="353"/>
      <c r="Z6" s="356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W6" s="153"/>
      <c r="EX6" s="153"/>
      <c r="EY6" s="153"/>
    </row>
    <row r="7" spans="1:159" s="157" customFormat="1" ht="15" customHeight="1">
      <c r="A7" s="498" t="s">
        <v>138</v>
      </c>
      <c r="B7" s="498" t="s">
        <v>139</v>
      </c>
      <c r="C7" s="489" t="s">
        <v>140</v>
      </c>
      <c r="D7" s="490"/>
      <c r="E7" s="491"/>
      <c r="F7" s="277" t="s">
        <v>141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  <c r="CJ7" s="278"/>
      <c r="CK7" s="278"/>
      <c r="CL7" s="278"/>
      <c r="CM7" s="278"/>
      <c r="CN7" s="278"/>
      <c r="CO7" s="278"/>
      <c r="CP7" s="278"/>
      <c r="CQ7" s="278"/>
      <c r="CR7" s="278"/>
      <c r="CS7" s="278"/>
      <c r="CT7" s="278"/>
      <c r="CU7" s="278"/>
      <c r="CV7" s="278"/>
      <c r="CW7" s="278"/>
      <c r="CX7" s="278"/>
      <c r="CY7" s="278"/>
      <c r="CZ7" s="278"/>
      <c r="DA7" s="278"/>
      <c r="DB7" s="278"/>
      <c r="DC7" s="279"/>
      <c r="DD7" s="278"/>
      <c r="DE7" s="278"/>
      <c r="DF7" s="279"/>
      <c r="DG7" s="489" t="s">
        <v>142</v>
      </c>
      <c r="DH7" s="490"/>
      <c r="DI7" s="491"/>
      <c r="DJ7" s="489"/>
      <c r="DK7" s="490"/>
      <c r="DL7" s="490"/>
      <c r="DM7" s="490"/>
      <c r="DN7" s="490"/>
      <c r="DO7" s="490"/>
      <c r="DP7" s="490"/>
      <c r="DQ7" s="490"/>
      <c r="DR7" s="490"/>
      <c r="DS7" s="490"/>
      <c r="DT7" s="490"/>
      <c r="DU7" s="490"/>
      <c r="DV7" s="490"/>
      <c r="DW7" s="490"/>
      <c r="DX7" s="490"/>
      <c r="DY7" s="490"/>
      <c r="DZ7" s="490"/>
      <c r="EA7" s="490"/>
      <c r="EB7" s="490"/>
      <c r="EC7" s="490"/>
      <c r="ED7" s="490"/>
      <c r="EE7" s="490"/>
      <c r="EF7" s="490"/>
      <c r="EG7" s="490"/>
      <c r="EH7" s="490"/>
      <c r="EI7" s="490"/>
      <c r="EJ7" s="490"/>
      <c r="EK7" s="490"/>
      <c r="EL7" s="490"/>
      <c r="EM7" s="490"/>
      <c r="EN7" s="490"/>
      <c r="EO7" s="490"/>
      <c r="EP7" s="490"/>
      <c r="EQ7" s="490"/>
      <c r="ER7" s="490"/>
      <c r="ES7" s="490"/>
      <c r="ET7" s="490"/>
      <c r="EU7" s="490"/>
      <c r="EV7" s="491"/>
      <c r="EW7" s="489" t="s">
        <v>143</v>
      </c>
      <c r="EX7" s="490"/>
      <c r="EY7" s="491"/>
    </row>
    <row r="8" spans="1:159" s="157" customFormat="1" ht="15" customHeight="1">
      <c r="A8" s="498"/>
      <c r="B8" s="498"/>
      <c r="C8" s="492"/>
      <c r="D8" s="493"/>
      <c r="E8" s="494"/>
      <c r="F8" s="492" t="s">
        <v>144</v>
      </c>
      <c r="G8" s="493"/>
      <c r="H8" s="494"/>
      <c r="I8" s="514" t="s">
        <v>145</v>
      </c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  <c r="Z8" s="515"/>
      <c r="AA8" s="515"/>
      <c r="AB8" s="515"/>
      <c r="AC8" s="515"/>
      <c r="AD8" s="515"/>
      <c r="AE8" s="515"/>
      <c r="AF8" s="515"/>
      <c r="AG8" s="515"/>
      <c r="AH8" s="515"/>
      <c r="AI8" s="515"/>
      <c r="AJ8" s="515"/>
      <c r="AK8" s="515"/>
      <c r="AL8" s="515"/>
      <c r="AM8" s="515"/>
      <c r="AN8" s="515"/>
      <c r="AO8" s="515"/>
      <c r="AP8" s="515"/>
      <c r="AQ8" s="515"/>
      <c r="AR8" s="515"/>
      <c r="AS8" s="515"/>
      <c r="AT8" s="515"/>
      <c r="AU8" s="515"/>
      <c r="AV8" s="515"/>
      <c r="AW8" s="515"/>
      <c r="AX8" s="516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1"/>
      <c r="BT8" s="282"/>
      <c r="BU8" s="282"/>
      <c r="BV8" s="282"/>
      <c r="BW8" s="283"/>
      <c r="BX8" s="283"/>
      <c r="BY8" s="283"/>
      <c r="BZ8" s="498" t="s">
        <v>146</v>
      </c>
      <c r="CA8" s="498"/>
      <c r="CB8" s="498"/>
      <c r="CC8" s="495" t="s">
        <v>145</v>
      </c>
      <c r="CD8" s="496"/>
      <c r="CE8" s="496"/>
      <c r="CF8" s="496"/>
      <c r="CG8" s="496"/>
      <c r="CH8" s="496"/>
      <c r="CI8" s="496"/>
      <c r="CJ8" s="496"/>
      <c r="CK8" s="496"/>
      <c r="CL8" s="496"/>
      <c r="CM8" s="496"/>
      <c r="CN8" s="496"/>
      <c r="CO8" s="284"/>
      <c r="CP8" s="284"/>
      <c r="CQ8" s="284"/>
      <c r="CR8" s="284"/>
      <c r="CS8" s="284"/>
      <c r="CT8" s="284"/>
      <c r="CU8" s="285"/>
      <c r="CV8" s="285"/>
      <c r="CW8" s="286"/>
      <c r="CX8" s="492" t="s">
        <v>147</v>
      </c>
      <c r="CY8" s="493"/>
      <c r="CZ8" s="494"/>
      <c r="DA8" s="524"/>
      <c r="DB8" s="525"/>
      <c r="DC8" s="526"/>
      <c r="DD8" s="524"/>
      <c r="DE8" s="525"/>
      <c r="DF8" s="526"/>
      <c r="DG8" s="492"/>
      <c r="DH8" s="493"/>
      <c r="DI8" s="494"/>
      <c r="DJ8" s="492" t="s">
        <v>145</v>
      </c>
      <c r="DK8" s="493"/>
      <c r="DL8" s="493"/>
      <c r="DM8" s="493"/>
      <c r="DN8" s="493"/>
      <c r="DO8" s="493"/>
      <c r="DP8" s="493"/>
      <c r="DQ8" s="493"/>
      <c r="DR8" s="493"/>
      <c r="DS8" s="493"/>
      <c r="DT8" s="493"/>
      <c r="DU8" s="493"/>
      <c r="DV8" s="493"/>
      <c r="DW8" s="493"/>
      <c r="DX8" s="493"/>
      <c r="DY8" s="493"/>
      <c r="DZ8" s="493"/>
      <c r="EA8" s="493"/>
      <c r="EB8" s="493"/>
      <c r="EC8" s="493"/>
      <c r="ED8" s="493"/>
      <c r="EE8" s="493"/>
      <c r="EF8" s="493"/>
      <c r="EG8" s="493"/>
      <c r="EH8" s="493"/>
      <c r="EI8" s="493"/>
      <c r="EJ8" s="493"/>
      <c r="EK8" s="493"/>
      <c r="EL8" s="493"/>
      <c r="EM8" s="493"/>
      <c r="EN8" s="493"/>
      <c r="EO8" s="493"/>
      <c r="EP8" s="493"/>
      <c r="EQ8" s="493"/>
      <c r="ER8" s="493"/>
      <c r="ES8" s="493"/>
      <c r="ET8" s="493"/>
      <c r="EU8" s="493"/>
      <c r="EV8" s="494"/>
      <c r="EW8" s="492"/>
      <c r="EX8" s="493"/>
      <c r="EY8" s="494"/>
    </row>
    <row r="9" spans="1:159" s="157" customFormat="1" ht="15" customHeight="1">
      <c r="A9" s="498"/>
      <c r="B9" s="498"/>
      <c r="C9" s="492"/>
      <c r="D9" s="493"/>
      <c r="E9" s="494"/>
      <c r="F9" s="492"/>
      <c r="G9" s="493"/>
      <c r="H9" s="494"/>
      <c r="I9" s="489" t="s">
        <v>148</v>
      </c>
      <c r="J9" s="490"/>
      <c r="K9" s="491"/>
      <c r="L9" s="489" t="s">
        <v>279</v>
      </c>
      <c r="M9" s="490"/>
      <c r="N9" s="491"/>
      <c r="O9" s="489" t="s">
        <v>282</v>
      </c>
      <c r="P9" s="490"/>
      <c r="Q9" s="491"/>
      <c r="R9" s="489" t="s">
        <v>280</v>
      </c>
      <c r="S9" s="490"/>
      <c r="T9" s="491"/>
      <c r="U9" s="489" t="s">
        <v>281</v>
      </c>
      <c r="V9" s="490"/>
      <c r="W9" s="491"/>
      <c r="X9" s="489" t="s">
        <v>149</v>
      </c>
      <c r="Y9" s="490"/>
      <c r="Z9" s="491"/>
      <c r="AA9" s="489" t="s">
        <v>150</v>
      </c>
      <c r="AB9" s="490"/>
      <c r="AC9" s="491"/>
      <c r="AD9" s="489" t="s">
        <v>151</v>
      </c>
      <c r="AE9" s="490"/>
      <c r="AF9" s="491"/>
      <c r="AG9" s="498" t="s">
        <v>152</v>
      </c>
      <c r="AH9" s="498"/>
      <c r="AI9" s="498"/>
      <c r="AJ9" s="489" t="s">
        <v>244</v>
      </c>
      <c r="AK9" s="490"/>
      <c r="AL9" s="491"/>
      <c r="AM9" s="489" t="s">
        <v>153</v>
      </c>
      <c r="AN9" s="490"/>
      <c r="AO9" s="491"/>
      <c r="AP9" s="489" t="s">
        <v>328</v>
      </c>
      <c r="AQ9" s="490"/>
      <c r="AR9" s="491"/>
      <c r="AS9" s="489" t="s">
        <v>154</v>
      </c>
      <c r="AT9" s="490"/>
      <c r="AU9" s="491"/>
      <c r="AV9" s="489" t="s">
        <v>155</v>
      </c>
      <c r="AW9" s="490"/>
      <c r="AX9" s="491"/>
      <c r="AY9" s="489" t="s">
        <v>246</v>
      </c>
      <c r="AZ9" s="490"/>
      <c r="BA9" s="491"/>
      <c r="BB9" s="489" t="s">
        <v>338</v>
      </c>
      <c r="BC9" s="490"/>
      <c r="BD9" s="491"/>
      <c r="BE9" s="489" t="s">
        <v>401</v>
      </c>
      <c r="BF9" s="490"/>
      <c r="BG9" s="491"/>
      <c r="BH9" s="489" t="s">
        <v>156</v>
      </c>
      <c r="BI9" s="490"/>
      <c r="BJ9" s="491"/>
      <c r="BK9" s="489" t="s">
        <v>272</v>
      </c>
      <c r="BL9" s="490"/>
      <c r="BM9" s="491"/>
      <c r="BN9" s="489" t="s">
        <v>242</v>
      </c>
      <c r="BO9" s="490"/>
      <c r="BP9" s="491"/>
      <c r="BQ9" s="489" t="s">
        <v>157</v>
      </c>
      <c r="BR9" s="490"/>
      <c r="BS9" s="491"/>
      <c r="BT9" s="489" t="s">
        <v>158</v>
      </c>
      <c r="BU9" s="490"/>
      <c r="BV9" s="491"/>
      <c r="BW9" s="492" t="s">
        <v>159</v>
      </c>
      <c r="BX9" s="493"/>
      <c r="BY9" s="493"/>
      <c r="BZ9" s="498"/>
      <c r="CA9" s="498"/>
      <c r="CB9" s="498"/>
      <c r="CC9" s="489" t="s">
        <v>329</v>
      </c>
      <c r="CD9" s="490"/>
      <c r="CE9" s="491"/>
      <c r="CF9" s="489" t="s">
        <v>330</v>
      </c>
      <c r="CG9" s="490"/>
      <c r="CH9" s="491"/>
      <c r="CI9" s="489" t="s">
        <v>160</v>
      </c>
      <c r="CJ9" s="490"/>
      <c r="CK9" s="491"/>
      <c r="CL9" s="489" t="s">
        <v>161</v>
      </c>
      <c r="CM9" s="490"/>
      <c r="CN9" s="491"/>
      <c r="CO9" s="489" t="s">
        <v>21</v>
      </c>
      <c r="CP9" s="490"/>
      <c r="CQ9" s="491"/>
      <c r="CR9" s="489" t="s">
        <v>289</v>
      </c>
      <c r="CS9" s="490"/>
      <c r="CT9" s="491"/>
      <c r="CU9" s="489" t="s">
        <v>331</v>
      </c>
      <c r="CV9" s="490"/>
      <c r="CW9" s="491"/>
      <c r="CX9" s="492"/>
      <c r="CY9" s="493"/>
      <c r="CZ9" s="494"/>
      <c r="DA9" s="489" t="s">
        <v>257</v>
      </c>
      <c r="DB9" s="490"/>
      <c r="DC9" s="491"/>
      <c r="DD9" s="498" t="s">
        <v>162</v>
      </c>
      <c r="DE9" s="498"/>
      <c r="DF9" s="498"/>
      <c r="DG9" s="492"/>
      <c r="DH9" s="493"/>
      <c r="DI9" s="494"/>
      <c r="DJ9" s="499" t="s">
        <v>163</v>
      </c>
      <c r="DK9" s="500"/>
      <c r="DL9" s="501"/>
      <c r="DM9" s="508" t="s">
        <v>141</v>
      </c>
      <c r="DN9" s="509"/>
      <c r="DO9" s="509"/>
      <c r="DP9" s="509"/>
      <c r="DQ9" s="509"/>
      <c r="DR9" s="509"/>
      <c r="DS9" s="509"/>
      <c r="DT9" s="509"/>
      <c r="DU9" s="509"/>
      <c r="DV9" s="509"/>
      <c r="DW9" s="509"/>
      <c r="DX9" s="510"/>
      <c r="DY9" s="499" t="s">
        <v>164</v>
      </c>
      <c r="DZ9" s="500"/>
      <c r="EA9" s="501"/>
      <c r="EB9" s="499" t="s">
        <v>165</v>
      </c>
      <c r="EC9" s="500"/>
      <c r="ED9" s="501"/>
      <c r="EE9" s="499" t="s">
        <v>166</v>
      </c>
      <c r="EF9" s="500"/>
      <c r="EG9" s="501"/>
      <c r="EH9" s="499" t="s">
        <v>167</v>
      </c>
      <c r="EI9" s="500"/>
      <c r="EJ9" s="501"/>
      <c r="EK9" s="489" t="s">
        <v>283</v>
      </c>
      <c r="EL9" s="490"/>
      <c r="EM9" s="491"/>
      <c r="EN9" s="489" t="s">
        <v>168</v>
      </c>
      <c r="EO9" s="490"/>
      <c r="EP9" s="491"/>
      <c r="EQ9" s="489" t="s">
        <v>315</v>
      </c>
      <c r="ER9" s="490"/>
      <c r="ES9" s="491"/>
      <c r="ET9" s="498" t="s">
        <v>285</v>
      </c>
      <c r="EU9" s="498"/>
      <c r="EV9" s="498"/>
      <c r="EW9" s="492"/>
      <c r="EX9" s="493"/>
      <c r="EY9" s="494"/>
    </row>
    <row r="10" spans="1:159" s="157" customFormat="1" ht="62.25" customHeight="1">
      <c r="A10" s="498"/>
      <c r="B10" s="498"/>
      <c r="C10" s="492"/>
      <c r="D10" s="493"/>
      <c r="E10" s="494"/>
      <c r="F10" s="492"/>
      <c r="G10" s="493"/>
      <c r="H10" s="494"/>
      <c r="I10" s="492"/>
      <c r="J10" s="493"/>
      <c r="K10" s="494"/>
      <c r="L10" s="492"/>
      <c r="M10" s="493"/>
      <c r="N10" s="494"/>
      <c r="O10" s="492"/>
      <c r="P10" s="493"/>
      <c r="Q10" s="494"/>
      <c r="R10" s="492"/>
      <c r="S10" s="493"/>
      <c r="T10" s="494"/>
      <c r="U10" s="492"/>
      <c r="V10" s="493"/>
      <c r="W10" s="494"/>
      <c r="X10" s="492"/>
      <c r="Y10" s="493"/>
      <c r="Z10" s="494"/>
      <c r="AA10" s="492"/>
      <c r="AB10" s="493"/>
      <c r="AC10" s="494"/>
      <c r="AD10" s="492"/>
      <c r="AE10" s="493"/>
      <c r="AF10" s="494"/>
      <c r="AG10" s="498"/>
      <c r="AH10" s="498"/>
      <c r="AI10" s="498"/>
      <c r="AJ10" s="492"/>
      <c r="AK10" s="493"/>
      <c r="AL10" s="494"/>
      <c r="AM10" s="492"/>
      <c r="AN10" s="493"/>
      <c r="AO10" s="494"/>
      <c r="AP10" s="492"/>
      <c r="AQ10" s="493"/>
      <c r="AR10" s="494"/>
      <c r="AS10" s="492"/>
      <c r="AT10" s="493"/>
      <c r="AU10" s="494"/>
      <c r="AV10" s="492"/>
      <c r="AW10" s="493"/>
      <c r="AX10" s="494"/>
      <c r="AY10" s="492"/>
      <c r="AZ10" s="493"/>
      <c r="BA10" s="494"/>
      <c r="BB10" s="492"/>
      <c r="BC10" s="493"/>
      <c r="BD10" s="494"/>
      <c r="BE10" s="492"/>
      <c r="BF10" s="493"/>
      <c r="BG10" s="494"/>
      <c r="BH10" s="492"/>
      <c r="BI10" s="493"/>
      <c r="BJ10" s="494"/>
      <c r="BK10" s="492"/>
      <c r="BL10" s="493"/>
      <c r="BM10" s="494"/>
      <c r="BN10" s="492"/>
      <c r="BO10" s="493"/>
      <c r="BP10" s="494"/>
      <c r="BQ10" s="492"/>
      <c r="BR10" s="493"/>
      <c r="BS10" s="494"/>
      <c r="BT10" s="492"/>
      <c r="BU10" s="493"/>
      <c r="BV10" s="494"/>
      <c r="BW10" s="492"/>
      <c r="BX10" s="493"/>
      <c r="BY10" s="493"/>
      <c r="BZ10" s="498"/>
      <c r="CA10" s="498"/>
      <c r="CB10" s="498"/>
      <c r="CC10" s="492"/>
      <c r="CD10" s="493"/>
      <c r="CE10" s="494"/>
      <c r="CF10" s="492"/>
      <c r="CG10" s="493"/>
      <c r="CH10" s="494"/>
      <c r="CI10" s="492"/>
      <c r="CJ10" s="493"/>
      <c r="CK10" s="494"/>
      <c r="CL10" s="492"/>
      <c r="CM10" s="493"/>
      <c r="CN10" s="494"/>
      <c r="CO10" s="492"/>
      <c r="CP10" s="493"/>
      <c r="CQ10" s="494"/>
      <c r="CR10" s="492"/>
      <c r="CS10" s="493"/>
      <c r="CT10" s="494"/>
      <c r="CU10" s="492"/>
      <c r="CV10" s="493"/>
      <c r="CW10" s="494"/>
      <c r="CX10" s="492"/>
      <c r="CY10" s="493"/>
      <c r="CZ10" s="494"/>
      <c r="DA10" s="492"/>
      <c r="DB10" s="493"/>
      <c r="DC10" s="494"/>
      <c r="DD10" s="498"/>
      <c r="DE10" s="498"/>
      <c r="DF10" s="498"/>
      <c r="DG10" s="492"/>
      <c r="DH10" s="493"/>
      <c r="DI10" s="494"/>
      <c r="DJ10" s="502"/>
      <c r="DK10" s="503"/>
      <c r="DL10" s="504"/>
      <c r="DM10" s="287"/>
      <c r="DN10" s="288"/>
      <c r="DO10" s="288"/>
      <c r="DP10" s="289"/>
      <c r="DQ10" s="289"/>
      <c r="DR10" s="289"/>
      <c r="DS10" s="288"/>
      <c r="DT10" s="288"/>
      <c r="DU10" s="288"/>
      <c r="DV10" s="288"/>
      <c r="DW10" s="288"/>
      <c r="DX10" s="290"/>
      <c r="DY10" s="502"/>
      <c r="DZ10" s="503"/>
      <c r="EA10" s="504"/>
      <c r="EB10" s="502"/>
      <c r="EC10" s="503"/>
      <c r="ED10" s="504"/>
      <c r="EE10" s="502"/>
      <c r="EF10" s="503"/>
      <c r="EG10" s="504"/>
      <c r="EH10" s="502"/>
      <c r="EI10" s="503"/>
      <c r="EJ10" s="504"/>
      <c r="EK10" s="492"/>
      <c r="EL10" s="493"/>
      <c r="EM10" s="494"/>
      <c r="EN10" s="492"/>
      <c r="EO10" s="493"/>
      <c r="EP10" s="494"/>
      <c r="EQ10" s="492"/>
      <c r="ER10" s="493"/>
      <c r="ES10" s="494"/>
      <c r="ET10" s="498"/>
      <c r="EU10" s="498"/>
      <c r="EV10" s="498"/>
      <c r="EW10" s="492"/>
      <c r="EX10" s="493"/>
      <c r="EY10" s="494"/>
    </row>
    <row r="11" spans="1:159" s="157" customFormat="1" ht="109.5" customHeight="1">
      <c r="A11" s="498"/>
      <c r="B11" s="498"/>
      <c r="C11" s="495"/>
      <c r="D11" s="496"/>
      <c r="E11" s="522"/>
      <c r="F11" s="495"/>
      <c r="G11" s="496"/>
      <c r="H11" s="497"/>
      <c r="I11" s="495"/>
      <c r="J11" s="496"/>
      <c r="K11" s="497"/>
      <c r="L11" s="495"/>
      <c r="M11" s="496"/>
      <c r="N11" s="497"/>
      <c r="O11" s="495"/>
      <c r="P11" s="496"/>
      <c r="Q11" s="497"/>
      <c r="R11" s="495"/>
      <c r="S11" s="496"/>
      <c r="T11" s="497"/>
      <c r="U11" s="495"/>
      <c r="V11" s="496"/>
      <c r="W11" s="497"/>
      <c r="X11" s="495"/>
      <c r="Y11" s="496"/>
      <c r="Z11" s="497"/>
      <c r="AA11" s="495"/>
      <c r="AB11" s="496"/>
      <c r="AC11" s="497"/>
      <c r="AD11" s="495"/>
      <c r="AE11" s="496"/>
      <c r="AF11" s="497"/>
      <c r="AG11" s="498"/>
      <c r="AH11" s="498"/>
      <c r="AI11" s="498"/>
      <c r="AJ11" s="495"/>
      <c r="AK11" s="496"/>
      <c r="AL11" s="497"/>
      <c r="AM11" s="495"/>
      <c r="AN11" s="496"/>
      <c r="AO11" s="497"/>
      <c r="AP11" s="495"/>
      <c r="AQ11" s="496"/>
      <c r="AR11" s="497"/>
      <c r="AS11" s="495"/>
      <c r="AT11" s="496"/>
      <c r="AU11" s="497"/>
      <c r="AV11" s="495"/>
      <c r="AW11" s="496"/>
      <c r="AX11" s="497"/>
      <c r="AY11" s="495"/>
      <c r="AZ11" s="496"/>
      <c r="BA11" s="497"/>
      <c r="BB11" s="495"/>
      <c r="BC11" s="496"/>
      <c r="BD11" s="497"/>
      <c r="BE11" s="495"/>
      <c r="BF11" s="496"/>
      <c r="BG11" s="497"/>
      <c r="BH11" s="495"/>
      <c r="BI11" s="496"/>
      <c r="BJ11" s="497"/>
      <c r="BK11" s="495"/>
      <c r="BL11" s="496"/>
      <c r="BM11" s="497"/>
      <c r="BN11" s="495"/>
      <c r="BO11" s="496"/>
      <c r="BP11" s="497"/>
      <c r="BQ11" s="495"/>
      <c r="BR11" s="496"/>
      <c r="BS11" s="497"/>
      <c r="BT11" s="495"/>
      <c r="BU11" s="496"/>
      <c r="BV11" s="497"/>
      <c r="BW11" s="495"/>
      <c r="BX11" s="496"/>
      <c r="BY11" s="496"/>
      <c r="BZ11" s="498"/>
      <c r="CA11" s="498"/>
      <c r="CB11" s="498"/>
      <c r="CC11" s="495"/>
      <c r="CD11" s="496"/>
      <c r="CE11" s="497"/>
      <c r="CF11" s="495"/>
      <c r="CG11" s="496"/>
      <c r="CH11" s="497"/>
      <c r="CI11" s="495"/>
      <c r="CJ11" s="496"/>
      <c r="CK11" s="497"/>
      <c r="CL11" s="495"/>
      <c r="CM11" s="496"/>
      <c r="CN11" s="497"/>
      <c r="CO11" s="495"/>
      <c r="CP11" s="496"/>
      <c r="CQ11" s="497"/>
      <c r="CR11" s="495"/>
      <c r="CS11" s="496"/>
      <c r="CT11" s="497"/>
      <c r="CU11" s="495"/>
      <c r="CV11" s="496"/>
      <c r="CW11" s="497"/>
      <c r="CX11" s="495"/>
      <c r="CY11" s="496"/>
      <c r="CZ11" s="497"/>
      <c r="DA11" s="495"/>
      <c r="DB11" s="496"/>
      <c r="DC11" s="497"/>
      <c r="DD11" s="498"/>
      <c r="DE11" s="498"/>
      <c r="DF11" s="498"/>
      <c r="DG11" s="495"/>
      <c r="DH11" s="496"/>
      <c r="DI11" s="497"/>
      <c r="DJ11" s="505"/>
      <c r="DK11" s="506"/>
      <c r="DL11" s="507"/>
      <c r="DM11" s="505" t="s">
        <v>169</v>
      </c>
      <c r="DN11" s="506"/>
      <c r="DO11" s="507"/>
      <c r="DP11" s="508" t="s">
        <v>170</v>
      </c>
      <c r="DQ11" s="509"/>
      <c r="DR11" s="510"/>
      <c r="DS11" s="505" t="s">
        <v>171</v>
      </c>
      <c r="DT11" s="506"/>
      <c r="DU11" s="507"/>
      <c r="DV11" s="505" t="s">
        <v>239</v>
      </c>
      <c r="DW11" s="506"/>
      <c r="DX11" s="507"/>
      <c r="DY11" s="505"/>
      <c r="DZ11" s="506"/>
      <c r="EA11" s="507"/>
      <c r="EB11" s="505"/>
      <c r="EC11" s="506"/>
      <c r="ED11" s="507"/>
      <c r="EE11" s="505"/>
      <c r="EF11" s="506"/>
      <c r="EG11" s="507"/>
      <c r="EH11" s="505"/>
      <c r="EI11" s="506"/>
      <c r="EJ11" s="507"/>
      <c r="EK11" s="495"/>
      <c r="EL11" s="496"/>
      <c r="EM11" s="497"/>
      <c r="EN11" s="495"/>
      <c r="EO11" s="496"/>
      <c r="EP11" s="497"/>
      <c r="EQ11" s="495"/>
      <c r="ER11" s="496"/>
      <c r="ES11" s="497"/>
      <c r="ET11" s="498"/>
      <c r="EU11" s="498"/>
      <c r="EV11" s="498"/>
      <c r="EW11" s="495"/>
      <c r="EX11" s="496"/>
      <c r="EY11" s="497"/>
      <c r="FA11" s="158"/>
      <c r="FB11" s="158"/>
      <c r="FC11" s="158"/>
    </row>
    <row r="12" spans="1:159" s="157" customFormat="1" ht="42.75" customHeight="1">
      <c r="A12" s="498"/>
      <c r="B12" s="498"/>
      <c r="C12" s="291" t="s">
        <v>172</v>
      </c>
      <c r="D12" s="292" t="s">
        <v>173</v>
      </c>
      <c r="E12" s="291" t="s">
        <v>174</v>
      </c>
      <c r="F12" s="291" t="s">
        <v>172</v>
      </c>
      <c r="G12" s="291" t="s">
        <v>173</v>
      </c>
      <c r="H12" s="291" t="s">
        <v>174</v>
      </c>
      <c r="I12" s="291" t="s">
        <v>172</v>
      </c>
      <c r="J12" s="291" t="s">
        <v>173</v>
      </c>
      <c r="K12" s="291" t="s">
        <v>174</v>
      </c>
      <c r="L12" s="291" t="s">
        <v>172</v>
      </c>
      <c r="M12" s="291" t="s">
        <v>173</v>
      </c>
      <c r="N12" s="291" t="s">
        <v>174</v>
      </c>
      <c r="O12" s="291" t="s">
        <v>172</v>
      </c>
      <c r="P12" s="291" t="s">
        <v>173</v>
      </c>
      <c r="Q12" s="291" t="s">
        <v>174</v>
      </c>
      <c r="R12" s="291" t="s">
        <v>172</v>
      </c>
      <c r="S12" s="291" t="s">
        <v>173</v>
      </c>
      <c r="T12" s="291" t="s">
        <v>174</v>
      </c>
      <c r="U12" s="291" t="s">
        <v>172</v>
      </c>
      <c r="V12" s="291" t="s">
        <v>173</v>
      </c>
      <c r="W12" s="291" t="s">
        <v>174</v>
      </c>
      <c r="X12" s="291" t="s">
        <v>172</v>
      </c>
      <c r="Y12" s="291" t="s">
        <v>173</v>
      </c>
      <c r="Z12" s="291" t="s">
        <v>174</v>
      </c>
      <c r="AA12" s="291" t="s">
        <v>172</v>
      </c>
      <c r="AB12" s="291" t="s">
        <v>173</v>
      </c>
      <c r="AC12" s="291" t="s">
        <v>174</v>
      </c>
      <c r="AD12" s="291" t="s">
        <v>172</v>
      </c>
      <c r="AE12" s="291" t="s">
        <v>173</v>
      </c>
      <c r="AF12" s="291" t="s">
        <v>174</v>
      </c>
      <c r="AG12" s="291" t="s">
        <v>172</v>
      </c>
      <c r="AH12" s="291" t="s">
        <v>173</v>
      </c>
      <c r="AI12" s="291" t="s">
        <v>174</v>
      </c>
      <c r="AJ12" s="291" t="s">
        <v>172</v>
      </c>
      <c r="AK12" s="291" t="s">
        <v>173</v>
      </c>
      <c r="AL12" s="291" t="s">
        <v>174</v>
      </c>
      <c r="AM12" s="291" t="s">
        <v>172</v>
      </c>
      <c r="AN12" s="291" t="s">
        <v>173</v>
      </c>
      <c r="AO12" s="291" t="s">
        <v>174</v>
      </c>
      <c r="AP12" s="291" t="s">
        <v>172</v>
      </c>
      <c r="AQ12" s="291" t="s">
        <v>173</v>
      </c>
      <c r="AR12" s="291" t="s">
        <v>174</v>
      </c>
      <c r="AS12" s="291" t="s">
        <v>172</v>
      </c>
      <c r="AT12" s="291" t="s">
        <v>173</v>
      </c>
      <c r="AU12" s="291" t="s">
        <v>174</v>
      </c>
      <c r="AV12" s="291" t="s">
        <v>172</v>
      </c>
      <c r="AW12" s="291" t="s">
        <v>173</v>
      </c>
      <c r="AX12" s="291" t="s">
        <v>174</v>
      </c>
      <c r="AY12" s="291" t="s">
        <v>172</v>
      </c>
      <c r="AZ12" s="291" t="s">
        <v>173</v>
      </c>
      <c r="BA12" s="291" t="s">
        <v>174</v>
      </c>
      <c r="BB12" s="291"/>
      <c r="BC12" s="291"/>
      <c r="BD12" s="291"/>
      <c r="BE12" s="291" t="s">
        <v>175</v>
      </c>
      <c r="BF12" s="291" t="s">
        <v>173</v>
      </c>
      <c r="BG12" s="291" t="s">
        <v>174</v>
      </c>
      <c r="BH12" s="291" t="s">
        <v>172</v>
      </c>
      <c r="BI12" s="291" t="s">
        <v>173</v>
      </c>
      <c r="BJ12" s="291" t="s">
        <v>174</v>
      </c>
      <c r="BK12" s="291" t="s">
        <v>172</v>
      </c>
      <c r="BL12" s="291" t="s">
        <v>173</v>
      </c>
      <c r="BM12" s="291" t="s">
        <v>174</v>
      </c>
      <c r="BN12" s="291" t="s">
        <v>175</v>
      </c>
      <c r="BO12" s="291" t="s">
        <v>173</v>
      </c>
      <c r="BP12" s="291" t="s">
        <v>174</v>
      </c>
      <c r="BQ12" s="291" t="s">
        <v>175</v>
      </c>
      <c r="BR12" s="291" t="s">
        <v>173</v>
      </c>
      <c r="BS12" s="291" t="s">
        <v>174</v>
      </c>
      <c r="BT12" s="291" t="s">
        <v>175</v>
      </c>
      <c r="BU12" s="291" t="s">
        <v>173</v>
      </c>
      <c r="BV12" s="291" t="s">
        <v>174</v>
      </c>
      <c r="BW12" s="291" t="s">
        <v>175</v>
      </c>
      <c r="BX12" s="291" t="s">
        <v>173</v>
      </c>
      <c r="BY12" s="291" t="s">
        <v>174</v>
      </c>
      <c r="BZ12" s="291" t="s">
        <v>172</v>
      </c>
      <c r="CA12" s="291" t="s">
        <v>173</v>
      </c>
      <c r="CB12" s="291" t="s">
        <v>174</v>
      </c>
      <c r="CC12" s="291" t="s">
        <v>172</v>
      </c>
      <c r="CD12" s="291" t="s">
        <v>173</v>
      </c>
      <c r="CE12" s="291" t="s">
        <v>174</v>
      </c>
      <c r="CF12" s="291" t="s">
        <v>172</v>
      </c>
      <c r="CG12" s="291" t="s">
        <v>173</v>
      </c>
      <c r="CH12" s="291" t="s">
        <v>174</v>
      </c>
      <c r="CI12" s="291" t="s">
        <v>172</v>
      </c>
      <c r="CJ12" s="291" t="s">
        <v>173</v>
      </c>
      <c r="CK12" s="291" t="s">
        <v>174</v>
      </c>
      <c r="CL12" s="291" t="s">
        <v>172</v>
      </c>
      <c r="CM12" s="291" t="s">
        <v>173</v>
      </c>
      <c r="CN12" s="291" t="s">
        <v>174</v>
      </c>
      <c r="CO12" s="291" t="s">
        <v>172</v>
      </c>
      <c r="CP12" s="291" t="s">
        <v>173</v>
      </c>
      <c r="CQ12" s="291" t="s">
        <v>174</v>
      </c>
      <c r="CR12" s="291" t="s">
        <v>172</v>
      </c>
      <c r="CS12" s="291" t="s">
        <v>173</v>
      </c>
      <c r="CT12" s="291" t="s">
        <v>174</v>
      </c>
      <c r="CU12" s="291" t="s">
        <v>172</v>
      </c>
      <c r="CV12" s="291" t="s">
        <v>173</v>
      </c>
      <c r="CW12" s="291" t="s">
        <v>174</v>
      </c>
      <c r="CX12" s="291" t="s">
        <v>172</v>
      </c>
      <c r="CY12" s="291" t="s">
        <v>173</v>
      </c>
      <c r="CZ12" s="291" t="s">
        <v>174</v>
      </c>
      <c r="DA12" s="291" t="s">
        <v>172</v>
      </c>
      <c r="DB12" s="291" t="s">
        <v>173</v>
      </c>
      <c r="DC12" s="291" t="s">
        <v>174</v>
      </c>
      <c r="DD12" s="291" t="s">
        <v>172</v>
      </c>
      <c r="DE12" s="291" t="s">
        <v>173</v>
      </c>
      <c r="DF12" s="291" t="s">
        <v>174</v>
      </c>
      <c r="DG12" s="291" t="s">
        <v>172</v>
      </c>
      <c r="DH12" s="291" t="s">
        <v>173</v>
      </c>
      <c r="DI12" s="291" t="s">
        <v>174</v>
      </c>
      <c r="DJ12" s="291" t="s">
        <v>172</v>
      </c>
      <c r="DK12" s="291" t="s">
        <v>173</v>
      </c>
      <c r="DL12" s="291" t="s">
        <v>174</v>
      </c>
      <c r="DM12" s="291" t="s">
        <v>172</v>
      </c>
      <c r="DN12" s="291" t="s">
        <v>173</v>
      </c>
      <c r="DO12" s="291" t="s">
        <v>174</v>
      </c>
      <c r="DP12" s="291" t="s">
        <v>172</v>
      </c>
      <c r="DQ12" s="291" t="s">
        <v>173</v>
      </c>
      <c r="DR12" s="291" t="s">
        <v>174</v>
      </c>
      <c r="DS12" s="291" t="s">
        <v>172</v>
      </c>
      <c r="DT12" s="291" t="s">
        <v>173</v>
      </c>
      <c r="DU12" s="291" t="s">
        <v>174</v>
      </c>
      <c r="DV12" s="291" t="s">
        <v>172</v>
      </c>
      <c r="DW12" s="291" t="s">
        <v>173</v>
      </c>
      <c r="DX12" s="291" t="s">
        <v>174</v>
      </c>
      <c r="DY12" s="291" t="s">
        <v>172</v>
      </c>
      <c r="DZ12" s="291" t="s">
        <v>173</v>
      </c>
      <c r="EA12" s="291" t="s">
        <v>174</v>
      </c>
      <c r="EB12" s="291" t="s">
        <v>172</v>
      </c>
      <c r="EC12" s="291" t="s">
        <v>173</v>
      </c>
      <c r="ED12" s="291" t="s">
        <v>174</v>
      </c>
      <c r="EE12" s="291" t="s">
        <v>172</v>
      </c>
      <c r="EF12" s="291" t="s">
        <v>173</v>
      </c>
      <c r="EG12" s="291" t="s">
        <v>174</v>
      </c>
      <c r="EH12" s="291" t="s">
        <v>172</v>
      </c>
      <c r="EI12" s="291" t="s">
        <v>173</v>
      </c>
      <c r="EJ12" s="291" t="s">
        <v>174</v>
      </c>
      <c r="EK12" s="291" t="s">
        <v>172</v>
      </c>
      <c r="EL12" s="291" t="s">
        <v>173</v>
      </c>
      <c r="EM12" s="291" t="s">
        <v>174</v>
      </c>
      <c r="EN12" s="291" t="s">
        <v>172</v>
      </c>
      <c r="EO12" s="291" t="s">
        <v>173</v>
      </c>
      <c r="EP12" s="291" t="s">
        <v>174</v>
      </c>
      <c r="EQ12" s="291" t="s">
        <v>172</v>
      </c>
      <c r="ER12" s="291" t="s">
        <v>173</v>
      </c>
      <c r="ES12" s="291" t="s">
        <v>174</v>
      </c>
      <c r="ET12" s="291" t="s">
        <v>172</v>
      </c>
      <c r="EU12" s="291" t="s">
        <v>173</v>
      </c>
      <c r="EV12" s="291" t="s">
        <v>174</v>
      </c>
      <c r="EW12" s="291" t="s">
        <v>172</v>
      </c>
      <c r="EX12" s="291" t="s">
        <v>173</v>
      </c>
      <c r="EY12" s="291" t="s">
        <v>174</v>
      </c>
      <c r="FA12" s="158"/>
      <c r="FB12" s="158"/>
      <c r="FC12" s="158"/>
    </row>
    <row r="13" spans="1:159" s="157" customFormat="1" ht="24" customHeight="1">
      <c r="A13" s="293">
        <v>1</v>
      </c>
      <c r="B13" s="291">
        <v>2</v>
      </c>
      <c r="C13" s="293">
        <v>3</v>
      </c>
      <c r="D13" s="292">
        <v>4</v>
      </c>
      <c r="E13" s="293">
        <v>5</v>
      </c>
      <c r="F13" s="291">
        <v>6</v>
      </c>
      <c r="G13" s="293">
        <v>7</v>
      </c>
      <c r="H13" s="291">
        <v>8</v>
      </c>
      <c r="I13" s="293">
        <v>9</v>
      </c>
      <c r="J13" s="291">
        <v>10</v>
      </c>
      <c r="K13" s="293">
        <v>11</v>
      </c>
      <c r="L13" s="293">
        <v>12</v>
      </c>
      <c r="M13" s="293">
        <v>13</v>
      </c>
      <c r="N13" s="293">
        <v>14</v>
      </c>
      <c r="O13" s="293">
        <v>15</v>
      </c>
      <c r="P13" s="293">
        <v>16</v>
      </c>
      <c r="Q13" s="293">
        <v>17</v>
      </c>
      <c r="R13" s="293">
        <v>18</v>
      </c>
      <c r="S13" s="293">
        <v>19</v>
      </c>
      <c r="T13" s="293">
        <v>20</v>
      </c>
      <c r="U13" s="293">
        <v>21</v>
      </c>
      <c r="V13" s="293">
        <v>22</v>
      </c>
      <c r="W13" s="293">
        <v>23</v>
      </c>
      <c r="X13" s="291">
        <v>24</v>
      </c>
      <c r="Y13" s="293">
        <v>25</v>
      </c>
      <c r="Z13" s="291">
        <v>26</v>
      </c>
      <c r="AA13" s="293">
        <v>27</v>
      </c>
      <c r="AB13" s="291">
        <v>28</v>
      </c>
      <c r="AC13" s="293">
        <v>29</v>
      </c>
      <c r="AD13" s="291">
        <v>30</v>
      </c>
      <c r="AE13" s="293">
        <v>31</v>
      </c>
      <c r="AF13" s="291">
        <v>32</v>
      </c>
      <c r="AG13" s="293">
        <v>33</v>
      </c>
      <c r="AH13" s="291">
        <v>34</v>
      </c>
      <c r="AI13" s="293">
        <v>35</v>
      </c>
      <c r="AJ13" s="293">
        <v>36</v>
      </c>
      <c r="AK13" s="293">
        <v>37</v>
      </c>
      <c r="AL13" s="293">
        <v>38</v>
      </c>
      <c r="AM13" s="291">
        <v>39</v>
      </c>
      <c r="AN13" s="293">
        <v>40</v>
      </c>
      <c r="AO13" s="291">
        <v>41</v>
      </c>
      <c r="AP13" s="293">
        <v>42</v>
      </c>
      <c r="AQ13" s="291">
        <v>43</v>
      </c>
      <c r="AR13" s="293">
        <v>44</v>
      </c>
      <c r="AS13" s="293">
        <v>45</v>
      </c>
      <c r="AT13" s="291">
        <v>46</v>
      </c>
      <c r="AU13" s="293">
        <v>47</v>
      </c>
      <c r="AV13" s="293">
        <v>48</v>
      </c>
      <c r="AW13" s="291">
        <v>49</v>
      </c>
      <c r="AX13" s="293">
        <v>50</v>
      </c>
      <c r="AY13" s="293">
        <v>48</v>
      </c>
      <c r="AZ13" s="291">
        <v>49</v>
      </c>
      <c r="BA13" s="293">
        <v>50</v>
      </c>
      <c r="BB13" s="293">
        <v>51</v>
      </c>
      <c r="BC13" s="293">
        <v>52</v>
      </c>
      <c r="BD13" s="293">
        <v>56</v>
      </c>
      <c r="BE13" s="291">
        <v>51</v>
      </c>
      <c r="BF13" s="293">
        <v>52</v>
      </c>
      <c r="BG13" s="291">
        <v>53</v>
      </c>
      <c r="BH13" s="293">
        <v>60</v>
      </c>
      <c r="BI13" s="294">
        <v>61</v>
      </c>
      <c r="BJ13" s="295">
        <v>62</v>
      </c>
      <c r="BK13" s="293">
        <v>63</v>
      </c>
      <c r="BL13" s="293">
        <v>64</v>
      </c>
      <c r="BM13" s="293">
        <v>65</v>
      </c>
      <c r="BN13" s="293">
        <v>66</v>
      </c>
      <c r="BO13" s="293">
        <v>67</v>
      </c>
      <c r="BP13" s="293">
        <v>68</v>
      </c>
      <c r="BQ13" s="291">
        <v>54</v>
      </c>
      <c r="BR13" s="293">
        <v>55</v>
      </c>
      <c r="BS13" s="291">
        <v>56</v>
      </c>
      <c r="BT13" s="293">
        <v>72</v>
      </c>
      <c r="BU13" s="291">
        <v>73</v>
      </c>
      <c r="BV13" s="293">
        <v>74</v>
      </c>
      <c r="BW13" s="291">
        <v>75</v>
      </c>
      <c r="BX13" s="293">
        <v>76</v>
      </c>
      <c r="BY13" s="291">
        <v>77</v>
      </c>
      <c r="BZ13" s="293">
        <v>57</v>
      </c>
      <c r="CA13" s="291">
        <v>58</v>
      </c>
      <c r="CB13" s="293">
        <v>59</v>
      </c>
      <c r="CC13" s="291">
        <v>60</v>
      </c>
      <c r="CD13" s="293">
        <v>61</v>
      </c>
      <c r="CE13" s="291">
        <v>62</v>
      </c>
      <c r="CF13" s="293">
        <v>63</v>
      </c>
      <c r="CG13" s="291">
        <v>64</v>
      </c>
      <c r="CH13" s="293">
        <v>65</v>
      </c>
      <c r="CI13" s="291">
        <v>66</v>
      </c>
      <c r="CJ13" s="293">
        <v>67</v>
      </c>
      <c r="CK13" s="291">
        <v>68</v>
      </c>
      <c r="CL13" s="293">
        <v>69</v>
      </c>
      <c r="CM13" s="291">
        <v>70</v>
      </c>
      <c r="CN13" s="293">
        <v>71</v>
      </c>
      <c r="CO13" s="293">
        <v>72</v>
      </c>
      <c r="CP13" s="293">
        <v>73</v>
      </c>
      <c r="CQ13" s="293">
        <v>74</v>
      </c>
      <c r="CR13" s="293">
        <v>75</v>
      </c>
      <c r="CS13" s="293">
        <v>76</v>
      </c>
      <c r="CT13" s="293">
        <v>77</v>
      </c>
      <c r="CU13" s="293">
        <v>78</v>
      </c>
      <c r="CV13" s="293">
        <v>79</v>
      </c>
      <c r="CW13" s="293">
        <v>80</v>
      </c>
      <c r="CX13" s="291">
        <v>96</v>
      </c>
      <c r="CY13" s="293">
        <v>97</v>
      </c>
      <c r="CZ13" s="291">
        <v>98</v>
      </c>
      <c r="DA13" s="291">
        <v>99</v>
      </c>
      <c r="DB13" s="291">
        <v>100</v>
      </c>
      <c r="DC13" s="291">
        <v>101</v>
      </c>
      <c r="DD13" s="291">
        <v>102</v>
      </c>
      <c r="DE13" s="291">
        <v>103</v>
      </c>
      <c r="DF13" s="291">
        <v>104</v>
      </c>
      <c r="DG13" s="293">
        <v>81</v>
      </c>
      <c r="DH13" s="291">
        <v>82</v>
      </c>
      <c r="DI13" s="293">
        <v>83</v>
      </c>
      <c r="DJ13" s="291">
        <v>84</v>
      </c>
      <c r="DK13" s="293">
        <v>85</v>
      </c>
      <c r="DL13" s="291">
        <v>86</v>
      </c>
      <c r="DM13" s="293">
        <v>87</v>
      </c>
      <c r="DN13" s="291">
        <v>88</v>
      </c>
      <c r="DO13" s="293">
        <v>89</v>
      </c>
      <c r="DP13" s="291">
        <v>90</v>
      </c>
      <c r="DQ13" s="293">
        <v>91</v>
      </c>
      <c r="DR13" s="291">
        <v>92</v>
      </c>
      <c r="DS13" s="293">
        <v>93</v>
      </c>
      <c r="DT13" s="291">
        <v>94</v>
      </c>
      <c r="DU13" s="293">
        <v>95</v>
      </c>
      <c r="DV13" s="291">
        <v>96</v>
      </c>
      <c r="DW13" s="291">
        <v>97</v>
      </c>
      <c r="DX13" s="291">
        <v>98</v>
      </c>
      <c r="DY13" s="293">
        <v>99</v>
      </c>
      <c r="DZ13" s="291">
        <v>100</v>
      </c>
      <c r="EA13" s="293">
        <v>101</v>
      </c>
      <c r="EB13" s="291">
        <v>102</v>
      </c>
      <c r="EC13" s="293">
        <v>103</v>
      </c>
      <c r="ED13" s="291">
        <v>104</v>
      </c>
      <c r="EE13" s="293">
        <v>105</v>
      </c>
      <c r="EF13" s="291">
        <v>106</v>
      </c>
      <c r="EG13" s="293">
        <v>107</v>
      </c>
      <c r="EH13" s="291">
        <v>108</v>
      </c>
      <c r="EI13" s="293">
        <v>109</v>
      </c>
      <c r="EJ13" s="291">
        <v>110</v>
      </c>
      <c r="EK13" s="293">
        <v>111</v>
      </c>
      <c r="EL13" s="291">
        <v>112</v>
      </c>
      <c r="EM13" s="293">
        <v>113</v>
      </c>
      <c r="EN13" s="291">
        <v>114</v>
      </c>
      <c r="EO13" s="293">
        <v>115</v>
      </c>
      <c r="EP13" s="291">
        <v>116</v>
      </c>
      <c r="EQ13" s="293">
        <v>117</v>
      </c>
      <c r="ER13" s="291">
        <v>118</v>
      </c>
      <c r="ES13" s="293">
        <v>119</v>
      </c>
      <c r="ET13" s="291">
        <v>120</v>
      </c>
      <c r="EU13" s="293">
        <v>121</v>
      </c>
      <c r="EV13" s="291">
        <v>122</v>
      </c>
      <c r="EW13" s="293">
        <v>123</v>
      </c>
      <c r="EX13" s="291">
        <v>124</v>
      </c>
      <c r="EY13" s="293">
        <v>125</v>
      </c>
    </row>
    <row r="14" spans="1:159" s="157" customFormat="1" ht="25.5" customHeight="1">
      <c r="A14" s="341">
        <v>1</v>
      </c>
      <c r="B14" s="342" t="s">
        <v>290</v>
      </c>
      <c r="C14" s="296">
        <f>F14+BZ14</f>
        <v>7216.9117200000001</v>
      </c>
      <c r="D14" s="297">
        <f t="shared" ref="D14:D29" si="0">G14+CA14+CY14</f>
        <v>1161.9832699999999</v>
      </c>
      <c r="E14" s="298">
        <f t="shared" ref="E14:E29" si="1">D14/C14*100</f>
        <v>16.100838074267035</v>
      </c>
      <c r="F14" s="299">
        <f t="shared" ref="F14" si="2">I14+X14+AA14+AD14+AG14+AM14+AS14+BE14+BQ14+BN14+AJ14+AY14+L14+R14+O14+U14+AP14</f>
        <v>663.7700000000001</v>
      </c>
      <c r="G14" s="299">
        <f t="shared" ref="G14:G29" si="3">J14+Y14+AB14+AE14+AH14+AN14+AT14+BF14+AK14+BR14+BO14+AZ14+M14+S14+P14+V14+AQ14</f>
        <v>173.55927000000003</v>
      </c>
      <c r="H14" s="298">
        <f>G14/F14*100</f>
        <v>26.147501393554997</v>
      </c>
      <c r="I14" s="300">
        <f>Але!C6</f>
        <v>81</v>
      </c>
      <c r="J14" s="448">
        <f>Але!D6</f>
        <v>29.26455</v>
      </c>
      <c r="K14" s="298">
        <f>J14/I14*100</f>
        <v>36.129074074074076</v>
      </c>
      <c r="L14" s="298">
        <f>Але!C8</f>
        <v>106.965</v>
      </c>
      <c r="M14" s="298">
        <f>Але!D8</f>
        <v>64.2774</v>
      </c>
      <c r="N14" s="298">
        <f>M14/L14*100</f>
        <v>60.091992707895102</v>
      </c>
      <c r="O14" s="298">
        <f>Але!C9</f>
        <v>1.147</v>
      </c>
      <c r="P14" s="298">
        <f>Але!D9</f>
        <v>0.39785999999999999</v>
      </c>
      <c r="Q14" s="298">
        <f>P14/O14*100</f>
        <v>34.687009590235398</v>
      </c>
      <c r="R14" s="298">
        <f>Але!C10</f>
        <v>178.65799999999999</v>
      </c>
      <c r="S14" s="298">
        <f>Але!D10</f>
        <v>74.489000000000004</v>
      </c>
      <c r="T14" s="298">
        <f>S14/R14*100</f>
        <v>41.693626929664504</v>
      </c>
      <c r="U14" s="298">
        <f>Але!C11</f>
        <v>0</v>
      </c>
      <c r="V14" s="302">
        <f>Але!D11</f>
        <v>-7.8874199999999997</v>
      </c>
      <c r="W14" s="298" t="e">
        <f>V14/U14*100</f>
        <v>#DIV/0!</v>
      </c>
      <c r="X14" s="303">
        <f>Але!C13</f>
        <v>10</v>
      </c>
      <c r="Y14" s="447">
        <f>Але!D13</f>
        <v>0</v>
      </c>
      <c r="Z14" s="298">
        <f>Y14/X14*100</f>
        <v>0</v>
      </c>
      <c r="AA14" s="303">
        <f>Але!C15</f>
        <v>86</v>
      </c>
      <c r="AB14" s="304">
        <f>Але!D15</f>
        <v>0.53835</v>
      </c>
      <c r="AC14" s="298">
        <f>AB14/AA14*100</f>
        <v>0.62598837209302316</v>
      </c>
      <c r="AD14" s="303">
        <f>Але!C16</f>
        <v>147</v>
      </c>
      <c r="AE14" s="303">
        <f>Але!D16</f>
        <v>11.326969999999999</v>
      </c>
      <c r="AF14" s="298">
        <f t="shared" ref="AF14:AF29" si="4">AE14/AD14*100</f>
        <v>7.705421768707482</v>
      </c>
      <c r="AG14" s="298">
        <f>Але!C18</f>
        <v>3</v>
      </c>
      <c r="AH14" s="298">
        <f>Але!D18</f>
        <v>0.8</v>
      </c>
      <c r="AI14" s="298">
        <f>AH14/AG14*100</f>
        <v>26.666666666666668</v>
      </c>
      <c r="AJ14" s="298"/>
      <c r="AK14" s="298"/>
      <c r="AL14" s="305" t="e">
        <f t="shared" ref="AL14:AL23" si="5">AK14/AJ14*100</f>
        <v>#DIV/0!</v>
      </c>
      <c r="AM14" s="303">
        <v>0</v>
      </c>
      <c r="AN14" s="303">
        <v>0</v>
      </c>
      <c r="AO14" s="305" t="e">
        <f t="shared" ref="AO14:AO29" si="6">AN14/AM14*100</f>
        <v>#DIV/0!</v>
      </c>
      <c r="AP14" s="303">
        <f>Але!C27</f>
        <v>50</v>
      </c>
      <c r="AQ14" s="306">
        <f>Але!D27</f>
        <v>0</v>
      </c>
      <c r="AR14" s="298">
        <f>AQ14/AP14*100</f>
        <v>0</v>
      </c>
      <c r="AS14" s="307">
        <f>Але!C28</f>
        <v>0</v>
      </c>
      <c r="AT14" s="306">
        <f>Але!D28</f>
        <v>0</v>
      </c>
      <c r="AU14" s="298" t="e">
        <f>AT14/AS14*100</f>
        <v>#DIV/0!</v>
      </c>
      <c r="AV14" s="303"/>
      <c r="AW14" s="303"/>
      <c r="AX14" s="298" t="e">
        <f>AW14/AV14*100</f>
        <v>#DIV/0!</v>
      </c>
      <c r="AY14" s="298">
        <f>Але!C29</f>
        <v>0</v>
      </c>
      <c r="AZ14" s="308">
        <f>Але!D29</f>
        <v>0.35255999999999998</v>
      </c>
      <c r="BA14" s="298" t="e">
        <f>AZ14/AY14*100</f>
        <v>#DIV/0!</v>
      </c>
      <c r="BB14" s="298">
        <f>Але!C30</f>
        <v>0</v>
      </c>
      <c r="BC14" s="298">
        <f>Але!D30</f>
        <v>0.35255999999999998</v>
      </c>
      <c r="BD14" s="298" t="e">
        <f>BC14/BB14*100</f>
        <v>#DIV/0!</v>
      </c>
      <c r="BE14" s="298">
        <f>Але!C32</f>
        <v>0</v>
      </c>
      <c r="BF14" s="298">
        <f>Але!D31</f>
        <v>0</v>
      </c>
      <c r="BG14" s="298" t="e">
        <f>BF14/BE14*100</f>
        <v>#DIV/0!</v>
      </c>
      <c r="BH14" s="298"/>
      <c r="BI14" s="298"/>
      <c r="BJ14" s="298" t="e">
        <f>BI14/BH14*100</f>
        <v>#DIV/0!</v>
      </c>
      <c r="BK14" s="298"/>
      <c r="BL14" s="298"/>
      <c r="BM14" s="298"/>
      <c r="BN14" s="298"/>
      <c r="BO14" s="309"/>
      <c r="BP14" s="298" t="e">
        <f>BO14/BN14*100</f>
        <v>#DIV/0!</v>
      </c>
      <c r="BQ14" s="298">
        <f>Але!C34</f>
        <v>0</v>
      </c>
      <c r="BR14" s="298">
        <f>Але!D35</f>
        <v>0</v>
      </c>
      <c r="BS14" s="298" t="e">
        <f>BR14/BQ14*100</f>
        <v>#DIV/0!</v>
      </c>
      <c r="BT14" s="298"/>
      <c r="BU14" s="298"/>
      <c r="BV14" s="310" t="e">
        <f>BT14/BU14*100</f>
        <v>#DIV/0!</v>
      </c>
      <c r="BW14" s="310"/>
      <c r="BX14" s="310"/>
      <c r="BY14" s="310" t="e">
        <f>BW14/BX14*100</f>
        <v>#DIV/0!</v>
      </c>
      <c r="BZ14" s="303">
        <f>CC14+CF14+CI14+CL14+CR14+CO14</f>
        <v>6553.1417199999996</v>
      </c>
      <c r="CA14" s="303">
        <f>CD14+CG14+CJ14+CM14+CS14+CP14+CV14</f>
        <v>988.42399999999998</v>
      </c>
      <c r="CB14" s="298">
        <f>CA14/BZ14*100</f>
        <v>15.083208058561567</v>
      </c>
      <c r="CC14" s="305">
        <f>Але!C39</f>
        <v>1839.6</v>
      </c>
      <c r="CD14" s="305">
        <f>Але!D39</f>
        <v>766.5</v>
      </c>
      <c r="CE14" s="298">
        <f>CD14/CC14*100</f>
        <v>41.666666666666671</v>
      </c>
      <c r="CF14" s="298">
        <f>Але!C40</f>
        <v>0</v>
      </c>
      <c r="CG14" s="459">
        <f>Але!D40</f>
        <v>0</v>
      </c>
      <c r="CH14" s="298" t="e">
        <f>CG14/CF14*100</f>
        <v>#DIV/0!</v>
      </c>
      <c r="CI14" s="298">
        <f>Але!C41</f>
        <v>3143.1107200000001</v>
      </c>
      <c r="CJ14" s="298">
        <f>Але!D41</f>
        <v>156.21</v>
      </c>
      <c r="CK14" s="298">
        <f t="shared" ref="CK14:CK29" si="7">CJ14/CI14*100</f>
        <v>4.9699171908267994</v>
      </c>
      <c r="CL14" s="298">
        <f>Але!C42</f>
        <v>94.305000000000007</v>
      </c>
      <c r="CM14" s="298">
        <f>Але!D42</f>
        <v>42.963999999999999</v>
      </c>
      <c r="CN14" s="298">
        <f t="shared" ref="CN14:CN31" si="8">CM14/CL14*100</f>
        <v>45.558559991516887</v>
      </c>
      <c r="CO14" s="298">
        <f>Але!C44</f>
        <v>1041.2750000000001</v>
      </c>
      <c r="CP14" s="298">
        <f>Але!D44</f>
        <v>22.75</v>
      </c>
      <c r="CQ14" s="298">
        <f>CP14/CO14*100</f>
        <v>2.1848214928813232</v>
      </c>
      <c r="CR14" s="302">
        <f>Але!C43</f>
        <v>434.851</v>
      </c>
      <c r="CS14" s="298">
        <f>Але!D43</f>
        <v>0</v>
      </c>
      <c r="CT14" s="298">
        <f t="shared" ref="CT14:CT31" si="9">CS14/CR14*100</f>
        <v>0</v>
      </c>
      <c r="CU14" s="298"/>
      <c r="CV14" s="298">
        <f>Але!D45</f>
        <v>0</v>
      </c>
      <c r="CW14" s="298" t="e">
        <f>CV13:CV14/CU14*100</f>
        <v>#DIV/0!</v>
      </c>
      <c r="CX14" s="303"/>
      <c r="CY14" s="303"/>
      <c r="CZ14" s="298" t="e">
        <f>CY14/CX14*100</f>
        <v>#DIV/0!</v>
      </c>
      <c r="DA14" s="298"/>
      <c r="DB14" s="298"/>
      <c r="DC14" s="298"/>
      <c r="DD14" s="298"/>
      <c r="DE14" s="298"/>
      <c r="DF14" s="298"/>
      <c r="DG14" s="307">
        <f>DJ14+DY14+EB14+EE14+EH14+EK14+EN14+EQ14+ET14</f>
        <v>7302.7916800000012</v>
      </c>
      <c r="DH14" s="307">
        <f>DK14+DZ14+EC14+EF14+EI14+EL14+EO14+ER14+EU14</f>
        <v>921.12214999999992</v>
      </c>
      <c r="DI14" s="298">
        <f>DH14/DG14*100</f>
        <v>12.613288046031181</v>
      </c>
      <c r="DJ14" s="303">
        <f>DM14+DP14+DS14+DV14</f>
        <v>1196.3500000000001</v>
      </c>
      <c r="DK14" s="303">
        <f>DN14+DQ14+DT14+DW14</f>
        <v>527.48132999999996</v>
      </c>
      <c r="DL14" s="298">
        <f>DK14/DJ14*100</f>
        <v>44.090887282149865</v>
      </c>
      <c r="DM14" s="298">
        <f>Але!C54</f>
        <v>1183.7</v>
      </c>
      <c r="DN14" s="298">
        <f>Але!D54</f>
        <v>524.83132999999998</v>
      </c>
      <c r="DO14" s="298">
        <f>DN14/DM14*100</f>
        <v>44.338204781616959</v>
      </c>
      <c r="DP14" s="298">
        <f>Але!C57</f>
        <v>0</v>
      </c>
      <c r="DQ14" s="298">
        <f>Але!D57</f>
        <v>0</v>
      </c>
      <c r="DR14" s="298" t="e">
        <f>DQ14/DP14*100</f>
        <v>#DIV/0!</v>
      </c>
      <c r="DS14" s="298">
        <f>Але!C58</f>
        <v>10</v>
      </c>
      <c r="DT14" s="298">
        <f>Але!D58</f>
        <v>0</v>
      </c>
      <c r="DU14" s="298">
        <f>DT14/DS14*100</f>
        <v>0</v>
      </c>
      <c r="DV14" s="298">
        <f>Але!C59</f>
        <v>2.65</v>
      </c>
      <c r="DW14" s="298">
        <f>Але!D59</f>
        <v>2.65</v>
      </c>
      <c r="DX14" s="298">
        <f>DW14/DV14*100</f>
        <v>100</v>
      </c>
      <c r="DY14" s="298">
        <f>Але!C61</f>
        <v>94.305000000000007</v>
      </c>
      <c r="DZ14" s="298">
        <f>Але!D61</f>
        <v>30.935639999999999</v>
      </c>
      <c r="EA14" s="298">
        <f>DZ14/DY14*100</f>
        <v>32.803817400986155</v>
      </c>
      <c r="EB14" s="298">
        <f>Але!C62</f>
        <v>18</v>
      </c>
      <c r="EC14" s="298">
        <f>Але!D62</f>
        <v>1</v>
      </c>
      <c r="ED14" s="298">
        <f>EC14/EB14*100</f>
        <v>5.5555555555555554</v>
      </c>
      <c r="EE14" s="303">
        <f>Але!C68</f>
        <v>866.10996</v>
      </c>
      <c r="EF14" s="303">
        <f>Але!D68</f>
        <v>179.85730000000001</v>
      </c>
      <c r="EG14" s="298">
        <f>EF14/EE14*100</f>
        <v>20.766104571756685</v>
      </c>
      <c r="EH14" s="303">
        <f>Але!C73</f>
        <v>4831.4267200000004</v>
      </c>
      <c r="EI14" s="303">
        <f>Але!D73</f>
        <v>56.31288</v>
      </c>
      <c r="EJ14" s="298">
        <f>EI14/EH14*100</f>
        <v>1.1655538470011193</v>
      </c>
      <c r="EK14" s="303">
        <f>Але!C77</f>
        <v>286.60000000000002</v>
      </c>
      <c r="EL14" s="311">
        <f>Але!D77</f>
        <v>120</v>
      </c>
      <c r="EM14" s="298">
        <f t="shared" ref="EM14:EM29" si="10">EL14/EK14*100</f>
        <v>41.870202372644798</v>
      </c>
      <c r="EN14" s="298">
        <f>Але!C79</f>
        <v>0</v>
      </c>
      <c r="EO14" s="298">
        <f>Але!D79</f>
        <v>0</v>
      </c>
      <c r="EP14" s="298" t="e">
        <f t="shared" ref="EP14:EP29" si="11">EO14/EN14*100</f>
        <v>#DIV/0!</v>
      </c>
      <c r="EQ14" s="299">
        <f>Але!C84</f>
        <v>10</v>
      </c>
      <c r="ER14" s="299">
        <f>Але!D84</f>
        <v>5.5350000000000001</v>
      </c>
      <c r="ES14" s="298">
        <f>ER14/EQ14*100</f>
        <v>55.35</v>
      </c>
      <c r="ET14" s="298">
        <f>Але!C90</f>
        <v>0</v>
      </c>
      <c r="EU14" s="298">
        <f>Але!D90</f>
        <v>0</v>
      </c>
      <c r="EV14" s="298" t="e">
        <f>EU14/ET14*100</f>
        <v>#DIV/0!</v>
      </c>
      <c r="EW14" s="312">
        <f t="shared" ref="EW14:EW29" si="12">SUM(C14-DG14)</f>
        <v>-85.87996000000112</v>
      </c>
      <c r="EX14" s="312">
        <f t="shared" ref="EX14:EX29" si="13">SUM(D14-DH14)</f>
        <v>240.86112000000003</v>
      </c>
      <c r="EY14" s="298">
        <f>EX14/EW14*100%</f>
        <v>-2.8046254329880553</v>
      </c>
      <c r="EZ14" s="159"/>
      <c r="FA14" s="160"/>
      <c r="FC14" s="160"/>
    </row>
    <row r="15" spans="1:159" s="161" customFormat="1" ht="22.5" customHeight="1">
      <c r="A15" s="341">
        <v>2</v>
      </c>
      <c r="B15" s="343" t="s">
        <v>291</v>
      </c>
      <c r="C15" s="296">
        <f t="shared" ref="C15:C29" si="14">F15+BZ15</f>
        <v>30082.487980000002</v>
      </c>
      <c r="D15" s="297">
        <f>G15+CA15+CY15</f>
        <v>4073.99775</v>
      </c>
      <c r="E15" s="305">
        <f t="shared" si="1"/>
        <v>13.542755348921109</v>
      </c>
      <c r="F15" s="299">
        <f t="shared" ref="F15:F29" si="15">I15+X15+AA15+AD15+AG15+AM15+AS15+BE15+BQ15+BN15+AJ15+AY15+L15+R15+O15+U15+AP15</f>
        <v>3972.4</v>
      </c>
      <c r="G15" s="299">
        <f>J15+Y15+AB15+AE15+AH15+AN15+AT15+BF15+AK15+BR15+BO15+AZ15+M15+S15+P15+V15+AQ15</f>
        <v>1286.42175</v>
      </c>
      <c r="H15" s="305">
        <f t="shared" ref="H15:H29" si="16">G15/F15*100</f>
        <v>32.383993303796196</v>
      </c>
      <c r="I15" s="313">
        <f>Сун!C6</f>
        <v>396</v>
      </c>
      <c r="J15" s="449">
        <f>Сун!D6</f>
        <v>327.50326999999999</v>
      </c>
      <c r="K15" s="305">
        <f t="shared" ref="K15:K29" si="17">J15/I15*100</f>
        <v>82.702845959595962</v>
      </c>
      <c r="L15" s="305">
        <f>Сун!C8</f>
        <v>307.12799999999999</v>
      </c>
      <c r="M15" s="305">
        <f>Сун!D8</f>
        <v>184.55889999999999</v>
      </c>
      <c r="N15" s="298">
        <f t="shared" ref="N15:N29" si="18">M15/L15*100</f>
        <v>60.09185095465083</v>
      </c>
      <c r="O15" s="298">
        <f>Сун!C9</f>
        <v>3.294</v>
      </c>
      <c r="P15" s="298">
        <f>Сун!D9</f>
        <v>1.14235</v>
      </c>
      <c r="Q15" s="298">
        <f t="shared" ref="Q15:Q29" si="19">P15/O15*100</f>
        <v>34.679720704310867</v>
      </c>
      <c r="R15" s="298">
        <f>Сун!C10</f>
        <v>512.97799999999995</v>
      </c>
      <c r="S15" s="298">
        <f>Сун!D10</f>
        <v>213.87933000000001</v>
      </c>
      <c r="T15" s="298">
        <f t="shared" ref="T15:T29" si="20">S15/R15*100</f>
        <v>41.693665225409283</v>
      </c>
      <c r="U15" s="298">
        <f>Сун!C11</f>
        <v>0</v>
      </c>
      <c r="V15" s="302">
        <f>Сун!D11</f>
        <v>-22.647069999999999</v>
      </c>
      <c r="W15" s="298" t="e">
        <f t="shared" ref="W15:W29" si="21">V15/U15*100</f>
        <v>#DIV/0!</v>
      </c>
      <c r="X15" s="313">
        <f>Сун!C13</f>
        <v>45</v>
      </c>
      <c r="Y15" s="313">
        <f>Сун!D13</f>
        <v>42.506959999999999</v>
      </c>
      <c r="Z15" s="305">
        <f t="shared" ref="Z15:Z29" si="22">Y15/X15*100</f>
        <v>94.459911111111111</v>
      </c>
      <c r="AA15" s="313">
        <f>Сун!C15</f>
        <v>1023</v>
      </c>
      <c r="AB15" s="304">
        <f>Сун!D15</f>
        <v>11.19487</v>
      </c>
      <c r="AC15" s="305">
        <f t="shared" ref="AC15:AC29" si="23">AB15/AA15*100</f>
        <v>1.0943176930596286</v>
      </c>
      <c r="AD15" s="313">
        <f>Сун!C16</f>
        <v>1395</v>
      </c>
      <c r="AE15" s="313">
        <f>Сун!D16</f>
        <v>477.99500999999998</v>
      </c>
      <c r="AF15" s="305">
        <f t="shared" si="4"/>
        <v>34.2648752688172</v>
      </c>
      <c r="AG15" s="305">
        <f>Сун!C18</f>
        <v>10</v>
      </c>
      <c r="AH15" s="305">
        <f>Сун!D18</f>
        <v>3.42</v>
      </c>
      <c r="AI15" s="305">
        <f t="shared" ref="AI15:AI31" si="24">AH15/AG15*100</f>
        <v>34.199999999999996</v>
      </c>
      <c r="AJ15" s="305"/>
      <c r="AK15" s="305"/>
      <c r="AL15" s="305" t="e">
        <f t="shared" si="5"/>
        <v>#DIV/0!</v>
      </c>
      <c r="AM15" s="313">
        <f>Сун!C27</f>
        <v>0</v>
      </c>
      <c r="AN15" s="313">
        <f>Сун!D27</f>
        <v>0</v>
      </c>
      <c r="AO15" s="305" t="e">
        <f t="shared" si="6"/>
        <v>#DIV/0!</v>
      </c>
      <c r="AP15" s="313">
        <f>Сун!C28</f>
        <v>200</v>
      </c>
      <c r="AQ15" s="314">
        <f>Сун!D28</f>
        <v>0</v>
      </c>
      <c r="AR15" s="305">
        <f t="shared" ref="AR15:AR29" si="25">AQ15/AP15*100</f>
        <v>0</v>
      </c>
      <c r="AS15" s="307">
        <f>Сун!C29</f>
        <v>50</v>
      </c>
      <c r="AT15" s="314">
        <f>Сун!D29</f>
        <v>0</v>
      </c>
      <c r="AU15" s="305">
        <f t="shared" ref="AU15:AU29" si="26">AT15/AS15*100</f>
        <v>0</v>
      </c>
      <c r="AV15" s="313"/>
      <c r="AW15" s="313"/>
      <c r="AX15" s="305" t="e">
        <f t="shared" ref="AX15:AX29" si="27">AW15/AV15*100</f>
        <v>#DIV/0!</v>
      </c>
      <c r="AY15" s="305">
        <f>Сун!C31</f>
        <v>30</v>
      </c>
      <c r="AZ15" s="308">
        <f>SUM(Сун!D30)</f>
        <v>24.06813</v>
      </c>
      <c r="BA15" s="305">
        <f t="shared" ref="BA15:BA31" si="28">AZ15/AY15*100</f>
        <v>80.227099999999993</v>
      </c>
      <c r="BB15" s="305"/>
      <c r="BC15" s="305"/>
      <c r="BD15" s="305"/>
      <c r="BE15" s="305">
        <f>Сун!C33</f>
        <v>0</v>
      </c>
      <c r="BF15" s="305">
        <f>Сун!D33</f>
        <v>22.8</v>
      </c>
      <c r="BG15" s="305" t="e">
        <f t="shared" ref="BG15:BG31" si="29">BF15/BE15*100</f>
        <v>#DIV/0!</v>
      </c>
      <c r="BH15" s="305"/>
      <c r="BI15" s="305"/>
      <c r="BJ15" s="305" t="e">
        <f t="shared" ref="BJ15:BJ29" si="30">BI15/BH15*100</f>
        <v>#DIV/0!</v>
      </c>
      <c r="BK15" s="305">
        <f>Сун!C36</f>
        <v>0</v>
      </c>
      <c r="BL15" s="305">
        <f>Сун!D36</f>
        <v>0</v>
      </c>
      <c r="BM15" s="305"/>
      <c r="BN15" s="305">
        <f>Сун!C36</f>
        <v>0</v>
      </c>
      <c r="BO15" s="305">
        <f>Сун!D36</f>
        <v>0</v>
      </c>
      <c r="BP15" s="298" t="e">
        <f t="shared" ref="BP15:BP29" si="31">BO15/BN15*100</f>
        <v>#DIV/0!</v>
      </c>
      <c r="BQ15" s="305">
        <f>Сун!C38</f>
        <v>0</v>
      </c>
      <c r="BR15" s="305">
        <f>Сун!D38</f>
        <v>0</v>
      </c>
      <c r="BS15" s="305" t="e">
        <f t="shared" ref="BS15:BS29" si="32">BR15/BQ15*100</f>
        <v>#DIV/0!</v>
      </c>
      <c r="BT15" s="305"/>
      <c r="BU15" s="305"/>
      <c r="BV15" s="315" t="e">
        <f t="shared" ref="BV15:BV29" si="33">BT15/BU15*100</f>
        <v>#DIV/0!</v>
      </c>
      <c r="BW15" s="315"/>
      <c r="BX15" s="315"/>
      <c r="BY15" s="315" t="e">
        <f t="shared" ref="BY15:BY29" si="34">BW15/BX15*100</f>
        <v>#DIV/0!</v>
      </c>
      <c r="BZ15" s="303">
        <f t="shared" ref="BZ15:BZ29" si="35">CC15+CF15+CI15+CL15+CR15+CO15</f>
        <v>26110.08798</v>
      </c>
      <c r="CA15" s="303">
        <f t="shared" ref="CA15:CA29" si="36">CD15+CG15+CJ15+CM15+CS15+CP15+CV15</f>
        <v>2787.576</v>
      </c>
      <c r="CB15" s="305">
        <f>CA15/BZ15*100</f>
        <v>10.676241313837197</v>
      </c>
      <c r="CC15" s="305">
        <f>Сун!C43</f>
        <v>5604.2</v>
      </c>
      <c r="CD15" s="305">
        <f>Сун!D43</f>
        <v>2335.085</v>
      </c>
      <c r="CE15" s="305">
        <f t="shared" ref="CE15:CE29" si="37">CD15/CC15*100</f>
        <v>41.66669640626673</v>
      </c>
      <c r="CF15" s="305">
        <f>Сун!C44</f>
        <v>0</v>
      </c>
      <c r="CG15" s="460">
        <f>Сун!D44</f>
        <v>0</v>
      </c>
      <c r="CH15" s="305" t="e">
        <f t="shared" ref="CH15:CH29" si="38">CG15/CF15*100</f>
        <v>#DIV/0!</v>
      </c>
      <c r="CI15" s="316">
        <f>Сун!C45</f>
        <v>20121.684079999999</v>
      </c>
      <c r="CJ15" s="305">
        <f>Сун!D45</f>
        <v>358.70400000000001</v>
      </c>
      <c r="CK15" s="305">
        <f t="shared" si="7"/>
        <v>1.7826738486394129</v>
      </c>
      <c r="CL15" s="305">
        <f>Сун!C47</f>
        <v>257.20389999999998</v>
      </c>
      <c r="CM15" s="305">
        <f>Сун!D47</f>
        <v>93.787000000000006</v>
      </c>
      <c r="CN15" s="305">
        <f t="shared" si="8"/>
        <v>36.464066058096321</v>
      </c>
      <c r="CO15" s="305">
        <f>Сун!C48</f>
        <v>127</v>
      </c>
      <c r="CP15" s="305">
        <f>Сун!D48</f>
        <v>0</v>
      </c>
      <c r="CQ15" s="298">
        <f t="shared" ref="CQ15:CQ29" si="39">CP15/CO15*100</f>
        <v>0</v>
      </c>
      <c r="CR15" s="317">
        <f>Сун!C49</f>
        <v>0</v>
      </c>
      <c r="CS15" s="305">
        <f>Сун!D49</f>
        <v>0</v>
      </c>
      <c r="CT15" s="305" t="e">
        <f t="shared" si="9"/>
        <v>#DIV/0!</v>
      </c>
      <c r="CU15" s="305"/>
      <c r="CV15" s="305"/>
      <c r="CW15" s="305"/>
      <c r="CX15" s="313"/>
      <c r="CY15" s="313"/>
      <c r="CZ15" s="305" t="e">
        <f t="shared" ref="CZ15:CZ29" si="40">CY15/CX15*100</f>
        <v>#DIV/0!</v>
      </c>
      <c r="DA15" s="305"/>
      <c r="DB15" s="305"/>
      <c r="DC15" s="305"/>
      <c r="DD15" s="305"/>
      <c r="DE15" s="305"/>
      <c r="DF15" s="305"/>
      <c r="DG15" s="307">
        <f>DJ15+DY15+EB15+EE15+EH15+EK15+EN15+EQ15+ET15</f>
        <v>31877.227770000001</v>
      </c>
      <c r="DH15" s="307">
        <f t="shared" ref="DG15:DH29" si="41">DK15+DZ15+EC15+EF15+EI15+EL15+EO15+ER15+EU15</f>
        <v>3925.7043700000004</v>
      </c>
      <c r="DI15" s="305">
        <f t="shared" ref="DI15:DI29" si="42">DH15/DG15*100</f>
        <v>12.315074567728008</v>
      </c>
      <c r="DJ15" s="313">
        <f>DM15+DP15+DS15+DV15</f>
        <v>2009.712</v>
      </c>
      <c r="DK15" s="313">
        <f t="shared" ref="DJ15:DK29" si="43">DN15+DQ15+DT15+DW15</f>
        <v>571.38782000000003</v>
      </c>
      <c r="DL15" s="305">
        <f t="shared" ref="DL15:DL29" si="44">DK15/DJ15*100</f>
        <v>28.43132846895476</v>
      </c>
      <c r="DM15" s="305">
        <f>Сун!C60</f>
        <v>1987.4</v>
      </c>
      <c r="DN15" s="305">
        <f>Сун!D60</f>
        <v>559.07582000000002</v>
      </c>
      <c r="DO15" s="305">
        <f t="shared" ref="DO15:DO29" si="45">DN15/DM15*100</f>
        <v>28.131016403341047</v>
      </c>
      <c r="DP15" s="305">
        <f>Сун!C63</f>
        <v>0</v>
      </c>
      <c r="DQ15" s="305">
        <f>Сун!D63</f>
        <v>0</v>
      </c>
      <c r="DR15" s="305" t="e">
        <f t="shared" ref="DR15:DR29" si="46">DQ15/DP15*100</f>
        <v>#DIV/0!</v>
      </c>
      <c r="DS15" s="305">
        <f>Сун!C64</f>
        <v>10</v>
      </c>
      <c r="DT15" s="305">
        <f>Сун!D64</f>
        <v>0</v>
      </c>
      <c r="DU15" s="305">
        <f t="shared" ref="DU15:DU29" si="47">DT15/DS15*100</f>
        <v>0</v>
      </c>
      <c r="DV15" s="305">
        <f>Сун!C65</f>
        <v>12.311999999999999</v>
      </c>
      <c r="DW15" s="305">
        <f>Сун!D65</f>
        <v>12.311999999999999</v>
      </c>
      <c r="DX15" s="305">
        <f t="shared" ref="DX15:DX29" si="48">DW15/DV15*100</f>
        <v>100</v>
      </c>
      <c r="DY15" s="305">
        <f>Сун!C67</f>
        <v>235.76499999999999</v>
      </c>
      <c r="DZ15" s="305">
        <f>Сун!D67</f>
        <v>68.428730000000002</v>
      </c>
      <c r="EA15" s="305">
        <f t="shared" ref="EA15:EA31" si="49">DZ15/DY15*100</f>
        <v>29.02412571840604</v>
      </c>
      <c r="EB15" s="305">
        <f>Сун!C68</f>
        <v>23</v>
      </c>
      <c r="EC15" s="305">
        <f>Сун!D68</f>
        <v>11.731339999999999</v>
      </c>
      <c r="ED15" s="305">
        <f t="shared" ref="ED15:ED31" si="50">EC15/EB15*100</f>
        <v>51.005826086956517</v>
      </c>
      <c r="EE15" s="313">
        <f>Сун!C74</f>
        <v>2972.07555</v>
      </c>
      <c r="EF15" s="313">
        <f>Сун!D74</f>
        <v>406.56</v>
      </c>
      <c r="EG15" s="305">
        <f t="shared" ref="EG15:EG29" si="51">EF15/EE15*100</f>
        <v>13.679329248544841</v>
      </c>
      <c r="EH15" s="313">
        <f>Сун!C79</f>
        <v>23294.77522</v>
      </c>
      <c r="EI15" s="313">
        <f>Сун!D79</f>
        <v>1476.7829100000001</v>
      </c>
      <c r="EJ15" s="305">
        <f t="shared" ref="EJ15:EJ29" si="52">EI15/EH15*100</f>
        <v>6.3395456537056045</v>
      </c>
      <c r="EK15" s="313">
        <f>Сун!C84</f>
        <v>3331.9</v>
      </c>
      <c r="EL15" s="318">
        <f>Сун!D84</f>
        <v>1390.81357</v>
      </c>
      <c r="EM15" s="305">
        <f t="shared" si="10"/>
        <v>41.742356313214685</v>
      </c>
      <c r="EN15" s="305">
        <f>Сун!C87</f>
        <v>0</v>
      </c>
      <c r="EO15" s="305">
        <f>Сун!D87</f>
        <v>0</v>
      </c>
      <c r="EP15" s="305" t="e">
        <f t="shared" si="11"/>
        <v>#DIV/0!</v>
      </c>
      <c r="EQ15" s="319">
        <f>Сун!C92</f>
        <v>10</v>
      </c>
      <c r="ER15" s="319">
        <f>Сун!D92</f>
        <v>0</v>
      </c>
      <c r="ES15" s="305">
        <f t="shared" ref="ES15:ES29" si="53">ER15/EQ15*100</f>
        <v>0</v>
      </c>
      <c r="ET15" s="305">
        <f>Сун!C98</f>
        <v>0</v>
      </c>
      <c r="EU15" s="305">
        <f>Сун!D98</f>
        <v>0</v>
      </c>
      <c r="EV15" s="298" t="e">
        <f>EU15/ET15*100</f>
        <v>#DIV/0!</v>
      </c>
      <c r="EW15" s="312">
        <f t="shared" si="12"/>
        <v>-1794.7397899999996</v>
      </c>
      <c r="EX15" s="312">
        <f t="shared" si="13"/>
        <v>148.29337999999962</v>
      </c>
      <c r="EY15" s="298">
        <f>EX15/EW15*100%</f>
        <v>-8.2626674254544522E-2</v>
      </c>
      <c r="EZ15" s="159"/>
      <c r="FA15" s="160"/>
      <c r="FC15" s="160"/>
    </row>
    <row r="16" spans="1:159" s="157" customFormat="1" ht="25.5" customHeight="1">
      <c r="A16" s="341">
        <v>3</v>
      </c>
      <c r="B16" s="343" t="s">
        <v>292</v>
      </c>
      <c r="C16" s="320">
        <f t="shared" si="14"/>
        <v>16078.21272</v>
      </c>
      <c r="D16" s="297">
        <f t="shared" si="0"/>
        <v>2231.7998499999999</v>
      </c>
      <c r="E16" s="305">
        <f t="shared" si="1"/>
        <v>13.880895152132307</v>
      </c>
      <c r="F16" s="299">
        <f t="shared" si="15"/>
        <v>2507.9700000000003</v>
      </c>
      <c r="G16" s="299">
        <f t="shared" si="3"/>
        <v>727.09484999999995</v>
      </c>
      <c r="H16" s="305">
        <f t="shared" si="16"/>
        <v>28.991369513989397</v>
      </c>
      <c r="I16" s="321">
        <f>Иль!C6</f>
        <v>120</v>
      </c>
      <c r="J16" s="448">
        <f>Иль!D6</f>
        <v>13.338889999999999</v>
      </c>
      <c r="K16" s="305">
        <f t="shared" si="17"/>
        <v>11.115741666666667</v>
      </c>
      <c r="L16" s="305">
        <f>Иль!C8</f>
        <v>290.18299999999999</v>
      </c>
      <c r="M16" s="305">
        <f>Иль!D8</f>
        <v>174.37636000000001</v>
      </c>
      <c r="N16" s="298">
        <f t="shared" si="18"/>
        <v>60.09185927500922</v>
      </c>
      <c r="O16" s="298">
        <f>Иль!C9</f>
        <v>3.1120000000000001</v>
      </c>
      <c r="P16" s="298">
        <f>Иль!D9</f>
        <v>1.0793299999999999</v>
      </c>
      <c r="Q16" s="298">
        <f t="shared" si="19"/>
        <v>34.682840616966573</v>
      </c>
      <c r="R16" s="298">
        <f>Иль!C10</f>
        <v>484.67500000000001</v>
      </c>
      <c r="S16" s="298">
        <f>Иль!D10</f>
        <v>202.07910999999999</v>
      </c>
      <c r="T16" s="298">
        <f t="shared" si="20"/>
        <v>41.693734977046468</v>
      </c>
      <c r="U16" s="298">
        <f>Иль!C11</f>
        <v>0</v>
      </c>
      <c r="V16" s="302">
        <f>Иль!D11</f>
        <v>-21.397600000000001</v>
      </c>
      <c r="W16" s="298" t="e">
        <f t="shared" si="21"/>
        <v>#DIV/0!</v>
      </c>
      <c r="X16" s="313">
        <f>Иль!C13</f>
        <v>10</v>
      </c>
      <c r="Y16" s="313">
        <f>Иль!D13</f>
        <v>2.8235999999999999</v>
      </c>
      <c r="Z16" s="305">
        <f t="shared" si="22"/>
        <v>28.236000000000001</v>
      </c>
      <c r="AA16" s="313">
        <f>Иль!C15</f>
        <v>406</v>
      </c>
      <c r="AB16" s="304">
        <f>Иль!D15</f>
        <v>178.24172999999999</v>
      </c>
      <c r="AC16" s="305">
        <f t="shared" si="23"/>
        <v>43.901903940886697</v>
      </c>
      <c r="AD16" s="313">
        <f>Иль!C16</f>
        <v>890</v>
      </c>
      <c r="AE16" s="313">
        <f>Иль!D16</f>
        <v>75.015709999999999</v>
      </c>
      <c r="AF16" s="305">
        <f t="shared" si="4"/>
        <v>8.4287314606741575</v>
      </c>
      <c r="AG16" s="305">
        <f>Иль!C18</f>
        <v>4</v>
      </c>
      <c r="AH16" s="305">
        <f>Иль!D18</f>
        <v>0.9</v>
      </c>
      <c r="AI16" s="305">
        <f t="shared" si="24"/>
        <v>22.5</v>
      </c>
      <c r="AJ16" s="305"/>
      <c r="AK16" s="305"/>
      <c r="AL16" s="305" t="e">
        <f t="shared" si="5"/>
        <v>#DIV/0!</v>
      </c>
      <c r="AM16" s="313">
        <f>Иль!C27</f>
        <v>0</v>
      </c>
      <c r="AN16" s="313">
        <f>Иль!D27</f>
        <v>0</v>
      </c>
      <c r="AO16" s="305" t="e">
        <f t="shared" si="6"/>
        <v>#DIV/0!</v>
      </c>
      <c r="AP16" s="313">
        <f>Иль!C28</f>
        <v>250</v>
      </c>
      <c r="AQ16" s="314">
        <f>Иль!D28</f>
        <v>52.708100000000002</v>
      </c>
      <c r="AR16" s="305">
        <f t="shared" si="25"/>
        <v>21.08324</v>
      </c>
      <c r="AS16" s="307">
        <f>Иль!C29</f>
        <v>20</v>
      </c>
      <c r="AT16" s="314">
        <f>Иль!D29</f>
        <v>18.155999999999999</v>
      </c>
      <c r="AU16" s="305">
        <f t="shared" si="26"/>
        <v>90.78</v>
      </c>
      <c r="AV16" s="313"/>
      <c r="AW16" s="313"/>
      <c r="AX16" s="305" t="e">
        <f t="shared" si="27"/>
        <v>#DIV/0!</v>
      </c>
      <c r="AY16" s="305">
        <f>Иль!C30</f>
        <v>30</v>
      </c>
      <c r="AZ16" s="308">
        <f>Иль!D30</f>
        <v>29.773619999999998</v>
      </c>
      <c r="BA16" s="305">
        <f t="shared" si="28"/>
        <v>99.245399999999989</v>
      </c>
      <c r="BB16" s="305"/>
      <c r="BC16" s="305"/>
      <c r="BD16" s="305"/>
      <c r="BE16" s="305">
        <f>Иль!C35</f>
        <v>0</v>
      </c>
      <c r="BF16" s="305">
        <f>SUM(Иль!D33)</f>
        <v>0</v>
      </c>
      <c r="BG16" s="305" t="e">
        <f t="shared" si="29"/>
        <v>#DIV/0!</v>
      </c>
      <c r="BH16" s="305"/>
      <c r="BI16" s="305"/>
      <c r="BJ16" s="305" t="e">
        <f t="shared" si="30"/>
        <v>#DIV/0!</v>
      </c>
      <c r="BK16" s="305"/>
      <c r="BL16" s="305"/>
      <c r="BM16" s="305"/>
      <c r="BN16" s="305">
        <f>Иль!C36</f>
        <v>0</v>
      </c>
      <c r="BO16" s="305">
        <f>Иль!D36</f>
        <v>0</v>
      </c>
      <c r="BP16" s="298" t="e">
        <f t="shared" si="31"/>
        <v>#DIV/0!</v>
      </c>
      <c r="BQ16" s="305">
        <v>0</v>
      </c>
      <c r="BR16" s="305">
        <f>Иль!D39</f>
        <v>0</v>
      </c>
      <c r="BS16" s="305" t="e">
        <f t="shared" si="32"/>
        <v>#DIV/0!</v>
      </c>
      <c r="BT16" s="305"/>
      <c r="BU16" s="305"/>
      <c r="BV16" s="315" t="e">
        <f t="shared" si="33"/>
        <v>#DIV/0!</v>
      </c>
      <c r="BW16" s="315"/>
      <c r="BX16" s="315"/>
      <c r="BY16" s="315" t="e">
        <f t="shared" si="34"/>
        <v>#DIV/0!</v>
      </c>
      <c r="BZ16" s="303">
        <f>CC16+CF16+CI16+CL16+CR16+CO16</f>
        <v>13570.242719999998</v>
      </c>
      <c r="CA16" s="303">
        <f t="shared" si="36"/>
        <v>1504.7049999999999</v>
      </c>
      <c r="CB16" s="305">
        <f>CA16/BZ16*100</f>
        <v>11.08826887659383</v>
      </c>
      <c r="CC16" s="305">
        <f>Иль!C44</f>
        <v>2693</v>
      </c>
      <c r="CD16" s="305">
        <f>Иль!D44</f>
        <v>1122.085</v>
      </c>
      <c r="CE16" s="305">
        <f t="shared" si="37"/>
        <v>41.666728555514297</v>
      </c>
      <c r="CF16" s="305">
        <f>Иль!C45</f>
        <v>0</v>
      </c>
      <c r="CG16" s="460">
        <f>Иль!D45</f>
        <v>0</v>
      </c>
      <c r="CH16" s="305" t="e">
        <f t="shared" si="38"/>
        <v>#DIV/0!</v>
      </c>
      <c r="CI16" s="298">
        <f>Иль!C46</f>
        <v>7559.90344</v>
      </c>
      <c r="CJ16" s="305">
        <f>Иль!D46</f>
        <v>227.07900000000001</v>
      </c>
      <c r="CK16" s="305">
        <f t="shared" si="7"/>
        <v>3.0037288412773697</v>
      </c>
      <c r="CL16" s="305">
        <f>Иль!C48</f>
        <v>108.5819</v>
      </c>
      <c r="CM16" s="305">
        <f>Иль!D48</f>
        <v>42.960999999999999</v>
      </c>
      <c r="CN16" s="305">
        <f t="shared" si="8"/>
        <v>39.565526114389229</v>
      </c>
      <c r="CO16" s="305">
        <f>Иль!C49</f>
        <v>2172.5410000000002</v>
      </c>
      <c r="CP16" s="305">
        <f>Иль!D49</f>
        <v>68.58</v>
      </c>
      <c r="CQ16" s="298">
        <f t="shared" si="39"/>
        <v>3.1566723021567831</v>
      </c>
      <c r="CR16" s="317">
        <f>Иль!C53</f>
        <v>1036.2163800000001</v>
      </c>
      <c r="CS16" s="305">
        <f>Иль!D53</f>
        <v>44</v>
      </c>
      <c r="CT16" s="305">
        <f t="shared" si="9"/>
        <v>4.2462173778800905</v>
      </c>
      <c r="CU16" s="305"/>
      <c r="CV16" s="305"/>
      <c r="CW16" s="305"/>
      <c r="CX16" s="313"/>
      <c r="CY16" s="313"/>
      <c r="CZ16" s="305" t="e">
        <f t="shared" si="40"/>
        <v>#DIV/0!</v>
      </c>
      <c r="DA16" s="305"/>
      <c r="DB16" s="305"/>
      <c r="DC16" s="305"/>
      <c r="DD16" s="305"/>
      <c r="DE16" s="305"/>
      <c r="DF16" s="305">
        <v>0</v>
      </c>
      <c r="DG16" s="307">
        <f t="shared" si="41"/>
        <v>17185.179590000003</v>
      </c>
      <c r="DH16" s="307">
        <f t="shared" si="41"/>
        <v>2108.0813000000003</v>
      </c>
      <c r="DI16" s="305">
        <f t="shared" si="42"/>
        <v>12.266856386107746</v>
      </c>
      <c r="DJ16" s="313">
        <f t="shared" si="43"/>
        <v>1614.028</v>
      </c>
      <c r="DK16" s="313">
        <f t="shared" si="43"/>
        <v>465.33292999999998</v>
      </c>
      <c r="DL16" s="305">
        <f t="shared" si="44"/>
        <v>28.83053639713809</v>
      </c>
      <c r="DM16" s="305">
        <f>Иль!C61</f>
        <v>1592.6</v>
      </c>
      <c r="DN16" s="305">
        <f>Иль!D61</f>
        <v>458.90492999999998</v>
      </c>
      <c r="DO16" s="305">
        <f t="shared" si="45"/>
        <v>28.814826698480474</v>
      </c>
      <c r="DP16" s="305">
        <f>Иль!C64</f>
        <v>0</v>
      </c>
      <c r="DQ16" s="305">
        <f>Иль!D64</f>
        <v>0</v>
      </c>
      <c r="DR16" s="305" t="e">
        <f t="shared" si="46"/>
        <v>#DIV/0!</v>
      </c>
      <c r="DS16" s="305">
        <f>Иль!C65</f>
        <v>10</v>
      </c>
      <c r="DT16" s="305">
        <f>Иль!D65</f>
        <v>0</v>
      </c>
      <c r="DU16" s="305">
        <f t="shared" si="47"/>
        <v>0</v>
      </c>
      <c r="DV16" s="305">
        <f>Иль!C66</f>
        <v>11.428000000000001</v>
      </c>
      <c r="DW16" s="305">
        <f>Иль!D66</f>
        <v>6.4279999999999999</v>
      </c>
      <c r="DX16" s="305">
        <f t="shared" si="48"/>
        <v>56.247812390619522</v>
      </c>
      <c r="DY16" s="305">
        <f>Иль!C68</f>
        <v>94.305999999999997</v>
      </c>
      <c r="DZ16" s="305">
        <f>Иль!D68</f>
        <v>30.305440000000001</v>
      </c>
      <c r="EA16" s="305">
        <f t="shared" si="49"/>
        <v>32.135219392191381</v>
      </c>
      <c r="EB16" s="305">
        <f>Иль!C69</f>
        <v>38.5</v>
      </c>
      <c r="EC16" s="305">
        <f>Иль!D69</f>
        <v>4.83134</v>
      </c>
      <c r="ED16" s="305">
        <f t="shared" si="50"/>
        <v>12.548935064935065</v>
      </c>
      <c r="EE16" s="313">
        <f>Иль!C75</f>
        <v>12289.816980000001</v>
      </c>
      <c r="EF16" s="313">
        <f>Иль!D75</f>
        <v>268.31</v>
      </c>
      <c r="EG16" s="305">
        <f t="shared" si="51"/>
        <v>2.1831895498251752</v>
      </c>
      <c r="EH16" s="313">
        <f>Иль!C82</f>
        <v>1057.80429</v>
      </c>
      <c r="EI16" s="313">
        <f>Иль!D82</f>
        <v>459.58416</v>
      </c>
      <c r="EJ16" s="305">
        <f t="shared" si="52"/>
        <v>43.446993394212832</v>
      </c>
      <c r="EK16" s="313">
        <f>Иль!C86</f>
        <v>2080.7243199999998</v>
      </c>
      <c r="EL16" s="318">
        <f>Иль!D86</f>
        <v>879.71743000000004</v>
      </c>
      <c r="EM16" s="305">
        <f t="shared" si="10"/>
        <v>42.279384229045789</v>
      </c>
      <c r="EN16" s="305">
        <f>Иль!C88</f>
        <v>0</v>
      </c>
      <c r="EO16" s="305">
        <f>Иль!D88</f>
        <v>0</v>
      </c>
      <c r="EP16" s="305" t="e">
        <f t="shared" si="11"/>
        <v>#DIV/0!</v>
      </c>
      <c r="EQ16" s="319">
        <f>Иль!C93</f>
        <v>10</v>
      </c>
      <c r="ER16" s="319">
        <f>Иль!D93</f>
        <v>0</v>
      </c>
      <c r="ES16" s="305">
        <f t="shared" si="53"/>
        <v>0</v>
      </c>
      <c r="ET16" s="305">
        <f>Иль!C99</f>
        <v>0</v>
      </c>
      <c r="EU16" s="305">
        <f>Иль!D99</f>
        <v>0</v>
      </c>
      <c r="EV16" s="298" t="e">
        <f t="shared" ref="EV16:EV29" si="54">EU16/ET16*100</f>
        <v>#DIV/0!</v>
      </c>
      <c r="EW16" s="312">
        <f t="shared" si="12"/>
        <v>-1106.9668700000038</v>
      </c>
      <c r="EX16" s="312">
        <f t="shared" si="13"/>
        <v>123.7185499999996</v>
      </c>
      <c r="EY16" s="298">
        <f>EX16/EW16*100</f>
        <v>-11.176355259846138</v>
      </c>
      <c r="EZ16" s="159"/>
      <c r="FA16" s="160"/>
      <c r="FC16" s="160"/>
    </row>
    <row r="17" spans="1:170" s="157" customFormat="1" ht="22.5" customHeight="1">
      <c r="A17" s="341">
        <v>4</v>
      </c>
      <c r="B17" s="343" t="s">
        <v>293</v>
      </c>
      <c r="C17" s="320">
        <f t="shared" si="14"/>
        <v>12232.035260000001</v>
      </c>
      <c r="D17" s="297">
        <f t="shared" si="0"/>
        <v>3203.9386199999999</v>
      </c>
      <c r="E17" s="305">
        <f t="shared" si="1"/>
        <v>26.193013279459759</v>
      </c>
      <c r="F17" s="299">
        <f t="shared" si="15"/>
        <v>5319.61</v>
      </c>
      <c r="G17" s="299">
        <f t="shared" si="3"/>
        <v>1547.0456999999999</v>
      </c>
      <c r="H17" s="305">
        <f t="shared" si="16"/>
        <v>29.081938337584901</v>
      </c>
      <c r="I17" s="313">
        <f>Кад!C6</f>
        <v>594</v>
      </c>
      <c r="J17" s="449">
        <f>Кад!D6</f>
        <v>216.81098</v>
      </c>
      <c r="K17" s="305">
        <f t="shared" si="17"/>
        <v>36.500164983164986</v>
      </c>
      <c r="L17" s="305">
        <f>Кад!C8</f>
        <v>345.25299999999999</v>
      </c>
      <c r="M17" s="305">
        <f>Кад!D8</f>
        <v>207.46964</v>
      </c>
      <c r="N17" s="298">
        <f t="shared" si="18"/>
        <v>60.092060025546488</v>
      </c>
      <c r="O17" s="298">
        <f>Кад!C9</f>
        <v>3.702</v>
      </c>
      <c r="P17" s="298">
        <f>Кад!D9</f>
        <v>1.2841800000000001</v>
      </c>
      <c r="Q17" s="298">
        <f t="shared" si="19"/>
        <v>34.68881685575365</v>
      </c>
      <c r="R17" s="298">
        <f>Кад!C10</f>
        <v>576.65499999999997</v>
      </c>
      <c r="S17" s="298">
        <f>Кад!D10</f>
        <v>240.42989</v>
      </c>
      <c r="T17" s="298">
        <f t="shared" si="20"/>
        <v>41.69388802663638</v>
      </c>
      <c r="U17" s="298">
        <f>Кад!C11</f>
        <v>0</v>
      </c>
      <c r="V17" s="302">
        <f>Кад!D11</f>
        <v>-25.458449999999999</v>
      </c>
      <c r="W17" s="298" t="e">
        <f t="shared" si="21"/>
        <v>#DIV/0!</v>
      </c>
      <c r="X17" s="313">
        <f>Кад!C13</f>
        <v>75</v>
      </c>
      <c r="Y17" s="313">
        <f>Кад!D13</f>
        <v>138.2784</v>
      </c>
      <c r="Z17" s="305">
        <f t="shared" si="22"/>
        <v>184.37119999999999</v>
      </c>
      <c r="AA17" s="313">
        <f>Кад!C15</f>
        <v>473</v>
      </c>
      <c r="AB17" s="304">
        <f>Кад!D15</f>
        <v>56.891689999999997</v>
      </c>
      <c r="AC17" s="305">
        <f t="shared" si="23"/>
        <v>12.027841437632135</v>
      </c>
      <c r="AD17" s="313">
        <f>Кад!C16</f>
        <v>3000</v>
      </c>
      <c r="AE17" s="313">
        <f>Кад!D16</f>
        <v>635.36577</v>
      </c>
      <c r="AF17" s="305">
        <f t="shared" si="4"/>
        <v>21.178858999999999</v>
      </c>
      <c r="AG17" s="305">
        <f>Кад!C18</f>
        <v>10</v>
      </c>
      <c r="AH17" s="305">
        <f>Кад!D18</f>
        <v>4.2</v>
      </c>
      <c r="AI17" s="305">
        <f t="shared" si="24"/>
        <v>42.000000000000007</v>
      </c>
      <c r="AJ17" s="305"/>
      <c r="AK17" s="305"/>
      <c r="AL17" s="305" t="e">
        <f t="shared" si="5"/>
        <v>#DIV/0!</v>
      </c>
      <c r="AM17" s="313">
        <v>0</v>
      </c>
      <c r="AN17" s="313">
        <v>0</v>
      </c>
      <c r="AO17" s="305" t="e">
        <f t="shared" si="6"/>
        <v>#DIV/0!</v>
      </c>
      <c r="AP17" s="313">
        <f>Кад!C27</f>
        <v>200</v>
      </c>
      <c r="AQ17" s="314">
        <f>Кад!D27</f>
        <v>58.2</v>
      </c>
      <c r="AR17" s="305">
        <f t="shared" si="25"/>
        <v>29.100000000000005</v>
      </c>
      <c r="AS17" s="307">
        <f>Кад!C28</f>
        <v>12</v>
      </c>
      <c r="AT17" s="314">
        <f>Кад!D28</f>
        <v>0</v>
      </c>
      <c r="AU17" s="305">
        <f t="shared" si="26"/>
        <v>0</v>
      </c>
      <c r="AV17" s="313"/>
      <c r="AW17" s="313"/>
      <c r="AX17" s="305" t="e">
        <f t="shared" si="27"/>
        <v>#DIV/0!</v>
      </c>
      <c r="AY17" s="305">
        <f>Кад!C30</f>
        <v>30</v>
      </c>
      <c r="AZ17" s="308">
        <f>Кад!D30</f>
        <v>13.573600000000001</v>
      </c>
      <c r="BA17" s="305">
        <f t="shared" si="28"/>
        <v>45.245333333333335</v>
      </c>
      <c r="BB17" s="305"/>
      <c r="BC17" s="305"/>
      <c r="BD17" s="305"/>
      <c r="BE17" s="305">
        <f>Кад!C33</f>
        <v>0</v>
      </c>
      <c r="BF17" s="305">
        <f>Кад!D33</f>
        <v>0</v>
      </c>
      <c r="BG17" s="305" t="e">
        <f t="shared" si="29"/>
        <v>#DIV/0!</v>
      </c>
      <c r="BH17" s="305"/>
      <c r="BI17" s="305"/>
      <c r="BJ17" s="305" t="e">
        <f t="shared" si="30"/>
        <v>#DIV/0!</v>
      </c>
      <c r="BK17" s="305"/>
      <c r="BL17" s="305"/>
      <c r="BM17" s="305"/>
      <c r="BN17" s="305">
        <f>Кад!C34</f>
        <v>0</v>
      </c>
      <c r="BO17" s="305">
        <f>Кад!D34</f>
        <v>0</v>
      </c>
      <c r="BP17" s="298" t="e">
        <f t="shared" si="31"/>
        <v>#DIV/0!</v>
      </c>
      <c r="BQ17" s="305">
        <f>Кад!C36</f>
        <v>0</v>
      </c>
      <c r="BR17" s="305">
        <f>Кад!D36</f>
        <v>0</v>
      </c>
      <c r="BS17" s="305" t="e">
        <f t="shared" si="32"/>
        <v>#DIV/0!</v>
      </c>
      <c r="BT17" s="305"/>
      <c r="BU17" s="305"/>
      <c r="BV17" s="315" t="e">
        <f t="shared" si="33"/>
        <v>#DIV/0!</v>
      </c>
      <c r="BW17" s="315"/>
      <c r="BX17" s="315"/>
      <c r="BY17" s="315" t="e">
        <f t="shared" si="34"/>
        <v>#DIV/0!</v>
      </c>
      <c r="BZ17" s="303">
        <f t="shared" si="35"/>
        <v>6912.42526</v>
      </c>
      <c r="CA17" s="303">
        <f>CD17+CG17+CJ17+CM17+CS17+CP17+CV17</f>
        <v>1656.89292</v>
      </c>
      <c r="CB17" s="305">
        <f>CA17/BZ17*100</f>
        <v>23.969776998355567</v>
      </c>
      <c r="CC17" s="305">
        <f>Кад!C41</f>
        <v>2418.1</v>
      </c>
      <c r="CD17" s="305">
        <f>Кад!D41</f>
        <v>1007.54</v>
      </c>
      <c r="CE17" s="305">
        <f t="shared" si="37"/>
        <v>41.666597742028863</v>
      </c>
      <c r="CF17" s="305">
        <f>Кад!C42</f>
        <v>0</v>
      </c>
      <c r="CG17" s="460">
        <f>Кад!D42</f>
        <v>0</v>
      </c>
      <c r="CH17" s="305" t="e">
        <f t="shared" si="38"/>
        <v>#DIV/0!</v>
      </c>
      <c r="CI17" s="298">
        <f>Кад!C43</f>
        <v>3859.5329999999999</v>
      </c>
      <c r="CJ17" s="305">
        <f>Кад!D43</f>
        <v>504.78</v>
      </c>
      <c r="CK17" s="305">
        <f t="shared" si="7"/>
        <v>13.078784402154353</v>
      </c>
      <c r="CL17" s="305">
        <f>Кад!C45</f>
        <v>235.76499999999999</v>
      </c>
      <c r="CM17" s="305">
        <f>Кад!D45</f>
        <v>93.787000000000006</v>
      </c>
      <c r="CN17" s="305">
        <f t="shared" si="8"/>
        <v>39.779865544079918</v>
      </c>
      <c r="CO17" s="305">
        <f>Кад!C46</f>
        <v>73.025000000000006</v>
      </c>
      <c r="CP17" s="305">
        <f>Кад!D46</f>
        <v>50.785919999999997</v>
      </c>
      <c r="CQ17" s="298">
        <f t="shared" si="39"/>
        <v>69.545936323176988</v>
      </c>
      <c r="CR17" s="317">
        <f>Кад!C47</f>
        <v>326.00225999999998</v>
      </c>
      <c r="CS17" s="305">
        <f>Кад!D47</f>
        <v>0</v>
      </c>
      <c r="CT17" s="305">
        <f t="shared" si="9"/>
        <v>0</v>
      </c>
      <c r="CU17" s="305"/>
      <c r="CV17" s="305"/>
      <c r="CW17" s="305"/>
      <c r="CX17" s="313"/>
      <c r="CY17" s="313"/>
      <c r="CZ17" s="305" t="e">
        <f t="shared" si="40"/>
        <v>#DIV/0!</v>
      </c>
      <c r="DA17" s="305"/>
      <c r="DB17" s="305"/>
      <c r="DC17" s="305"/>
      <c r="DD17" s="305"/>
      <c r="DE17" s="305"/>
      <c r="DF17" s="305"/>
      <c r="DG17" s="307">
        <f t="shared" si="41"/>
        <v>13095.43354</v>
      </c>
      <c r="DH17" s="307">
        <f t="shared" si="41"/>
        <v>2955.0471799999996</v>
      </c>
      <c r="DI17" s="305">
        <f t="shared" si="42"/>
        <v>22.565478042203097</v>
      </c>
      <c r="DJ17" s="313">
        <f t="shared" si="43"/>
        <v>1918.6</v>
      </c>
      <c r="DK17" s="313">
        <f t="shared" si="43"/>
        <v>692.85883999999999</v>
      </c>
      <c r="DL17" s="305">
        <f t="shared" si="44"/>
        <v>36.112730115709375</v>
      </c>
      <c r="DM17" s="305">
        <f>Кад!C57</f>
        <v>1852.5</v>
      </c>
      <c r="DN17" s="305">
        <f>Кад!D57</f>
        <v>636.75883999999996</v>
      </c>
      <c r="DO17" s="305">
        <f t="shared" si="45"/>
        <v>34.372946828609983</v>
      </c>
      <c r="DP17" s="305">
        <f>Кад!C60</f>
        <v>0</v>
      </c>
      <c r="DQ17" s="305">
        <f>Кад!D60</f>
        <v>0</v>
      </c>
      <c r="DR17" s="305" t="e">
        <f t="shared" si="46"/>
        <v>#DIV/0!</v>
      </c>
      <c r="DS17" s="305">
        <f>Кад!C61</f>
        <v>10</v>
      </c>
      <c r="DT17" s="305">
        <f>Кад!D61</f>
        <v>0</v>
      </c>
      <c r="DU17" s="305">
        <f t="shared" si="47"/>
        <v>0</v>
      </c>
      <c r="DV17" s="305">
        <f>Кад!C62</f>
        <v>56.1</v>
      </c>
      <c r="DW17" s="305">
        <f>Кад!D62</f>
        <v>56.1</v>
      </c>
      <c r="DX17" s="305">
        <f t="shared" si="48"/>
        <v>100</v>
      </c>
      <c r="DY17" s="305">
        <f>Кад!C64</f>
        <v>235.76499999999999</v>
      </c>
      <c r="DZ17" s="305">
        <f>Кад!D64</f>
        <v>77.339119999999994</v>
      </c>
      <c r="EA17" s="305">
        <f t="shared" si="49"/>
        <v>32.803478039573299</v>
      </c>
      <c r="EB17" s="305">
        <f>Кад!C65</f>
        <v>18.899999999999999</v>
      </c>
      <c r="EC17" s="305">
        <f>Кад!D65</f>
        <v>0.7</v>
      </c>
      <c r="ED17" s="305">
        <f t="shared" si="50"/>
        <v>3.7037037037037033</v>
      </c>
      <c r="EE17" s="313">
        <f>Кад!C71</f>
        <v>5122.4980400000004</v>
      </c>
      <c r="EF17" s="313">
        <f>Кад!D71</f>
        <v>1014.6152</v>
      </c>
      <c r="EG17" s="305">
        <f t="shared" si="51"/>
        <v>19.80703930147331</v>
      </c>
      <c r="EH17" s="313">
        <f>Кад!C76</f>
        <v>3866.2705000000001</v>
      </c>
      <c r="EI17" s="313">
        <f>Кад!D76</f>
        <v>430.06601999999998</v>
      </c>
      <c r="EJ17" s="305">
        <f t="shared" si="52"/>
        <v>11.123536752019808</v>
      </c>
      <c r="EK17" s="313">
        <f>Кад!C80</f>
        <v>1918.4</v>
      </c>
      <c r="EL17" s="318">
        <f>Кад!D80</f>
        <v>739.46799999999996</v>
      </c>
      <c r="EM17" s="305">
        <f t="shared" si="10"/>
        <v>38.546080066722268</v>
      </c>
      <c r="EN17" s="305">
        <f>Кад!C82</f>
        <v>0</v>
      </c>
      <c r="EO17" s="305">
        <f>Кад!D82</f>
        <v>0</v>
      </c>
      <c r="EP17" s="305" t="e">
        <f t="shared" si="11"/>
        <v>#DIV/0!</v>
      </c>
      <c r="EQ17" s="319">
        <f>Кад!C87</f>
        <v>15</v>
      </c>
      <c r="ER17" s="319">
        <f>Кад!D87</f>
        <v>0</v>
      </c>
      <c r="ES17" s="305">
        <f t="shared" si="53"/>
        <v>0</v>
      </c>
      <c r="ET17" s="305">
        <f>Кад!C93</f>
        <v>0</v>
      </c>
      <c r="EU17" s="305">
        <f>Кад!D93</f>
        <v>0</v>
      </c>
      <c r="EV17" s="298" t="e">
        <f t="shared" si="54"/>
        <v>#DIV/0!</v>
      </c>
      <c r="EW17" s="312">
        <f t="shared" si="12"/>
        <v>-863.39827999999943</v>
      </c>
      <c r="EX17" s="312">
        <f t="shared" si="13"/>
        <v>248.89144000000033</v>
      </c>
      <c r="EY17" s="298">
        <f>EX17/EW17*100</f>
        <v>-28.826955735885935</v>
      </c>
      <c r="EZ17" s="159"/>
      <c r="FA17" s="160"/>
      <c r="FC17" s="160"/>
    </row>
    <row r="18" spans="1:170" s="169" customFormat="1" ht="20.25" customHeight="1">
      <c r="A18" s="344">
        <v>5</v>
      </c>
      <c r="B18" s="345" t="s">
        <v>294</v>
      </c>
      <c r="C18" s="322">
        <f t="shared" si="14"/>
        <v>23162.447440000004</v>
      </c>
      <c r="D18" s="323">
        <f t="shared" si="0"/>
        <v>5143.2090900000003</v>
      </c>
      <c r="E18" s="308">
        <f t="shared" si="1"/>
        <v>22.204946620269585</v>
      </c>
      <c r="F18" s="299">
        <f t="shared" si="15"/>
        <v>5684.1</v>
      </c>
      <c r="G18" s="324">
        <f t="shared" si="3"/>
        <v>1441.8140899999999</v>
      </c>
      <c r="H18" s="308">
        <f t="shared" si="16"/>
        <v>25.365741102373285</v>
      </c>
      <c r="I18" s="301">
        <f>Мор!C6</f>
        <v>2181</v>
      </c>
      <c r="J18" s="448">
        <f>Мор!D6</f>
        <v>637.40652999999998</v>
      </c>
      <c r="K18" s="308">
        <f t="shared" si="17"/>
        <v>29.225425492893166</v>
      </c>
      <c r="L18" s="308">
        <f>Мор!C8</f>
        <v>170.499</v>
      </c>
      <c r="M18" s="308">
        <f>Мор!D8</f>
        <v>102.46203</v>
      </c>
      <c r="N18" s="308">
        <f t="shared" si="18"/>
        <v>60.095384723664068</v>
      </c>
      <c r="O18" s="308">
        <f>Мор!C9</f>
        <v>1.8280000000000001</v>
      </c>
      <c r="P18" s="308">
        <f>Мор!D9</f>
        <v>0.63419999999999999</v>
      </c>
      <c r="Q18" s="308">
        <f t="shared" si="19"/>
        <v>34.693654266958426</v>
      </c>
      <c r="R18" s="308">
        <f>Мор!C10</f>
        <v>284.77300000000002</v>
      </c>
      <c r="S18" s="308">
        <f>Мор!D10</f>
        <v>118.73992</v>
      </c>
      <c r="T18" s="308">
        <f t="shared" si="20"/>
        <v>41.696340594087218</v>
      </c>
      <c r="U18" s="308">
        <f>Мор!C11</f>
        <v>0</v>
      </c>
      <c r="V18" s="325">
        <f>Мор!D11</f>
        <v>-12.57306</v>
      </c>
      <c r="W18" s="308" t="e">
        <f t="shared" si="21"/>
        <v>#DIV/0!</v>
      </c>
      <c r="X18" s="307">
        <f>Мор!C13</f>
        <v>80</v>
      </c>
      <c r="Y18" s="307">
        <f>Мор!D13</f>
        <v>53.986499999999999</v>
      </c>
      <c r="Z18" s="308">
        <f t="shared" si="22"/>
        <v>67.483125000000001</v>
      </c>
      <c r="AA18" s="307">
        <f>Мор!C15</f>
        <v>1266</v>
      </c>
      <c r="AB18" s="304">
        <f>Мор!D15</f>
        <v>88.439109999999999</v>
      </c>
      <c r="AC18" s="308">
        <f t="shared" si="23"/>
        <v>6.985711690363348</v>
      </c>
      <c r="AD18" s="307">
        <f>Мор!C16</f>
        <v>1700</v>
      </c>
      <c r="AE18" s="307">
        <f>Мор!D16</f>
        <v>369.41886</v>
      </c>
      <c r="AF18" s="308">
        <f t="shared" si="4"/>
        <v>21.730521176470589</v>
      </c>
      <c r="AG18" s="308">
        <f>Мор!C18</f>
        <v>0</v>
      </c>
      <c r="AH18" s="308">
        <f>Мор!D18</f>
        <v>0</v>
      </c>
      <c r="AI18" s="308" t="e">
        <f t="shared" si="24"/>
        <v>#DIV/0!</v>
      </c>
      <c r="AJ18" s="308">
        <f>Мор!C22</f>
        <v>0</v>
      </c>
      <c r="AK18" s="308">
        <f>Мор!D22</f>
        <v>0</v>
      </c>
      <c r="AL18" s="308" t="e">
        <f t="shared" si="5"/>
        <v>#DIV/0!</v>
      </c>
      <c r="AM18" s="307">
        <v>0</v>
      </c>
      <c r="AN18" s="307"/>
      <c r="AO18" s="308" t="e">
        <f t="shared" si="6"/>
        <v>#DIV/0!</v>
      </c>
      <c r="AP18" s="307">
        <f>Мор!C27</f>
        <v>0</v>
      </c>
      <c r="AQ18" s="314">
        <f>Мор!D27</f>
        <v>0</v>
      </c>
      <c r="AR18" s="308" t="e">
        <f t="shared" si="25"/>
        <v>#DIV/0!</v>
      </c>
      <c r="AS18" s="307">
        <f>Мор!C28</f>
        <v>0</v>
      </c>
      <c r="AT18" s="304">
        <f>Мор!D28</f>
        <v>0</v>
      </c>
      <c r="AU18" s="308" t="e">
        <f t="shared" si="26"/>
        <v>#DIV/0!</v>
      </c>
      <c r="AV18" s="307"/>
      <c r="AW18" s="307"/>
      <c r="AX18" s="308" t="e">
        <f t="shared" si="27"/>
        <v>#DIV/0!</v>
      </c>
      <c r="AY18" s="308">
        <f>Мор!C29</f>
        <v>0</v>
      </c>
      <c r="AZ18" s="308">
        <f>Мор!D29</f>
        <v>70</v>
      </c>
      <c r="BA18" s="308" t="e">
        <f t="shared" si="28"/>
        <v>#DIV/0!</v>
      </c>
      <c r="BB18" s="308"/>
      <c r="BC18" s="308"/>
      <c r="BD18" s="308"/>
      <c r="BE18" s="308">
        <f>Мор!C33</f>
        <v>0</v>
      </c>
      <c r="BF18" s="308">
        <f>SUM(Мор!D31)</f>
        <v>13.3</v>
      </c>
      <c r="BG18" s="308" t="e">
        <f>Мор!E33</f>
        <v>#DIV/0!</v>
      </c>
      <c r="BH18" s="308">
        <f>Мор!F33</f>
        <v>0</v>
      </c>
      <c r="BI18" s="308">
        <f>Мор!G33</f>
        <v>0</v>
      </c>
      <c r="BJ18" s="308">
        <f>Мор!H33</f>
        <v>0</v>
      </c>
      <c r="BK18" s="308">
        <f>Мор!I33</f>
        <v>0</v>
      </c>
      <c r="BL18" s="308">
        <f>Мор!J33</f>
        <v>0</v>
      </c>
      <c r="BM18" s="308">
        <f>Мор!K33</f>
        <v>0</v>
      </c>
      <c r="BN18" s="308">
        <f>Мор!C34</f>
        <v>0</v>
      </c>
      <c r="BO18" s="308">
        <f>Мор!D34</f>
        <v>0</v>
      </c>
      <c r="BP18" s="298" t="e">
        <f t="shared" si="31"/>
        <v>#DIV/0!</v>
      </c>
      <c r="BQ18" s="308">
        <f>Мор!C36</f>
        <v>0</v>
      </c>
      <c r="BR18" s="308">
        <f>Мор!D36</f>
        <v>0</v>
      </c>
      <c r="BS18" s="308" t="e">
        <f t="shared" si="32"/>
        <v>#DIV/0!</v>
      </c>
      <c r="BT18" s="308"/>
      <c r="BU18" s="308"/>
      <c r="BV18" s="326" t="e">
        <f t="shared" si="33"/>
        <v>#DIV/0!</v>
      </c>
      <c r="BW18" s="326"/>
      <c r="BX18" s="326"/>
      <c r="BY18" s="326" t="e">
        <f t="shared" si="34"/>
        <v>#DIV/0!</v>
      </c>
      <c r="BZ18" s="307">
        <f t="shared" si="35"/>
        <v>17478.347440000001</v>
      </c>
      <c r="CA18" s="303">
        <f t="shared" si="36"/>
        <v>3701.395</v>
      </c>
      <c r="CB18" s="308">
        <f t="shared" ref="CB18:CB31" si="55">CA18/BZ18*100</f>
        <v>21.17703068156883</v>
      </c>
      <c r="CC18" s="308">
        <f>Мор!C41</f>
        <v>8286.2999999999993</v>
      </c>
      <c r="CD18" s="308">
        <f>Мор!D41</f>
        <v>3452.625</v>
      </c>
      <c r="CE18" s="308">
        <f t="shared" si="37"/>
        <v>41.666666666666671</v>
      </c>
      <c r="CF18" s="308">
        <f>Мор!C42</f>
        <v>0</v>
      </c>
      <c r="CG18" s="461">
        <f>Мор!D42</f>
        <v>0</v>
      </c>
      <c r="CH18" s="308" t="e">
        <f t="shared" si="38"/>
        <v>#DIV/0!</v>
      </c>
      <c r="CI18" s="308">
        <f>Мор!C43</f>
        <v>8582.69283</v>
      </c>
      <c r="CJ18" s="308">
        <f>Мор!D43</f>
        <v>248.77</v>
      </c>
      <c r="CK18" s="308">
        <f t="shared" si="7"/>
        <v>2.8985075538349427</v>
      </c>
      <c r="CL18" s="308">
        <f>Мор!C45</f>
        <v>21.4389</v>
      </c>
      <c r="CM18" s="308">
        <f>Мор!D45</f>
        <v>0</v>
      </c>
      <c r="CN18" s="308">
        <f t="shared" si="8"/>
        <v>0</v>
      </c>
      <c r="CO18" s="461">
        <f>Мор!C46</f>
        <v>377.24799999999999</v>
      </c>
      <c r="CP18" s="461">
        <f>Мор!D46</f>
        <v>0</v>
      </c>
      <c r="CQ18" s="298">
        <f t="shared" si="39"/>
        <v>0</v>
      </c>
      <c r="CR18" s="325">
        <f>Мор!C48</f>
        <v>210.66771</v>
      </c>
      <c r="CS18" s="308">
        <f>Мор!D48</f>
        <v>0</v>
      </c>
      <c r="CT18" s="308">
        <f t="shared" si="9"/>
        <v>0</v>
      </c>
      <c r="CU18" s="308"/>
      <c r="CV18" s="308">
        <f>SUM(Мор!D49)</f>
        <v>0</v>
      </c>
      <c r="CW18" s="308"/>
      <c r="CX18" s="307"/>
      <c r="CY18" s="307"/>
      <c r="CZ18" s="308" t="e">
        <f t="shared" si="40"/>
        <v>#DIV/0!</v>
      </c>
      <c r="DA18" s="308"/>
      <c r="DB18" s="308"/>
      <c r="DC18" s="308"/>
      <c r="DD18" s="308"/>
      <c r="DE18" s="308"/>
      <c r="DF18" s="308"/>
      <c r="DG18" s="307">
        <f t="shared" si="41"/>
        <v>26220.422020000002</v>
      </c>
      <c r="DH18" s="307">
        <f t="shared" si="41"/>
        <v>6611.6967100000002</v>
      </c>
      <c r="DI18" s="308">
        <f t="shared" si="42"/>
        <v>25.215828734399597</v>
      </c>
      <c r="DJ18" s="307">
        <f t="shared" si="43"/>
        <v>2237.5080000000003</v>
      </c>
      <c r="DK18" s="307">
        <f t="shared" si="43"/>
        <v>823.94533999999999</v>
      </c>
      <c r="DL18" s="308">
        <f t="shared" si="44"/>
        <v>36.824241075339167</v>
      </c>
      <c r="DM18" s="308">
        <f>Мор!C58</f>
        <v>2208.3000000000002</v>
      </c>
      <c r="DN18" s="308">
        <f>Мор!D58</f>
        <v>809.73734000000002</v>
      </c>
      <c r="DO18" s="308">
        <f t="shared" si="45"/>
        <v>36.667904723090153</v>
      </c>
      <c r="DP18" s="308">
        <f>Мор!C61</f>
        <v>0</v>
      </c>
      <c r="DQ18" s="308">
        <f>Мор!D61</f>
        <v>0</v>
      </c>
      <c r="DR18" s="308" t="e">
        <f t="shared" si="46"/>
        <v>#DIV/0!</v>
      </c>
      <c r="DS18" s="308">
        <f>Мор!C62</f>
        <v>10</v>
      </c>
      <c r="DT18" s="308">
        <f>Мор!D62</f>
        <v>0</v>
      </c>
      <c r="DU18" s="308">
        <f t="shared" si="47"/>
        <v>0</v>
      </c>
      <c r="DV18" s="308">
        <f>Мор!C63</f>
        <v>19.207999999999998</v>
      </c>
      <c r="DW18" s="308">
        <f>Мор!D63</f>
        <v>14.208</v>
      </c>
      <c r="DX18" s="308">
        <f t="shared" si="48"/>
        <v>73.969179508538119</v>
      </c>
      <c r="DY18" s="308">
        <f>Мор!C64</f>
        <v>0</v>
      </c>
      <c r="DZ18" s="308">
        <f>Мор!D64</f>
        <v>0</v>
      </c>
      <c r="EA18" s="308" t="e">
        <f t="shared" si="49"/>
        <v>#DIV/0!</v>
      </c>
      <c r="EB18" s="308">
        <f>Мор!C66</f>
        <v>105</v>
      </c>
      <c r="EC18" s="308">
        <f>Мор!D66</f>
        <v>0</v>
      </c>
      <c r="ED18" s="308">
        <f t="shared" si="50"/>
        <v>0</v>
      </c>
      <c r="EE18" s="307">
        <f>Мор!C72</f>
        <v>3257.56333</v>
      </c>
      <c r="EF18" s="307">
        <f>Мор!D72</f>
        <v>361.80200000000002</v>
      </c>
      <c r="EG18" s="308">
        <f t="shared" si="51"/>
        <v>11.106522371124555</v>
      </c>
      <c r="EH18" s="307">
        <f>Мор!C77</f>
        <v>14564.55069</v>
      </c>
      <c r="EI18" s="307">
        <f>Мор!D77</f>
        <v>2314.5493699999997</v>
      </c>
      <c r="EJ18" s="308">
        <f t="shared" si="52"/>
        <v>15.891663390544316</v>
      </c>
      <c r="EK18" s="307">
        <f>Мор!C81</f>
        <v>6030.8</v>
      </c>
      <c r="EL18" s="327">
        <f>Мор!D81</f>
        <v>3111.4</v>
      </c>
      <c r="EM18" s="308">
        <f t="shared" si="10"/>
        <v>51.591828613119318</v>
      </c>
      <c r="EN18" s="308">
        <f>Мор!C84</f>
        <v>0</v>
      </c>
      <c r="EO18" s="308">
        <f>Мор!D84</f>
        <v>0</v>
      </c>
      <c r="EP18" s="308" t="e">
        <f t="shared" si="11"/>
        <v>#DIV/0!</v>
      </c>
      <c r="EQ18" s="324">
        <f>Мор!C89</f>
        <v>25</v>
      </c>
      <c r="ER18" s="324">
        <f>Мор!D89</f>
        <v>0</v>
      </c>
      <c r="ES18" s="308">
        <f t="shared" si="53"/>
        <v>0</v>
      </c>
      <c r="ET18" s="308">
        <f>Мор!C95</f>
        <v>0</v>
      </c>
      <c r="EU18" s="308">
        <f>Мор!D95</f>
        <v>0</v>
      </c>
      <c r="EV18" s="308" t="e">
        <f t="shared" si="54"/>
        <v>#DIV/0!</v>
      </c>
      <c r="EW18" s="328">
        <f t="shared" si="12"/>
        <v>-3057.9745799999982</v>
      </c>
      <c r="EX18" s="328">
        <f t="shared" si="13"/>
        <v>-1468.4876199999999</v>
      </c>
      <c r="EY18" s="308">
        <f t="shared" ref="EY18:EY29" si="56">EX18/EW18*100</f>
        <v>48.02157707929674</v>
      </c>
      <c r="EZ18" s="167"/>
      <c r="FA18" s="168"/>
      <c r="FC18" s="168"/>
    </row>
    <row r="19" spans="1:170" s="253" customFormat="1" ht="27.75" customHeight="1">
      <c r="A19" s="346">
        <v>6</v>
      </c>
      <c r="B19" s="343" t="s">
        <v>295</v>
      </c>
      <c r="C19" s="320">
        <f t="shared" si="14"/>
        <v>19810.084279999999</v>
      </c>
      <c r="D19" s="297">
        <f t="shared" si="0"/>
        <v>3661.7714599999999</v>
      </c>
      <c r="E19" s="305">
        <f t="shared" si="1"/>
        <v>18.484381026570777</v>
      </c>
      <c r="F19" s="299">
        <f t="shared" si="15"/>
        <v>5354.3099999999995</v>
      </c>
      <c r="G19" s="319">
        <f t="shared" si="3"/>
        <v>2208.7414600000002</v>
      </c>
      <c r="H19" s="305">
        <f t="shared" si="16"/>
        <v>41.25165446154594</v>
      </c>
      <c r="I19" s="313">
        <f>Мос!C6</f>
        <v>1704</v>
      </c>
      <c r="J19" s="449">
        <f>Мос!D6</f>
        <v>617.74010999999996</v>
      </c>
      <c r="K19" s="305">
        <f t="shared" si="17"/>
        <v>36.252353873239436</v>
      </c>
      <c r="L19" s="305">
        <f>Мос!C8</f>
        <v>320.89600000000002</v>
      </c>
      <c r="M19" s="305">
        <f>Мос!D8</f>
        <v>192.8322</v>
      </c>
      <c r="N19" s="305">
        <f t="shared" si="18"/>
        <v>60.091805444754684</v>
      </c>
      <c r="O19" s="305">
        <f>Мос!C9</f>
        <v>3.4409999999999998</v>
      </c>
      <c r="P19" s="305">
        <f>Мос!D9</f>
        <v>1.1935800000000001</v>
      </c>
      <c r="Q19" s="305">
        <f t="shared" si="19"/>
        <v>34.687009590235398</v>
      </c>
      <c r="R19" s="305">
        <f>Мос!C10</f>
        <v>535.97299999999996</v>
      </c>
      <c r="S19" s="305">
        <f>Мос!D10</f>
        <v>223.46701999999999</v>
      </c>
      <c r="T19" s="305">
        <f t="shared" si="20"/>
        <v>41.693708451731716</v>
      </c>
      <c r="U19" s="305">
        <f>Мос!C11</f>
        <v>0</v>
      </c>
      <c r="V19" s="317">
        <f>Мос!D11</f>
        <v>-23.662299999999998</v>
      </c>
      <c r="W19" s="305" t="e">
        <f t="shared" si="21"/>
        <v>#DIV/0!</v>
      </c>
      <c r="X19" s="313">
        <f>Мос!C13</f>
        <v>25</v>
      </c>
      <c r="Y19" s="313">
        <f>Мос!D13</f>
        <v>58.41</v>
      </c>
      <c r="Z19" s="305">
        <f t="shared" si="22"/>
        <v>233.64</v>
      </c>
      <c r="AA19" s="313">
        <f>Мос!C15</f>
        <v>999</v>
      </c>
      <c r="AB19" s="304">
        <f>Мос!D15</f>
        <v>214.05559</v>
      </c>
      <c r="AC19" s="305">
        <f t="shared" si="23"/>
        <v>21.426985985985986</v>
      </c>
      <c r="AD19" s="313">
        <f>Мос!C16</f>
        <v>1758</v>
      </c>
      <c r="AE19" s="313">
        <f>Мос!D16</f>
        <v>460.17289</v>
      </c>
      <c r="AF19" s="305">
        <f t="shared" si="4"/>
        <v>26.175932309442544</v>
      </c>
      <c r="AG19" s="305">
        <f>Мос!C18</f>
        <v>8</v>
      </c>
      <c r="AH19" s="305">
        <f>Мос!D18</f>
        <v>1.9</v>
      </c>
      <c r="AI19" s="305">
        <f t="shared" si="24"/>
        <v>23.75</v>
      </c>
      <c r="AJ19" s="305"/>
      <c r="AK19" s="305"/>
      <c r="AL19" s="305" t="e">
        <f t="shared" si="5"/>
        <v>#DIV/0!</v>
      </c>
      <c r="AM19" s="313">
        <f>Мос!C27</f>
        <v>0</v>
      </c>
      <c r="AN19" s="313">
        <v>0</v>
      </c>
      <c r="AO19" s="305" t="e">
        <f t="shared" si="6"/>
        <v>#DIV/0!</v>
      </c>
      <c r="AP19" s="313">
        <v>0</v>
      </c>
      <c r="AQ19" s="314">
        <f>Мос!D27</f>
        <v>0</v>
      </c>
      <c r="AR19" s="305" t="e">
        <f t="shared" si="25"/>
        <v>#DIV/0!</v>
      </c>
      <c r="AS19" s="313">
        <f>Мос!C26</f>
        <v>0</v>
      </c>
      <c r="AT19" s="314">
        <f>Мос!D28</f>
        <v>0</v>
      </c>
      <c r="AU19" s="305" t="e">
        <f t="shared" si="26"/>
        <v>#DIV/0!</v>
      </c>
      <c r="AV19" s="313"/>
      <c r="AW19" s="313"/>
      <c r="AX19" s="305" t="e">
        <f t="shared" si="27"/>
        <v>#DIV/0!</v>
      </c>
      <c r="AY19" s="305">
        <f>Мос!C30</f>
        <v>0</v>
      </c>
      <c r="AZ19" s="308">
        <f>Мос!D30</f>
        <v>0.39237</v>
      </c>
      <c r="BA19" s="305" t="e">
        <f t="shared" si="28"/>
        <v>#DIV/0!</v>
      </c>
      <c r="BB19" s="305"/>
      <c r="BC19" s="305"/>
      <c r="BD19" s="305"/>
      <c r="BE19" s="305">
        <f>Мос!C33</f>
        <v>0</v>
      </c>
      <c r="BF19" s="305">
        <f>Мос!D31</f>
        <v>462.24</v>
      </c>
      <c r="BG19" s="305" t="e">
        <f t="shared" si="29"/>
        <v>#DIV/0!</v>
      </c>
      <c r="BH19" s="305"/>
      <c r="BI19" s="305"/>
      <c r="BJ19" s="305" t="e">
        <f t="shared" si="30"/>
        <v>#DIV/0!</v>
      </c>
      <c r="BK19" s="305"/>
      <c r="BL19" s="305"/>
      <c r="BM19" s="305"/>
      <c r="BN19" s="305">
        <f>Мос!C34</f>
        <v>0</v>
      </c>
      <c r="BO19" s="305">
        <f>Мос!D35</f>
        <v>0</v>
      </c>
      <c r="BP19" s="298" t="e">
        <f t="shared" si="31"/>
        <v>#DIV/0!</v>
      </c>
      <c r="BQ19" s="305">
        <f>Мос!C36</f>
        <v>0</v>
      </c>
      <c r="BR19" s="305">
        <f>Мос!D36</f>
        <v>0</v>
      </c>
      <c r="BS19" s="305" t="e">
        <f t="shared" si="32"/>
        <v>#DIV/0!</v>
      </c>
      <c r="BT19" s="305"/>
      <c r="BU19" s="305"/>
      <c r="BV19" s="315" t="e">
        <f t="shared" si="33"/>
        <v>#DIV/0!</v>
      </c>
      <c r="BW19" s="315"/>
      <c r="BX19" s="315"/>
      <c r="BY19" s="315" t="e">
        <f t="shared" si="34"/>
        <v>#DIV/0!</v>
      </c>
      <c r="BZ19" s="313">
        <f t="shared" si="35"/>
        <v>14455.77428</v>
      </c>
      <c r="CA19" s="313">
        <f t="shared" si="36"/>
        <v>1453.03</v>
      </c>
      <c r="CB19" s="305">
        <f t="shared" si="55"/>
        <v>10.051554291424644</v>
      </c>
      <c r="CC19" s="305">
        <f>SUM(Мос!C41)</f>
        <v>1479.2</v>
      </c>
      <c r="CD19" s="305">
        <f>SUM(Мос!D41)</f>
        <v>616.33500000000004</v>
      </c>
      <c r="CE19" s="305">
        <f>CD19/CC19*100</f>
        <v>41.666779340183886</v>
      </c>
      <c r="CF19" s="305">
        <f>Мос!C42</f>
        <v>0</v>
      </c>
      <c r="CG19" s="460">
        <f>Мос!D42</f>
        <v>0</v>
      </c>
      <c r="CH19" s="305" t="e">
        <f t="shared" si="38"/>
        <v>#DIV/0!</v>
      </c>
      <c r="CI19" s="305">
        <f>Мос!C43</f>
        <v>8540.8092799999995</v>
      </c>
      <c r="CJ19" s="305">
        <f>Мос!D43</f>
        <v>445.90800000000002</v>
      </c>
      <c r="CK19" s="305">
        <f t="shared" si="7"/>
        <v>5.2209104006593625</v>
      </c>
      <c r="CL19" s="305">
        <f>Мос!C45</f>
        <v>235.76499999999999</v>
      </c>
      <c r="CM19" s="305">
        <f>Мос!D45</f>
        <v>93.787000000000006</v>
      </c>
      <c r="CN19" s="305">
        <f t="shared" si="8"/>
        <v>39.779865544079918</v>
      </c>
      <c r="CO19" s="305">
        <f>Мос!C46</f>
        <v>3300</v>
      </c>
      <c r="CP19" s="305">
        <f>Мос!D46</f>
        <v>297</v>
      </c>
      <c r="CQ19" s="298">
        <f t="shared" si="39"/>
        <v>9</v>
      </c>
      <c r="CR19" s="317">
        <f>Мос!C51</f>
        <v>900</v>
      </c>
      <c r="CS19" s="305">
        <f>Мос!D51</f>
        <v>0</v>
      </c>
      <c r="CT19" s="305">
        <f t="shared" si="9"/>
        <v>0</v>
      </c>
      <c r="CU19" s="305"/>
      <c r="CV19" s="305"/>
      <c r="CW19" s="305"/>
      <c r="CX19" s="313"/>
      <c r="CY19" s="313"/>
      <c r="CZ19" s="305" t="e">
        <f t="shared" si="40"/>
        <v>#DIV/0!</v>
      </c>
      <c r="DA19" s="305"/>
      <c r="DB19" s="305"/>
      <c r="DC19" s="305"/>
      <c r="DD19" s="305"/>
      <c r="DE19" s="305"/>
      <c r="DF19" s="305"/>
      <c r="DG19" s="307">
        <f t="shared" si="41"/>
        <v>19775.404990000003</v>
      </c>
      <c r="DH19" s="307">
        <f t="shared" si="41"/>
        <v>2340.7931600000006</v>
      </c>
      <c r="DI19" s="305">
        <f t="shared" si="42"/>
        <v>11.836891134131966</v>
      </c>
      <c r="DJ19" s="313">
        <f t="shared" si="43"/>
        <v>2395.7039999999997</v>
      </c>
      <c r="DK19" s="313">
        <f t="shared" si="43"/>
        <v>816.86231999999995</v>
      </c>
      <c r="DL19" s="305">
        <f t="shared" si="44"/>
        <v>34.096963564780957</v>
      </c>
      <c r="DM19" s="305">
        <f>Мос!C59</f>
        <v>2335.1999999999998</v>
      </c>
      <c r="DN19" s="305">
        <f>Мос!D59</f>
        <v>766.86231999999995</v>
      </c>
      <c r="DO19" s="305">
        <f t="shared" si="45"/>
        <v>32.839256594724219</v>
      </c>
      <c r="DP19" s="305">
        <f>Мос!C62</f>
        <v>0</v>
      </c>
      <c r="DQ19" s="305">
        <f>Мос!D62</f>
        <v>0</v>
      </c>
      <c r="DR19" s="305" t="e">
        <f t="shared" si="46"/>
        <v>#DIV/0!</v>
      </c>
      <c r="DS19" s="305">
        <f>Мос!C63</f>
        <v>5</v>
      </c>
      <c r="DT19" s="305">
        <f>Мос!D63</f>
        <v>0</v>
      </c>
      <c r="DU19" s="305">
        <f t="shared" si="47"/>
        <v>0</v>
      </c>
      <c r="DV19" s="305">
        <f>Мос!C64</f>
        <v>55.503999999999998</v>
      </c>
      <c r="DW19" s="305">
        <f>Мос!D64</f>
        <v>50</v>
      </c>
      <c r="DX19" s="305">
        <f t="shared" si="48"/>
        <v>90.083597578552897</v>
      </c>
      <c r="DY19" s="305">
        <f>Мос!C66</f>
        <v>235.76499999999999</v>
      </c>
      <c r="DZ19" s="305">
        <f>Мос!D66</f>
        <v>0</v>
      </c>
      <c r="EA19" s="305">
        <f t="shared" si="49"/>
        <v>0</v>
      </c>
      <c r="EB19" s="305">
        <f>Мос!C67</f>
        <v>13.5</v>
      </c>
      <c r="EC19" s="305">
        <f>Мос!D67</f>
        <v>0.7</v>
      </c>
      <c r="ED19" s="305">
        <f t="shared" si="50"/>
        <v>5.1851851851851851</v>
      </c>
      <c r="EE19" s="313">
        <f>Мос!C73</f>
        <v>4374.2875100000001</v>
      </c>
      <c r="EF19" s="313">
        <f>Мос!D73</f>
        <v>918.29100000000005</v>
      </c>
      <c r="EG19" s="305">
        <f t="shared" si="51"/>
        <v>20.992927371616688</v>
      </c>
      <c r="EH19" s="313">
        <f>Мос!C78</f>
        <v>11496.24848</v>
      </c>
      <c r="EI19" s="313">
        <f>Мос!D78</f>
        <v>384.73983999999996</v>
      </c>
      <c r="EJ19" s="305">
        <f t="shared" si="52"/>
        <v>3.3466555691565909</v>
      </c>
      <c r="EK19" s="313">
        <f>Мос!C83</f>
        <v>1224.9000000000001</v>
      </c>
      <c r="EL19" s="318">
        <f>Мос!D83</f>
        <v>204.15</v>
      </c>
      <c r="EM19" s="305">
        <f t="shared" si="10"/>
        <v>16.666666666666664</v>
      </c>
      <c r="EN19" s="305">
        <f>Мос!C91</f>
        <v>0</v>
      </c>
      <c r="EO19" s="305">
        <f>Мос!D91</f>
        <v>0</v>
      </c>
      <c r="EP19" s="305" t="e">
        <f t="shared" si="11"/>
        <v>#DIV/0!</v>
      </c>
      <c r="EQ19" s="319">
        <f>Мос!C93</f>
        <v>35</v>
      </c>
      <c r="ER19" s="319">
        <f>Мос!D93</f>
        <v>16.05</v>
      </c>
      <c r="ES19" s="305">
        <f t="shared" si="53"/>
        <v>45.857142857142854</v>
      </c>
      <c r="ET19" s="305">
        <f>Мос!C99</f>
        <v>0</v>
      </c>
      <c r="EU19" s="305">
        <f>Мос!D99</f>
        <v>0</v>
      </c>
      <c r="EV19" s="305" t="e">
        <f t="shared" si="54"/>
        <v>#DIV/0!</v>
      </c>
      <c r="EW19" s="329">
        <f t="shared" si="12"/>
        <v>34.679289999996399</v>
      </c>
      <c r="EX19" s="329">
        <f t="shared" si="13"/>
        <v>1320.9782999999993</v>
      </c>
      <c r="EY19" s="305">
        <f t="shared" si="56"/>
        <v>3809.1272918221121</v>
      </c>
      <c r="EZ19" s="251"/>
      <c r="FA19" s="252"/>
      <c r="FC19" s="252"/>
    </row>
    <row r="20" spans="1:170" s="157" customFormat="1" ht="24.75" customHeight="1">
      <c r="A20" s="341">
        <v>7</v>
      </c>
      <c r="B20" s="343" t="s">
        <v>296</v>
      </c>
      <c r="C20" s="296">
        <f t="shared" si="14"/>
        <v>13714.586950000001</v>
      </c>
      <c r="D20" s="297">
        <f t="shared" si="0"/>
        <v>2338.9238599999999</v>
      </c>
      <c r="E20" s="305">
        <f t="shared" si="1"/>
        <v>17.054278546828563</v>
      </c>
      <c r="F20" s="299">
        <f t="shared" si="15"/>
        <v>2441.8199999999997</v>
      </c>
      <c r="G20" s="299">
        <f t="shared" si="3"/>
        <v>597.60486000000003</v>
      </c>
      <c r="H20" s="305">
        <f t="shared" si="16"/>
        <v>24.473747450672043</v>
      </c>
      <c r="I20" s="321">
        <f>Ори!C6</f>
        <v>273</v>
      </c>
      <c r="J20" s="448">
        <f>Ори!D6</f>
        <v>109.25830000000001</v>
      </c>
      <c r="K20" s="305">
        <f t="shared" si="17"/>
        <v>40.021355311355308</v>
      </c>
      <c r="L20" s="305">
        <f>Ори!C8</f>
        <v>205.45599999999999</v>
      </c>
      <c r="M20" s="305">
        <f>Ори!D8</f>
        <v>123.46357</v>
      </c>
      <c r="N20" s="298">
        <f t="shared" si="18"/>
        <v>60.092462619733666</v>
      </c>
      <c r="O20" s="298">
        <f>Ори!C9</f>
        <v>2.2029999999999998</v>
      </c>
      <c r="P20" s="298">
        <f>Ори!D9</f>
        <v>0.76419000000000004</v>
      </c>
      <c r="Q20" s="298">
        <f t="shared" si="19"/>
        <v>34.688606445755795</v>
      </c>
      <c r="R20" s="298">
        <f>Ори!C10</f>
        <v>343.161</v>
      </c>
      <c r="S20" s="298">
        <f>Ори!D10</f>
        <v>143.0779</v>
      </c>
      <c r="T20" s="298">
        <f t="shared" si="20"/>
        <v>41.694102768088449</v>
      </c>
      <c r="U20" s="298">
        <f>Ори!C11</f>
        <v>0</v>
      </c>
      <c r="V20" s="302">
        <f>Ори!D11</f>
        <v>-15.15011</v>
      </c>
      <c r="W20" s="298" t="e">
        <f t="shared" si="21"/>
        <v>#DIV/0!</v>
      </c>
      <c r="X20" s="313">
        <f>Ори!C13</f>
        <v>10</v>
      </c>
      <c r="Y20" s="313">
        <f>Ори!D13</f>
        <v>3.70086</v>
      </c>
      <c r="Z20" s="305">
        <f t="shared" si="22"/>
        <v>37.008600000000001</v>
      </c>
      <c r="AA20" s="313">
        <f>Ори!C15</f>
        <v>360</v>
      </c>
      <c r="AB20" s="304">
        <f>Ори!D15</f>
        <v>83.836470000000006</v>
      </c>
      <c r="AC20" s="305">
        <f t="shared" si="23"/>
        <v>23.287908333333334</v>
      </c>
      <c r="AD20" s="313">
        <f>Ори!C16</f>
        <v>1100</v>
      </c>
      <c r="AE20" s="313">
        <f>Ори!D16</f>
        <v>121.07120999999999</v>
      </c>
      <c r="AF20" s="305">
        <f t="shared" si="4"/>
        <v>11.006473636363635</v>
      </c>
      <c r="AG20" s="305">
        <f>Ори!C18</f>
        <v>8</v>
      </c>
      <c r="AH20" s="305">
        <f>Ори!D18</f>
        <v>1.99</v>
      </c>
      <c r="AI20" s="305">
        <f t="shared" si="24"/>
        <v>24.875</v>
      </c>
      <c r="AJ20" s="305"/>
      <c r="AK20" s="305"/>
      <c r="AL20" s="305" t="e">
        <f t="shared" si="5"/>
        <v>#DIV/0!</v>
      </c>
      <c r="AM20" s="313">
        <v>0</v>
      </c>
      <c r="AN20" s="313">
        <v>0</v>
      </c>
      <c r="AO20" s="305" t="e">
        <f t="shared" si="6"/>
        <v>#DIV/0!</v>
      </c>
      <c r="AP20" s="313">
        <f>Ори!C27</f>
        <v>100</v>
      </c>
      <c r="AQ20" s="314">
        <f>Ори!D27</f>
        <v>0.51063000000000003</v>
      </c>
      <c r="AR20" s="305">
        <f t="shared" si="25"/>
        <v>0.51063000000000003</v>
      </c>
      <c r="AS20" s="307">
        <f>Ори!C28</f>
        <v>30</v>
      </c>
      <c r="AT20" s="314">
        <f>Ори!D28</f>
        <v>22.5</v>
      </c>
      <c r="AU20" s="305">
        <f t="shared" si="26"/>
        <v>75</v>
      </c>
      <c r="AV20" s="313"/>
      <c r="AW20" s="313"/>
      <c r="AX20" s="305" t="e">
        <f t="shared" si="27"/>
        <v>#DIV/0!</v>
      </c>
      <c r="AY20" s="305">
        <f>Ори!C30</f>
        <v>10</v>
      </c>
      <c r="AZ20" s="308">
        <f>Ори!D30</f>
        <v>2.5818400000000001</v>
      </c>
      <c r="BA20" s="305">
        <f t="shared" si="28"/>
        <v>25.818400000000004</v>
      </c>
      <c r="BB20" s="305"/>
      <c r="BC20" s="305"/>
      <c r="BD20" s="305"/>
      <c r="BE20" s="305">
        <f>Ори!C33</f>
        <v>0</v>
      </c>
      <c r="BF20" s="305">
        <f>Ори!D33</f>
        <v>0</v>
      </c>
      <c r="BG20" s="305" t="e">
        <f t="shared" si="29"/>
        <v>#DIV/0!</v>
      </c>
      <c r="BH20" s="305"/>
      <c r="BI20" s="305"/>
      <c r="BJ20" s="305" t="e">
        <f t="shared" si="30"/>
        <v>#DIV/0!</v>
      </c>
      <c r="BK20" s="305"/>
      <c r="BL20" s="305"/>
      <c r="BM20" s="305"/>
      <c r="BN20" s="305">
        <f>Ори!C35</f>
        <v>0</v>
      </c>
      <c r="BO20" s="305">
        <f>Ори!D34</f>
        <v>0</v>
      </c>
      <c r="BP20" s="298" t="e">
        <f t="shared" si="31"/>
        <v>#DIV/0!</v>
      </c>
      <c r="BQ20" s="305">
        <f>Ори!C36</f>
        <v>0</v>
      </c>
      <c r="BR20" s="305">
        <f>Ори!D36</f>
        <v>0</v>
      </c>
      <c r="BS20" s="305" t="e">
        <f t="shared" si="32"/>
        <v>#DIV/0!</v>
      </c>
      <c r="BT20" s="305"/>
      <c r="BU20" s="305"/>
      <c r="BV20" s="315" t="e">
        <f t="shared" si="33"/>
        <v>#DIV/0!</v>
      </c>
      <c r="BW20" s="315"/>
      <c r="BX20" s="315"/>
      <c r="BY20" s="315" t="e">
        <f t="shared" si="34"/>
        <v>#DIV/0!</v>
      </c>
      <c r="BZ20" s="303">
        <f t="shared" si="35"/>
        <v>11272.766950000001</v>
      </c>
      <c r="CA20" s="303">
        <f t="shared" si="36"/>
        <v>1741.319</v>
      </c>
      <c r="CB20" s="305">
        <f t="shared" si="55"/>
        <v>15.447130307257881</v>
      </c>
      <c r="CC20" s="305">
        <f>Ори!C41</f>
        <v>3478.3</v>
      </c>
      <c r="CD20" s="305">
        <f>Ори!D41</f>
        <v>1449.29</v>
      </c>
      <c r="CE20" s="305">
        <f t="shared" si="37"/>
        <v>41.666618750539051</v>
      </c>
      <c r="CF20" s="305">
        <f>Ори!C42</f>
        <v>0</v>
      </c>
      <c r="CG20" s="460">
        <f>Ори!D42</f>
        <v>0</v>
      </c>
      <c r="CH20" s="305" t="e">
        <f t="shared" si="38"/>
        <v>#DIV/0!</v>
      </c>
      <c r="CI20" s="305">
        <f>Ори!C43</f>
        <v>5374.4871000000003</v>
      </c>
      <c r="CJ20" s="305">
        <f>Ори!D43</f>
        <v>198.24199999999999</v>
      </c>
      <c r="CK20" s="305">
        <f t="shared" si="7"/>
        <v>3.6885752316718743</v>
      </c>
      <c r="CL20" s="305">
        <f>Ори!C45</f>
        <v>235.76400000000001</v>
      </c>
      <c r="CM20" s="305">
        <f>Ори!D45</f>
        <v>93.787000000000006</v>
      </c>
      <c r="CN20" s="305">
        <f t="shared" si="8"/>
        <v>39.780034271559693</v>
      </c>
      <c r="CO20" s="305">
        <f>Ори!C46</f>
        <v>1457.5530000000001</v>
      </c>
      <c r="CP20" s="305">
        <f>Ори!D46</f>
        <v>0</v>
      </c>
      <c r="CQ20" s="298">
        <f t="shared" si="39"/>
        <v>0</v>
      </c>
      <c r="CR20" s="317">
        <f>Ори!C47</f>
        <v>726.66285000000005</v>
      </c>
      <c r="CS20" s="305">
        <f>Ори!D47</f>
        <v>0</v>
      </c>
      <c r="CT20" s="305">
        <f t="shared" si="9"/>
        <v>0</v>
      </c>
      <c r="CU20" s="305"/>
      <c r="CV20" s="305"/>
      <c r="CW20" s="305"/>
      <c r="CX20" s="313"/>
      <c r="CY20" s="313"/>
      <c r="CZ20" s="305" t="e">
        <f t="shared" si="40"/>
        <v>#DIV/0!</v>
      </c>
      <c r="DA20" s="305"/>
      <c r="DB20" s="305"/>
      <c r="DC20" s="305"/>
      <c r="DD20" s="305"/>
      <c r="DE20" s="305"/>
      <c r="DF20" s="305"/>
      <c r="DG20" s="307">
        <f t="shared" si="41"/>
        <v>13902.76821</v>
      </c>
      <c r="DH20" s="307">
        <f t="shared" si="41"/>
        <v>1938.9675099999999</v>
      </c>
      <c r="DI20" s="305">
        <f t="shared" si="42"/>
        <v>13.946629050503317</v>
      </c>
      <c r="DJ20" s="313">
        <f t="shared" si="43"/>
        <v>1689.1020000000001</v>
      </c>
      <c r="DK20" s="313">
        <f t="shared" si="43"/>
        <v>543.34965</v>
      </c>
      <c r="DL20" s="305">
        <f t="shared" si="44"/>
        <v>32.167959661405881</v>
      </c>
      <c r="DM20" s="305">
        <f>Ори!C58</f>
        <v>1669.2</v>
      </c>
      <c r="DN20" s="305">
        <f>Ори!D58</f>
        <v>533.44764999999995</v>
      </c>
      <c r="DO20" s="305">
        <f t="shared" si="45"/>
        <v>31.958282410735677</v>
      </c>
      <c r="DP20" s="305">
        <f>Ори!C61</f>
        <v>0</v>
      </c>
      <c r="DQ20" s="305">
        <f>Ори!D61</f>
        <v>0</v>
      </c>
      <c r="DR20" s="305" t="e">
        <f t="shared" si="46"/>
        <v>#DIV/0!</v>
      </c>
      <c r="DS20" s="305">
        <f>Ори!C62</f>
        <v>10</v>
      </c>
      <c r="DT20" s="305">
        <f>Ори!D62</f>
        <v>0</v>
      </c>
      <c r="DU20" s="305">
        <f t="shared" si="47"/>
        <v>0</v>
      </c>
      <c r="DV20" s="305">
        <f>Ори!C63</f>
        <v>9.9019999999999992</v>
      </c>
      <c r="DW20" s="305">
        <f>Ори!D63</f>
        <v>9.9019999999999992</v>
      </c>
      <c r="DX20" s="305">
        <f t="shared" si="48"/>
        <v>100</v>
      </c>
      <c r="DY20" s="305">
        <f>Ори!C65</f>
        <v>235.76400000000001</v>
      </c>
      <c r="DZ20" s="305">
        <f>Ори!D65</f>
        <v>66.301320000000004</v>
      </c>
      <c r="EA20" s="305">
        <f t="shared" si="49"/>
        <v>28.121901562579527</v>
      </c>
      <c r="EB20" s="305">
        <f>Ори!C66</f>
        <v>18.5</v>
      </c>
      <c r="EC20" s="305">
        <f>Ори!D66</f>
        <v>8.5613399999999995</v>
      </c>
      <c r="ED20" s="305">
        <f t="shared" si="50"/>
        <v>46.277513513513512</v>
      </c>
      <c r="EE20" s="313">
        <f>Ори!C72</f>
        <v>7895.5642099999995</v>
      </c>
      <c r="EF20" s="313">
        <f>Ори!D72</f>
        <v>221.7704</v>
      </c>
      <c r="EG20" s="305">
        <f t="shared" si="51"/>
        <v>2.8087973715560475</v>
      </c>
      <c r="EH20" s="313">
        <f>Ори!C77</f>
        <v>2235.7380000000003</v>
      </c>
      <c r="EI20" s="313">
        <f>Ори!D77</f>
        <v>309.37339999999995</v>
      </c>
      <c r="EJ20" s="305">
        <f t="shared" si="52"/>
        <v>13.837641083168059</v>
      </c>
      <c r="EK20" s="313">
        <f>Ори!C82</f>
        <v>1784.1</v>
      </c>
      <c r="EL20" s="318">
        <f>Ори!D82</f>
        <v>745.6114</v>
      </c>
      <c r="EM20" s="305">
        <f t="shared" si="10"/>
        <v>41.792018384619702</v>
      </c>
      <c r="EN20" s="305">
        <f>Ори!C84</f>
        <v>0</v>
      </c>
      <c r="EO20" s="305">
        <f>Ори!D84</f>
        <v>0</v>
      </c>
      <c r="EP20" s="305" t="e">
        <f t="shared" si="11"/>
        <v>#DIV/0!</v>
      </c>
      <c r="EQ20" s="319">
        <f>Ори!C89</f>
        <v>44</v>
      </c>
      <c r="ER20" s="319">
        <f>Ори!D89</f>
        <v>44</v>
      </c>
      <c r="ES20" s="305">
        <f t="shared" si="53"/>
        <v>100</v>
      </c>
      <c r="ET20" s="305">
        <f>Ори!C95</f>
        <v>0</v>
      </c>
      <c r="EU20" s="305">
        <f>Ори!D95</f>
        <v>0</v>
      </c>
      <c r="EV20" s="298" t="e">
        <f t="shared" si="54"/>
        <v>#DIV/0!</v>
      </c>
      <c r="EW20" s="312">
        <f t="shared" si="12"/>
        <v>-188.18125999999938</v>
      </c>
      <c r="EX20" s="312">
        <f t="shared" si="13"/>
        <v>399.95634999999993</v>
      </c>
      <c r="EY20" s="298">
        <f t="shared" si="56"/>
        <v>-212.53782124745112</v>
      </c>
      <c r="EZ20" s="159"/>
      <c r="FA20" s="160"/>
      <c r="FC20" s="160"/>
      <c r="FF20" s="162"/>
      <c r="FG20" s="162"/>
      <c r="FH20" s="162"/>
      <c r="FI20" s="162"/>
      <c r="FJ20" s="162"/>
      <c r="FK20" s="162"/>
      <c r="FL20" s="162"/>
      <c r="FM20" s="162"/>
      <c r="FN20" s="162"/>
    </row>
    <row r="21" spans="1:170" s="157" customFormat="1" ht="24.75" customHeight="1">
      <c r="A21" s="341">
        <v>8</v>
      </c>
      <c r="B21" s="343" t="s">
        <v>297</v>
      </c>
      <c r="C21" s="296">
        <f t="shared" si="14"/>
        <v>18971.771560000001</v>
      </c>
      <c r="D21" s="297">
        <f t="shared" si="0"/>
        <v>2823.4840300000001</v>
      </c>
      <c r="E21" s="305">
        <f t="shared" si="1"/>
        <v>14.882553382379015</v>
      </c>
      <c r="F21" s="299">
        <f t="shared" si="15"/>
        <v>2075.5406400000002</v>
      </c>
      <c r="G21" s="299">
        <f t="shared" si="3"/>
        <v>506.53802999999999</v>
      </c>
      <c r="H21" s="305">
        <f t="shared" si="16"/>
        <v>24.405112587918296</v>
      </c>
      <c r="I21" s="313">
        <f>Сят!C6</f>
        <v>162</v>
      </c>
      <c r="J21" s="449">
        <f>Сят!D6</f>
        <v>54.645629999999997</v>
      </c>
      <c r="K21" s="305">
        <f t="shared" si="17"/>
        <v>33.731870370370373</v>
      </c>
      <c r="L21" s="305">
        <f>Сят!C8</f>
        <v>255.233</v>
      </c>
      <c r="M21" s="305">
        <f>Сят!D8</f>
        <v>153.37485000000001</v>
      </c>
      <c r="N21" s="298">
        <f t="shared" si="18"/>
        <v>60.092092323484813</v>
      </c>
      <c r="O21" s="298">
        <f>Сят!C9</f>
        <v>2.7370000000000001</v>
      </c>
      <c r="P21" s="298">
        <f>Сят!D9</f>
        <v>0.94930000000000003</v>
      </c>
      <c r="Q21" s="298">
        <f t="shared" si="19"/>
        <v>34.683960540738035</v>
      </c>
      <c r="R21" s="298">
        <f>Сят!C10</f>
        <v>426.3</v>
      </c>
      <c r="S21" s="298">
        <f>Сят!D10</f>
        <v>177.74109000000001</v>
      </c>
      <c r="T21" s="298">
        <f t="shared" si="20"/>
        <v>41.69389866291344</v>
      </c>
      <c r="U21" s="298">
        <f>Сят!C11</f>
        <v>0</v>
      </c>
      <c r="V21" s="302">
        <f>Сят!D11</f>
        <v>-18.820499999999999</v>
      </c>
      <c r="W21" s="298" t="e">
        <f t="shared" si="21"/>
        <v>#DIV/0!</v>
      </c>
      <c r="X21" s="313">
        <f>Сят!C13</f>
        <v>30</v>
      </c>
      <c r="Y21" s="313">
        <f>Сят!D13</f>
        <v>2.0487000000000002</v>
      </c>
      <c r="Z21" s="305">
        <f t="shared" si="22"/>
        <v>6.8290000000000006</v>
      </c>
      <c r="AA21" s="313">
        <f>Сят!C15</f>
        <v>198</v>
      </c>
      <c r="AB21" s="304">
        <f>Сят!D15</f>
        <v>10.748419999999999</v>
      </c>
      <c r="AC21" s="305">
        <f t="shared" si="23"/>
        <v>5.428494949494949</v>
      </c>
      <c r="AD21" s="313">
        <f>Сят!C16</f>
        <v>760</v>
      </c>
      <c r="AE21" s="313">
        <f>Сят!D16</f>
        <v>67.396709999999999</v>
      </c>
      <c r="AF21" s="305">
        <f t="shared" si="4"/>
        <v>8.8679881578947359</v>
      </c>
      <c r="AG21" s="305">
        <f>Сят!C18</f>
        <v>4</v>
      </c>
      <c r="AH21" s="305">
        <f>Сят!D18</f>
        <v>3.35</v>
      </c>
      <c r="AI21" s="305">
        <f t="shared" si="24"/>
        <v>83.75</v>
      </c>
      <c r="AJ21" s="305">
        <f>Сят!C22</f>
        <v>0</v>
      </c>
      <c r="AK21" s="305">
        <f>Сят!D20</f>
        <v>0</v>
      </c>
      <c r="AL21" s="305" t="e">
        <f t="shared" si="5"/>
        <v>#DIV/0!</v>
      </c>
      <c r="AM21" s="313">
        <v>0</v>
      </c>
      <c r="AN21" s="313">
        <v>0</v>
      </c>
      <c r="AO21" s="305" t="e">
        <f t="shared" si="6"/>
        <v>#DIV/0!</v>
      </c>
      <c r="AP21" s="313">
        <f>Сят!C27</f>
        <v>207.87064000000001</v>
      </c>
      <c r="AQ21" s="314">
        <f>Сят!D27</f>
        <v>0</v>
      </c>
      <c r="AR21" s="305">
        <f t="shared" si="25"/>
        <v>0</v>
      </c>
      <c r="AS21" s="307">
        <f>Сят!C28</f>
        <v>6</v>
      </c>
      <c r="AT21" s="314">
        <f>Сят!D28</f>
        <v>2.8224</v>
      </c>
      <c r="AU21" s="305">
        <f t="shared" si="26"/>
        <v>47.04</v>
      </c>
      <c r="AV21" s="313"/>
      <c r="AW21" s="313"/>
      <c r="AX21" s="305" t="e">
        <f t="shared" si="27"/>
        <v>#DIV/0!</v>
      </c>
      <c r="AY21" s="305">
        <f>Сят!C30</f>
        <v>10</v>
      </c>
      <c r="AZ21" s="308">
        <f>Сят!D30</f>
        <v>3.0170300000000001</v>
      </c>
      <c r="BA21" s="305">
        <f t="shared" si="28"/>
        <v>30.170300000000001</v>
      </c>
      <c r="BB21" s="305"/>
      <c r="BC21" s="305"/>
      <c r="BD21" s="305"/>
      <c r="BE21" s="305">
        <f>Сят!C31</f>
        <v>13.4</v>
      </c>
      <c r="BF21" s="305">
        <f>SUM(Сят!D31)</f>
        <v>49.264400000000002</v>
      </c>
      <c r="BG21" s="305">
        <f t="shared" si="29"/>
        <v>367.64477611940299</v>
      </c>
      <c r="BH21" s="305"/>
      <c r="BI21" s="305"/>
      <c r="BJ21" s="305" t="e">
        <f t="shared" si="30"/>
        <v>#DIV/0!</v>
      </c>
      <c r="BK21" s="305"/>
      <c r="BL21" s="305"/>
      <c r="BM21" s="305"/>
      <c r="BN21" s="305">
        <f>Сят!C34</f>
        <v>0</v>
      </c>
      <c r="BO21" s="305">
        <f>Сят!D34</f>
        <v>0</v>
      </c>
      <c r="BP21" s="298" t="e">
        <f t="shared" si="31"/>
        <v>#DIV/0!</v>
      </c>
      <c r="BQ21" s="305">
        <f>Сят!C36</f>
        <v>0</v>
      </c>
      <c r="BR21" s="305">
        <f>Сят!D36</f>
        <v>0</v>
      </c>
      <c r="BS21" s="305" t="e">
        <f t="shared" si="32"/>
        <v>#DIV/0!</v>
      </c>
      <c r="BT21" s="305"/>
      <c r="BU21" s="305"/>
      <c r="BV21" s="315" t="e">
        <f t="shared" si="33"/>
        <v>#DIV/0!</v>
      </c>
      <c r="BW21" s="315"/>
      <c r="BX21" s="315"/>
      <c r="BY21" s="315" t="e">
        <f t="shared" si="34"/>
        <v>#DIV/0!</v>
      </c>
      <c r="BZ21" s="303">
        <f t="shared" si="35"/>
        <v>16896.230920000002</v>
      </c>
      <c r="CA21" s="303">
        <f t="shared" si="36"/>
        <v>2316.9459999999999</v>
      </c>
      <c r="CB21" s="305">
        <f t="shared" si="55"/>
        <v>13.712797907238826</v>
      </c>
      <c r="CC21" s="305">
        <f>Сят!C41</f>
        <v>4849.2</v>
      </c>
      <c r="CD21" s="305">
        <f>Сят!D41</f>
        <v>2020.5</v>
      </c>
      <c r="CE21" s="305">
        <f t="shared" si="37"/>
        <v>41.666666666666671</v>
      </c>
      <c r="CF21" s="305">
        <f>Сят!C42</f>
        <v>0</v>
      </c>
      <c r="CG21" s="460">
        <f>Сят!D42</f>
        <v>0</v>
      </c>
      <c r="CH21" s="305" t="e">
        <f t="shared" si="38"/>
        <v>#DIV/0!</v>
      </c>
      <c r="CI21" s="305">
        <f>Сят!C43</f>
        <v>10736.637360000001</v>
      </c>
      <c r="CJ21" s="305">
        <f>Сят!D43</f>
        <v>202.65899999999999</v>
      </c>
      <c r="CK21" s="305">
        <f t="shared" si="7"/>
        <v>1.8875462885150476</v>
      </c>
      <c r="CL21" s="305">
        <f>Сят!C44</f>
        <v>235.76499999999999</v>
      </c>
      <c r="CM21" s="305">
        <f>Сят!D44</f>
        <v>93.787000000000006</v>
      </c>
      <c r="CN21" s="305">
        <f t="shared" si="8"/>
        <v>39.779865544079918</v>
      </c>
      <c r="CO21" s="305">
        <f>Сят!C48</f>
        <v>636.84900000000005</v>
      </c>
      <c r="CP21" s="305">
        <f>Сят!D48</f>
        <v>0</v>
      </c>
      <c r="CQ21" s="298">
        <f t="shared" si="39"/>
        <v>0</v>
      </c>
      <c r="CR21" s="317">
        <f>Сят!C49</f>
        <v>437.77956</v>
      </c>
      <c r="CS21" s="305">
        <f>Сят!D49</f>
        <v>0</v>
      </c>
      <c r="CT21" s="305">
        <f t="shared" si="9"/>
        <v>0</v>
      </c>
      <c r="CU21" s="305"/>
      <c r="CV21" s="305">
        <f>Сят!D50</f>
        <v>0</v>
      </c>
      <c r="CW21" s="305"/>
      <c r="CX21" s="313"/>
      <c r="CY21" s="313"/>
      <c r="CZ21" s="305" t="e">
        <f t="shared" si="40"/>
        <v>#DIV/0!</v>
      </c>
      <c r="DA21" s="305"/>
      <c r="DB21" s="305"/>
      <c r="DC21" s="305"/>
      <c r="DD21" s="305"/>
      <c r="DE21" s="305"/>
      <c r="DF21" s="305"/>
      <c r="DG21" s="307">
        <f t="shared" si="41"/>
        <v>19631.100920000001</v>
      </c>
      <c r="DH21" s="307">
        <f t="shared" si="41"/>
        <v>2866.2461600000001</v>
      </c>
      <c r="DI21" s="305">
        <f t="shared" si="42"/>
        <v>14.600537033966814</v>
      </c>
      <c r="DJ21" s="313">
        <f t="shared" si="43"/>
        <v>1581.0039999999999</v>
      </c>
      <c r="DK21" s="313">
        <f>Сят!D56</f>
        <v>580.56923000000006</v>
      </c>
      <c r="DL21" s="305">
        <f t="shared" si="44"/>
        <v>36.721553519156188</v>
      </c>
      <c r="DM21" s="305">
        <f>Сят!C58</f>
        <v>1560.5</v>
      </c>
      <c r="DN21" s="305">
        <f>Сят!D58</f>
        <v>570.06523000000004</v>
      </c>
      <c r="DO21" s="305">
        <f t="shared" si="45"/>
        <v>36.530934315924384</v>
      </c>
      <c r="DP21" s="305">
        <f>Сят!C61</f>
        <v>0</v>
      </c>
      <c r="DQ21" s="305">
        <f>Сят!D61</f>
        <v>0</v>
      </c>
      <c r="DR21" s="305" t="e">
        <f t="shared" si="46"/>
        <v>#DIV/0!</v>
      </c>
      <c r="DS21" s="305">
        <f>Сят!C62</f>
        <v>10</v>
      </c>
      <c r="DT21" s="305">
        <f>Сят!D62</f>
        <v>0</v>
      </c>
      <c r="DU21" s="305">
        <f t="shared" si="47"/>
        <v>0</v>
      </c>
      <c r="DV21" s="305">
        <f>Сят!C63</f>
        <v>10.504</v>
      </c>
      <c r="DW21" s="305">
        <f>Сят!D63</f>
        <v>10.504</v>
      </c>
      <c r="DX21" s="305">
        <f t="shared" si="48"/>
        <v>100</v>
      </c>
      <c r="DY21" s="305">
        <f>Сят!C65</f>
        <v>235.76499999999999</v>
      </c>
      <c r="DZ21" s="305">
        <f>Сят!D65</f>
        <v>77.83914</v>
      </c>
      <c r="EA21" s="305">
        <f t="shared" si="49"/>
        <v>33.015562106334698</v>
      </c>
      <c r="EB21" s="305">
        <f>Сят!C66</f>
        <v>12.5</v>
      </c>
      <c r="EC21" s="305">
        <f>Сят!D66</f>
        <v>8.6713400000000007</v>
      </c>
      <c r="ED21" s="305">
        <f t="shared" si="50"/>
        <v>69.370720000000006</v>
      </c>
      <c r="EE21" s="313">
        <f>Сят!C72</f>
        <v>6532.0859200000004</v>
      </c>
      <c r="EF21" s="313">
        <f>Сят!D72</f>
        <v>288.17651000000001</v>
      </c>
      <c r="EG21" s="305">
        <f t="shared" si="51"/>
        <v>4.4117072789514076</v>
      </c>
      <c r="EH21" s="313">
        <f>Сят!C77</f>
        <v>1065.146</v>
      </c>
      <c r="EI21" s="313">
        <f>Сят!D77</f>
        <v>519.39408000000003</v>
      </c>
      <c r="EJ21" s="305">
        <f t="shared" si="52"/>
        <v>48.762712341782262</v>
      </c>
      <c r="EK21" s="313">
        <f>Сят!C81</f>
        <v>10189.6</v>
      </c>
      <c r="EL21" s="318">
        <f>Сят!D81</f>
        <v>1379.0958599999999</v>
      </c>
      <c r="EM21" s="305">
        <f t="shared" si="10"/>
        <v>13.534347373792885</v>
      </c>
      <c r="EN21" s="305">
        <f>Сят!C83</f>
        <v>0</v>
      </c>
      <c r="EO21" s="305">
        <f>Сят!D83</f>
        <v>0</v>
      </c>
      <c r="EP21" s="305" t="e">
        <f t="shared" si="11"/>
        <v>#DIV/0!</v>
      </c>
      <c r="EQ21" s="319">
        <f>Сят!C88</f>
        <v>15</v>
      </c>
      <c r="ER21" s="319">
        <f>Сят!D88</f>
        <v>12.5</v>
      </c>
      <c r="ES21" s="305">
        <f t="shared" si="53"/>
        <v>83.333333333333343</v>
      </c>
      <c r="ET21" s="305">
        <f>Сят!C94</f>
        <v>0</v>
      </c>
      <c r="EU21" s="305">
        <f>Сят!D94</f>
        <v>0</v>
      </c>
      <c r="EV21" s="298" t="e">
        <f t="shared" si="54"/>
        <v>#DIV/0!</v>
      </c>
      <c r="EW21" s="312">
        <f t="shared" si="12"/>
        <v>-659.32935999999972</v>
      </c>
      <c r="EX21" s="312">
        <f t="shared" si="13"/>
        <v>-42.76213000000007</v>
      </c>
      <c r="EY21" s="298">
        <f t="shared" si="56"/>
        <v>6.4857008642842908</v>
      </c>
      <c r="EZ21" s="159"/>
      <c r="FA21" s="160"/>
      <c r="FB21" s="162"/>
      <c r="FC21" s="160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</row>
    <row r="22" spans="1:170" s="169" customFormat="1" ht="22.5" customHeight="1">
      <c r="A22" s="344">
        <v>9</v>
      </c>
      <c r="B22" s="345" t="s">
        <v>298</v>
      </c>
      <c r="C22" s="322">
        <f>F22+BZ22</f>
        <v>11162.31364</v>
      </c>
      <c r="D22" s="323">
        <f t="shared" si="0"/>
        <v>2897.0919000000004</v>
      </c>
      <c r="E22" s="308">
        <f t="shared" si="1"/>
        <v>25.954224128036596</v>
      </c>
      <c r="F22" s="299">
        <f t="shared" si="15"/>
        <v>2296.0999999999995</v>
      </c>
      <c r="G22" s="324">
        <f t="shared" si="3"/>
        <v>917.39395000000013</v>
      </c>
      <c r="H22" s="308">
        <f t="shared" si="16"/>
        <v>39.954442315230189</v>
      </c>
      <c r="I22" s="307">
        <f>Тор!C6</f>
        <v>159</v>
      </c>
      <c r="J22" s="449">
        <f>Тор!D6</f>
        <v>49.739530000000002</v>
      </c>
      <c r="K22" s="308">
        <f t="shared" si="17"/>
        <v>31.282723270440254</v>
      </c>
      <c r="L22" s="308">
        <f>Тор!C8</f>
        <v>342.07900000000001</v>
      </c>
      <c r="M22" s="308">
        <f>Тор!D8</f>
        <v>205.56045</v>
      </c>
      <c r="N22" s="308">
        <f t="shared" si="18"/>
        <v>60.091513948532359</v>
      </c>
      <c r="O22" s="308">
        <f>Тор!C9</f>
        <v>3.6680000000000001</v>
      </c>
      <c r="P22" s="308">
        <f>Тор!D9</f>
        <v>1.27234</v>
      </c>
      <c r="Q22" s="308">
        <f t="shared" si="19"/>
        <v>34.687568157033802</v>
      </c>
      <c r="R22" s="308">
        <f>Тор!C10</f>
        <v>571.35299999999995</v>
      </c>
      <c r="S22" s="308">
        <f>Тор!D10</f>
        <v>238.21734000000001</v>
      </c>
      <c r="T22" s="308">
        <f t="shared" si="20"/>
        <v>41.693548471785398</v>
      </c>
      <c r="U22" s="308">
        <f>Тор!C11</f>
        <v>0</v>
      </c>
      <c r="V22" s="325">
        <f>Тор!D11</f>
        <v>-25.224160000000001</v>
      </c>
      <c r="W22" s="308" t="e">
        <f t="shared" si="21"/>
        <v>#DIV/0!</v>
      </c>
      <c r="X22" s="307">
        <f>Тор!C13</f>
        <v>30</v>
      </c>
      <c r="Y22" s="307">
        <f>Тор!D13</f>
        <v>5.9820000000000002</v>
      </c>
      <c r="Z22" s="308">
        <f t="shared" si="22"/>
        <v>19.939999999999998</v>
      </c>
      <c r="AA22" s="307">
        <f>Тор!C15</f>
        <v>247</v>
      </c>
      <c r="AB22" s="304">
        <f>Тор!D15</f>
        <v>2.7548599999999999</v>
      </c>
      <c r="AC22" s="308">
        <f t="shared" si="23"/>
        <v>1.1153279352226719</v>
      </c>
      <c r="AD22" s="307">
        <f>Тор!C16</f>
        <v>455</v>
      </c>
      <c r="AE22" s="307">
        <f>Тор!D16</f>
        <v>38.380760000000002</v>
      </c>
      <c r="AF22" s="308">
        <f t="shared" si="4"/>
        <v>8.4353318681318701</v>
      </c>
      <c r="AG22" s="308">
        <f>Тор!C18</f>
        <v>8</v>
      </c>
      <c r="AH22" s="308">
        <f>Тор!D18</f>
        <v>3.4</v>
      </c>
      <c r="AI22" s="308">
        <f t="shared" si="24"/>
        <v>42.5</v>
      </c>
      <c r="AJ22" s="308"/>
      <c r="AK22" s="308">
        <f>Тор!D20</f>
        <v>0</v>
      </c>
      <c r="AL22" s="308" t="e">
        <f t="shared" si="5"/>
        <v>#DIV/0!</v>
      </c>
      <c r="AM22" s="307">
        <v>0</v>
      </c>
      <c r="AN22" s="307">
        <v>0</v>
      </c>
      <c r="AO22" s="308" t="e">
        <f t="shared" si="6"/>
        <v>#DIV/0!</v>
      </c>
      <c r="AP22" s="307">
        <f>Тор!C27</f>
        <v>320</v>
      </c>
      <c r="AQ22" s="304">
        <f>Тор!D27</f>
        <v>347.80288999999999</v>
      </c>
      <c r="AR22" s="308">
        <f t="shared" si="25"/>
        <v>108.68840312499999</v>
      </c>
      <c r="AS22" s="307">
        <f>Тор!C28</f>
        <v>30</v>
      </c>
      <c r="AT22" s="304">
        <f>Тор!D28</f>
        <v>31.874420000000001</v>
      </c>
      <c r="AU22" s="308">
        <f t="shared" si="26"/>
        <v>106.24806666666666</v>
      </c>
      <c r="AV22" s="307"/>
      <c r="AW22" s="307"/>
      <c r="AX22" s="308" t="e">
        <f t="shared" si="27"/>
        <v>#DIV/0!</v>
      </c>
      <c r="AY22" s="308">
        <f>Тор!C29</f>
        <v>130</v>
      </c>
      <c r="AZ22" s="308">
        <f>Тор!D29</f>
        <v>17.633520000000001</v>
      </c>
      <c r="BA22" s="308">
        <f t="shared" si="28"/>
        <v>13.564246153846154</v>
      </c>
      <c r="BB22" s="308"/>
      <c r="BC22" s="308"/>
      <c r="BD22" s="308"/>
      <c r="BE22" s="308">
        <f>Тор!C34+Тор!C33</f>
        <v>0</v>
      </c>
      <c r="BF22" s="308">
        <f>Тор!D32</f>
        <v>0</v>
      </c>
      <c r="BG22" s="308" t="e">
        <f t="shared" si="29"/>
        <v>#DIV/0!</v>
      </c>
      <c r="BH22" s="308"/>
      <c r="BI22" s="308"/>
      <c r="BJ22" s="308" t="e">
        <f t="shared" si="30"/>
        <v>#DIV/0!</v>
      </c>
      <c r="BK22" s="308"/>
      <c r="BL22" s="308"/>
      <c r="BM22" s="308"/>
      <c r="BN22" s="308">
        <f>Тор!C35</f>
        <v>0</v>
      </c>
      <c r="BO22" s="308">
        <f>Тор!D35</f>
        <v>0</v>
      </c>
      <c r="BP22" s="298" t="e">
        <f t="shared" si="31"/>
        <v>#DIV/0!</v>
      </c>
      <c r="BQ22" s="308">
        <f>Тор!C37</f>
        <v>0</v>
      </c>
      <c r="BR22" s="308">
        <f>Тор!D37</f>
        <v>0</v>
      </c>
      <c r="BS22" s="308" t="e">
        <f t="shared" si="32"/>
        <v>#DIV/0!</v>
      </c>
      <c r="BT22" s="308"/>
      <c r="BU22" s="308"/>
      <c r="BV22" s="326" t="e">
        <f t="shared" si="33"/>
        <v>#DIV/0!</v>
      </c>
      <c r="BW22" s="326"/>
      <c r="BX22" s="326"/>
      <c r="BY22" s="326" t="e">
        <f t="shared" si="34"/>
        <v>#DIV/0!</v>
      </c>
      <c r="BZ22" s="307">
        <f t="shared" si="35"/>
        <v>8866.2136399999999</v>
      </c>
      <c r="CA22" s="303">
        <f t="shared" si="36"/>
        <v>1979.6979500000002</v>
      </c>
      <c r="CB22" s="308">
        <f t="shared" si="55"/>
        <v>22.328561327110094</v>
      </c>
      <c r="CC22" s="308">
        <f>Тор!C42</f>
        <v>2338.6999999999998</v>
      </c>
      <c r="CD22" s="308">
        <f>Тор!D42</f>
        <v>974.46</v>
      </c>
      <c r="CE22" s="308">
        <f t="shared" si="37"/>
        <v>41.666737931329379</v>
      </c>
      <c r="CF22" s="308">
        <f>Тор!C43</f>
        <v>0</v>
      </c>
      <c r="CG22" s="461">
        <f>Тор!D43</f>
        <v>0</v>
      </c>
      <c r="CH22" s="308" t="e">
        <f t="shared" si="38"/>
        <v>#DIV/0!</v>
      </c>
      <c r="CI22" s="308">
        <f>Тор!C44</f>
        <v>4944.6908299999996</v>
      </c>
      <c r="CJ22" s="308">
        <f>Тор!D44</f>
        <v>512.01</v>
      </c>
      <c r="CK22" s="308">
        <f t="shared" si="7"/>
        <v>10.354742442006229</v>
      </c>
      <c r="CL22" s="308">
        <f>Тор!C45</f>
        <v>94.305999999999997</v>
      </c>
      <c r="CM22" s="308">
        <f>Тор!D45</f>
        <v>42.960999999999999</v>
      </c>
      <c r="CN22" s="308">
        <f t="shared" si="8"/>
        <v>45.554895764850592</v>
      </c>
      <c r="CO22" s="308">
        <f>Тор!C46</f>
        <v>974.61500000000001</v>
      </c>
      <c r="CP22" s="308">
        <f>Тор!D46</f>
        <v>270.44195000000002</v>
      </c>
      <c r="CQ22" s="298">
        <f t="shared" si="39"/>
        <v>27.748593034172469</v>
      </c>
      <c r="CR22" s="325">
        <f>Тор!C48</f>
        <v>513.90180999999995</v>
      </c>
      <c r="CS22" s="308">
        <f>Тор!D48</f>
        <v>179.82499999999999</v>
      </c>
      <c r="CT22" s="308">
        <f t="shared" si="9"/>
        <v>34.992093139348931</v>
      </c>
      <c r="CU22" s="308"/>
      <c r="CV22" s="308">
        <f>Тор!D49</f>
        <v>0</v>
      </c>
      <c r="CW22" s="308"/>
      <c r="CX22" s="307"/>
      <c r="CY22" s="307"/>
      <c r="CZ22" s="308" t="e">
        <f t="shared" si="40"/>
        <v>#DIV/0!</v>
      </c>
      <c r="DA22" s="308"/>
      <c r="DB22" s="308"/>
      <c r="DC22" s="308"/>
      <c r="DD22" s="308"/>
      <c r="DE22" s="308"/>
      <c r="DF22" s="308"/>
      <c r="DG22" s="307">
        <f t="shared" si="41"/>
        <v>11692.341120000001</v>
      </c>
      <c r="DH22" s="307">
        <f t="shared" si="41"/>
        <v>2261.9169599999996</v>
      </c>
      <c r="DI22" s="308">
        <f t="shared" si="42"/>
        <v>19.34528711389494</v>
      </c>
      <c r="DJ22" s="307">
        <f t="shared" si="43"/>
        <v>1249.856</v>
      </c>
      <c r="DK22" s="307">
        <f t="shared" si="43"/>
        <v>426.04214999999999</v>
      </c>
      <c r="DL22" s="308">
        <f t="shared" si="44"/>
        <v>34.087298856828305</v>
      </c>
      <c r="DM22" s="308">
        <f>Тор!C58</f>
        <v>1235.9000000000001</v>
      </c>
      <c r="DN22" s="308">
        <f>Тор!D58</f>
        <v>422.08614999999998</v>
      </c>
      <c r="DO22" s="308">
        <f t="shared" si="45"/>
        <v>34.152128003883803</v>
      </c>
      <c r="DP22" s="308">
        <f>Тор!C61</f>
        <v>0</v>
      </c>
      <c r="DQ22" s="308">
        <f>Тор!D61</f>
        <v>0</v>
      </c>
      <c r="DR22" s="308" t="e">
        <f t="shared" si="46"/>
        <v>#DIV/0!</v>
      </c>
      <c r="DS22" s="308">
        <f>Тор!C62</f>
        <v>10</v>
      </c>
      <c r="DT22" s="308">
        <f>Тор!D62</f>
        <v>0</v>
      </c>
      <c r="DU22" s="308">
        <f t="shared" si="47"/>
        <v>0</v>
      </c>
      <c r="DV22" s="308">
        <f>Тор!C63</f>
        <v>3.956</v>
      </c>
      <c r="DW22" s="308">
        <f>Тор!D63</f>
        <v>3.956</v>
      </c>
      <c r="DX22" s="308">
        <f t="shared" si="48"/>
        <v>100</v>
      </c>
      <c r="DY22" s="308">
        <f>Тор!C65</f>
        <v>94.305999999999997</v>
      </c>
      <c r="DZ22" s="308">
        <f>+Тор!D64</f>
        <v>30.935639999999999</v>
      </c>
      <c r="EA22" s="308">
        <f t="shared" si="49"/>
        <v>32.803469556549949</v>
      </c>
      <c r="EB22" s="308">
        <f>Тор!C66</f>
        <v>20</v>
      </c>
      <c r="EC22" s="308">
        <f>Тор!D66</f>
        <v>0</v>
      </c>
      <c r="ED22" s="308">
        <f t="shared" si="50"/>
        <v>0</v>
      </c>
      <c r="EE22" s="307">
        <f>Тор!C72</f>
        <v>5342.6914800000004</v>
      </c>
      <c r="EF22" s="307">
        <f>Тор!D72</f>
        <v>1012.56</v>
      </c>
      <c r="EG22" s="308">
        <f t="shared" si="51"/>
        <v>18.952245395236634</v>
      </c>
      <c r="EH22" s="307">
        <f>Тор!C78</f>
        <v>3807.0876400000002</v>
      </c>
      <c r="EI22" s="307">
        <f>Тор!D78</f>
        <v>307.12916999999999</v>
      </c>
      <c r="EJ22" s="308">
        <f t="shared" si="52"/>
        <v>8.0672997062920242</v>
      </c>
      <c r="EK22" s="307">
        <f>Тор!C82</f>
        <v>1176.4000000000001</v>
      </c>
      <c r="EL22" s="327">
        <f>Тор!D82</f>
        <v>485.25</v>
      </c>
      <c r="EM22" s="308">
        <f t="shared" si="10"/>
        <v>41.248724923495402</v>
      </c>
      <c r="EN22" s="308">
        <f>Тор!C84</f>
        <v>0</v>
      </c>
      <c r="EO22" s="308">
        <f>Тор!D84</f>
        <v>0</v>
      </c>
      <c r="EP22" s="308" t="e">
        <f t="shared" si="11"/>
        <v>#DIV/0!</v>
      </c>
      <c r="EQ22" s="324">
        <f>Тор!C96</f>
        <v>2</v>
      </c>
      <c r="ER22" s="324">
        <f>Тор!D96</f>
        <v>0</v>
      </c>
      <c r="ES22" s="308">
        <f t="shared" si="53"/>
        <v>0</v>
      </c>
      <c r="ET22" s="308">
        <f>Тор!C94</f>
        <v>0</v>
      </c>
      <c r="EU22" s="308">
        <f>Тор!D94</f>
        <v>0</v>
      </c>
      <c r="EV22" s="308" t="e">
        <f t="shared" si="54"/>
        <v>#DIV/0!</v>
      </c>
      <c r="EW22" s="328">
        <f t="shared" si="12"/>
        <v>-530.02748000000065</v>
      </c>
      <c r="EX22" s="328">
        <f t="shared" si="13"/>
        <v>635.17494000000079</v>
      </c>
      <c r="EY22" s="308">
        <f t="shared" si="56"/>
        <v>-119.83811480868877</v>
      </c>
      <c r="EZ22" s="167"/>
      <c r="FA22" s="168"/>
      <c r="FC22" s="168"/>
      <c r="FF22" s="210"/>
      <c r="FG22" s="210"/>
      <c r="FH22" s="210"/>
      <c r="FI22" s="210"/>
      <c r="FJ22" s="210"/>
      <c r="FK22" s="210"/>
      <c r="FL22" s="210"/>
      <c r="FM22" s="210"/>
      <c r="FN22" s="210"/>
    </row>
    <row r="23" spans="1:170" s="157" customFormat="1" ht="23.25" customHeight="1">
      <c r="A23" s="341">
        <v>10</v>
      </c>
      <c r="B23" s="343" t="s">
        <v>299</v>
      </c>
      <c r="C23" s="296">
        <f t="shared" si="14"/>
        <v>12010.413120000001</v>
      </c>
      <c r="D23" s="297">
        <f t="shared" si="0"/>
        <v>1353.45895</v>
      </c>
      <c r="E23" s="305">
        <f t="shared" si="1"/>
        <v>11.269045756187943</v>
      </c>
      <c r="F23" s="299">
        <f t="shared" si="15"/>
        <v>1169.7299999999998</v>
      </c>
      <c r="G23" s="299">
        <f t="shared" si="3"/>
        <v>270.88195000000002</v>
      </c>
      <c r="H23" s="305">
        <f t="shared" si="16"/>
        <v>23.157647491301418</v>
      </c>
      <c r="I23" s="313">
        <f>Хор!C6</f>
        <v>111</v>
      </c>
      <c r="J23" s="449">
        <f>Хор!D6</f>
        <v>26.658000000000001</v>
      </c>
      <c r="K23" s="305">
        <f t="shared" si="17"/>
        <v>24.016216216216218</v>
      </c>
      <c r="L23" s="305">
        <f>Хор!C8</f>
        <v>159.916</v>
      </c>
      <c r="M23" s="305">
        <f>Хор!D8</f>
        <v>96.097909999999999</v>
      </c>
      <c r="N23" s="298">
        <f t="shared" si="18"/>
        <v>60.092742439780892</v>
      </c>
      <c r="O23" s="298">
        <f>Хор!C9</f>
        <v>1.7150000000000001</v>
      </c>
      <c r="P23" s="298">
        <f>Хор!D9</f>
        <v>0.59479000000000004</v>
      </c>
      <c r="Q23" s="298">
        <f t="shared" si="19"/>
        <v>34.681632653061222</v>
      </c>
      <c r="R23" s="298">
        <f>Хор!C10</f>
        <v>267.09899999999999</v>
      </c>
      <c r="S23" s="298">
        <f>Хор!D10</f>
        <v>111.36474</v>
      </c>
      <c r="T23" s="298">
        <f t="shared" si="20"/>
        <v>41.69418080936282</v>
      </c>
      <c r="U23" s="298">
        <f>Хор!C11</f>
        <v>0</v>
      </c>
      <c r="V23" s="302">
        <f>Хор!D11</f>
        <v>-11.79209</v>
      </c>
      <c r="W23" s="298" t="e">
        <f t="shared" si="21"/>
        <v>#DIV/0!</v>
      </c>
      <c r="X23" s="313">
        <f>Хор!C13</f>
        <v>10</v>
      </c>
      <c r="Y23" s="313">
        <f>Хор!D13</f>
        <v>7.4399999999999994E-2</v>
      </c>
      <c r="Z23" s="305">
        <f t="shared" si="22"/>
        <v>0.74399999999999999</v>
      </c>
      <c r="AA23" s="313">
        <f>Хор!C15</f>
        <v>271</v>
      </c>
      <c r="AB23" s="304">
        <f>Хор!D15</f>
        <v>1.85209</v>
      </c>
      <c r="AC23" s="305">
        <f t="shared" si="23"/>
        <v>0.68342804428044279</v>
      </c>
      <c r="AD23" s="313">
        <f>Хор!C16</f>
        <v>314</v>
      </c>
      <c r="AE23" s="313">
        <f>Хор!D16</f>
        <v>32.59881</v>
      </c>
      <c r="AF23" s="305">
        <f t="shared" si="4"/>
        <v>10.381786624203821</v>
      </c>
      <c r="AG23" s="305">
        <f>Хор!C18</f>
        <v>5</v>
      </c>
      <c r="AH23" s="305">
        <f>Хор!D18</f>
        <v>1.4</v>
      </c>
      <c r="AI23" s="305">
        <f t="shared" si="24"/>
        <v>27.999999999999996</v>
      </c>
      <c r="AJ23" s="305"/>
      <c r="AK23" s="305"/>
      <c r="AL23" s="305" t="e">
        <f t="shared" si="5"/>
        <v>#DIV/0!</v>
      </c>
      <c r="AM23" s="313">
        <v>0</v>
      </c>
      <c r="AN23" s="313">
        <v>0</v>
      </c>
      <c r="AO23" s="305" t="e">
        <f t="shared" si="6"/>
        <v>#DIV/0!</v>
      </c>
      <c r="AP23" s="313">
        <f>Хор!C25</f>
        <v>30</v>
      </c>
      <c r="AQ23" s="314">
        <f>Хор!D25</f>
        <v>12.033300000000001</v>
      </c>
      <c r="AR23" s="305">
        <f t="shared" si="25"/>
        <v>40.111000000000004</v>
      </c>
      <c r="AS23" s="307">
        <f>Хор!C26</f>
        <v>0</v>
      </c>
      <c r="AT23" s="314">
        <f>Хор!D26</f>
        <v>0</v>
      </c>
      <c r="AU23" s="305" t="e">
        <f t="shared" si="26"/>
        <v>#DIV/0!</v>
      </c>
      <c r="AV23" s="313"/>
      <c r="AW23" s="313"/>
      <c r="AX23" s="305" t="e">
        <f t="shared" si="27"/>
        <v>#DIV/0!</v>
      </c>
      <c r="AY23" s="305">
        <f>Хор!C27</f>
        <v>0</v>
      </c>
      <c r="AZ23" s="308">
        <f>Хор!D27</f>
        <v>0</v>
      </c>
      <c r="BA23" s="305" t="e">
        <f t="shared" si="28"/>
        <v>#DIV/0!</v>
      </c>
      <c r="BB23" s="305"/>
      <c r="BC23" s="305"/>
      <c r="BD23" s="305"/>
      <c r="BE23" s="305">
        <f>Хор!C31</f>
        <v>0</v>
      </c>
      <c r="BF23" s="305">
        <f>Хор!D31</f>
        <v>0</v>
      </c>
      <c r="BG23" s="305" t="e">
        <f t="shared" si="29"/>
        <v>#DIV/0!</v>
      </c>
      <c r="BH23" s="305"/>
      <c r="BI23" s="305"/>
      <c r="BJ23" s="305" t="e">
        <f t="shared" si="30"/>
        <v>#DIV/0!</v>
      </c>
      <c r="BK23" s="305"/>
      <c r="BL23" s="305"/>
      <c r="BM23" s="305"/>
      <c r="BN23" s="305"/>
      <c r="BO23" s="305"/>
      <c r="BP23" s="298" t="e">
        <f t="shared" si="31"/>
        <v>#DIV/0!</v>
      </c>
      <c r="BQ23" s="305">
        <f>Хор!C32</f>
        <v>0</v>
      </c>
      <c r="BR23" s="305">
        <f>Хор!D32</f>
        <v>0</v>
      </c>
      <c r="BS23" s="305" t="e">
        <f t="shared" si="32"/>
        <v>#DIV/0!</v>
      </c>
      <c r="BT23" s="305"/>
      <c r="BU23" s="305"/>
      <c r="BV23" s="315" t="e">
        <f t="shared" si="33"/>
        <v>#DIV/0!</v>
      </c>
      <c r="BW23" s="315"/>
      <c r="BX23" s="315"/>
      <c r="BY23" s="315" t="e">
        <f t="shared" si="34"/>
        <v>#DIV/0!</v>
      </c>
      <c r="BZ23" s="303">
        <f t="shared" si="35"/>
        <v>10840.683120000002</v>
      </c>
      <c r="CA23" s="303">
        <f>CD23+CG23+CJ23+CM23+CS23+CP23+CV23</f>
        <v>1082.577</v>
      </c>
      <c r="CB23" s="305">
        <f t="shared" si="55"/>
        <v>9.9862433761462057</v>
      </c>
      <c r="CC23" s="305">
        <f>Хор!C37</f>
        <v>2095.3000000000002</v>
      </c>
      <c r="CD23" s="305">
        <f>Хор!D37</f>
        <v>873.04</v>
      </c>
      <c r="CE23" s="305">
        <f t="shared" si="37"/>
        <v>41.666587123562252</v>
      </c>
      <c r="CF23" s="305">
        <f>Хор!C39</f>
        <v>0</v>
      </c>
      <c r="CG23" s="460">
        <f>Хор!D39</f>
        <v>0</v>
      </c>
      <c r="CH23" s="305" t="e">
        <f t="shared" si="38"/>
        <v>#DIV/0!</v>
      </c>
      <c r="CI23" s="305">
        <f>Хор!C40</f>
        <v>5392.4809599999999</v>
      </c>
      <c r="CJ23" s="305">
        <f>Хор!D40</f>
        <v>166.57599999999999</v>
      </c>
      <c r="CK23" s="305">
        <f t="shared" si="7"/>
        <v>3.0890419685413226</v>
      </c>
      <c r="CL23" s="305">
        <f>Хор!C41</f>
        <v>94.305000000000007</v>
      </c>
      <c r="CM23" s="305">
        <f>Хор!D41</f>
        <v>42.960999999999999</v>
      </c>
      <c r="CN23" s="305">
        <f t="shared" si="8"/>
        <v>45.555378824028416</v>
      </c>
      <c r="CO23" s="305">
        <f>Хор!C42</f>
        <v>2492.6019999999999</v>
      </c>
      <c r="CP23" s="305">
        <f>Хор!D42</f>
        <v>0</v>
      </c>
      <c r="CQ23" s="298">
        <f t="shared" si="39"/>
        <v>0</v>
      </c>
      <c r="CR23" s="317">
        <f>Хор!C43</f>
        <v>765.99516000000006</v>
      </c>
      <c r="CS23" s="305">
        <f>Хор!D43</f>
        <v>0</v>
      </c>
      <c r="CT23" s="305">
        <f t="shared" si="9"/>
        <v>0</v>
      </c>
      <c r="CU23" s="305"/>
      <c r="CV23" s="305"/>
      <c r="CW23" s="305"/>
      <c r="CX23" s="313"/>
      <c r="CY23" s="313"/>
      <c r="CZ23" s="305" t="e">
        <f t="shared" si="40"/>
        <v>#DIV/0!</v>
      </c>
      <c r="DA23" s="305"/>
      <c r="DB23" s="305"/>
      <c r="DC23" s="305"/>
      <c r="DD23" s="305"/>
      <c r="DE23" s="305">
        <f>Хор!D46</f>
        <v>0</v>
      </c>
      <c r="DF23" s="305"/>
      <c r="DG23" s="307">
        <f t="shared" si="41"/>
        <v>12041.855279999998</v>
      </c>
      <c r="DH23" s="307">
        <f t="shared" si="41"/>
        <v>1167.7652499999999</v>
      </c>
      <c r="DI23" s="305">
        <f t="shared" si="42"/>
        <v>9.6975526017117204</v>
      </c>
      <c r="DJ23" s="313">
        <f t="shared" si="43"/>
        <v>1209.5520000000001</v>
      </c>
      <c r="DK23" s="313">
        <f t="shared" si="43"/>
        <v>508.96127999999999</v>
      </c>
      <c r="DL23" s="305">
        <f t="shared" si="44"/>
        <v>42.078495178380088</v>
      </c>
      <c r="DM23" s="305">
        <f>Хор!C54</f>
        <v>1196.4000000000001</v>
      </c>
      <c r="DN23" s="305">
        <f>Хор!D54</f>
        <v>505.80928</v>
      </c>
      <c r="DO23" s="305">
        <f t="shared" si="45"/>
        <v>42.277606151788696</v>
      </c>
      <c r="DP23" s="305">
        <f>Хор!C57</f>
        <v>0</v>
      </c>
      <c r="DQ23" s="305">
        <f>Хор!D57</f>
        <v>0</v>
      </c>
      <c r="DR23" s="305" t="e">
        <f t="shared" si="46"/>
        <v>#DIV/0!</v>
      </c>
      <c r="DS23" s="305">
        <f>Хор!C58</f>
        <v>10</v>
      </c>
      <c r="DT23" s="305">
        <f>Хор!D58</f>
        <v>0</v>
      </c>
      <c r="DU23" s="305">
        <f t="shared" si="47"/>
        <v>0</v>
      </c>
      <c r="DV23" s="305">
        <f>Хор!C59</f>
        <v>3.1520000000000001</v>
      </c>
      <c r="DW23" s="305">
        <f>Хор!D59</f>
        <v>3.1520000000000001</v>
      </c>
      <c r="DX23" s="305">
        <f t="shared" si="48"/>
        <v>100</v>
      </c>
      <c r="DY23" s="305">
        <f>Хор!C61</f>
        <v>94.305000000000007</v>
      </c>
      <c r="DZ23" s="305">
        <f>Хор!D61</f>
        <v>25.847190000000001</v>
      </c>
      <c r="EA23" s="305">
        <f t="shared" si="49"/>
        <v>27.408080165420706</v>
      </c>
      <c r="EB23" s="305">
        <f>Хор!C62</f>
        <v>8</v>
      </c>
      <c r="EC23" s="305">
        <f>Хор!D62</f>
        <v>2.83134</v>
      </c>
      <c r="ED23" s="305">
        <f t="shared" si="50"/>
        <v>35.391750000000002</v>
      </c>
      <c r="EE23" s="313">
        <f>Хор!C68</f>
        <v>1284.1821600000001</v>
      </c>
      <c r="EF23" s="313">
        <f>Хор!D68</f>
        <v>212.58360999999999</v>
      </c>
      <c r="EG23" s="305">
        <f t="shared" si="51"/>
        <v>16.554007415894954</v>
      </c>
      <c r="EH23" s="313">
        <f>Хор!C73</f>
        <v>8575.0161199999984</v>
      </c>
      <c r="EI23" s="313">
        <f>Хор!D73</f>
        <v>108.09199</v>
      </c>
      <c r="EJ23" s="305">
        <f t="shared" si="52"/>
        <v>1.2605456186594319</v>
      </c>
      <c r="EK23" s="313">
        <f>Хор!C77</f>
        <v>865.8</v>
      </c>
      <c r="EL23" s="318">
        <f>Хор!D77</f>
        <v>309.44983999999999</v>
      </c>
      <c r="EM23" s="305">
        <f t="shared" si="10"/>
        <v>35.741492261492262</v>
      </c>
      <c r="EN23" s="305">
        <f>Хор!C79</f>
        <v>0</v>
      </c>
      <c r="EO23" s="305">
        <f>Хор!D79</f>
        <v>0</v>
      </c>
      <c r="EP23" s="305" t="e">
        <f t="shared" si="11"/>
        <v>#DIV/0!</v>
      </c>
      <c r="EQ23" s="319">
        <f>Хор!C84</f>
        <v>5</v>
      </c>
      <c r="ER23" s="319">
        <f>Хор!D84</f>
        <v>0</v>
      </c>
      <c r="ES23" s="305">
        <f t="shared" si="53"/>
        <v>0</v>
      </c>
      <c r="ET23" s="305">
        <f>Хор!C90</f>
        <v>0</v>
      </c>
      <c r="EU23" s="305">
        <f>Хор!D90</f>
        <v>0</v>
      </c>
      <c r="EV23" s="298" t="e">
        <f t="shared" si="54"/>
        <v>#DIV/0!</v>
      </c>
      <c r="EW23" s="312">
        <f t="shared" si="12"/>
        <v>-31.442159999996875</v>
      </c>
      <c r="EX23" s="312">
        <f t="shared" si="13"/>
        <v>185.69370000000004</v>
      </c>
      <c r="EY23" s="298">
        <f t="shared" si="56"/>
        <v>-590.58824202923233</v>
      </c>
      <c r="EZ23" s="159"/>
      <c r="FA23" s="160"/>
      <c r="FC23" s="160"/>
    </row>
    <row r="24" spans="1:170" s="253" customFormat="1" ht="25.5" customHeight="1">
      <c r="A24" s="346">
        <v>11</v>
      </c>
      <c r="B24" s="343" t="s">
        <v>300</v>
      </c>
      <c r="C24" s="320">
        <f t="shared" si="14"/>
        <v>8597.5113600000004</v>
      </c>
      <c r="D24" s="297">
        <f t="shared" si="0"/>
        <v>2211.6282099999999</v>
      </c>
      <c r="E24" s="305">
        <f t="shared" si="1"/>
        <v>25.724051035159086</v>
      </c>
      <c r="F24" s="299">
        <f t="shared" si="15"/>
        <v>1138.6960000000001</v>
      </c>
      <c r="G24" s="319">
        <f t="shared" si="3"/>
        <v>531.13720999999998</v>
      </c>
      <c r="H24" s="305">
        <f t="shared" si="16"/>
        <v>46.644337909327852</v>
      </c>
      <c r="I24" s="313">
        <f>Чум!C6</f>
        <v>93</v>
      </c>
      <c r="J24" s="449">
        <f>Чум!D6</f>
        <v>24.694479999999999</v>
      </c>
      <c r="K24" s="305">
        <f t="shared" si="17"/>
        <v>26.553204301075269</v>
      </c>
      <c r="L24" s="305">
        <f>Чум!C8</f>
        <v>152.505</v>
      </c>
      <c r="M24" s="305">
        <f>Чум!D8</f>
        <v>91.643079999999998</v>
      </c>
      <c r="N24" s="305">
        <f t="shared" si="18"/>
        <v>60.091852726140125</v>
      </c>
      <c r="O24" s="305">
        <f>Чум!C9</f>
        <v>1.635</v>
      </c>
      <c r="P24" s="305">
        <f>Чум!D9</f>
        <v>0.56718000000000002</v>
      </c>
      <c r="Q24" s="305">
        <f t="shared" si="19"/>
        <v>34.689908256880734</v>
      </c>
      <c r="R24" s="305">
        <f>Чум!C10</f>
        <v>254.72</v>
      </c>
      <c r="S24" s="305">
        <f>Чум!D10</f>
        <v>106.20216000000001</v>
      </c>
      <c r="T24" s="305">
        <f t="shared" si="20"/>
        <v>41.693687185929647</v>
      </c>
      <c r="U24" s="305">
        <f>Чум!C11</f>
        <v>0</v>
      </c>
      <c r="V24" s="317">
        <f>Чум!D11</f>
        <v>-11.245469999999999</v>
      </c>
      <c r="W24" s="305" t="e">
        <f t="shared" si="21"/>
        <v>#DIV/0!</v>
      </c>
      <c r="X24" s="313">
        <f>Чум!C13</f>
        <v>40</v>
      </c>
      <c r="Y24" s="313">
        <f>Чум!D13</f>
        <v>143.49297999999999</v>
      </c>
      <c r="Z24" s="305">
        <f t="shared" si="22"/>
        <v>358.73244999999997</v>
      </c>
      <c r="AA24" s="313">
        <f>Чум!C15</f>
        <v>96</v>
      </c>
      <c r="AB24" s="304">
        <f>Чум!D15</f>
        <v>6.7709599999999996</v>
      </c>
      <c r="AC24" s="305">
        <f t="shared" si="23"/>
        <v>7.0530833333333334</v>
      </c>
      <c r="AD24" s="313">
        <f>Чум!C16</f>
        <v>359.69600000000003</v>
      </c>
      <c r="AE24" s="313">
        <f>Чум!D16</f>
        <v>31.537230000000001</v>
      </c>
      <c r="AF24" s="305">
        <f t="shared" si="4"/>
        <v>8.7677455406787956</v>
      </c>
      <c r="AG24" s="305">
        <f>Чум!C18</f>
        <v>5</v>
      </c>
      <c r="AH24" s="305">
        <f>Чум!D18</f>
        <v>1.4</v>
      </c>
      <c r="AI24" s="305">
        <f t="shared" si="24"/>
        <v>27.999999999999996</v>
      </c>
      <c r="AJ24" s="305">
        <f>Чум!C22</f>
        <v>0</v>
      </c>
      <c r="AK24" s="305">
        <v>3.65E-3</v>
      </c>
      <c r="AL24" s="305" t="e">
        <f>AK24/AJ24*100</f>
        <v>#DIV/0!</v>
      </c>
      <c r="AM24" s="313">
        <v>0</v>
      </c>
      <c r="AN24" s="313"/>
      <c r="AO24" s="305" t="e">
        <f t="shared" si="6"/>
        <v>#DIV/0!</v>
      </c>
      <c r="AP24" s="313">
        <f>Чум!C27</f>
        <v>86.14</v>
      </c>
      <c r="AQ24" s="314">
        <f>Чум!D27</f>
        <v>43.681800000000003</v>
      </c>
      <c r="AR24" s="305">
        <f t="shared" si="25"/>
        <v>50.710239145576978</v>
      </c>
      <c r="AS24" s="313">
        <f>Чум!C28</f>
        <v>0</v>
      </c>
      <c r="AT24" s="314">
        <f>Чум!D28</f>
        <v>0</v>
      </c>
      <c r="AU24" s="305" t="e">
        <f t="shared" si="26"/>
        <v>#DIV/0!</v>
      </c>
      <c r="AV24" s="313"/>
      <c r="AW24" s="313"/>
      <c r="AX24" s="305" t="e">
        <f t="shared" si="27"/>
        <v>#DIV/0!</v>
      </c>
      <c r="AY24" s="305">
        <f>Чум!C30</f>
        <v>50</v>
      </c>
      <c r="AZ24" s="308">
        <f>Чум!D30</f>
        <v>13.91216</v>
      </c>
      <c r="BA24" s="305">
        <f t="shared" si="28"/>
        <v>27.824320000000004</v>
      </c>
      <c r="BB24" s="305"/>
      <c r="BC24" s="305"/>
      <c r="BD24" s="305"/>
      <c r="BE24" s="305">
        <f>Чум!C33</f>
        <v>0</v>
      </c>
      <c r="BF24" s="305">
        <f>Чум!D31</f>
        <v>78.477000000000004</v>
      </c>
      <c r="BG24" s="305" t="e">
        <f t="shared" si="29"/>
        <v>#DIV/0!</v>
      </c>
      <c r="BH24" s="305"/>
      <c r="BI24" s="305"/>
      <c r="BJ24" s="305" t="e">
        <f t="shared" si="30"/>
        <v>#DIV/0!</v>
      </c>
      <c r="BK24" s="305"/>
      <c r="BL24" s="305"/>
      <c r="BM24" s="305"/>
      <c r="BN24" s="305"/>
      <c r="BO24" s="305">
        <f>Чум!D34</f>
        <v>0</v>
      </c>
      <c r="BP24" s="298" t="e">
        <f t="shared" si="31"/>
        <v>#DIV/0!</v>
      </c>
      <c r="BQ24" s="305">
        <f>Чум!C37</f>
        <v>0</v>
      </c>
      <c r="BR24" s="305">
        <f>Чум!D37</f>
        <v>0</v>
      </c>
      <c r="BS24" s="305" t="e">
        <f t="shared" si="32"/>
        <v>#DIV/0!</v>
      </c>
      <c r="BT24" s="305"/>
      <c r="BU24" s="305"/>
      <c r="BV24" s="315" t="e">
        <f t="shared" si="33"/>
        <v>#DIV/0!</v>
      </c>
      <c r="BW24" s="315"/>
      <c r="BX24" s="315"/>
      <c r="BY24" s="315" t="e">
        <f t="shared" si="34"/>
        <v>#DIV/0!</v>
      </c>
      <c r="BZ24" s="313">
        <f t="shared" si="35"/>
        <v>7458.8153600000005</v>
      </c>
      <c r="CA24" s="313">
        <f t="shared" si="36"/>
        <v>1680.491</v>
      </c>
      <c r="CB24" s="305">
        <f t="shared" si="55"/>
        <v>22.530266790248042</v>
      </c>
      <c r="CC24" s="305">
        <f>Чум!C42</f>
        <v>3395.5</v>
      </c>
      <c r="CD24" s="305">
        <f>Чум!D42</f>
        <v>1414.79</v>
      </c>
      <c r="CE24" s="305">
        <f t="shared" si="37"/>
        <v>41.666617582093949</v>
      </c>
      <c r="CF24" s="305">
        <f>Чум!C43</f>
        <v>0</v>
      </c>
      <c r="CG24" s="460">
        <f>Чум!D43</f>
        <v>0</v>
      </c>
      <c r="CH24" s="305" t="e">
        <f t="shared" si="38"/>
        <v>#DIV/0!</v>
      </c>
      <c r="CI24" s="305">
        <f>Чум!C44</f>
        <v>3397.261</v>
      </c>
      <c r="CJ24" s="305">
        <f>Чум!D44</f>
        <v>222.74</v>
      </c>
      <c r="CK24" s="305">
        <f t="shared" si="7"/>
        <v>6.5564582762407717</v>
      </c>
      <c r="CL24" s="305">
        <f>Чум!C45</f>
        <v>94.305999999999997</v>
      </c>
      <c r="CM24" s="305">
        <f>Чум!D45</f>
        <v>42.960999999999999</v>
      </c>
      <c r="CN24" s="305">
        <f t="shared" si="8"/>
        <v>45.554895764850592</v>
      </c>
      <c r="CO24" s="305">
        <f>Чум!C46</f>
        <v>408.63</v>
      </c>
      <c r="CP24" s="305">
        <f>Чум!D46</f>
        <v>0</v>
      </c>
      <c r="CQ24" s="298">
        <f t="shared" si="39"/>
        <v>0</v>
      </c>
      <c r="CR24" s="317">
        <f>Чум!C50</f>
        <v>163.11836</v>
      </c>
      <c r="CS24" s="305">
        <f>Чум!D50</f>
        <v>0</v>
      </c>
      <c r="CT24" s="305">
        <f t="shared" si="9"/>
        <v>0</v>
      </c>
      <c r="CU24" s="305"/>
      <c r="CV24" s="305"/>
      <c r="CW24" s="305"/>
      <c r="CX24" s="313"/>
      <c r="CY24" s="313"/>
      <c r="CZ24" s="305" t="e">
        <f t="shared" si="40"/>
        <v>#DIV/0!</v>
      </c>
      <c r="DA24" s="305"/>
      <c r="DB24" s="305"/>
      <c r="DC24" s="305"/>
      <c r="DD24" s="305"/>
      <c r="DE24" s="305"/>
      <c r="DF24" s="305"/>
      <c r="DG24" s="307">
        <f t="shared" si="41"/>
        <v>8925.7001799999998</v>
      </c>
      <c r="DH24" s="307">
        <f t="shared" si="41"/>
        <v>1674.3833500000001</v>
      </c>
      <c r="DI24" s="305">
        <f t="shared" si="42"/>
        <v>18.759126076762307</v>
      </c>
      <c r="DJ24" s="313">
        <f t="shared" si="43"/>
        <v>1544.6280000000002</v>
      </c>
      <c r="DK24" s="313">
        <f t="shared" si="43"/>
        <v>547.91409999999996</v>
      </c>
      <c r="DL24" s="305">
        <f t="shared" si="44"/>
        <v>35.472236680935474</v>
      </c>
      <c r="DM24" s="305">
        <f>Чум!C58</f>
        <v>1525.7</v>
      </c>
      <c r="DN24" s="305">
        <f>Чум!D58</f>
        <v>546.91409999999996</v>
      </c>
      <c r="DO24" s="305">
        <f t="shared" si="45"/>
        <v>35.846765419151858</v>
      </c>
      <c r="DP24" s="305">
        <f>Чум!C61</f>
        <v>0</v>
      </c>
      <c r="DQ24" s="305">
        <f>Чум!D61</f>
        <v>0</v>
      </c>
      <c r="DR24" s="305" t="e">
        <f t="shared" si="46"/>
        <v>#DIV/0!</v>
      </c>
      <c r="DS24" s="305">
        <f>Чум!C62</f>
        <v>10</v>
      </c>
      <c r="DT24" s="305">
        <f>Чум!D62</f>
        <v>0</v>
      </c>
      <c r="DU24" s="305">
        <f t="shared" si="47"/>
        <v>0</v>
      </c>
      <c r="DV24" s="305">
        <f>Чум!C63</f>
        <v>8.9280000000000008</v>
      </c>
      <c r="DW24" s="305">
        <f>Чум!D63</f>
        <v>1</v>
      </c>
      <c r="DX24" s="305">
        <f t="shared" si="48"/>
        <v>11.200716845878135</v>
      </c>
      <c r="DY24" s="305">
        <f>Чум!C65</f>
        <v>94.305999999999997</v>
      </c>
      <c r="DZ24" s="305">
        <f>Чум!D65</f>
        <v>30.935649999999999</v>
      </c>
      <c r="EA24" s="305">
        <f t="shared" si="49"/>
        <v>32.803480160329137</v>
      </c>
      <c r="EB24" s="305">
        <f>Чум!C66</f>
        <v>28.5</v>
      </c>
      <c r="EC24" s="305">
        <f>Чум!D66</f>
        <v>3.5313400000000001</v>
      </c>
      <c r="ED24" s="305">
        <f t="shared" si="50"/>
        <v>12.390666666666666</v>
      </c>
      <c r="EE24" s="313">
        <f>Чум!C72</f>
        <v>1392.1851799999999</v>
      </c>
      <c r="EF24" s="313">
        <f>Чум!D72</f>
        <v>283.82233000000002</v>
      </c>
      <c r="EG24" s="305">
        <f t="shared" si="51"/>
        <v>20.386823109264821</v>
      </c>
      <c r="EH24" s="313">
        <f>Чум!C77</f>
        <v>4817.6810000000005</v>
      </c>
      <c r="EI24" s="313">
        <f>Чум!D77</f>
        <v>371.67993000000001</v>
      </c>
      <c r="EJ24" s="305">
        <f t="shared" si="52"/>
        <v>7.7149136690453357</v>
      </c>
      <c r="EK24" s="313">
        <f>Чум!C81</f>
        <v>1038.4000000000001</v>
      </c>
      <c r="EL24" s="318">
        <f>Чум!D81</f>
        <v>432.67</v>
      </c>
      <c r="EM24" s="305">
        <f t="shared" si="10"/>
        <v>41.666987673343606</v>
      </c>
      <c r="EN24" s="305">
        <f>Чум!C83</f>
        <v>0</v>
      </c>
      <c r="EO24" s="305">
        <f>Чум!D83</f>
        <v>0</v>
      </c>
      <c r="EP24" s="305" t="e">
        <f t="shared" si="11"/>
        <v>#DIV/0!</v>
      </c>
      <c r="EQ24" s="319">
        <f>Чум!C88</f>
        <v>10</v>
      </c>
      <c r="ER24" s="319">
        <f>Чум!D88</f>
        <v>3.83</v>
      </c>
      <c r="ES24" s="305">
        <f t="shared" si="53"/>
        <v>38.299999999999997</v>
      </c>
      <c r="ET24" s="305">
        <f>Чум!C94</f>
        <v>0</v>
      </c>
      <c r="EU24" s="305">
        <f>Чум!D94</f>
        <v>0</v>
      </c>
      <c r="EV24" s="305" t="e">
        <f t="shared" si="54"/>
        <v>#DIV/0!</v>
      </c>
      <c r="EW24" s="329">
        <f t="shared" si="12"/>
        <v>-328.1888199999994</v>
      </c>
      <c r="EX24" s="329">
        <f t="shared" si="13"/>
        <v>537.24485999999979</v>
      </c>
      <c r="EY24" s="305">
        <f t="shared" si="56"/>
        <v>-163.69992737717294</v>
      </c>
      <c r="EZ24" s="251"/>
      <c r="FA24" s="252"/>
      <c r="FC24" s="252"/>
    </row>
    <row r="25" spans="1:170" s="169" customFormat="1" ht="22.5" customHeight="1">
      <c r="A25" s="344">
        <v>12</v>
      </c>
      <c r="B25" s="345" t="s">
        <v>301</v>
      </c>
      <c r="C25" s="322">
        <f t="shared" si="14"/>
        <v>7783.8355599999995</v>
      </c>
      <c r="D25" s="323">
        <f t="shared" si="0"/>
        <v>3539.6575199999997</v>
      </c>
      <c r="E25" s="308">
        <f t="shared" si="1"/>
        <v>45.474464262705979</v>
      </c>
      <c r="F25" s="299">
        <f t="shared" si="15"/>
        <v>2414.7599999999998</v>
      </c>
      <c r="G25" s="324">
        <f t="shared" si="3"/>
        <v>1578.6748999999998</v>
      </c>
      <c r="H25" s="308">
        <f t="shared" si="16"/>
        <v>65.376058076164909</v>
      </c>
      <c r="I25" s="307">
        <f>Шать!C6</f>
        <v>60</v>
      </c>
      <c r="J25" s="449">
        <f>Шать!D6</f>
        <v>18.353249999999999</v>
      </c>
      <c r="K25" s="308">
        <f t="shared" si="17"/>
        <v>30.588749999999997</v>
      </c>
      <c r="L25" s="308">
        <f>Шать!C8</f>
        <v>156.73500000000001</v>
      </c>
      <c r="M25" s="308">
        <f>Шать!D8</f>
        <v>94.188680000000005</v>
      </c>
      <c r="N25" s="308">
        <f t="shared" si="18"/>
        <v>60.094222732637888</v>
      </c>
      <c r="O25" s="308">
        <f>Шать!C9</f>
        <v>1.68</v>
      </c>
      <c r="P25" s="308">
        <f>Шать!D9</f>
        <v>0.58298000000000005</v>
      </c>
      <c r="Q25" s="308">
        <f t="shared" si="19"/>
        <v>34.701190476190483</v>
      </c>
      <c r="R25" s="308">
        <f>Шать!C10</f>
        <v>261.78500000000003</v>
      </c>
      <c r="S25" s="308">
        <f>Шать!D10</f>
        <v>109.15223</v>
      </c>
      <c r="T25" s="308">
        <f t="shared" si="20"/>
        <v>41.695372156540671</v>
      </c>
      <c r="U25" s="308">
        <f>Шать!C11</f>
        <v>0</v>
      </c>
      <c r="V25" s="325">
        <f>Шать!D11</f>
        <v>-11.55781</v>
      </c>
      <c r="W25" s="308" t="e">
        <f t="shared" si="21"/>
        <v>#DIV/0!</v>
      </c>
      <c r="X25" s="307">
        <f>Шать!C13</f>
        <v>10</v>
      </c>
      <c r="Y25" s="307">
        <f>Шать!D13</f>
        <v>3.4327999999999999</v>
      </c>
      <c r="Z25" s="308">
        <f t="shared" si="22"/>
        <v>34.327999999999996</v>
      </c>
      <c r="AA25" s="307">
        <f>Шать!C15</f>
        <v>90</v>
      </c>
      <c r="AB25" s="304">
        <f>Шать!D15</f>
        <v>20.721119999999999</v>
      </c>
      <c r="AC25" s="308">
        <f t="shared" si="23"/>
        <v>23.023466666666664</v>
      </c>
      <c r="AD25" s="307">
        <f>Шать!C16</f>
        <v>307</v>
      </c>
      <c r="AE25" s="307">
        <f>Шать!D16</f>
        <v>26.796279999999999</v>
      </c>
      <c r="AF25" s="308">
        <f t="shared" si="4"/>
        <v>8.7284299674267096</v>
      </c>
      <c r="AG25" s="308">
        <f>Шать!C18</f>
        <v>3</v>
      </c>
      <c r="AH25" s="308">
        <f>Шать!D18</f>
        <v>1</v>
      </c>
      <c r="AI25" s="308">
        <f t="shared" si="24"/>
        <v>33.333333333333329</v>
      </c>
      <c r="AJ25" s="308"/>
      <c r="AK25" s="308"/>
      <c r="AL25" s="308" t="e">
        <f>AJ25/AK25*100</f>
        <v>#DIV/0!</v>
      </c>
      <c r="AM25" s="307">
        <v>0</v>
      </c>
      <c r="AN25" s="307">
        <f>0</f>
        <v>0</v>
      </c>
      <c r="AO25" s="308" t="e">
        <f t="shared" si="6"/>
        <v>#DIV/0!</v>
      </c>
      <c r="AP25" s="307">
        <f>Шать!C27</f>
        <v>180</v>
      </c>
      <c r="AQ25" s="314">
        <f>Шать!D27</f>
        <v>6.5140000000000002</v>
      </c>
      <c r="AR25" s="308">
        <f t="shared" si="25"/>
        <v>3.6188888888888888</v>
      </c>
      <c r="AS25" s="307">
        <f>Шать!C28</f>
        <v>20</v>
      </c>
      <c r="AT25" s="304">
        <f>Шать!D28</f>
        <v>10.837999999999999</v>
      </c>
      <c r="AU25" s="308">
        <f t="shared" si="26"/>
        <v>54.189999999999991</v>
      </c>
      <c r="AV25" s="307"/>
      <c r="AW25" s="307"/>
      <c r="AX25" s="308" t="e">
        <f t="shared" si="27"/>
        <v>#DIV/0!</v>
      </c>
      <c r="AY25" s="308">
        <f>Шать!C29</f>
        <v>30</v>
      </c>
      <c r="AZ25" s="308">
        <f>Шать!D29</f>
        <v>4.0933700000000002</v>
      </c>
      <c r="BA25" s="308">
        <f t="shared" si="28"/>
        <v>13.644566666666666</v>
      </c>
      <c r="BB25" s="308"/>
      <c r="BC25" s="308"/>
      <c r="BD25" s="308"/>
      <c r="BE25" s="308">
        <f>Шать!C31</f>
        <v>1294.56</v>
      </c>
      <c r="BF25" s="308">
        <f>Шать!D31</f>
        <v>1294.56</v>
      </c>
      <c r="BG25" s="308">
        <f t="shared" si="29"/>
        <v>100</v>
      </c>
      <c r="BH25" s="308"/>
      <c r="BI25" s="308"/>
      <c r="BJ25" s="308" t="e">
        <f t="shared" si="30"/>
        <v>#DIV/0!</v>
      </c>
      <c r="BK25" s="308"/>
      <c r="BL25" s="308"/>
      <c r="BM25" s="308"/>
      <c r="BN25" s="308">
        <f>Шать!C34</f>
        <v>0</v>
      </c>
      <c r="BO25" s="308">
        <f>Шать!D34</f>
        <v>0</v>
      </c>
      <c r="BP25" s="298" t="e">
        <f t="shared" si="31"/>
        <v>#DIV/0!</v>
      </c>
      <c r="BQ25" s="308">
        <f>Шать!C37</f>
        <v>0</v>
      </c>
      <c r="BR25" s="308">
        <v>0</v>
      </c>
      <c r="BS25" s="308" t="e">
        <f t="shared" si="32"/>
        <v>#DIV/0!</v>
      </c>
      <c r="BT25" s="308"/>
      <c r="BU25" s="308"/>
      <c r="BV25" s="326" t="e">
        <f t="shared" si="33"/>
        <v>#DIV/0!</v>
      </c>
      <c r="BW25" s="326"/>
      <c r="BX25" s="326"/>
      <c r="BY25" s="326" t="e">
        <f t="shared" si="34"/>
        <v>#DIV/0!</v>
      </c>
      <c r="BZ25" s="307">
        <f t="shared" si="35"/>
        <v>5369.0755600000002</v>
      </c>
      <c r="CA25" s="303">
        <f t="shared" si="36"/>
        <v>1960.98262</v>
      </c>
      <c r="CB25" s="308">
        <f t="shared" si="55"/>
        <v>36.523654735080683</v>
      </c>
      <c r="CC25" s="308">
        <f>Шать!C42</f>
        <v>1897.8</v>
      </c>
      <c r="CD25" s="308">
        <f>Шать!D42</f>
        <v>790.75</v>
      </c>
      <c r="CE25" s="308">
        <f t="shared" si="37"/>
        <v>41.666666666666671</v>
      </c>
      <c r="CF25" s="308">
        <f>Шать!C43</f>
        <v>0</v>
      </c>
      <c r="CG25" s="461">
        <f>Шать!D43</f>
        <v>0</v>
      </c>
      <c r="CH25" s="308" t="e">
        <f t="shared" si="38"/>
        <v>#DIV/0!</v>
      </c>
      <c r="CI25" s="308">
        <f>Шать!C44</f>
        <v>2679.3413599999999</v>
      </c>
      <c r="CJ25" s="308">
        <f>Шать!D44</f>
        <v>634.62687000000005</v>
      </c>
      <c r="CK25" s="308">
        <f t="shared" si="7"/>
        <v>23.685928171541384</v>
      </c>
      <c r="CL25" s="308">
        <f>Шать!C45</f>
        <v>101.45229999999999</v>
      </c>
      <c r="CM25" s="308">
        <f>Шать!D45</f>
        <v>42.960999999999999</v>
      </c>
      <c r="CN25" s="308">
        <f t="shared" si="8"/>
        <v>42.346008912562851</v>
      </c>
      <c r="CO25" s="308">
        <f>Шать!C46</f>
        <v>353.97500000000002</v>
      </c>
      <c r="CP25" s="308">
        <f>Шать!D46</f>
        <v>253.97499999999999</v>
      </c>
      <c r="CQ25" s="298">
        <f t="shared" si="39"/>
        <v>71.74941733173246</v>
      </c>
      <c r="CR25" s="325">
        <f>Шать!C50</f>
        <v>336.50689999999997</v>
      </c>
      <c r="CS25" s="308">
        <f>Шать!D50</f>
        <v>238.66974999999999</v>
      </c>
      <c r="CT25" s="308">
        <f t="shared" si="9"/>
        <v>70.925663039896065</v>
      </c>
      <c r="CU25" s="308"/>
      <c r="CV25" s="308"/>
      <c r="CW25" s="308"/>
      <c r="CX25" s="307"/>
      <c r="CY25" s="307"/>
      <c r="CZ25" s="308" t="e">
        <f t="shared" si="40"/>
        <v>#DIV/0!</v>
      </c>
      <c r="DA25" s="308"/>
      <c r="DB25" s="308"/>
      <c r="DC25" s="308"/>
      <c r="DD25" s="308"/>
      <c r="DE25" s="308"/>
      <c r="DF25" s="308"/>
      <c r="DG25" s="307">
        <f t="shared" si="41"/>
        <v>8111.0367199999991</v>
      </c>
      <c r="DH25" s="307">
        <f t="shared" si="41"/>
        <v>3004.5680599999996</v>
      </c>
      <c r="DI25" s="308">
        <f>DH25/DG25*100</f>
        <v>37.042959657566435</v>
      </c>
      <c r="DJ25" s="307">
        <f t="shared" si="43"/>
        <v>1412.076</v>
      </c>
      <c r="DK25" s="307">
        <f t="shared" si="43"/>
        <v>571.47667999999999</v>
      </c>
      <c r="DL25" s="308">
        <f t="shared" si="44"/>
        <v>40.470674382965221</v>
      </c>
      <c r="DM25" s="308">
        <f>Шать!C58</f>
        <v>1379.1</v>
      </c>
      <c r="DN25" s="308">
        <f>Шать!D58</f>
        <v>548.50067999999999</v>
      </c>
      <c r="DO25" s="308">
        <f t="shared" si="45"/>
        <v>39.772364585599306</v>
      </c>
      <c r="DP25" s="308">
        <f>Шать!C61</f>
        <v>0</v>
      </c>
      <c r="DQ25" s="308">
        <f>Шать!D61</f>
        <v>0</v>
      </c>
      <c r="DR25" s="308" t="e">
        <f t="shared" si="46"/>
        <v>#DIV/0!</v>
      </c>
      <c r="DS25" s="308">
        <f>Шать!C62</f>
        <v>5</v>
      </c>
      <c r="DT25" s="308">
        <f>Шать!D62</f>
        <v>0</v>
      </c>
      <c r="DU25" s="308">
        <f t="shared" si="47"/>
        <v>0</v>
      </c>
      <c r="DV25" s="308">
        <f>Шать!C63</f>
        <v>27.975999999999999</v>
      </c>
      <c r="DW25" s="308">
        <f>Шать!D63</f>
        <v>22.975999999999999</v>
      </c>
      <c r="DX25" s="308">
        <f t="shared" si="48"/>
        <v>82.127537889619674</v>
      </c>
      <c r="DY25" s="308">
        <f>Шать!C65</f>
        <v>94.305999999999997</v>
      </c>
      <c r="DZ25" s="308">
        <f>Шать!D65</f>
        <v>30.939</v>
      </c>
      <c r="EA25" s="308">
        <f t="shared" si="49"/>
        <v>32.807032426356756</v>
      </c>
      <c r="EB25" s="308">
        <f>Шать!C66</f>
        <v>18.5</v>
      </c>
      <c r="EC25" s="308">
        <f>Шать!D66</f>
        <v>2.83134</v>
      </c>
      <c r="ED25" s="308">
        <f t="shared" si="50"/>
        <v>15.30454054054054</v>
      </c>
      <c r="EE25" s="307">
        <f>Шать!C72</f>
        <v>2865.0158200000001</v>
      </c>
      <c r="EF25" s="307">
        <f>Шать!D72</f>
        <v>264.20312000000001</v>
      </c>
      <c r="EG25" s="308">
        <f t="shared" si="51"/>
        <v>9.2216984686667463</v>
      </c>
      <c r="EH25" s="307">
        <f>Шать!C77</f>
        <v>2846.0288999999998</v>
      </c>
      <c r="EI25" s="307">
        <f>Шать!D77</f>
        <v>1757.5779199999999</v>
      </c>
      <c r="EJ25" s="308">
        <f t="shared" si="52"/>
        <v>61.755448793931791</v>
      </c>
      <c r="EK25" s="307">
        <f>Шать!C81</f>
        <v>846.5</v>
      </c>
      <c r="EL25" s="327">
        <f>Шать!D81</f>
        <v>352.71</v>
      </c>
      <c r="EM25" s="308">
        <f t="shared" si="10"/>
        <v>41.666863555818075</v>
      </c>
      <c r="EN25" s="308">
        <f>Шать!C83</f>
        <v>0</v>
      </c>
      <c r="EO25" s="308">
        <f>Шать!D83</f>
        <v>0</v>
      </c>
      <c r="EP25" s="308" t="e">
        <f t="shared" si="11"/>
        <v>#DIV/0!</v>
      </c>
      <c r="EQ25" s="324">
        <f>Шать!C88</f>
        <v>28.61</v>
      </c>
      <c r="ER25" s="324">
        <f>Шать!D88</f>
        <v>24.83</v>
      </c>
      <c r="ES25" s="308">
        <f t="shared" si="53"/>
        <v>86.78783642083188</v>
      </c>
      <c r="ET25" s="308">
        <f>Шать!C94</f>
        <v>0</v>
      </c>
      <c r="EU25" s="308">
        <f>Шать!D94</f>
        <v>0</v>
      </c>
      <c r="EV25" s="308" t="e">
        <f t="shared" si="54"/>
        <v>#DIV/0!</v>
      </c>
      <c r="EW25" s="328">
        <f t="shared" si="12"/>
        <v>-327.20115999999962</v>
      </c>
      <c r="EX25" s="328">
        <f t="shared" si="13"/>
        <v>535.08946000000014</v>
      </c>
      <c r="EY25" s="308">
        <f t="shared" si="56"/>
        <v>-163.53531876231756</v>
      </c>
      <c r="EZ25" s="167"/>
      <c r="FA25" s="168"/>
      <c r="FC25" s="168"/>
    </row>
    <row r="26" spans="1:170" s="253" customFormat="1" ht="24.75" customHeight="1">
      <c r="A26" s="347">
        <v>13</v>
      </c>
      <c r="B26" s="343" t="s">
        <v>302</v>
      </c>
      <c r="C26" s="320">
        <f t="shared" si="14"/>
        <v>14019.032999999999</v>
      </c>
      <c r="D26" s="297">
        <f t="shared" si="0"/>
        <v>2258.1478900000002</v>
      </c>
      <c r="E26" s="305">
        <f t="shared" si="1"/>
        <v>16.107729327693288</v>
      </c>
      <c r="F26" s="299">
        <f t="shared" si="15"/>
        <v>2642.75</v>
      </c>
      <c r="G26" s="319">
        <f t="shared" si="3"/>
        <v>896.13688999999999</v>
      </c>
      <c r="H26" s="305">
        <f t="shared" si="16"/>
        <v>33.909257023933407</v>
      </c>
      <c r="I26" s="313">
        <f>Юнг!C6</f>
        <v>126</v>
      </c>
      <c r="J26" s="449">
        <f>Юнг!D6</f>
        <v>57.532440000000001</v>
      </c>
      <c r="K26" s="305">
        <f t="shared" si="17"/>
        <v>45.660666666666664</v>
      </c>
      <c r="L26" s="305">
        <f>Юнг!C8</f>
        <v>252.05500000000001</v>
      </c>
      <c r="M26" s="305">
        <f>Юнг!D8</f>
        <v>151.46561</v>
      </c>
      <c r="N26" s="305">
        <f t="shared" si="18"/>
        <v>60.092285413897763</v>
      </c>
      <c r="O26" s="305">
        <f>Юнг!C9</f>
        <v>2.7029999999999998</v>
      </c>
      <c r="P26" s="305">
        <f>Юнг!D9</f>
        <v>0.93750999999999995</v>
      </c>
      <c r="Q26" s="305">
        <f t="shared" si="19"/>
        <v>34.684054753977058</v>
      </c>
      <c r="R26" s="305">
        <f>Юнг!C10</f>
        <v>420.99200000000002</v>
      </c>
      <c r="S26" s="305">
        <f>Юнг!D10</f>
        <v>175.52858000000001</v>
      </c>
      <c r="T26" s="305">
        <f t="shared" si="20"/>
        <v>41.694041692003644</v>
      </c>
      <c r="U26" s="305">
        <f>Юнг!C11</f>
        <v>0</v>
      </c>
      <c r="V26" s="317">
        <f>Юнг!D11</f>
        <v>-18.586020000000001</v>
      </c>
      <c r="W26" s="305" t="e">
        <f t="shared" si="21"/>
        <v>#DIV/0!</v>
      </c>
      <c r="X26" s="313">
        <f>Юнг!C13</f>
        <v>50</v>
      </c>
      <c r="Y26" s="313">
        <f>Юнг!D13</f>
        <v>36.882599999999996</v>
      </c>
      <c r="Z26" s="305">
        <f t="shared" si="22"/>
        <v>73.765199999999993</v>
      </c>
      <c r="AA26" s="313">
        <f>Юнг!C15</f>
        <v>433</v>
      </c>
      <c r="AB26" s="304">
        <f>Юнг!D15</f>
        <v>32.416899999999998</v>
      </c>
      <c r="AC26" s="305">
        <f t="shared" si="23"/>
        <v>7.4865819861431868</v>
      </c>
      <c r="AD26" s="313">
        <f>Юнг!C16</f>
        <v>960</v>
      </c>
      <c r="AE26" s="313">
        <f>Юнг!D16</f>
        <v>172.08107999999999</v>
      </c>
      <c r="AF26" s="305">
        <f t="shared" si="4"/>
        <v>17.925112499999997</v>
      </c>
      <c r="AG26" s="305">
        <f>Юнг!C18</f>
        <v>8</v>
      </c>
      <c r="AH26" s="305">
        <f>Юнг!D18</f>
        <v>0.7</v>
      </c>
      <c r="AI26" s="305">
        <f t="shared" si="24"/>
        <v>8.75</v>
      </c>
      <c r="AJ26" s="305"/>
      <c r="AK26" s="305"/>
      <c r="AL26" s="305" t="e">
        <f>AJ26/AK26*100</f>
        <v>#DIV/0!</v>
      </c>
      <c r="AM26" s="313">
        <v>0</v>
      </c>
      <c r="AN26" s="313"/>
      <c r="AO26" s="305" t="e">
        <f t="shared" si="6"/>
        <v>#DIV/0!</v>
      </c>
      <c r="AP26" s="313">
        <f>Юнг!C27</f>
        <v>320</v>
      </c>
      <c r="AQ26" s="314">
        <f>Юнг!D27</f>
        <v>265.68351000000001</v>
      </c>
      <c r="AR26" s="305">
        <f t="shared" si="25"/>
        <v>83.026096874999993</v>
      </c>
      <c r="AS26" s="313">
        <f>Юнг!C28</f>
        <v>30</v>
      </c>
      <c r="AT26" s="314">
        <f>Юнг!D28</f>
        <v>6.7737499999999997</v>
      </c>
      <c r="AU26" s="305">
        <f t="shared" si="26"/>
        <v>22.579166666666666</v>
      </c>
      <c r="AV26" s="313"/>
      <c r="AW26" s="313"/>
      <c r="AX26" s="305" t="e">
        <f t="shared" si="27"/>
        <v>#DIV/0!</v>
      </c>
      <c r="AY26" s="305">
        <f>Юнг!C30</f>
        <v>40</v>
      </c>
      <c r="AZ26" s="308">
        <f>Юнг!D30</f>
        <v>14.720929999999999</v>
      </c>
      <c r="BA26" s="305">
        <f t="shared" si="28"/>
        <v>36.802324999999996</v>
      </c>
      <c r="BB26" s="305"/>
      <c r="BC26" s="305"/>
      <c r="BD26" s="305"/>
      <c r="BE26" s="305">
        <f>Юнг!C33</f>
        <v>0</v>
      </c>
      <c r="BF26" s="305">
        <f>Юнг!D31</f>
        <v>0</v>
      </c>
      <c r="BG26" s="305" t="e">
        <f t="shared" si="29"/>
        <v>#DIV/0!</v>
      </c>
      <c r="BH26" s="305"/>
      <c r="BI26" s="305"/>
      <c r="BJ26" s="305" t="e">
        <f t="shared" si="30"/>
        <v>#DIV/0!</v>
      </c>
      <c r="BK26" s="305"/>
      <c r="BL26" s="305"/>
      <c r="BM26" s="305"/>
      <c r="BN26" s="305">
        <f>Юнг!C34</f>
        <v>0</v>
      </c>
      <c r="BO26" s="305">
        <f>Юнг!D34</f>
        <v>0</v>
      </c>
      <c r="BP26" s="298" t="e">
        <f t="shared" si="31"/>
        <v>#DIV/0!</v>
      </c>
      <c r="BQ26" s="305">
        <f>Юнг!C36</f>
        <v>0</v>
      </c>
      <c r="BR26" s="305">
        <f>Юнг!D36</f>
        <v>0</v>
      </c>
      <c r="BS26" s="305" t="e">
        <f t="shared" si="32"/>
        <v>#DIV/0!</v>
      </c>
      <c r="BT26" s="305"/>
      <c r="BU26" s="305"/>
      <c r="BV26" s="315" t="e">
        <f t="shared" si="33"/>
        <v>#DIV/0!</v>
      </c>
      <c r="BW26" s="315"/>
      <c r="BX26" s="315"/>
      <c r="BY26" s="315" t="e">
        <f t="shared" si="34"/>
        <v>#DIV/0!</v>
      </c>
      <c r="BZ26" s="313">
        <f t="shared" si="35"/>
        <v>11376.282999999999</v>
      </c>
      <c r="CA26" s="313">
        <f t="shared" si="36"/>
        <v>1362.011</v>
      </c>
      <c r="CB26" s="305">
        <f t="shared" si="55"/>
        <v>11.97237269853431</v>
      </c>
      <c r="CC26" s="305">
        <f>Юнг!C41</f>
        <v>2417.4</v>
      </c>
      <c r="CD26" s="305">
        <f>Юнг!D41</f>
        <v>1007.25</v>
      </c>
      <c r="CE26" s="305">
        <f t="shared" si="37"/>
        <v>41.666666666666664</v>
      </c>
      <c r="CF26" s="305">
        <f>Юнг!C42</f>
        <v>0</v>
      </c>
      <c r="CG26" s="460">
        <f>Юнг!D42</f>
        <v>0</v>
      </c>
      <c r="CH26" s="305" t="e">
        <f t="shared" si="38"/>
        <v>#DIV/0!</v>
      </c>
      <c r="CI26" s="305">
        <f>Юнг!C43</f>
        <v>6448.2049999999999</v>
      </c>
      <c r="CJ26" s="305">
        <f>Юнг!D43</f>
        <v>311.8</v>
      </c>
      <c r="CK26" s="305">
        <f t="shared" si="7"/>
        <v>4.8354542077989153</v>
      </c>
      <c r="CL26" s="305">
        <f>Юнг!C44</f>
        <v>94.305999999999997</v>
      </c>
      <c r="CM26" s="305">
        <f>Юнг!D44</f>
        <v>42.960999999999999</v>
      </c>
      <c r="CN26" s="305">
        <f t="shared" si="8"/>
        <v>45.554895764850592</v>
      </c>
      <c r="CO26" s="305">
        <f>Юнг!C45</f>
        <v>2416.3719999999998</v>
      </c>
      <c r="CP26" s="305">
        <f>Юнг!D45</f>
        <v>0</v>
      </c>
      <c r="CQ26" s="298">
        <f t="shared" si="39"/>
        <v>0</v>
      </c>
      <c r="CR26" s="317">
        <f>Юнг!C48</f>
        <v>0</v>
      </c>
      <c r="CS26" s="305">
        <f>Юнг!D48</f>
        <v>0</v>
      </c>
      <c r="CT26" s="305" t="e">
        <f t="shared" si="9"/>
        <v>#DIV/0!</v>
      </c>
      <c r="CU26" s="305"/>
      <c r="CV26" s="305">
        <f>Юнг!D47</f>
        <v>0</v>
      </c>
      <c r="CW26" s="305"/>
      <c r="CX26" s="313"/>
      <c r="CY26" s="313"/>
      <c r="CZ26" s="305" t="e">
        <f t="shared" si="40"/>
        <v>#DIV/0!</v>
      </c>
      <c r="DA26" s="305"/>
      <c r="DB26" s="305"/>
      <c r="DC26" s="305"/>
      <c r="DD26" s="305"/>
      <c r="DE26" s="305"/>
      <c r="DF26" s="305"/>
      <c r="DG26" s="307">
        <f t="shared" si="41"/>
        <v>14403.898710000001</v>
      </c>
      <c r="DH26" s="307">
        <f t="shared" si="41"/>
        <v>2065.8423500000004</v>
      </c>
      <c r="DI26" s="305">
        <f t="shared" si="42"/>
        <v>14.342244357534781</v>
      </c>
      <c r="DJ26" s="313">
        <f t="shared" si="43"/>
        <v>1628.0219999999999</v>
      </c>
      <c r="DK26" s="313">
        <f t="shared" si="43"/>
        <v>563.20720000000006</v>
      </c>
      <c r="DL26" s="305">
        <f t="shared" si="44"/>
        <v>34.594569360856312</v>
      </c>
      <c r="DM26" s="305">
        <f>Юнг!C57</f>
        <v>1558.7</v>
      </c>
      <c r="DN26" s="305">
        <f>Юнг!D57</f>
        <v>558.88520000000005</v>
      </c>
      <c r="DO26" s="305">
        <f t="shared" si="45"/>
        <v>35.855854237505618</v>
      </c>
      <c r="DP26" s="305">
        <f>Юнг!C60</f>
        <v>0</v>
      </c>
      <c r="DQ26" s="305">
        <f>Юнг!D60</f>
        <v>0</v>
      </c>
      <c r="DR26" s="305" t="e">
        <f t="shared" si="46"/>
        <v>#DIV/0!</v>
      </c>
      <c r="DS26" s="305">
        <f>Юнг!C61</f>
        <v>10</v>
      </c>
      <c r="DT26" s="305">
        <f>Юнг!D61</f>
        <v>0</v>
      </c>
      <c r="DU26" s="305">
        <f t="shared" si="47"/>
        <v>0</v>
      </c>
      <c r="DV26" s="305">
        <f>Юнг!C62</f>
        <v>59.322000000000003</v>
      </c>
      <c r="DW26" s="305">
        <f>Юнг!D62</f>
        <v>4.3220000000000001</v>
      </c>
      <c r="DX26" s="305">
        <f t="shared" si="48"/>
        <v>7.285661306092174</v>
      </c>
      <c r="DY26" s="305">
        <f>Юнг!C64</f>
        <v>94.305999999999997</v>
      </c>
      <c r="DZ26" s="305">
        <f>Юнг!D64</f>
        <v>26.987950000000001</v>
      </c>
      <c r="EA26" s="305">
        <f t="shared" si="49"/>
        <v>28.617426250715756</v>
      </c>
      <c r="EB26" s="305">
        <f>Юнг!C65</f>
        <v>336</v>
      </c>
      <c r="EC26" s="305">
        <f>Юнг!D65</f>
        <v>46.7</v>
      </c>
      <c r="ED26" s="305">
        <f t="shared" si="50"/>
        <v>13.898809523809524</v>
      </c>
      <c r="EE26" s="313">
        <f>Юнг!C71</f>
        <v>2219.8817100000001</v>
      </c>
      <c r="EF26" s="313">
        <f>Юнг!D71</f>
        <v>416.14416999999997</v>
      </c>
      <c r="EG26" s="305">
        <f t="shared" si="51"/>
        <v>18.74623175304237</v>
      </c>
      <c r="EH26" s="313">
        <f>Юнг!C76</f>
        <v>7042.2830000000004</v>
      </c>
      <c r="EI26" s="313">
        <f>Юнг!D76</f>
        <v>554.76603</v>
      </c>
      <c r="EJ26" s="305">
        <f t="shared" si="52"/>
        <v>7.8776446501794943</v>
      </c>
      <c r="EK26" s="313">
        <f>Юнг!C80</f>
        <v>3063.4059999999999</v>
      </c>
      <c r="EL26" s="318">
        <f>Юнг!D80</f>
        <v>450.54500000000002</v>
      </c>
      <c r="EM26" s="305">
        <f t="shared" si="10"/>
        <v>14.707322503122342</v>
      </c>
      <c r="EN26" s="305">
        <f>Юнг!C82</f>
        <v>0</v>
      </c>
      <c r="EO26" s="305">
        <f>Юнг!D82</f>
        <v>0</v>
      </c>
      <c r="EP26" s="305" t="e">
        <f t="shared" si="11"/>
        <v>#DIV/0!</v>
      </c>
      <c r="EQ26" s="319">
        <f>Юнг!C87</f>
        <v>20</v>
      </c>
      <c r="ER26" s="319">
        <f>Юнг!D87</f>
        <v>7.492</v>
      </c>
      <c r="ES26" s="305">
        <f t="shared" si="53"/>
        <v>37.46</v>
      </c>
      <c r="ET26" s="305">
        <f>Юнг!C93</f>
        <v>0</v>
      </c>
      <c r="EU26" s="305">
        <f>Юнг!D93</f>
        <v>0</v>
      </c>
      <c r="EV26" s="305" t="e">
        <f t="shared" si="54"/>
        <v>#DIV/0!</v>
      </c>
      <c r="EW26" s="329">
        <f t="shared" si="12"/>
        <v>-384.86571000000185</v>
      </c>
      <c r="EX26" s="329">
        <f t="shared" si="13"/>
        <v>192.30553999999984</v>
      </c>
      <c r="EY26" s="305">
        <f t="shared" si="56"/>
        <v>-49.966919630226066</v>
      </c>
      <c r="EZ26" s="251"/>
      <c r="FA26" s="252"/>
      <c r="FC26" s="252"/>
    </row>
    <row r="27" spans="1:170" s="157" customFormat="1" ht="25.5" customHeight="1">
      <c r="A27" s="341">
        <v>14</v>
      </c>
      <c r="B27" s="343" t="s">
        <v>303</v>
      </c>
      <c r="C27" s="296">
        <f t="shared" si="14"/>
        <v>13444.943649999999</v>
      </c>
      <c r="D27" s="297">
        <f t="shared" si="0"/>
        <v>3014.9058</v>
      </c>
      <c r="E27" s="305">
        <f t="shared" si="1"/>
        <v>22.424086544981542</v>
      </c>
      <c r="F27" s="299">
        <f t="shared" si="15"/>
        <v>1414.1299999999999</v>
      </c>
      <c r="G27" s="299">
        <f t="shared" si="3"/>
        <v>542.44380000000001</v>
      </c>
      <c r="H27" s="305">
        <f t="shared" si="16"/>
        <v>38.358835467743425</v>
      </c>
      <c r="I27" s="313">
        <f>Юсь!C6</f>
        <v>171</v>
      </c>
      <c r="J27" s="449">
        <f>Юсь!D6</f>
        <v>72.571349999999995</v>
      </c>
      <c r="K27" s="305">
        <f t="shared" si="17"/>
        <v>42.439385964912276</v>
      </c>
      <c r="L27" s="305">
        <f>Юсь!C8</f>
        <v>229.816</v>
      </c>
      <c r="M27" s="305">
        <f>Юсь!D8</f>
        <v>138.10099</v>
      </c>
      <c r="N27" s="298">
        <f t="shared" si="18"/>
        <v>60.09198228147735</v>
      </c>
      <c r="O27" s="298">
        <f>Юсь!C9</f>
        <v>2.4649999999999999</v>
      </c>
      <c r="P27" s="298">
        <f>Юсь!D9</f>
        <v>0.85477999999999998</v>
      </c>
      <c r="Q27" s="298">
        <f t="shared" si="19"/>
        <v>34.676673427991886</v>
      </c>
      <c r="R27" s="298">
        <f>Юсь!C10</f>
        <v>383.84899999999999</v>
      </c>
      <c r="S27" s="298">
        <f>Юсь!D10</f>
        <v>160.04079999999999</v>
      </c>
      <c r="T27" s="298">
        <f t="shared" si="20"/>
        <v>41.693686840398172</v>
      </c>
      <c r="U27" s="298">
        <f>Юсь!C11</f>
        <v>0</v>
      </c>
      <c r="V27" s="302">
        <f>Юсь!D11</f>
        <v>-16.94631</v>
      </c>
      <c r="W27" s="298" t="e">
        <f t="shared" si="21"/>
        <v>#DIV/0!</v>
      </c>
      <c r="X27" s="313">
        <f>Юсь!C13</f>
        <v>10</v>
      </c>
      <c r="Y27" s="313">
        <f>Юсь!D13</f>
        <v>0</v>
      </c>
      <c r="Z27" s="305">
        <f t="shared" si="22"/>
        <v>0</v>
      </c>
      <c r="AA27" s="313">
        <f>Юсь!C15</f>
        <v>124</v>
      </c>
      <c r="AB27" s="304">
        <f>Юсь!D15</f>
        <v>8.1676400000000005</v>
      </c>
      <c r="AC27" s="305">
        <f t="shared" si="23"/>
        <v>6.5868064516129028</v>
      </c>
      <c r="AD27" s="313">
        <f>Юсь!C16</f>
        <v>345</v>
      </c>
      <c r="AE27" s="313">
        <f>Юсь!D16</f>
        <v>30.17351</v>
      </c>
      <c r="AF27" s="305">
        <f t="shared" si="4"/>
        <v>8.7459449275362324</v>
      </c>
      <c r="AG27" s="305">
        <f>Юсь!C18</f>
        <v>8</v>
      </c>
      <c r="AH27" s="305">
        <f>Юсь!D18</f>
        <v>2.65</v>
      </c>
      <c r="AI27" s="305">
        <f t="shared" si="24"/>
        <v>33.125</v>
      </c>
      <c r="AJ27" s="305"/>
      <c r="AK27" s="305"/>
      <c r="AL27" s="305" t="e">
        <f>AJ27/AK27*100</f>
        <v>#DIV/0!</v>
      </c>
      <c r="AM27" s="313">
        <v>0</v>
      </c>
      <c r="AN27" s="313">
        <v>0</v>
      </c>
      <c r="AO27" s="305" t="e">
        <f t="shared" si="6"/>
        <v>#DIV/0!</v>
      </c>
      <c r="AP27" s="313">
        <f>Юсь!C27</f>
        <v>0</v>
      </c>
      <c r="AQ27" s="314">
        <f>Юсь!D27</f>
        <v>0</v>
      </c>
      <c r="AR27" s="305" t="e">
        <f t="shared" si="25"/>
        <v>#DIV/0!</v>
      </c>
      <c r="AS27" s="307">
        <f>Юсь!C28</f>
        <v>40</v>
      </c>
      <c r="AT27" s="314">
        <f>Юсь!D28</f>
        <v>32.5</v>
      </c>
      <c r="AU27" s="305">
        <f t="shared" si="26"/>
        <v>81.25</v>
      </c>
      <c r="AV27" s="313"/>
      <c r="AW27" s="313"/>
      <c r="AX27" s="305" t="e">
        <f t="shared" si="27"/>
        <v>#DIV/0!</v>
      </c>
      <c r="AY27" s="305">
        <f>Юсь!C30</f>
        <v>100</v>
      </c>
      <c r="AZ27" s="308">
        <f>Юсь!D30</f>
        <v>114.33104</v>
      </c>
      <c r="BA27" s="305">
        <f t="shared" si="28"/>
        <v>114.33104</v>
      </c>
      <c r="BB27" s="305"/>
      <c r="BC27" s="305"/>
      <c r="BD27" s="305"/>
      <c r="BE27" s="305">
        <f>Юсь!C31</f>
        <v>0</v>
      </c>
      <c r="BF27" s="305">
        <f>Юсь!D31</f>
        <v>0</v>
      </c>
      <c r="BG27" s="305" t="e">
        <f t="shared" si="29"/>
        <v>#DIV/0!</v>
      </c>
      <c r="BH27" s="305"/>
      <c r="BI27" s="305"/>
      <c r="BJ27" s="305" t="e">
        <f t="shared" si="30"/>
        <v>#DIV/0!</v>
      </c>
      <c r="BK27" s="305"/>
      <c r="BL27" s="305"/>
      <c r="BM27" s="305"/>
      <c r="BN27" s="305"/>
      <c r="BO27" s="305"/>
      <c r="BP27" s="298" t="e">
        <f t="shared" si="31"/>
        <v>#DIV/0!</v>
      </c>
      <c r="BQ27" s="305">
        <f>Юсь!C34</f>
        <v>0</v>
      </c>
      <c r="BR27" s="305">
        <f>Юсь!D34</f>
        <v>0</v>
      </c>
      <c r="BS27" s="305" t="e">
        <f t="shared" si="32"/>
        <v>#DIV/0!</v>
      </c>
      <c r="BT27" s="305"/>
      <c r="BU27" s="305"/>
      <c r="BV27" s="315" t="e">
        <f t="shared" si="33"/>
        <v>#DIV/0!</v>
      </c>
      <c r="BW27" s="315"/>
      <c r="BX27" s="315"/>
      <c r="BY27" s="315" t="e">
        <f t="shared" si="34"/>
        <v>#DIV/0!</v>
      </c>
      <c r="BZ27" s="303">
        <f t="shared" si="35"/>
        <v>12030.81365</v>
      </c>
      <c r="CA27" s="303">
        <f t="shared" si="36"/>
        <v>2472.462</v>
      </c>
      <c r="CB27" s="305">
        <f t="shared" si="55"/>
        <v>20.551078854088974</v>
      </c>
      <c r="CC27" s="305">
        <f>Юсь!C39</f>
        <v>4903.5</v>
      </c>
      <c r="CD27" s="305">
        <f>Юсь!D39</f>
        <v>2043.125</v>
      </c>
      <c r="CE27" s="305">
        <f t="shared" si="37"/>
        <v>41.666666666666671</v>
      </c>
      <c r="CF27" s="305">
        <f>Юсь!C40</f>
        <v>0</v>
      </c>
      <c r="CG27" s="460">
        <f>Юсь!D40</f>
        <v>0</v>
      </c>
      <c r="CH27" s="305" t="e">
        <f t="shared" si="38"/>
        <v>#DIV/0!</v>
      </c>
      <c r="CI27" s="305">
        <f>Юсь!C41</f>
        <v>6399.0466500000002</v>
      </c>
      <c r="CJ27" s="305">
        <f>Юсь!D41</f>
        <v>335.55</v>
      </c>
      <c r="CK27" s="305">
        <f t="shared" si="7"/>
        <v>5.2437498638957418</v>
      </c>
      <c r="CL27" s="305">
        <f>Юсь!C42</f>
        <v>235.76499999999999</v>
      </c>
      <c r="CM27" s="305">
        <f>Юсь!D42</f>
        <v>93.787000000000006</v>
      </c>
      <c r="CN27" s="305">
        <f t="shared" si="8"/>
        <v>39.779865544079918</v>
      </c>
      <c r="CO27" s="305">
        <f>Юсь!C49</f>
        <v>88.9</v>
      </c>
      <c r="CP27" s="305">
        <f>Юсь!D49</f>
        <v>0</v>
      </c>
      <c r="CQ27" s="298">
        <f t="shared" si="39"/>
        <v>0</v>
      </c>
      <c r="CR27" s="317">
        <f>Юсь!C50</f>
        <v>403.60199999999998</v>
      </c>
      <c r="CS27" s="305">
        <f>Юсь!D50</f>
        <v>0</v>
      </c>
      <c r="CT27" s="305">
        <f t="shared" si="9"/>
        <v>0</v>
      </c>
      <c r="CU27" s="305"/>
      <c r="CV27" s="305"/>
      <c r="CW27" s="305"/>
      <c r="CX27" s="313"/>
      <c r="CY27" s="313"/>
      <c r="CZ27" s="305" t="e">
        <f t="shared" si="40"/>
        <v>#DIV/0!</v>
      </c>
      <c r="DA27" s="305"/>
      <c r="DB27" s="305"/>
      <c r="DC27" s="305"/>
      <c r="DD27" s="305"/>
      <c r="DE27" s="305"/>
      <c r="DF27" s="305"/>
      <c r="DG27" s="307">
        <f t="shared" si="41"/>
        <v>14447.084490000001</v>
      </c>
      <c r="DH27" s="307">
        <f t="shared" si="41"/>
        <v>2545.7347399999999</v>
      </c>
      <c r="DI27" s="305">
        <f t="shared" si="42"/>
        <v>17.621096780891047</v>
      </c>
      <c r="DJ27" s="313">
        <f t="shared" si="43"/>
        <v>1590.0640000000001</v>
      </c>
      <c r="DK27" s="313">
        <f t="shared" si="43"/>
        <v>460.26371999999998</v>
      </c>
      <c r="DL27" s="305">
        <f t="shared" si="44"/>
        <v>28.946238641966609</v>
      </c>
      <c r="DM27" s="305">
        <f>Юсь!C58</f>
        <v>1579.9</v>
      </c>
      <c r="DN27" s="305">
        <f>Юсь!D58</f>
        <v>455.09971999999999</v>
      </c>
      <c r="DO27" s="305">
        <f t="shared" si="45"/>
        <v>28.805602886258626</v>
      </c>
      <c r="DP27" s="305">
        <f>Юсь!C61</f>
        <v>0</v>
      </c>
      <c r="DQ27" s="305">
        <f>Юсь!D61</f>
        <v>0</v>
      </c>
      <c r="DR27" s="305" t="e">
        <f t="shared" si="46"/>
        <v>#DIV/0!</v>
      </c>
      <c r="DS27" s="305">
        <f>Юсь!C62</f>
        <v>5</v>
      </c>
      <c r="DT27" s="305">
        <f>Юсь!D62</f>
        <v>0</v>
      </c>
      <c r="DU27" s="305">
        <f t="shared" si="47"/>
        <v>0</v>
      </c>
      <c r="DV27" s="305">
        <f>Юсь!C63</f>
        <v>5.1639999999999997</v>
      </c>
      <c r="DW27" s="305">
        <f>Юсь!D63</f>
        <v>5.1639999999999997</v>
      </c>
      <c r="DX27" s="305">
        <f t="shared" si="48"/>
        <v>100</v>
      </c>
      <c r="DY27" s="305">
        <f>Юсь!C65</f>
        <v>235.76499999999999</v>
      </c>
      <c r="DZ27" s="305">
        <f>Юсь!D65</f>
        <v>76.343999999999994</v>
      </c>
      <c r="EA27" s="305">
        <f t="shared" si="49"/>
        <v>32.381396729794496</v>
      </c>
      <c r="EB27" s="305">
        <f>Юсь!C66</f>
        <v>315</v>
      </c>
      <c r="EC27" s="305">
        <f>Юсь!D66</f>
        <v>5.83134</v>
      </c>
      <c r="ED27" s="305">
        <f t="shared" si="50"/>
        <v>1.8512190476190478</v>
      </c>
      <c r="EE27" s="313">
        <f>Юсь!C72</f>
        <v>3033.2308400000002</v>
      </c>
      <c r="EF27" s="313">
        <f>Юсь!D72</f>
        <v>371</v>
      </c>
      <c r="EG27" s="305">
        <f t="shared" si="51"/>
        <v>12.23118251032948</v>
      </c>
      <c r="EH27" s="313">
        <f>Юсь!C77</f>
        <v>7138.3246499999996</v>
      </c>
      <c r="EI27" s="313">
        <f>Юсь!D77</f>
        <v>828.93991000000005</v>
      </c>
      <c r="EJ27" s="305">
        <f t="shared" si="52"/>
        <v>11.612527457685747</v>
      </c>
      <c r="EK27" s="313">
        <f>Юсь!C81</f>
        <v>2124.6999999999998</v>
      </c>
      <c r="EL27" s="318">
        <f>Юсь!D81</f>
        <v>793.36577</v>
      </c>
      <c r="EM27" s="305">
        <f t="shared" si="10"/>
        <v>37.340131312655906</v>
      </c>
      <c r="EN27" s="305">
        <f>Юсь!C83</f>
        <v>0</v>
      </c>
      <c r="EO27" s="305">
        <f>Юсь!D83</f>
        <v>0</v>
      </c>
      <c r="EP27" s="305" t="e">
        <f t="shared" si="11"/>
        <v>#DIV/0!</v>
      </c>
      <c r="EQ27" s="319">
        <f>Юсь!C88</f>
        <v>10</v>
      </c>
      <c r="ER27" s="319">
        <f>Юсь!D88</f>
        <v>9.99</v>
      </c>
      <c r="ES27" s="305">
        <f t="shared" si="53"/>
        <v>99.9</v>
      </c>
      <c r="ET27" s="305">
        <f>Юсь!C94</f>
        <v>0</v>
      </c>
      <c r="EU27" s="305">
        <f>Юсь!D94</f>
        <v>0</v>
      </c>
      <c r="EV27" s="298" t="e">
        <f t="shared" si="54"/>
        <v>#DIV/0!</v>
      </c>
      <c r="EW27" s="312">
        <f t="shared" si="12"/>
        <v>-1002.1408400000018</v>
      </c>
      <c r="EX27" s="312">
        <f t="shared" si="13"/>
        <v>469.17106000000013</v>
      </c>
      <c r="EY27" s="298">
        <f t="shared" si="56"/>
        <v>-46.816878553716982</v>
      </c>
      <c r="EZ27" s="159"/>
      <c r="FA27" s="160"/>
      <c r="FC27" s="160"/>
    </row>
    <row r="28" spans="1:170" s="157" customFormat="1" ht="23.25" customHeight="1">
      <c r="A28" s="341">
        <v>15</v>
      </c>
      <c r="B28" s="343" t="s">
        <v>304</v>
      </c>
      <c r="C28" s="320">
        <f t="shared" si="14"/>
        <v>14751.52252</v>
      </c>
      <c r="D28" s="297">
        <f>G28+CA28+CY28</f>
        <v>2734.4059699999998</v>
      </c>
      <c r="E28" s="305">
        <f>D28/C28*100</f>
        <v>18.536432197372939</v>
      </c>
      <c r="F28" s="299">
        <f t="shared" si="15"/>
        <v>2801</v>
      </c>
      <c r="G28" s="299">
        <f>J28+Y28+AB28+AE28+AH28+AN28+AT28+BF28+AK28+BR28+BO28+AZ28+M28+S28+P28+V28+AQ28</f>
        <v>728.29397000000017</v>
      </c>
      <c r="H28" s="305">
        <f>G28/F28*100</f>
        <v>26.001212781149597</v>
      </c>
      <c r="I28" s="313">
        <f>Яра!C6</f>
        <v>189</v>
      </c>
      <c r="J28" s="449">
        <f>Яра!D6</f>
        <v>86.229550000000003</v>
      </c>
      <c r="K28" s="305">
        <f t="shared" si="17"/>
        <v>45.624100529100531</v>
      </c>
      <c r="L28" s="305">
        <f>Яра!C8</f>
        <v>355.84199999999998</v>
      </c>
      <c r="M28" s="305">
        <f>Яра!D8</f>
        <v>213.83381</v>
      </c>
      <c r="N28" s="298">
        <f t="shared" si="18"/>
        <v>60.092347165314941</v>
      </c>
      <c r="O28" s="298">
        <f>Яра!C9</f>
        <v>3.8159999999999998</v>
      </c>
      <c r="P28" s="298">
        <f>Яра!D9</f>
        <v>1.3235699999999999</v>
      </c>
      <c r="Q28" s="298">
        <f t="shared" si="19"/>
        <v>34.684748427672957</v>
      </c>
      <c r="R28" s="298">
        <f>Яра!C10</f>
        <v>594.34199999999998</v>
      </c>
      <c r="S28" s="298">
        <f>Яра!D10</f>
        <v>247.80506</v>
      </c>
      <c r="T28" s="298">
        <f t="shared" si="20"/>
        <v>41.694017922341011</v>
      </c>
      <c r="U28" s="298">
        <f>Яра!C11</f>
        <v>0</v>
      </c>
      <c r="V28" s="302">
        <f>Яра!D11</f>
        <v>-26.239439999999998</v>
      </c>
      <c r="W28" s="298" t="e">
        <f t="shared" si="21"/>
        <v>#DIV/0!</v>
      </c>
      <c r="X28" s="313">
        <f>Яра!C13</f>
        <v>20</v>
      </c>
      <c r="Y28" s="313">
        <f>Яра!D13</f>
        <v>7.33026</v>
      </c>
      <c r="Z28" s="305">
        <f t="shared" si="22"/>
        <v>36.651299999999999</v>
      </c>
      <c r="AA28" s="313">
        <f>Яра!C15</f>
        <v>385</v>
      </c>
      <c r="AB28" s="304">
        <f>Яра!D15</f>
        <v>71.048910000000006</v>
      </c>
      <c r="AC28" s="305">
        <f t="shared" si="23"/>
        <v>18.454262337662339</v>
      </c>
      <c r="AD28" s="313">
        <f>Яра!C16</f>
        <v>1050</v>
      </c>
      <c r="AE28" s="313">
        <f>Яра!D16</f>
        <v>92.449479999999994</v>
      </c>
      <c r="AF28" s="305">
        <f t="shared" si="4"/>
        <v>8.8047123809523793</v>
      </c>
      <c r="AG28" s="305">
        <f>Яра!C18</f>
        <v>8</v>
      </c>
      <c r="AH28" s="305">
        <f>Яра!D18</f>
        <v>1.9</v>
      </c>
      <c r="AI28" s="305">
        <f t="shared" si="24"/>
        <v>23.75</v>
      </c>
      <c r="AJ28" s="305"/>
      <c r="AK28" s="305"/>
      <c r="AL28" s="305" t="e">
        <f>AJ28/AK28*100</f>
        <v>#DIV/0!</v>
      </c>
      <c r="AM28" s="313">
        <v>0</v>
      </c>
      <c r="AN28" s="313">
        <v>0</v>
      </c>
      <c r="AO28" s="305" t="e">
        <f t="shared" si="6"/>
        <v>#DIV/0!</v>
      </c>
      <c r="AP28" s="313">
        <f>Яра!C27</f>
        <v>20</v>
      </c>
      <c r="AQ28" s="314">
        <f>Яра!D27</f>
        <v>10.557259999999999</v>
      </c>
      <c r="AR28" s="305">
        <f t="shared" si="25"/>
        <v>52.786299999999997</v>
      </c>
      <c r="AS28" s="307">
        <f>Яра!C28</f>
        <v>0</v>
      </c>
      <c r="AT28" s="314">
        <f>Яра!D28</f>
        <v>0</v>
      </c>
      <c r="AU28" s="305" t="e">
        <f t="shared" si="26"/>
        <v>#DIV/0!</v>
      </c>
      <c r="AV28" s="313"/>
      <c r="AW28" s="313"/>
      <c r="AX28" s="305" t="e">
        <f t="shared" si="27"/>
        <v>#DIV/0!</v>
      </c>
      <c r="AY28" s="305">
        <f>Яра!C31</f>
        <v>50</v>
      </c>
      <c r="AZ28" s="308">
        <f>Яра!D31</f>
        <v>22.055510000000002</v>
      </c>
      <c r="BA28" s="305">
        <f t="shared" si="28"/>
        <v>44.111020000000003</v>
      </c>
      <c r="BB28" s="305"/>
      <c r="BC28" s="305"/>
      <c r="BD28" s="305"/>
      <c r="BE28" s="305">
        <f>Яра!C34</f>
        <v>125</v>
      </c>
      <c r="BF28" s="305">
        <v>0</v>
      </c>
      <c r="BG28" s="305">
        <f t="shared" si="29"/>
        <v>0</v>
      </c>
      <c r="BH28" s="305"/>
      <c r="BI28" s="305"/>
      <c r="BJ28" s="305" t="e">
        <f t="shared" si="30"/>
        <v>#DIV/0!</v>
      </c>
      <c r="BK28" s="305"/>
      <c r="BL28" s="305"/>
      <c r="BM28" s="305"/>
      <c r="BN28" s="305">
        <f>Яра!C35</f>
        <v>0</v>
      </c>
      <c r="BO28" s="305">
        <f>Яра!D35</f>
        <v>0</v>
      </c>
      <c r="BP28" s="298" t="e">
        <f t="shared" si="31"/>
        <v>#DIV/0!</v>
      </c>
      <c r="BQ28" s="305">
        <f>Яра!C37</f>
        <v>0</v>
      </c>
      <c r="BR28" s="305">
        <f>Яра!D37</f>
        <v>0</v>
      </c>
      <c r="BS28" s="305" t="e">
        <f t="shared" si="32"/>
        <v>#DIV/0!</v>
      </c>
      <c r="BT28" s="305"/>
      <c r="BU28" s="305"/>
      <c r="BV28" s="315" t="e">
        <f t="shared" si="33"/>
        <v>#DIV/0!</v>
      </c>
      <c r="BW28" s="315"/>
      <c r="BX28" s="315"/>
      <c r="BY28" s="315" t="e">
        <f t="shared" si="34"/>
        <v>#DIV/0!</v>
      </c>
      <c r="BZ28" s="303">
        <f t="shared" si="35"/>
        <v>11950.52252</v>
      </c>
      <c r="CA28" s="303">
        <f t="shared" si="36"/>
        <v>2006.1119999999999</v>
      </c>
      <c r="CB28" s="305">
        <f t="shared" si="55"/>
        <v>16.786814104928357</v>
      </c>
      <c r="CC28" s="305">
        <f>Яра!C42</f>
        <v>3431.9</v>
      </c>
      <c r="CD28" s="305">
        <f>Яра!D42</f>
        <v>1429.96</v>
      </c>
      <c r="CE28" s="305">
        <f t="shared" si="37"/>
        <v>41.666715230630267</v>
      </c>
      <c r="CF28" s="305">
        <f>Яра!C43</f>
        <v>0</v>
      </c>
      <c r="CG28" s="460">
        <f>Яра!D43</f>
        <v>0</v>
      </c>
      <c r="CH28" s="305" t="e">
        <f t="shared" si="38"/>
        <v>#DIV/0!</v>
      </c>
      <c r="CI28" s="305">
        <f>Яра!C44</f>
        <v>4212.85016</v>
      </c>
      <c r="CJ28" s="305">
        <f>Яра!D44</f>
        <v>399.178</v>
      </c>
      <c r="CK28" s="305">
        <f t="shared" si="7"/>
        <v>9.4752479874574984</v>
      </c>
      <c r="CL28" s="305">
        <f>Яра!C45</f>
        <v>235.76499999999999</v>
      </c>
      <c r="CM28" s="305">
        <f>Яра!D45</f>
        <v>93.787000000000006</v>
      </c>
      <c r="CN28" s="305">
        <f t="shared" si="8"/>
        <v>39.779865544079918</v>
      </c>
      <c r="CO28" s="305">
        <f>Яра!C47</f>
        <v>3782.9250000000002</v>
      </c>
      <c r="CP28" s="305">
        <f>Яра!D47</f>
        <v>83.186999999999998</v>
      </c>
      <c r="CQ28" s="298">
        <f t="shared" si="39"/>
        <v>2.1990126687682148</v>
      </c>
      <c r="CR28" s="317">
        <f>SUM(Яра!C46)</f>
        <v>287.08235999999999</v>
      </c>
      <c r="CS28" s="305">
        <f>Яра!D51</f>
        <v>0</v>
      </c>
      <c r="CT28" s="305">
        <f t="shared" si="9"/>
        <v>0</v>
      </c>
      <c r="CU28" s="305"/>
      <c r="CV28" s="305"/>
      <c r="CW28" s="305"/>
      <c r="CX28" s="313"/>
      <c r="CY28" s="313"/>
      <c r="CZ28" s="305" t="e">
        <f t="shared" si="40"/>
        <v>#DIV/0!</v>
      </c>
      <c r="DA28" s="305"/>
      <c r="DB28" s="305">
        <f>Яра!D46</f>
        <v>0</v>
      </c>
      <c r="DC28" s="305" t="e">
        <f>DB28/DA28</f>
        <v>#DIV/0!</v>
      </c>
      <c r="DD28" s="305"/>
      <c r="DE28" s="305"/>
      <c r="DF28" s="305"/>
      <c r="DG28" s="307">
        <f t="shared" si="41"/>
        <v>15207.269340000001</v>
      </c>
      <c r="DH28" s="307">
        <f t="shared" si="41"/>
        <v>2735.4182100000003</v>
      </c>
      <c r="DI28" s="305">
        <f t="shared" si="42"/>
        <v>17.987569949885561</v>
      </c>
      <c r="DJ28" s="313">
        <f t="shared" si="43"/>
        <v>1731.4121299999999</v>
      </c>
      <c r="DK28" s="313">
        <f t="shared" si="43"/>
        <v>597.37025999999992</v>
      </c>
      <c r="DL28" s="305">
        <f t="shared" si="44"/>
        <v>34.501910299080549</v>
      </c>
      <c r="DM28" s="305">
        <f>Яра!C59</f>
        <v>1648.8</v>
      </c>
      <c r="DN28" s="305">
        <f>Яра!D59</f>
        <v>592.36425999999994</v>
      </c>
      <c r="DO28" s="305">
        <f t="shared" si="45"/>
        <v>35.9269929645803</v>
      </c>
      <c r="DP28" s="305">
        <f>Яра!C62</f>
        <v>0</v>
      </c>
      <c r="DQ28" s="305">
        <f>Яра!D62</f>
        <v>0</v>
      </c>
      <c r="DR28" s="305" t="e">
        <f t="shared" si="46"/>
        <v>#DIV/0!</v>
      </c>
      <c r="DS28" s="305">
        <f>Яра!C63</f>
        <v>10</v>
      </c>
      <c r="DT28" s="305">
        <f>Яра!D63</f>
        <v>0</v>
      </c>
      <c r="DU28" s="305">
        <f t="shared" si="47"/>
        <v>0</v>
      </c>
      <c r="DV28" s="305">
        <f>Яра!C64</f>
        <v>72.612129999999993</v>
      </c>
      <c r="DW28" s="305">
        <f>Яра!D64</f>
        <v>5.0060000000000002</v>
      </c>
      <c r="DX28" s="305">
        <f t="shared" si="48"/>
        <v>6.8941649280912163</v>
      </c>
      <c r="DY28" s="305">
        <f>Яра!C66</f>
        <v>235.76499999999999</v>
      </c>
      <c r="DZ28" s="305">
        <f>Яра!D65</f>
        <v>77.839119999999994</v>
      </c>
      <c r="EA28" s="305">
        <f t="shared" si="49"/>
        <v>33.015553623311348</v>
      </c>
      <c r="EB28" s="305">
        <f>Яра!C67</f>
        <v>25</v>
      </c>
      <c r="EC28" s="305">
        <f>Яра!D67</f>
        <v>11.7659</v>
      </c>
      <c r="ED28" s="305">
        <f t="shared" si="50"/>
        <v>47.063600000000001</v>
      </c>
      <c r="EE28" s="313">
        <f>Яра!C73</f>
        <v>5630.90834</v>
      </c>
      <c r="EF28" s="313">
        <f>Яра!D73</f>
        <v>451.53073000000001</v>
      </c>
      <c r="EG28" s="305">
        <f t="shared" si="51"/>
        <v>8.0187902685697061</v>
      </c>
      <c r="EH28" s="313">
        <f>Яра!C78</f>
        <v>5348.3968700000005</v>
      </c>
      <c r="EI28" s="313">
        <f>Яра!D78</f>
        <v>610.27308000000005</v>
      </c>
      <c r="EJ28" s="305">
        <f t="shared" si="52"/>
        <v>11.410392587414703</v>
      </c>
      <c r="EK28" s="313">
        <f>Яра!C82</f>
        <v>2213.7869999999998</v>
      </c>
      <c r="EL28" s="318">
        <f>Яра!D82</f>
        <v>964.78412000000003</v>
      </c>
      <c r="EM28" s="305">
        <f t="shared" si="10"/>
        <v>43.580711242770874</v>
      </c>
      <c r="EN28" s="305">
        <f>Яра!C84</f>
        <v>0</v>
      </c>
      <c r="EO28" s="305">
        <f>Яра!D84</f>
        <v>0</v>
      </c>
      <c r="EP28" s="305" t="e">
        <f t="shared" si="11"/>
        <v>#DIV/0!</v>
      </c>
      <c r="EQ28" s="319">
        <f>Яра!C89</f>
        <v>22</v>
      </c>
      <c r="ER28" s="319">
        <f>Яра!D89</f>
        <v>21.855</v>
      </c>
      <c r="ES28" s="305">
        <f t="shared" si="53"/>
        <v>99.340909090909093</v>
      </c>
      <c r="ET28" s="305">
        <f>Яра!C95</f>
        <v>0</v>
      </c>
      <c r="EU28" s="305">
        <f>Яра!D95</f>
        <v>0</v>
      </c>
      <c r="EV28" s="298" t="e">
        <f t="shared" si="54"/>
        <v>#DIV/0!</v>
      </c>
      <c r="EW28" s="312">
        <f t="shared" si="12"/>
        <v>-455.7468200000003</v>
      </c>
      <c r="EX28" s="312">
        <f t="shared" si="13"/>
        <v>-1.0122400000004745</v>
      </c>
      <c r="EY28" s="298">
        <f t="shared" si="56"/>
        <v>0.22210577355218272</v>
      </c>
      <c r="EZ28" s="159"/>
      <c r="FA28" s="160"/>
      <c r="FC28" s="160"/>
    </row>
    <row r="29" spans="1:170" s="157" customFormat="1" ht="25.5" customHeight="1">
      <c r="A29" s="341">
        <v>16</v>
      </c>
      <c r="B29" s="342" t="s">
        <v>305</v>
      </c>
      <c r="C29" s="296">
        <f t="shared" si="14"/>
        <v>12987.753439999999</v>
      </c>
      <c r="D29" s="297">
        <f t="shared" si="0"/>
        <v>1814.58628</v>
      </c>
      <c r="E29" s="298">
        <f t="shared" si="1"/>
        <v>13.971517771590836</v>
      </c>
      <c r="F29" s="299">
        <f t="shared" si="15"/>
        <v>1845.98</v>
      </c>
      <c r="G29" s="299">
        <f t="shared" si="3"/>
        <v>573.81209000000001</v>
      </c>
      <c r="H29" s="298">
        <f t="shared" si="16"/>
        <v>31.084415324109688</v>
      </c>
      <c r="I29" s="303">
        <f>Яро!C6</f>
        <v>120</v>
      </c>
      <c r="J29" s="449">
        <f>Яро!D6</f>
        <v>26.968730000000001</v>
      </c>
      <c r="K29" s="298">
        <f t="shared" si="17"/>
        <v>22.473941666666665</v>
      </c>
      <c r="L29" s="298">
        <f>Яро!C8</f>
        <v>204.39599999999999</v>
      </c>
      <c r="M29" s="298">
        <f>Яро!D8</f>
        <v>122.82715</v>
      </c>
      <c r="N29" s="298">
        <f t="shared" si="18"/>
        <v>60.092736648466705</v>
      </c>
      <c r="O29" s="298">
        <f>Яро!C9</f>
        <v>2.1920000000000002</v>
      </c>
      <c r="P29" s="298">
        <f>Яро!D9</f>
        <v>0.76026000000000005</v>
      </c>
      <c r="Q29" s="298">
        <f t="shared" si="19"/>
        <v>34.683394160583944</v>
      </c>
      <c r="R29" s="298">
        <f>Яро!C10</f>
        <v>341.392</v>
      </c>
      <c r="S29" s="298">
        <f>Яро!D10</f>
        <v>142.34044</v>
      </c>
      <c r="T29" s="298">
        <f t="shared" si="20"/>
        <v>41.694134601865308</v>
      </c>
      <c r="U29" s="298">
        <f>Яро!C11</f>
        <v>0</v>
      </c>
      <c r="V29" s="302">
        <f>Яро!D11</f>
        <v>-15.07208</v>
      </c>
      <c r="W29" s="298" t="e">
        <f t="shared" si="21"/>
        <v>#DIV/0!</v>
      </c>
      <c r="X29" s="303">
        <f>Яро!C13</f>
        <v>10</v>
      </c>
      <c r="Y29" s="303">
        <f>Яро!D13</f>
        <v>0</v>
      </c>
      <c r="Z29" s="298">
        <f t="shared" si="22"/>
        <v>0</v>
      </c>
      <c r="AA29" s="303">
        <f>Яро!C15</f>
        <v>323</v>
      </c>
      <c r="AB29" s="304">
        <f>Яро!D15</f>
        <v>1.6248</v>
      </c>
      <c r="AC29" s="298">
        <f t="shared" si="23"/>
        <v>0.50303405572755422</v>
      </c>
      <c r="AD29" s="303">
        <f>Яро!C16</f>
        <v>520</v>
      </c>
      <c r="AE29" s="303">
        <f>Яро!D16</f>
        <v>57.242820000000002</v>
      </c>
      <c r="AF29" s="298">
        <f t="shared" si="4"/>
        <v>11.008234615384616</v>
      </c>
      <c r="AG29" s="298">
        <f>Яро!C18</f>
        <v>5</v>
      </c>
      <c r="AH29" s="298">
        <f>Яро!D18</f>
        <v>0.8</v>
      </c>
      <c r="AI29" s="298">
        <f t="shared" si="24"/>
        <v>16</v>
      </c>
      <c r="AJ29" s="298"/>
      <c r="AK29" s="298"/>
      <c r="AL29" s="298" t="e">
        <f>AJ29/AK29*100</f>
        <v>#DIV/0!</v>
      </c>
      <c r="AM29" s="303">
        <v>0</v>
      </c>
      <c r="AN29" s="303">
        <v>0</v>
      </c>
      <c r="AO29" s="298" t="e">
        <f t="shared" si="6"/>
        <v>#DIV/0!</v>
      </c>
      <c r="AP29" s="303">
        <f>Яро!C26</f>
        <v>320</v>
      </c>
      <c r="AQ29" s="306">
        <f>Яро!D27</f>
        <v>236.11997</v>
      </c>
      <c r="AR29" s="298">
        <f t="shared" si="25"/>
        <v>73.78749062499999</v>
      </c>
      <c r="AS29" s="307">
        <v>0</v>
      </c>
      <c r="AT29" s="306">
        <f>Яро!D28</f>
        <v>0</v>
      </c>
      <c r="AU29" s="298" t="e">
        <f t="shared" si="26"/>
        <v>#DIV/0!</v>
      </c>
      <c r="AV29" s="303"/>
      <c r="AW29" s="303"/>
      <c r="AX29" s="298" t="e">
        <f t="shared" si="27"/>
        <v>#DIV/0!</v>
      </c>
      <c r="AY29" s="298"/>
      <c r="AZ29" s="308">
        <f>Яро!D29</f>
        <v>0</v>
      </c>
      <c r="BA29" s="298" t="e">
        <f t="shared" si="28"/>
        <v>#DIV/0!</v>
      </c>
      <c r="BB29" s="298"/>
      <c r="BC29" s="298"/>
      <c r="BD29" s="298"/>
      <c r="BE29" s="298">
        <f>Яро!C31</f>
        <v>0</v>
      </c>
      <c r="BF29" s="298">
        <f>Яро!D31</f>
        <v>0</v>
      </c>
      <c r="BG29" s="298" t="e">
        <f t="shared" si="29"/>
        <v>#DIV/0!</v>
      </c>
      <c r="BH29" s="298"/>
      <c r="BI29" s="298"/>
      <c r="BJ29" s="298" t="e">
        <f t="shared" si="30"/>
        <v>#DIV/0!</v>
      </c>
      <c r="BK29" s="298"/>
      <c r="BL29" s="298"/>
      <c r="BM29" s="298"/>
      <c r="BN29" s="298">
        <f>Яро!C34</f>
        <v>0</v>
      </c>
      <c r="BO29" s="298">
        <f>Яро!D34</f>
        <v>0</v>
      </c>
      <c r="BP29" s="298" t="e">
        <f t="shared" si="31"/>
        <v>#DIV/0!</v>
      </c>
      <c r="BQ29" s="298">
        <v>0</v>
      </c>
      <c r="BR29" s="298">
        <f>SUM(Яро!D36)</f>
        <v>0.2</v>
      </c>
      <c r="BS29" s="298" t="e">
        <f t="shared" si="32"/>
        <v>#DIV/0!</v>
      </c>
      <c r="BT29" s="298"/>
      <c r="BU29" s="298"/>
      <c r="BV29" s="310" t="e">
        <f t="shared" si="33"/>
        <v>#DIV/0!</v>
      </c>
      <c r="BW29" s="310"/>
      <c r="BX29" s="310"/>
      <c r="BY29" s="310" t="e">
        <f t="shared" si="34"/>
        <v>#DIV/0!</v>
      </c>
      <c r="BZ29" s="303">
        <f t="shared" si="35"/>
        <v>11141.773439999999</v>
      </c>
      <c r="CA29" s="303">
        <f t="shared" si="36"/>
        <v>1240.7741900000001</v>
      </c>
      <c r="CB29" s="298">
        <f t="shared" si="55"/>
        <v>11.13623604609932</v>
      </c>
      <c r="CC29" s="305">
        <f>Яро!C40</f>
        <v>2129.1</v>
      </c>
      <c r="CD29" s="305">
        <f>Яро!D40</f>
        <v>887.125</v>
      </c>
      <c r="CE29" s="298">
        <f t="shared" si="37"/>
        <v>41.666666666666671</v>
      </c>
      <c r="CF29" s="298">
        <f>Яро!C41</f>
        <v>0</v>
      </c>
      <c r="CG29" s="459">
        <f>Яро!D41</f>
        <v>0</v>
      </c>
      <c r="CH29" s="298" t="e">
        <f t="shared" si="38"/>
        <v>#DIV/0!</v>
      </c>
      <c r="CI29" s="298">
        <f>Яро!C42</f>
        <v>5635.3174399999998</v>
      </c>
      <c r="CJ29" s="298">
        <f>Яро!D42</f>
        <v>270</v>
      </c>
      <c r="CK29" s="298">
        <f t="shared" si="7"/>
        <v>4.7912119037610061</v>
      </c>
      <c r="CL29" s="298">
        <f>Яро!C43</f>
        <v>94.305999999999997</v>
      </c>
      <c r="CM29" s="298">
        <f>Яро!D43</f>
        <v>42.960999999999999</v>
      </c>
      <c r="CN29" s="298">
        <f t="shared" si="8"/>
        <v>45.554895764850592</v>
      </c>
      <c r="CO29" s="298">
        <f>Яро!C45</f>
        <v>2407.203</v>
      </c>
      <c r="CP29" s="298">
        <f>Яро!D45</f>
        <v>40.688189999999999</v>
      </c>
      <c r="CQ29" s="298">
        <f t="shared" si="39"/>
        <v>1.6902683321680805</v>
      </c>
      <c r="CR29" s="302">
        <f>Яро!C46</f>
        <v>875.84699999999998</v>
      </c>
      <c r="CS29" s="298">
        <f>Яро!D46</f>
        <v>0</v>
      </c>
      <c r="CT29" s="298">
        <f t="shared" si="9"/>
        <v>0</v>
      </c>
      <c r="CU29" s="298"/>
      <c r="CV29" s="298"/>
      <c r="CW29" s="298"/>
      <c r="CX29" s="303"/>
      <c r="CY29" s="303"/>
      <c r="CZ29" s="298" t="e">
        <f t="shared" si="40"/>
        <v>#DIV/0!</v>
      </c>
      <c r="DA29" s="298"/>
      <c r="DB29" s="298"/>
      <c r="DC29" s="298"/>
      <c r="DD29" s="298"/>
      <c r="DE29" s="298"/>
      <c r="DF29" s="298"/>
      <c r="DG29" s="307">
        <f t="shared" si="41"/>
        <v>13303.344789999999</v>
      </c>
      <c r="DH29" s="307">
        <f t="shared" si="41"/>
        <v>1264.55999</v>
      </c>
      <c r="DI29" s="298">
        <f t="shared" si="42"/>
        <v>9.5055793107802344</v>
      </c>
      <c r="DJ29" s="303">
        <f t="shared" si="43"/>
        <v>1487.9199999999998</v>
      </c>
      <c r="DK29" s="303">
        <f t="shared" si="43"/>
        <v>355.01348999999999</v>
      </c>
      <c r="DL29" s="298">
        <f t="shared" si="44"/>
        <v>23.859716248185389</v>
      </c>
      <c r="DM29" s="298">
        <f>Яро!C56</f>
        <v>1474.3</v>
      </c>
      <c r="DN29" s="298">
        <f>Яро!D56</f>
        <v>351.39348999999999</v>
      </c>
      <c r="DO29" s="298">
        <f t="shared" si="45"/>
        <v>23.834598792647359</v>
      </c>
      <c r="DP29" s="298">
        <f>Яро!C59</f>
        <v>0</v>
      </c>
      <c r="DQ29" s="298">
        <f>Яро!D59</f>
        <v>0</v>
      </c>
      <c r="DR29" s="298" t="e">
        <f t="shared" si="46"/>
        <v>#DIV/0!</v>
      </c>
      <c r="DS29" s="298">
        <f>Яро!C60</f>
        <v>10</v>
      </c>
      <c r="DT29" s="298">
        <f>Яро!D60</f>
        <v>0</v>
      </c>
      <c r="DU29" s="298">
        <f t="shared" si="47"/>
        <v>0</v>
      </c>
      <c r="DV29" s="298">
        <f>Яро!C61</f>
        <v>3.62</v>
      </c>
      <c r="DW29" s="298">
        <f>Яро!D61</f>
        <v>3.62</v>
      </c>
      <c r="DX29" s="298">
        <f t="shared" si="48"/>
        <v>100</v>
      </c>
      <c r="DY29" s="298">
        <f>Яро!C62</f>
        <v>94.305999999999997</v>
      </c>
      <c r="DZ29" s="298">
        <f>Яро!D62</f>
        <v>2</v>
      </c>
      <c r="EA29" s="298">
        <f t="shared" si="49"/>
        <v>2.1207558373804423</v>
      </c>
      <c r="EB29" s="298">
        <f>Яро!C64</f>
        <v>16.8</v>
      </c>
      <c r="EC29" s="298">
        <f>Яро!D64</f>
        <v>5</v>
      </c>
      <c r="ED29" s="298">
        <f t="shared" si="50"/>
        <v>29.761904761904763</v>
      </c>
      <c r="EE29" s="303">
        <f>Яро!C70</f>
        <v>1609.6513499999999</v>
      </c>
      <c r="EF29" s="303">
        <f>Яро!D70</f>
        <v>309</v>
      </c>
      <c r="EG29" s="298">
        <f t="shared" si="51"/>
        <v>19.196703683689019</v>
      </c>
      <c r="EH29" s="303">
        <f>Яро!C75</f>
        <v>8854.7144399999997</v>
      </c>
      <c r="EI29" s="303">
        <f>Яро!D75</f>
        <v>107.74330999999999</v>
      </c>
      <c r="EJ29" s="298">
        <f t="shared" si="52"/>
        <v>1.2167903406719007</v>
      </c>
      <c r="EK29" s="303">
        <f>Яро!C80</f>
        <v>1224.953</v>
      </c>
      <c r="EL29" s="311">
        <f>Яро!D79</f>
        <v>483.25319000000002</v>
      </c>
      <c r="EM29" s="298">
        <f t="shared" si="10"/>
        <v>39.450753620751165</v>
      </c>
      <c r="EN29" s="298">
        <f>Яро!C81</f>
        <v>0</v>
      </c>
      <c r="EO29" s="298">
        <f>Яро!D81</f>
        <v>0</v>
      </c>
      <c r="EP29" s="298" t="e">
        <f t="shared" si="11"/>
        <v>#DIV/0!</v>
      </c>
      <c r="EQ29" s="299">
        <f>Яро!C86</f>
        <v>15</v>
      </c>
      <c r="ER29" s="299">
        <f>Яро!D86</f>
        <v>2.5499999999999998</v>
      </c>
      <c r="ES29" s="298">
        <f t="shared" si="53"/>
        <v>17</v>
      </c>
      <c r="ET29" s="298">
        <f>Яро!C92</f>
        <v>0</v>
      </c>
      <c r="EU29" s="298">
        <f>Яро!D92</f>
        <v>0</v>
      </c>
      <c r="EV29" s="298" t="e">
        <f t="shared" si="54"/>
        <v>#DIV/0!</v>
      </c>
      <c r="EW29" s="312">
        <f t="shared" si="12"/>
        <v>-315.5913500000006</v>
      </c>
      <c r="EX29" s="312">
        <f t="shared" si="13"/>
        <v>550.02629000000002</v>
      </c>
      <c r="EY29" s="298">
        <f t="shared" si="56"/>
        <v>-174.28433637360433</v>
      </c>
      <c r="EZ29" s="159"/>
      <c r="FA29" s="160"/>
      <c r="FC29" s="160"/>
    </row>
    <row r="30" spans="1:170" s="157" customFormat="1" ht="17.25" customHeight="1">
      <c r="A30" s="348"/>
      <c r="B30" s="349"/>
      <c r="C30" s="330"/>
      <c r="D30" s="331"/>
      <c r="E30" s="298"/>
      <c r="F30" s="299"/>
      <c r="G30" s="303"/>
      <c r="H30" s="298"/>
      <c r="I30" s="303"/>
      <c r="J30" s="450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333"/>
      <c r="W30" s="298"/>
      <c r="X30" s="303"/>
      <c r="Y30" s="303"/>
      <c r="Z30" s="298"/>
      <c r="AA30" s="303"/>
      <c r="AB30" s="303"/>
      <c r="AC30" s="298"/>
      <c r="AD30" s="303"/>
      <c r="AE30" s="303"/>
      <c r="AF30" s="298"/>
      <c r="AG30" s="298"/>
      <c r="AH30" s="298"/>
      <c r="AI30" s="298"/>
      <c r="AJ30" s="298"/>
      <c r="AK30" s="298"/>
      <c r="AL30" s="298"/>
      <c r="AM30" s="303"/>
      <c r="AN30" s="303"/>
      <c r="AO30" s="298"/>
      <c r="AP30" s="303"/>
      <c r="AQ30" s="303"/>
      <c r="AR30" s="298"/>
      <c r="AS30" s="303"/>
      <c r="AT30" s="306"/>
      <c r="AU30" s="298"/>
      <c r="AV30" s="303"/>
      <c r="AW30" s="303"/>
      <c r="AX30" s="298"/>
      <c r="AY30" s="298"/>
      <c r="AZ30" s="308"/>
      <c r="BA30" s="298" t="e">
        <f t="shared" si="28"/>
        <v>#DIV/0!</v>
      </c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310"/>
      <c r="BW30" s="310"/>
      <c r="BX30" s="310"/>
      <c r="BY30" s="310"/>
      <c r="BZ30" s="303"/>
      <c r="CA30" s="303"/>
      <c r="CB30" s="298"/>
      <c r="CC30" s="298"/>
      <c r="CD30" s="298"/>
      <c r="CE30" s="298"/>
      <c r="CF30" s="298"/>
      <c r="CG30" s="459"/>
      <c r="CH30" s="459"/>
      <c r="CI30" s="298"/>
      <c r="CJ30" s="298"/>
      <c r="CK30" s="298"/>
      <c r="CL30" s="298"/>
      <c r="CM30" s="298"/>
      <c r="CN30" s="298"/>
      <c r="CO30" s="298"/>
      <c r="CP30" s="298"/>
      <c r="CQ30" s="298"/>
      <c r="CR30" s="333"/>
      <c r="CS30" s="298"/>
      <c r="CT30" s="298"/>
      <c r="CU30" s="298"/>
      <c r="CV30" s="298"/>
      <c r="CW30" s="298"/>
      <c r="CX30" s="303"/>
      <c r="CY30" s="303"/>
      <c r="CZ30" s="298"/>
      <c r="DA30" s="298"/>
      <c r="DB30" s="298"/>
      <c r="DC30" s="298"/>
      <c r="DD30" s="298"/>
      <c r="DE30" s="298"/>
      <c r="DF30" s="298"/>
      <c r="DG30" s="303"/>
      <c r="DH30" s="303"/>
      <c r="DI30" s="298"/>
      <c r="DJ30" s="303"/>
      <c r="DK30" s="332"/>
      <c r="DL30" s="298"/>
      <c r="DM30" s="298"/>
      <c r="DN30" s="298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309"/>
      <c r="EA30" s="298"/>
      <c r="EB30" s="298"/>
      <c r="EC30" s="298"/>
      <c r="ED30" s="298"/>
      <c r="EE30" s="303"/>
      <c r="EF30" s="303"/>
      <c r="EG30" s="298"/>
      <c r="EH30" s="303"/>
      <c r="EI30" s="303"/>
      <c r="EJ30" s="298"/>
      <c r="EK30" s="303"/>
      <c r="EL30" s="303"/>
      <c r="EM30" s="298"/>
      <c r="EN30" s="298"/>
      <c r="EO30" s="298"/>
      <c r="EP30" s="298"/>
      <c r="EQ30" s="299"/>
      <c r="ER30" s="299"/>
      <c r="ES30" s="298"/>
      <c r="ET30" s="298"/>
      <c r="EU30" s="298"/>
      <c r="EV30" s="298"/>
      <c r="EW30" s="312"/>
      <c r="EX30" s="312"/>
      <c r="EY30" s="298"/>
      <c r="FA30" s="160"/>
      <c r="FC30" s="160"/>
    </row>
    <row r="31" spans="1:170" s="163" customFormat="1" ht="18.75">
      <c r="A31" s="511" t="s">
        <v>176</v>
      </c>
      <c r="B31" s="512"/>
      <c r="C31" s="334">
        <f>SUM(C14:C29)</f>
        <v>236025.86420000004</v>
      </c>
      <c r="D31" s="334">
        <f>SUM(D14:D29)</f>
        <v>44462.990449999998</v>
      </c>
      <c r="E31" s="335">
        <f>D31/C31*100</f>
        <v>18.838185637284063</v>
      </c>
      <c r="F31" s="336">
        <f>SUM(F14:F29)</f>
        <v>43742.666639999996</v>
      </c>
      <c r="G31" s="337">
        <f>SUM(G14:G29)</f>
        <v>14527.594770000002</v>
      </c>
      <c r="H31" s="335">
        <f>G31/F31*100</f>
        <v>33.21149780273204</v>
      </c>
      <c r="I31" s="337">
        <f>SUM(I14:I29)</f>
        <v>6540</v>
      </c>
      <c r="J31" s="451">
        <f>SUM(J14:J29)</f>
        <v>2368.7155900000002</v>
      </c>
      <c r="K31" s="335">
        <f>J31/I31*100</f>
        <v>36.21889281345566</v>
      </c>
      <c r="L31" s="335">
        <f>SUM(L14:L29)</f>
        <v>3854.9570000000003</v>
      </c>
      <c r="M31" s="335">
        <f>SUM(M14:M29)</f>
        <v>2316.5326300000002</v>
      </c>
      <c r="N31" s="335">
        <f>M31/L31*100</f>
        <v>60.092307903823574</v>
      </c>
      <c r="O31" s="335">
        <f>SUM(O14:O29)</f>
        <v>41.338000000000001</v>
      </c>
      <c r="P31" s="335">
        <f>SUM(P14:P29)</f>
        <v>14.3384</v>
      </c>
      <c r="Q31" s="335">
        <f>P31/O31*100</f>
        <v>34.685761285016206</v>
      </c>
      <c r="R31" s="335">
        <f>SUM(R14:R29)</f>
        <v>6438.7049999999999</v>
      </c>
      <c r="S31" s="335">
        <f>SUM(S14:S29)</f>
        <v>2684.5546099999997</v>
      </c>
      <c r="T31" s="335">
        <f>S31/R31*100</f>
        <v>41.694014712585833</v>
      </c>
      <c r="U31" s="335">
        <f>SUM(U14:U29)</f>
        <v>0</v>
      </c>
      <c r="V31" s="335">
        <f>SUM(V14:V29)</f>
        <v>-284.25989000000004</v>
      </c>
      <c r="W31" s="335" t="e">
        <f>V31/U31*100</f>
        <v>#DIV/0!</v>
      </c>
      <c r="X31" s="337">
        <f>SUM(X14:X29)</f>
        <v>465</v>
      </c>
      <c r="Y31" s="337">
        <f>SUM(Y14:Y29)</f>
        <v>498.95005999999995</v>
      </c>
      <c r="Z31" s="335">
        <f>Y31/X31*100</f>
        <v>107.30108817204299</v>
      </c>
      <c r="AA31" s="337">
        <f>SUM(AA14:AA29)</f>
        <v>6780</v>
      </c>
      <c r="AB31" s="337">
        <f>SUM(AB14:AB29)</f>
        <v>789.30350999999985</v>
      </c>
      <c r="AC31" s="335">
        <f>AB31/AA31*100</f>
        <v>11.641644690265485</v>
      </c>
      <c r="AD31" s="337">
        <f>SUM(AD14:AD29)</f>
        <v>15060.696</v>
      </c>
      <c r="AE31" s="337">
        <f>SUM(AE14:AE29)</f>
        <v>2699.0230999999999</v>
      </c>
      <c r="AF31" s="335">
        <f>AE31/AD31*100</f>
        <v>17.920971912586246</v>
      </c>
      <c r="AG31" s="338">
        <f>SUM(AG14:AG29)</f>
        <v>97</v>
      </c>
      <c r="AH31" s="335">
        <f>SUM(AH14:AH29)</f>
        <v>29.809999999999995</v>
      </c>
      <c r="AI31" s="298">
        <f t="shared" si="24"/>
        <v>30.731958762886592</v>
      </c>
      <c r="AJ31" s="337">
        <f>AJ14+AJ15+AJ16+AJ17+AJ18+AJ19+AJ20+AJ21+AJ22+AJ23+AJ24+AJ25+AJ26+AJ27+AJ28+AJ29</f>
        <v>0</v>
      </c>
      <c r="AK31" s="337">
        <f>AK14+AK15+AK16+AK17+AK18+AK19+AK20+AK21+AK22+AK23+AK24+AK25+AK26+AK27+AK28+AK29</f>
        <v>3.65E-3</v>
      </c>
      <c r="AL31" s="298" t="e">
        <f>AK31/AJ31*100</f>
        <v>#DIV/0!</v>
      </c>
      <c r="AM31" s="337">
        <f>SUM(AM14:AM29)</f>
        <v>0</v>
      </c>
      <c r="AN31" s="337">
        <f>SUM(AN14:AN29)</f>
        <v>0</v>
      </c>
      <c r="AO31" s="335" t="e">
        <f>AN31/AM31*100</f>
        <v>#DIV/0!</v>
      </c>
      <c r="AP31" s="337">
        <f>SUM(AP14:AP29)</f>
        <v>2284.0106400000004</v>
      </c>
      <c r="AQ31" s="337">
        <f>SUM(AQ14:AQ29)</f>
        <v>1033.8114600000001</v>
      </c>
      <c r="AR31" s="335">
        <f>AQ31/AP31*100</f>
        <v>45.26298791672879</v>
      </c>
      <c r="AS31" s="337">
        <f>SUM(AS14:AS29)</f>
        <v>238</v>
      </c>
      <c r="AT31" s="337">
        <f>SUM(AT14:AT29)</f>
        <v>125.46457000000001</v>
      </c>
      <c r="AU31" s="335">
        <f>AT31/AS31*100</f>
        <v>52.716205882352938</v>
      </c>
      <c r="AV31" s="337">
        <f>SUM(AV14:AV29)</f>
        <v>0</v>
      </c>
      <c r="AW31" s="337">
        <f>SUM(AW14:AW29)</f>
        <v>0</v>
      </c>
      <c r="AX31" s="335" t="e">
        <f>AW31/AV31*100</f>
        <v>#DIV/0!</v>
      </c>
      <c r="AY31" s="335">
        <f>SUM(AY14:AY29)</f>
        <v>510</v>
      </c>
      <c r="AZ31" s="335">
        <f>SUM(AZ14:AZ29)</f>
        <v>330.50568000000004</v>
      </c>
      <c r="BA31" s="298">
        <f t="shared" si="28"/>
        <v>64.805035294117658</v>
      </c>
      <c r="BB31" s="298">
        <f>SUM(BB14:BB29)</f>
        <v>0</v>
      </c>
      <c r="BC31" s="298">
        <f>SUM(BC14:BC29)</f>
        <v>0.35255999999999998</v>
      </c>
      <c r="BD31" s="298" t="e">
        <f>BC31/BB31*100</f>
        <v>#DIV/0!</v>
      </c>
      <c r="BE31" s="336">
        <f>SUM(BE14:BE29)</f>
        <v>1432.96</v>
      </c>
      <c r="BF31" s="337">
        <f>SUM(BF14:BF29)</f>
        <v>1920.6414</v>
      </c>
      <c r="BG31" s="337">
        <f t="shared" si="29"/>
        <v>134.03314816882536</v>
      </c>
      <c r="BH31" s="337">
        <f>SUM(BH14:BH29)</f>
        <v>0</v>
      </c>
      <c r="BI31" s="337">
        <f>SUM(BI14:BI29)</f>
        <v>0</v>
      </c>
      <c r="BJ31" s="335" t="e">
        <f>BI31/BH31*100</f>
        <v>#DIV/0!</v>
      </c>
      <c r="BK31" s="335">
        <f>SUM(BK14:BK29)</f>
        <v>0</v>
      </c>
      <c r="BL31" s="335">
        <f>BL15+BL27+BL28+BL19+BL22+BL26+BL18</f>
        <v>0</v>
      </c>
      <c r="BM31" s="335" t="e">
        <f>BL31/BK31*100</f>
        <v>#DIV/0!</v>
      </c>
      <c r="BN31" s="335">
        <f>BN14+BN15+BN16+BN17+BN18+BN19+BN20+BN21+BN22+BN23+BN24+BN25+BN26+BN27+BN28+BN29</f>
        <v>0</v>
      </c>
      <c r="BO31" s="335">
        <f>BO14+BO15+BO16+BO17+BO18+BO19+BO20+BO21+BO22+BO23+BO24+BO25+BO26+BO27+BO28+BO29</f>
        <v>0</v>
      </c>
      <c r="BP31" s="335" t="e">
        <f>BO31/BN31*100</f>
        <v>#DIV/0!</v>
      </c>
      <c r="BQ31" s="337">
        <f>SUM(BQ14:BQ29)</f>
        <v>0</v>
      </c>
      <c r="BR31" s="337">
        <f>SUM(BR14:BR29)</f>
        <v>0.2</v>
      </c>
      <c r="BS31" s="335" t="e">
        <f>BR31/BQ31*100</f>
        <v>#DIV/0!</v>
      </c>
      <c r="BT31" s="335">
        <f t="shared" ref="BT31:BY31" si="57">SUM(BT14:BT29)</f>
        <v>0</v>
      </c>
      <c r="BU31" s="335"/>
      <c r="BV31" s="335" t="e">
        <f t="shared" si="57"/>
        <v>#DIV/0!</v>
      </c>
      <c r="BW31" s="335">
        <f t="shared" si="57"/>
        <v>0</v>
      </c>
      <c r="BX31" s="335">
        <f t="shared" si="57"/>
        <v>0</v>
      </c>
      <c r="BY31" s="339" t="e">
        <f t="shared" si="57"/>
        <v>#DIV/0!</v>
      </c>
      <c r="BZ31" s="479">
        <f>SUM(BZ14:BZ29)</f>
        <v>192283.19755999997</v>
      </c>
      <c r="CA31" s="337">
        <f>SUM(CA14:CA29)</f>
        <v>29935.395680000001</v>
      </c>
      <c r="CB31" s="337">
        <f t="shared" si="55"/>
        <v>15.568388741121788</v>
      </c>
      <c r="CC31" s="337">
        <f>SUM(CC14:CC29)</f>
        <v>53257.100000000006</v>
      </c>
      <c r="CD31" s="337">
        <f>SUM(CD14:CD29)</f>
        <v>22190.46</v>
      </c>
      <c r="CE31" s="337">
        <f>CD31/CC31*100</f>
        <v>41.66666979613985</v>
      </c>
      <c r="CF31" s="336">
        <f>SUM(CF14:CF29)</f>
        <v>0</v>
      </c>
      <c r="CG31" s="462">
        <f>SUM(CG14:CG29)</f>
        <v>0</v>
      </c>
      <c r="CH31" s="462" t="e">
        <f>CG31/CF31*100</f>
        <v>#DIV/0!</v>
      </c>
      <c r="CI31" s="467">
        <f>SUM(CI14:CI29)</f>
        <v>107028.05121000001</v>
      </c>
      <c r="CJ31" s="337">
        <f>SUM(CJ14:CJ29)</f>
        <v>5194.8328700000002</v>
      </c>
      <c r="CK31" s="337">
        <f>CJ31/CI31*100</f>
        <v>4.8537115375549593</v>
      </c>
      <c r="CL31" s="337">
        <f>SUM(CL14:CL29)</f>
        <v>2469.1</v>
      </c>
      <c r="CM31" s="337">
        <f>SUM(CM14:CM29)</f>
        <v>1000.2000000000003</v>
      </c>
      <c r="CN31" s="337">
        <f t="shared" si="8"/>
        <v>40.508687375966964</v>
      </c>
      <c r="CO31" s="467">
        <f>SUM(CO14:CO29)</f>
        <v>22110.713</v>
      </c>
      <c r="CP31" s="452">
        <f>SUM(CP14:CP29)</f>
        <v>1087.40806</v>
      </c>
      <c r="CQ31" s="337">
        <f>CP31/CO31*100</f>
        <v>4.9180144484712001</v>
      </c>
      <c r="CR31" s="337">
        <f>SUM(CR14:CR29)</f>
        <v>7418.2333500000013</v>
      </c>
      <c r="CS31" s="337">
        <f>SUM(CS14:CS29)</f>
        <v>462.49474999999995</v>
      </c>
      <c r="CT31" s="337">
        <f t="shared" si="9"/>
        <v>6.2345672908766057</v>
      </c>
      <c r="CU31" s="337">
        <f>SUM(CU14:CU29)</f>
        <v>0</v>
      </c>
      <c r="CV31" s="337">
        <f>SUM(CV14:CV29)</f>
        <v>0</v>
      </c>
      <c r="CW31" s="337" t="e">
        <f>CV31/CU31*100</f>
        <v>#DIV/0!</v>
      </c>
      <c r="CX31" s="337">
        <f>SUM(CX14:CX29)</f>
        <v>0</v>
      </c>
      <c r="CY31" s="337">
        <f>SUM(CY14:CY29)</f>
        <v>0</v>
      </c>
      <c r="CZ31" s="335" t="e">
        <f>CY31/CX31*100</f>
        <v>#DIV/0!</v>
      </c>
      <c r="DA31" s="335">
        <f>DA14+DA15+DA16+DA17+DA18+DA19+DA20+DA21+DA22+DA23+DA24+DA25+DA26+DA27+DA28+DA29</f>
        <v>0</v>
      </c>
      <c r="DB31" s="335">
        <f>DB14+DB15+DB16+DB17+DB18+DB19+DB20+DB21+DB22+DB23+DB24+DB25+DB26+DB27+DB28+DB29</f>
        <v>0</v>
      </c>
      <c r="DC31" s="335" t="e">
        <f>DB31/DA31*100</f>
        <v>#DIV/0!</v>
      </c>
      <c r="DD31" s="335">
        <f>DD14+DD15+DD16+DD17+DD18+DD19+DD20+DD21+DD22+DD23+DD24+DD25+DD26+DD27+DD28+DD29</f>
        <v>0</v>
      </c>
      <c r="DE31" s="335">
        <f>DE14+DE15+DE16+DE17+DE18+DE19+DE20+DE21+DE22+DE23+DE24+DE25+DE26+DE27+DE28+DE29</f>
        <v>0</v>
      </c>
      <c r="DF31" s="335">
        <v>0</v>
      </c>
      <c r="DG31" s="336">
        <f>SUM(DG14:DG29)</f>
        <v>247122.85935000001</v>
      </c>
      <c r="DH31" s="336">
        <f>SUM(DH14:DH29)</f>
        <v>40387.847450000001</v>
      </c>
      <c r="DI31" s="335">
        <f>DH31/DG31*100</f>
        <v>16.343226019734058</v>
      </c>
      <c r="DJ31" s="336">
        <f>SUM(DJ14:DJ29)</f>
        <v>26495.538130000001</v>
      </c>
      <c r="DK31" s="458">
        <f>SUM(DK14:DK29)</f>
        <v>9052.0363399999987</v>
      </c>
      <c r="DL31" s="335">
        <f>DK31/DJ31*100</f>
        <v>34.164380038579722</v>
      </c>
      <c r="DM31" s="337">
        <f>SUM(DM14:DM29)</f>
        <v>25988.2</v>
      </c>
      <c r="DN31" s="336">
        <f>SUM(DN14:DN29)</f>
        <v>8840.7363400000013</v>
      </c>
      <c r="DO31" s="335">
        <f>DN31/DM31*100</f>
        <v>34.018271138439758</v>
      </c>
      <c r="DP31" s="337">
        <f>SUM(DP14:DP29)</f>
        <v>0</v>
      </c>
      <c r="DQ31" s="337">
        <f>SUM(DQ14:DQ29)</f>
        <v>0</v>
      </c>
      <c r="DR31" s="335" t="e">
        <f>DQ31/DP31*100</f>
        <v>#DIV/0!</v>
      </c>
      <c r="DS31" s="340">
        <f>SUM(DS14:DS29)</f>
        <v>145</v>
      </c>
      <c r="DT31" s="335">
        <f>SUM(DT14:DT29)</f>
        <v>0</v>
      </c>
      <c r="DU31" s="335">
        <f>DT31/DS31*100</f>
        <v>0</v>
      </c>
      <c r="DV31" s="335">
        <f>SUM(DV14:DV29)</f>
        <v>362.33812999999992</v>
      </c>
      <c r="DW31" s="335">
        <f>SUM(DW14:DW29)</f>
        <v>211.29999999999995</v>
      </c>
      <c r="DX31" s="298">
        <f>DW31/DV31*100</f>
        <v>58.315695342358808</v>
      </c>
      <c r="DY31" s="335">
        <f>SUM(DY14:DY29)</f>
        <v>2404.8000000000002</v>
      </c>
      <c r="DZ31" s="340">
        <f>SUM(DZ14:DZ29)</f>
        <v>652.97793999999999</v>
      </c>
      <c r="EA31" s="337">
        <f t="shared" si="49"/>
        <v>27.153107950765133</v>
      </c>
      <c r="EB31" s="340">
        <f>SUM(EB14:EB29)</f>
        <v>1015.6999999999999</v>
      </c>
      <c r="EC31" s="340">
        <f>SUM(EC14:EC29)</f>
        <v>114.68662</v>
      </c>
      <c r="ED31" s="298">
        <f t="shared" si="50"/>
        <v>11.291387220636016</v>
      </c>
      <c r="EE31" s="337">
        <f>SUM(EE14:EE29)</f>
        <v>66687.74837999999</v>
      </c>
      <c r="EF31" s="336">
        <f>SUM(EF14:EF29)</f>
        <v>6980.2263699999994</v>
      </c>
      <c r="EG31" s="335">
        <f>EF31/EE31*100</f>
        <v>10.467029611234267</v>
      </c>
      <c r="EH31" s="337">
        <f>SUM(EH14:EH29)</f>
        <v>110841.49251999999</v>
      </c>
      <c r="EI31" s="336">
        <f>SUM(EI14:EI29)</f>
        <v>10597.004000000001</v>
      </c>
      <c r="EJ31" s="335">
        <f>EI31/EH31*100</f>
        <v>9.5605028036661466</v>
      </c>
      <c r="EK31" s="336">
        <f>SUM(EK14:EK29)</f>
        <v>39400.970319999993</v>
      </c>
      <c r="EL31" s="336">
        <f>SUM(EL14:EL29)</f>
        <v>12842.284179999997</v>
      </c>
      <c r="EM31" s="335">
        <f>EL31/EK31*100</f>
        <v>32.593827196893258</v>
      </c>
      <c r="EN31" s="336">
        <f>SUM(EN14:EN29)</f>
        <v>0</v>
      </c>
      <c r="EO31" s="336">
        <f>SUM(EO14:EO29)</f>
        <v>0</v>
      </c>
      <c r="EP31" s="335" t="e">
        <f>EO31/EN31*100</f>
        <v>#DIV/0!</v>
      </c>
      <c r="EQ31" s="337">
        <f>SUM(EQ14:EQ29)</f>
        <v>276.61</v>
      </c>
      <c r="ER31" s="337">
        <f>SUM(ER14:ER29)</f>
        <v>148.63200000000001</v>
      </c>
      <c r="ES31" s="335">
        <f>ER31/EQ31*100</f>
        <v>53.733415277827987</v>
      </c>
      <c r="ET31" s="335">
        <f>SUM(ET14:ET29)</f>
        <v>0</v>
      </c>
      <c r="EU31" s="338">
        <f>SUM(EU14:EU29)</f>
        <v>0</v>
      </c>
      <c r="EV31" s="298" t="e">
        <f>EU31/ET31*100</f>
        <v>#DIV/0!</v>
      </c>
      <c r="EW31" s="340">
        <f>SUM(EW14:EW29)</f>
        <v>-11096.995150000006</v>
      </c>
      <c r="EX31" s="335">
        <f>SUM(EX14:EX29)</f>
        <v>4075.1429999999991</v>
      </c>
      <c r="EY31" s="298">
        <f>EX31/EW31*100</f>
        <v>-36.722941164843142</v>
      </c>
    </row>
    <row r="32" spans="1:170" s="165" customFormat="1" ht="27.75" customHeight="1">
      <c r="C32" s="164">
        <v>236025.86420000001</v>
      </c>
      <c r="D32" s="164">
        <v>44462.990449999998</v>
      </c>
      <c r="E32" s="164"/>
      <c r="F32" s="164">
        <v>43742.666640000003</v>
      </c>
      <c r="G32" s="164">
        <v>14527.59477</v>
      </c>
      <c r="H32" s="164"/>
      <c r="I32" s="164">
        <v>6540</v>
      </c>
      <c r="J32" s="164">
        <v>2368.7155899999998</v>
      </c>
      <c r="K32" s="164"/>
      <c r="L32" s="164">
        <v>3854.9569999999999</v>
      </c>
      <c r="M32" s="164">
        <v>2316.5326300000002</v>
      </c>
      <c r="N32" s="164"/>
      <c r="O32" s="164">
        <v>41.338000000000001</v>
      </c>
      <c r="P32" s="164">
        <v>14.3384</v>
      </c>
      <c r="Q32" s="164"/>
      <c r="R32" s="164">
        <v>6438.7049999999999</v>
      </c>
      <c r="S32" s="164">
        <v>2684.5546100000001</v>
      </c>
      <c r="T32" s="164"/>
      <c r="U32" s="164" t="e">
        <f>#REF!-U31</f>
        <v>#REF!</v>
      </c>
      <c r="V32" s="164">
        <v>-284.25988999999998</v>
      </c>
      <c r="W32" s="164"/>
      <c r="X32" s="164">
        <v>465</v>
      </c>
      <c r="Y32" s="164">
        <v>498.95006000000001</v>
      </c>
      <c r="Z32" s="164"/>
      <c r="AA32" s="164">
        <v>6780</v>
      </c>
      <c r="AB32" s="164">
        <v>789.30350999999996</v>
      </c>
      <c r="AC32" s="164"/>
      <c r="AD32" s="164">
        <v>15060.696</v>
      </c>
      <c r="AE32" s="164">
        <v>2699.0230999999999</v>
      </c>
      <c r="AF32" s="164"/>
      <c r="AG32" s="164">
        <v>97</v>
      </c>
      <c r="AH32" s="164">
        <v>29.81</v>
      </c>
      <c r="AI32" s="164"/>
      <c r="AJ32" s="164" t="e">
        <f>#REF!-AJ31</f>
        <v>#REF!</v>
      </c>
      <c r="AK32" s="164">
        <v>3.65E-3</v>
      </c>
      <c r="AL32" s="164"/>
      <c r="AM32" s="164" t="e">
        <f>#REF!-AM31</f>
        <v>#REF!</v>
      </c>
      <c r="AN32" s="164" t="e">
        <f>#REF!-AN31</f>
        <v>#REF!</v>
      </c>
      <c r="AO32" s="164"/>
      <c r="AP32" s="164">
        <v>2284.01064</v>
      </c>
      <c r="AQ32" s="164">
        <v>1033.8114599999999</v>
      </c>
      <c r="AR32" s="164"/>
      <c r="AS32" s="164">
        <v>238</v>
      </c>
      <c r="AT32" s="164">
        <v>125.46456999999999</v>
      </c>
      <c r="AU32" s="164"/>
      <c r="AV32" s="164" t="e">
        <f>#REF!-AV31</f>
        <v>#REF!</v>
      </c>
      <c r="AW32" s="164" t="e">
        <f>#REF!-AW31</f>
        <v>#REF!</v>
      </c>
      <c r="AX32" s="164" t="e">
        <f>#REF!-AX31</f>
        <v>#REF!</v>
      </c>
      <c r="AY32" s="164">
        <v>510</v>
      </c>
      <c r="AZ32" s="164">
        <v>330.50567999999998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1432.96</v>
      </c>
      <c r="BF32" s="164">
        <v>1920.6414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 t="e">
        <f>#REF!-BK31</f>
        <v>#REF!</v>
      </c>
      <c r="BL32" s="164" t="e">
        <f>#REF!-BL31</f>
        <v>#REF!</v>
      </c>
      <c r="BM32" s="164" t="e">
        <f>#REF!-BM31</f>
        <v>#REF!</v>
      </c>
      <c r="BN32" s="164">
        <v>0</v>
      </c>
      <c r="BO32" s="164">
        <v>0</v>
      </c>
      <c r="BP32" s="164"/>
      <c r="BQ32" s="164" t="e">
        <f>#REF!-BQ31</f>
        <v>#REF!</v>
      </c>
      <c r="BR32" s="164">
        <v>0.2</v>
      </c>
      <c r="BS32" s="164"/>
      <c r="BT32" s="164" t="e">
        <f>#REF!-BT31</f>
        <v>#REF!</v>
      </c>
      <c r="BU32" s="164" t="e">
        <f>#REF!-BU31</f>
        <v>#REF!</v>
      </c>
      <c r="BV32" s="164" t="e">
        <f>#REF!-BV31</f>
        <v>#REF!</v>
      </c>
      <c r="BW32" s="164" t="e">
        <f>#REF!-BW31</f>
        <v>#REF!</v>
      </c>
      <c r="BX32" s="164" t="e">
        <f>#REF!-BX31</f>
        <v>#REF!</v>
      </c>
      <c r="BY32" s="164" t="e">
        <f>#REF!-BY31</f>
        <v>#REF!</v>
      </c>
      <c r="BZ32" s="164">
        <v>192283.19756</v>
      </c>
      <c r="CA32" s="164">
        <v>29935.395680000001</v>
      </c>
      <c r="CB32" s="164"/>
      <c r="CC32" s="164">
        <v>53257.1</v>
      </c>
      <c r="CD32" s="164">
        <v>22190.46</v>
      </c>
      <c r="CE32" s="164"/>
      <c r="CF32" s="164">
        <v>0</v>
      </c>
      <c r="CG32" s="164">
        <v>0</v>
      </c>
      <c r="CH32" s="164"/>
      <c r="CI32" s="164">
        <v>107028.05121000001</v>
      </c>
      <c r="CJ32" s="164">
        <v>5194.8328700000002</v>
      </c>
      <c r="CK32" s="164"/>
      <c r="CL32" s="164">
        <v>2469.1</v>
      </c>
      <c r="CM32" s="164">
        <v>1000.2</v>
      </c>
      <c r="CN32" s="164"/>
      <c r="CO32" s="164">
        <v>22110.713</v>
      </c>
      <c r="CP32" s="164">
        <v>1087.40806</v>
      </c>
      <c r="CQ32" s="164"/>
      <c r="CR32" s="164">
        <v>7418.2333500000004</v>
      </c>
      <c r="CS32" s="164">
        <v>462.49475000000001</v>
      </c>
      <c r="CT32" s="164"/>
      <c r="CU32" s="164" t="e">
        <f>#REF!-CU31</f>
        <v>#REF!</v>
      </c>
      <c r="CV32" s="164">
        <v>0</v>
      </c>
      <c r="CW32" s="164"/>
      <c r="CX32" s="164" t="e">
        <f>#REF!-CX31</f>
        <v>#REF!</v>
      </c>
      <c r="CY32" s="164" t="e">
        <f>#REF!-CY31</f>
        <v>#REF!</v>
      </c>
      <c r="CZ32" s="164" t="e">
        <f>#REF!-CZ31</f>
        <v>#REF!</v>
      </c>
      <c r="DA32" s="164" t="e">
        <f>#REF!-DA31</f>
        <v>#REF!</v>
      </c>
      <c r="DB32" s="164" t="e">
        <f>#REF!-DB31</f>
        <v>#REF!</v>
      </c>
      <c r="DC32" s="164" t="e">
        <f>#REF!-DC31</f>
        <v>#REF!</v>
      </c>
      <c r="DD32" s="164" t="e">
        <f>#REF!-DD31</f>
        <v>#REF!</v>
      </c>
      <c r="DE32" s="164" t="e">
        <f>#REF!-DE31</f>
        <v>#REF!</v>
      </c>
      <c r="DF32" s="164"/>
      <c r="DG32" s="164">
        <v>247122.85935000001</v>
      </c>
      <c r="DH32" s="164">
        <v>40387.847450000001</v>
      </c>
      <c r="DI32" s="164"/>
      <c r="DJ32" s="164">
        <v>26495.538130000001</v>
      </c>
      <c r="DK32" s="164">
        <v>9052.0363400000006</v>
      </c>
      <c r="DL32" s="164"/>
      <c r="DM32" s="164">
        <v>25988.2</v>
      </c>
      <c r="DN32" s="164">
        <v>8840.7363399999995</v>
      </c>
      <c r="DO32" s="164"/>
      <c r="DP32" s="164"/>
      <c r="DQ32" s="164">
        <v>0</v>
      </c>
      <c r="DR32" s="164"/>
      <c r="DS32" s="164">
        <v>145</v>
      </c>
      <c r="DT32" s="164" t="e">
        <f>#REF!-DT31</f>
        <v>#REF!</v>
      </c>
      <c r="DU32" s="164"/>
      <c r="DV32" s="164">
        <v>362.33812999999998</v>
      </c>
      <c r="DW32" s="164">
        <v>211.3</v>
      </c>
      <c r="DX32" s="164"/>
      <c r="DY32" s="164">
        <v>2404.8000000000002</v>
      </c>
      <c r="DZ32" s="164">
        <v>652.97793999999999</v>
      </c>
      <c r="EA32" s="164"/>
      <c r="EB32" s="164">
        <v>1015.7</v>
      </c>
      <c r="EC32" s="164">
        <v>114.68662</v>
      </c>
      <c r="ED32" s="164"/>
      <c r="EE32" s="164">
        <v>66687.748380000005</v>
      </c>
      <c r="EF32" s="164">
        <v>6980.2263700000003</v>
      </c>
      <c r="EG32" s="164"/>
      <c r="EH32" s="164">
        <v>110841.49252</v>
      </c>
      <c r="EI32" s="164">
        <v>10597.004000000001</v>
      </c>
      <c r="EJ32" s="164"/>
      <c r="EK32" s="164">
        <v>39400.97032</v>
      </c>
      <c r="EL32" s="164">
        <v>12842.284180000001</v>
      </c>
      <c r="EM32" s="164"/>
      <c r="EN32" s="164">
        <v>0</v>
      </c>
      <c r="EO32" s="164">
        <v>0</v>
      </c>
      <c r="EP32" s="164"/>
      <c r="EQ32" s="164">
        <v>276.61</v>
      </c>
      <c r="ER32" s="164">
        <v>148.63200000000001</v>
      </c>
      <c r="ES32" s="164"/>
      <c r="ET32" s="164" t="e">
        <f>#REF!-ET31</f>
        <v>#REF!</v>
      </c>
      <c r="EU32" s="164" t="e">
        <f>#REF!-EU31</f>
        <v>#REF!</v>
      </c>
      <c r="EV32" s="164"/>
      <c r="EW32" s="164">
        <v>-11096.995150000001</v>
      </c>
      <c r="EX32" s="164">
        <v>4075.143</v>
      </c>
    </row>
    <row r="33" spans="3:155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>
        <f>I32-I31</f>
        <v>0</v>
      </c>
      <c r="J33" s="164">
        <f>J32-J31</f>
        <v>0</v>
      </c>
      <c r="K33" s="164"/>
      <c r="L33" s="164">
        <f>L32-L31</f>
        <v>0</v>
      </c>
      <c r="M33" s="164">
        <f>M32-M31</f>
        <v>0</v>
      </c>
      <c r="N33" s="164"/>
      <c r="O33" s="164">
        <f>O32-O31</f>
        <v>0</v>
      </c>
      <c r="P33" s="164">
        <f>P32-P31</f>
        <v>0</v>
      </c>
      <c r="Q33" s="164"/>
      <c r="R33" s="164">
        <f>R32-R31</f>
        <v>0</v>
      </c>
      <c r="S33" s="164">
        <f>S32-S31</f>
        <v>0</v>
      </c>
      <c r="T33" s="164"/>
      <c r="U33" s="164" t="e">
        <f>U32-U31</f>
        <v>#REF!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>
        <f>AA32-AA31</f>
        <v>0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 t="e">
        <f t="shared" ref="AJ33:AQ33" si="58">AJ32-AJ31</f>
        <v>#REF!</v>
      </c>
      <c r="AK33" s="164">
        <f t="shared" si="58"/>
        <v>0</v>
      </c>
      <c r="AL33" s="164" t="e">
        <f t="shared" si="58"/>
        <v>#DIV/0!</v>
      </c>
      <c r="AM33" s="164" t="e">
        <f t="shared" si="58"/>
        <v>#REF!</v>
      </c>
      <c r="AN33" s="164" t="e">
        <f t="shared" si="58"/>
        <v>#REF!</v>
      </c>
      <c r="AO33" s="164" t="e">
        <f t="shared" si="58"/>
        <v>#DIV/0!</v>
      </c>
      <c r="AP33" s="164">
        <f t="shared" si="58"/>
        <v>0</v>
      </c>
      <c r="AQ33" s="164">
        <f t="shared" si="58"/>
        <v>0</v>
      </c>
      <c r="AR33" s="164"/>
      <c r="AS33" s="164">
        <f>AS32-AS31</f>
        <v>0</v>
      </c>
      <c r="AT33" s="164">
        <f>AT32-AT31</f>
        <v>0</v>
      </c>
      <c r="AU33" s="164"/>
      <c r="AV33" s="164" t="e">
        <f>AV32-AV31</f>
        <v>#REF!</v>
      </c>
      <c r="AW33" s="164" t="e">
        <f>AW32-AW31</f>
        <v>#REF!</v>
      </c>
      <c r="AX33" s="164" t="e">
        <f>AX32-AX31</f>
        <v>#REF!</v>
      </c>
      <c r="AY33" s="164">
        <f>AY32-AY31</f>
        <v>0</v>
      </c>
      <c r="AZ33" s="164">
        <f>AZ32-AZ31</f>
        <v>0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 t="shared" ref="BH33:BO33" si="59">BH32-BH31</f>
        <v>#REF!</v>
      </c>
      <c r="BI33" s="164" t="e">
        <f t="shared" si="59"/>
        <v>#REF!</v>
      </c>
      <c r="BJ33" s="164" t="e">
        <f t="shared" si="59"/>
        <v>#REF!</v>
      </c>
      <c r="BK33" s="164" t="e">
        <f t="shared" si="59"/>
        <v>#REF!</v>
      </c>
      <c r="BL33" s="164" t="e">
        <f t="shared" si="59"/>
        <v>#REF!</v>
      </c>
      <c r="BM33" s="164" t="e">
        <f t="shared" si="59"/>
        <v>#REF!</v>
      </c>
      <c r="BN33" s="164">
        <f t="shared" si="59"/>
        <v>0</v>
      </c>
      <c r="BO33" s="164">
        <f t="shared" si="59"/>
        <v>0</v>
      </c>
      <c r="BP33" s="164"/>
      <c r="BQ33" s="164" t="e">
        <f>BQ32-BQ31</f>
        <v>#REF!</v>
      </c>
      <c r="BR33" s="164">
        <f>BR32-BR31</f>
        <v>0</v>
      </c>
      <c r="BS33" s="164"/>
      <c r="BT33" s="164" t="e">
        <f t="shared" ref="BT33:CA33" si="60">BT32-BT31</f>
        <v>#REF!</v>
      </c>
      <c r="BU33" s="164" t="e">
        <f t="shared" si="60"/>
        <v>#REF!</v>
      </c>
      <c r="BV33" s="164" t="e">
        <f t="shared" si="60"/>
        <v>#REF!</v>
      </c>
      <c r="BW33" s="164" t="e">
        <f t="shared" si="60"/>
        <v>#REF!</v>
      </c>
      <c r="BX33" s="164" t="e">
        <f t="shared" si="60"/>
        <v>#REF!</v>
      </c>
      <c r="BY33" s="164" t="e">
        <f t="shared" si="60"/>
        <v>#REF!</v>
      </c>
      <c r="BZ33" s="164">
        <f t="shared" si="60"/>
        <v>0</v>
      </c>
      <c r="CA33" s="164">
        <f t="shared" si="60"/>
        <v>0</v>
      </c>
      <c r="CB33" s="164"/>
      <c r="CC33" s="164">
        <f>CC32-CC31</f>
        <v>0</v>
      </c>
      <c r="CD33" s="164">
        <f>CD32-CD31</f>
        <v>0</v>
      </c>
      <c r="CE33" s="164"/>
      <c r="CF33" s="164">
        <f>CF32-CF31</f>
        <v>0</v>
      </c>
      <c r="CG33" s="164">
        <f>CG32-CG31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 t="e">
        <f>CU32-CU31</f>
        <v>#REF!</v>
      </c>
      <c r="CV33" s="164">
        <f>CV32-CV31</f>
        <v>0</v>
      </c>
      <c r="CW33" s="164"/>
      <c r="CX33" s="164" t="e">
        <f t="shared" ref="CX33:DH33" si="61">CX32-CX31</f>
        <v>#REF!</v>
      </c>
      <c r="CY33" s="164" t="e">
        <f t="shared" si="61"/>
        <v>#REF!</v>
      </c>
      <c r="CZ33" s="164" t="e">
        <f t="shared" si="61"/>
        <v>#REF!</v>
      </c>
      <c r="DA33" s="164" t="e">
        <f t="shared" si="61"/>
        <v>#REF!</v>
      </c>
      <c r="DB33" s="164" t="e">
        <f t="shared" si="61"/>
        <v>#REF!</v>
      </c>
      <c r="DC33" s="164" t="e">
        <f t="shared" si="61"/>
        <v>#REF!</v>
      </c>
      <c r="DD33" s="164" t="e">
        <f t="shared" si="61"/>
        <v>#REF!</v>
      </c>
      <c r="DE33" s="164" t="e">
        <f t="shared" si="61"/>
        <v>#REF!</v>
      </c>
      <c r="DF33" s="164">
        <f t="shared" si="61"/>
        <v>0</v>
      </c>
      <c r="DG33" s="164">
        <f t="shared" si="61"/>
        <v>0</v>
      </c>
      <c r="DH33" s="164">
        <f t="shared" si="61"/>
        <v>0</v>
      </c>
      <c r="DI33" s="164"/>
      <c r="DJ33" s="164">
        <f>DJ32-DJ31</f>
        <v>0</v>
      </c>
      <c r="DK33" s="164">
        <f>DK32-DK31</f>
        <v>0</v>
      </c>
      <c r="DL33" s="164"/>
      <c r="DM33" s="164">
        <f>DM32-DM31</f>
        <v>0</v>
      </c>
      <c r="DN33" s="164">
        <f>DN32-DN31</f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 t="e">
        <f>DT32-DT31</f>
        <v>#REF!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0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 t="e">
        <f>ET32-ET31</f>
        <v>#REF!</v>
      </c>
      <c r="EU33" s="164" t="e">
        <f>EU32-EU31</f>
        <v>#REF!</v>
      </c>
      <c r="EV33" s="164"/>
      <c r="EW33" s="164">
        <f>EW32-EW31</f>
        <v>0</v>
      </c>
      <c r="EX33" s="164">
        <f>EX32-EX31</f>
        <v>0</v>
      </c>
      <c r="EY33" s="166"/>
    </row>
  </sheetData>
  <customSheetViews>
    <customSheetView guid="{14D9A581-372D-44DF-BD53-18F0DF939BBA}" scale="70" showPageBreaks="1" printArea="1" hiddenColumns="1" state="hidden" view="pageBreakPreview" topLeftCell="EA1">
      <selection activeCell="EW14" sqref="EW14:EY31"/>
      <colBreaks count="1" manualBreakCount="1">
        <brk id="137" max="30" man="1"/>
      </colBreaks>
      <pageMargins left="0.70866141732283472" right="0.19685039370078741" top="0.28000000000000003" bottom="0.32" header="0.31496062992125984" footer="0.31496062992125984"/>
      <pageSetup paperSize="9" scale="64" fitToWidth="11" orientation="landscape" r:id="rId1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B30CE22D-C12F-4E12-8BB9-3AAE0A6991CC}" scale="75" showPageBreaks="1" fitToPage="1" printArea="1" hiddenColumns="1" view="pageBreakPreview" topLeftCell="CT4">
      <selection activeCell="DJ33" sqref="DJ33"/>
      <colBreaks count="6" manualBreakCount="6">
        <brk id="17" max="30" man="1"/>
        <brk id="35" max="30" man="1"/>
        <brk id="59" max="29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52" fitToWidth="7" orientation="landscape" r:id="rId3"/>
    </customSheetView>
    <customSheetView guid="{5C539BE6-C8E0-453F-AB5E-9E58094195EA}" scale="70" showPageBreaks="1" printArea="1" hiddenColumns="1" view="pageBreakPreview">
      <selection activeCell="BR33" sqref="BR33"/>
      <pageMargins left="0.70866141732283472" right="0.19685039370078741" top="0.28000000000000003" bottom="0.32" header="0.31496062992125984" footer="0.31496062992125984"/>
      <pageSetup paperSize="9" scale="10" fitToWidth="11" orientation="landscape" r:id="rId4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5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6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8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0"/>
    </customSheetView>
    <customSheetView guid="{61528DAC-5C4C-48F4-ADE2-8A724B05A086}" scale="70" showPageBreaks="1" printArea="1" hiddenColumns="1" view="pageBreakPreview" topLeftCell="EA1">
      <selection activeCell="EW14" sqref="EW14:EY31"/>
      <colBreaks count="1" manualBreakCount="1">
        <brk id="137" max="30" man="1"/>
      </colBreaks>
      <pageMargins left="0.70866141732283472" right="0.19685039370078741" top="0.28000000000000003" bottom="0.32" header="0.31496062992125984" footer="0.31496062992125984"/>
      <pageSetup paperSize="9" scale="64" fitToWidth="11" orientation="landscape" r:id="rId11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4" type="noConversion"/>
  <pageMargins left="0.70866141732283472" right="0.19685039370078741" top="0.28000000000000003" bottom="0.32" header="0.31496062992125984" footer="0.31496062992125984"/>
  <pageSetup paperSize="9" scale="64" fitToWidth="11" orientation="landscape" r:id="rId12"/>
  <colBreaks count="1" manualBreakCount="1">
    <brk id="137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344</v>
      </c>
      <c r="AO1" t="s">
        <v>345</v>
      </c>
      <c r="AP1" t="s">
        <v>346</v>
      </c>
      <c r="AS1" t="s">
        <v>347</v>
      </c>
      <c r="AW1">
        <v>187.4</v>
      </c>
      <c r="AX1" t="s">
        <v>348</v>
      </c>
      <c r="AY1" t="s">
        <v>349</v>
      </c>
    </row>
    <row r="2" spans="32:51">
      <c r="AF2" t="s">
        <v>350</v>
      </c>
      <c r="AJ2" t="s">
        <v>351</v>
      </c>
    </row>
    <row r="3" spans="32:51">
      <c r="AF3" t="s">
        <v>353</v>
      </c>
      <c r="AH3" t="s">
        <v>352</v>
      </c>
      <c r="AJ3" t="s">
        <v>353</v>
      </c>
      <c r="AN3" t="s">
        <v>352</v>
      </c>
      <c r="AO3" t="s">
        <v>352</v>
      </c>
      <c r="AP3" t="s">
        <v>352</v>
      </c>
      <c r="AS3" t="s">
        <v>354</v>
      </c>
      <c r="AT3" t="s">
        <v>355</v>
      </c>
      <c r="AU3" t="s">
        <v>356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357</v>
      </c>
      <c r="AU4" t="s">
        <v>358</v>
      </c>
      <c r="AV4" t="s">
        <v>359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360</v>
      </c>
      <c r="AU5" t="s">
        <v>358</v>
      </c>
      <c r="AV5" t="s">
        <v>361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362</v>
      </c>
      <c r="AU6" t="s">
        <v>358</v>
      </c>
      <c r="AV6" t="s">
        <v>361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363</v>
      </c>
      <c r="AU7" t="s">
        <v>358</v>
      </c>
      <c r="AV7" t="s">
        <v>364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365</v>
      </c>
      <c r="AU8" t="s">
        <v>358</v>
      </c>
      <c r="AV8" t="s">
        <v>366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367</v>
      </c>
      <c r="AU9" t="s">
        <v>358</v>
      </c>
      <c r="AV9" t="s">
        <v>368</v>
      </c>
      <c r="AW9" t="s">
        <v>369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370</v>
      </c>
      <c r="AU10" t="s">
        <v>358</v>
      </c>
      <c r="AV10" t="s">
        <v>371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372</v>
      </c>
      <c r="AU11" t="s">
        <v>358</v>
      </c>
      <c r="AV11" t="s">
        <v>373</v>
      </c>
      <c r="AW11" t="s">
        <v>369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374</v>
      </c>
      <c r="AU12" t="s">
        <v>358</v>
      </c>
      <c r="AV12" t="s">
        <v>375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376</v>
      </c>
      <c r="AU13" t="s">
        <v>358</v>
      </c>
      <c r="AV13" t="s">
        <v>377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378</v>
      </c>
      <c r="AU14" t="s">
        <v>358</v>
      </c>
      <c r="AV14" t="s">
        <v>364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379</v>
      </c>
      <c r="AU15" t="s">
        <v>358</v>
      </c>
      <c r="AV15" t="s">
        <v>380</v>
      </c>
      <c r="AW15" t="s">
        <v>381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382</v>
      </c>
      <c r="AU16" t="s">
        <v>358</v>
      </c>
      <c r="AV16" t="s">
        <v>361</v>
      </c>
      <c r="AW16" t="s">
        <v>383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384</v>
      </c>
      <c r="AU17" t="s">
        <v>358</v>
      </c>
      <c r="AV17" t="s">
        <v>385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386</v>
      </c>
      <c r="AU18" t="s">
        <v>358</v>
      </c>
      <c r="AV18" t="s">
        <v>361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387</v>
      </c>
      <c r="AU19" t="s">
        <v>388</v>
      </c>
      <c r="AV19" t="s">
        <v>371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389</v>
      </c>
      <c r="AY20" t="s">
        <v>390</v>
      </c>
    </row>
    <row r="82" hidden="1"/>
    <row r="83" hidden="1"/>
    <row r="84" hidden="1"/>
  </sheetData>
  <customSheetViews>
    <customSheetView guid="{14D9A581-372D-44DF-BD53-18F0DF939BBA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3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7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9"/>
    </customSheetView>
  </customSheetViews>
  <pageMargins left="0.7" right="0.7" top="0.75" bottom="0.75" header="0.3" footer="0.3"/>
  <pageSetup paperSize="9" orientation="portrait" verticalDpi="0" r:id="rId1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14D9A581-372D-44DF-BD53-18F0DF939BBA}" state="hidden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1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2"/>
    </customSheetView>
    <customSheetView guid="{5C539BE6-C8E0-453F-AB5E-9E58094195EA}" state="hidden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3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C4:F19"/>
  <sheetViews>
    <sheetView workbookViewId="0">
      <selection activeCell="F23" sqref="F23"/>
    </sheetView>
  </sheetViews>
  <sheetFormatPr defaultRowHeight="12.75"/>
  <sheetData>
    <row r="4" spans="3:6">
      <c r="C4">
        <v>1839.6</v>
      </c>
      <c r="D4">
        <f>C4*1000</f>
        <v>1839600</v>
      </c>
      <c r="E4">
        <v>613.20000000000005</v>
      </c>
      <c r="F4">
        <f>E4*1000</f>
        <v>613200</v>
      </c>
    </row>
    <row r="5" spans="3:6">
      <c r="C5">
        <v>5604.2</v>
      </c>
      <c r="D5">
        <f t="shared" ref="D5:D19" si="0">C5*1000</f>
        <v>5604200</v>
      </c>
      <c r="E5">
        <v>1868.068</v>
      </c>
      <c r="F5">
        <f t="shared" ref="F5:F19" si="1">E5*1000</f>
        <v>1868068</v>
      </c>
    </row>
    <row r="6" spans="3:6">
      <c r="C6">
        <v>2693</v>
      </c>
      <c r="D6">
        <f t="shared" si="0"/>
        <v>2693000</v>
      </c>
      <c r="E6">
        <v>897.66800000000001</v>
      </c>
      <c r="F6">
        <f t="shared" si="1"/>
        <v>897668</v>
      </c>
    </row>
    <row r="7" spans="3:6">
      <c r="C7">
        <v>2418.1</v>
      </c>
      <c r="D7">
        <f t="shared" si="0"/>
        <v>2418100</v>
      </c>
      <c r="E7">
        <v>806.03200000000004</v>
      </c>
      <c r="F7">
        <f t="shared" si="1"/>
        <v>806032</v>
      </c>
    </row>
    <row r="8" spans="3:6">
      <c r="C8">
        <v>8286.2999999999993</v>
      </c>
      <c r="D8">
        <f t="shared" si="0"/>
        <v>8286299.9999999991</v>
      </c>
      <c r="E8">
        <v>2762.1</v>
      </c>
      <c r="F8">
        <f t="shared" si="1"/>
        <v>2762100</v>
      </c>
    </row>
    <row r="9" spans="3:6">
      <c r="C9">
        <v>1479.2</v>
      </c>
      <c r="D9">
        <f t="shared" si="0"/>
        <v>1479200</v>
      </c>
      <c r="E9">
        <v>493.06799999999998</v>
      </c>
      <c r="F9">
        <f t="shared" si="1"/>
        <v>493068</v>
      </c>
    </row>
    <row r="10" spans="3:6">
      <c r="C10">
        <v>3478.3</v>
      </c>
      <c r="D10">
        <f t="shared" si="0"/>
        <v>3478300</v>
      </c>
      <c r="E10">
        <v>1159.432</v>
      </c>
      <c r="F10">
        <f t="shared" si="1"/>
        <v>1159432</v>
      </c>
    </row>
    <row r="11" spans="3:6">
      <c r="C11">
        <v>4849.2</v>
      </c>
      <c r="D11">
        <f t="shared" si="0"/>
        <v>4849200</v>
      </c>
      <c r="E11">
        <v>1616.4</v>
      </c>
      <c r="F11">
        <f t="shared" si="1"/>
        <v>1616400</v>
      </c>
    </row>
    <row r="12" spans="3:6">
      <c r="C12">
        <v>2338.6999999999998</v>
      </c>
      <c r="D12">
        <f t="shared" si="0"/>
        <v>2338700</v>
      </c>
      <c r="E12">
        <v>779.56799999999998</v>
      </c>
      <c r="F12">
        <f t="shared" si="1"/>
        <v>779568</v>
      </c>
    </row>
    <row r="13" spans="3:6">
      <c r="C13">
        <v>2095.3000000000002</v>
      </c>
      <c r="D13">
        <f t="shared" si="0"/>
        <v>2095300.0000000002</v>
      </c>
      <c r="E13">
        <v>698.43200000000002</v>
      </c>
      <c r="F13">
        <f t="shared" si="1"/>
        <v>698432</v>
      </c>
    </row>
    <row r="14" spans="3:6">
      <c r="C14">
        <v>3395.5</v>
      </c>
      <c r="D14">
        <f t="shared" si="0"/>
        <v>3395500</v>
      </c>
      <c r="E14">
        <v>1131.8320000000001</v>
      </c>
      <c r="F14">
        <f t="shared" si="1"/>
        <v>1131832</v>
      </c>
    </row>
    <row r="15" spans="3:6">
      <c r="C15">
        <v>1897.8</v>
      </c>
      <c r="D15">
        <f t="shared" si="0"/>
        <v>1897800</v>
      </c>
      <c r="E15">
        <v>632.6</v>
      </c>
      <c r="F15">
        <f t="shared" si="1"/>
        <v>632600</v>
      </c>
    </row>
    <row r="16" spans="3:6">
      <c r="C16">
        <v>2417.4</v>
      </c>
      <c r="D16">
        <f t="shared" si="0"/>
        <v>2417400</v>
      </c>
      <c r="E16">
        <v>805.8</v>
      </c>
      <c r="F16">
        <f t="shared" si="1"/>
        <v>805800</v>
      </c>
    </row>
    <row r="17" spans="3:6">
      <c r="C17">
        <v>4903.5</v>
      </c>
      <c r="D17">
        <f t="shared" si="0"/>
        <v>4903500</v>
      </c>
      <c r="E17">
        <v>1634.5</v>
      </c>
      <c r="F17">
        <f t="shared" si="1"/>
        <v>1634500</v>
      </c>
    </row>
    <row r="18" spans="3:6">
      <c r="C18">
        <v>3431.9</v>
      </c>
      <c r="D18">
        <f t="shared" si="0"/>
        <v>3431900</v>
      </c>
      <c r="E18">
        <v>1143.9680000000001</v>
      </c>
      <c r="F18">
        <f t="shared" si="1"/>
        <v>1143968</v>
      </c>
    </row>
    <row r="19" spans="3:6">
      <c r="C19">
        <v>2129.1</v>
      </c>
      <c r="D19">
        <f t="shared" si="0"/>
        <v>2129100</v>
      </c>
      <c r="E19">
        <v>709.7</v>
      </c>
      <c r="F19">
        <f t="shared" si="1"/>
        <v>709700</v>
      </c>
    </row>
  </sheetData>
  <customSheetViews>
    <customSheetView guid="{14D9A581-372D-44DF-BD53-18F0DF939BBA}" state="hidden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selection activeCell="F4" sqref="F4:F19"/>
      <pageMargins left="0.7" right="0.7" top="0.75" bottom="0.75" header="0.3" footer="0.3"/>
      <pageSetup paperSize="9" orientation="portrait" r:id="rId2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61528DAC-5C4C-48F4-ADE2-8A724B05A086}" state="hidden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14D9A581-372D-44DF-BD53-18F0DF939BBA}" state="hidden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pageMargins left="0.7" right="0.7" top="0.75" bottom="0.75" header="0.3" footer="0.3"/>
      <pageSetup paperSize="9" orientation="portrait" r:id="rId2"/>
    </customSheetView>
    <customSheetView guid="{5C539BE6-C8E0-453F-AB5E-9E58094195EA}" state="hidden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61528DAC-5C4C-48F4-ADE2-8A724B05A08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14D9A581-372D-44DF-BD53-18F0DF939BB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36"/>
  <sheetViews>
    <sheetView view="pageBreakPreview" topLeftCell="A32" zoomScale="60" workbookViewId="0">
      <selection activeCell="C67" sqref="C67"/>
    </sheetView>
  </sheetViews>
  <sheetFormatPr defaultRowHeight="15.75"/>
  <cols>
    <col min="1" max="1" width="18.85546875" style="58" customWidth="1"/>
    <col min="2" max="2" width="70.140625" style="59" customWidth="1"/>
    <col min="3" max="3" width="24.42578125" style="62" customWidth="1"/>
    <col min="4" max="4" width="26.425781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432" t="s">
        <v>399</v>
      </c>
      <c r="B1" s="432"/>
      <c r="C1" s="432"/>
      <c r="D1" s="432"/>
      <c r="E1" s="432"/>
      <c r="F1" s="432"/>
    </row>
    <row r="2" spans="1:6" ht="20.25">
      <c r="A2" s="432" t="s">
        <v>419</v>
      </c>
      <c r="B2" s="432"/>
      <c r="C2" s="432"/>
      <c r="D2" s="432"/>
      <c r="E2" s="432"/>
      <c r="F2" s="432"/>
    </row>
    <row r="3" spans="1:6" ht="81">
      <c r="A3" s="357" t="s">
        <v>0</v>
      </c>
      <c r="B3" s="357" t="s">
        <v>1</v>
      </c>
      <c r="C3" s="358" t="s">
        <v>410</v>
      </c>
      <c r="D3" s="359" t="s">
        <v>417</v>
      </c>
      <c r="E3" s="358" t="s">
        <v>2</v>
      </c>
      <c r="F3" s="360" t="s">
        <v>3</v>
      </c>
    </row>
    <row r="4" spans="1:6" s="6" customFormat="1" ht="20.25">
      <c r="A4" s="361"/>
      <c r="B4" s="362" t="s">
        <v>4</v>
      </c>
      <c r="C4" s="363">
        <f>C5+C12+C17+C22+C24+C28+C7</f>
        <v>164323.60000000003</v>
      </c>
      <c r="D4" s="363">
        <f>D5+D12+D17+D22+D24+D28+D7</f>
        <v>67546.840370000005</v>
      </c>
      <c r="E4" s="363">
        <f>SUM(D4/C4*100)</f>
        <v>41.105988652877613</v>
      </c>
      <c r="F4" s="363">
        <f>SUM(D4-C4)</f>
        <v>-96776.75963000003</v>
      </c>
    </row>
    <row r="5" spans="1:6" s="6" customFormat="1" ht="20.25">
      <c r="A5" s="361">
        <v>1010000</v>
      </c>
      <c r="B5" s="362" t="s">
        <v>5</v>
      </c>
      <c r="C5" s="363">
        <f>C6</f>
        <v>135138.20000000001</v>
      </c>
      <c r="D5" s="363">
        <f>D6</f>
        <v>48978.087879999999</v>
      </c>
      <c r="E5" s="363">
        <f t="shared" ref="E5:E71" si="0">SUM(D5/C5*100)</f>
        <v>36.24296304079823</v>
      </c>
      <c r="F5" s="363">
        <f t="shared" ref="F5:F71" si="1">SUM(D5-C5)</f>
        <v>-86160.112120000005</v>
      </c>
    </row>
    <row r="6" spans="1:6" ht="20.25">
      <c r="A6" s="364">
        <v>1010200001</v>
      </c>
      <c r="B6" s="365" t="s">
        <v>225</v>
      </c>
      <c r="C6" s="366">
        <v>135138.20000000001</v>
      </c>
      <c r="D6" s="367">
        <v>48978.087879999999</v>
      </c>
      <c r="E6" s="366">
        <f t="shared" si="0"/>
        <v>36.24296304079823</v>
      </c>
      <c r="F6" s="366">
        <f t="shared" si="1"/>
        <v>-86160.112120000005</v>
      </c>
    </row>
    <row r="7" spans="1:6" ht="40.5">
      <c r="A7" s="361">
        <v>1030000</v>
      </c>
      <c r="B7" s="368" t="s">
        <v>267</v>
      </c>
      <c r="C7" s="363">
        <f>C8+C10+C9</f>
        <v>5934.2</v>
      </c>
      <c r="D7" s="363">
        <f>D8+D10+D9+D11</f>
        <v>2716.5209400000003</v>
      </c>
      <c r="E7" s="366">
        <f t="shared" si="0"/>
        <v>45.777374203767998</v>
      </c>
      <c r="F7" s="366">
        <f t="shared" si="1"/>
        <v>-3217.6790599999995</v>
      </c>
    </row>
    <row r="8" spans="1:6" ht="20.25">
      <c r="A8" s="364">
        <v>1030223001</v>
      </c>
      <c r="B8" s="365" t="s">
        <v>269</v>
      </c>
      <c r="C8" s="366">
        <v>2500</v>
      </c>
      <c r="D8" s="367">
        <v>1330.09708</v>
      </c>
      <c r="E8" s="366">
        <f t="shared" si="0"/>
        <v>53.2038832</v>
      </c>
      <c r="F8" s="366">
        <f>SUM(D8-C8)</f>
        <v>-1169.90292</v>
      </c>
    </row>
    <row r="9" spans="1:6" ht="20.25">
      <c r="A9" s="364">
        <v>1030224001</v>
      </c>
      <c r="B9" s="365" t="s">
        <v>275</v>
      </c>
      <c r="C9" s="366">
        <v>21.5</v>
      </c>
      <c r="D9" s="367">
        <v>8.2329299999999996</v>
      </c>
      <c r="E9" s="366">
        <f t="shared" si="0"/>
        <v>38.292697674418605</v>
      </c>
      <c r="F9" s="366">
        <f>SUM(D9-C9)</f>
        <v>-13.26707</v>
      </c>
    </row>
    <row r="10" spans="1:6" ht="20.25">
      <c r="A10" s="364">
        <v>1030225001</v>
      </c>
      <c r="B10" s="365" t="s">
        <v>268</v>
      </c>
      <c r="C10" s="366">
        <v>3412.7</v>
      </c>
      <c r="D10" s="367">
        <v>1541.40626</v>
      </c>
      <c r="E10" s="366">
        <f t="shared" si="0"/>
        <v>45.166767075922294</v>
      </c>
      <c r="F10" s="366">
        <f t="shared" si="1"/>
        <v>-1871.2937399999998</v>
      </c>
    </row>
    <row r="11" spans="1:6" ht="20.25">
      <c r="A11" s="364">
        <v>1030226001</v>
      </c>
      <c r="B11" s="365" t="s">
        <v>277</v>
      </c>
      <c r="C11" s="366">
        <v>0</v>
      </c>
      <c r="D11" s="367">
        <v>-163.21532999999999</v>
      </c>
      <c r="E11" s="366"/>
      <c r="F11" s="366">
        <f t="shared" si="1"/>
        <v>-163.21532999999999</v>
      </c>
    </row>
    <row r="12" spans="1:6" s="6" customFormat="1" ht="20.25">
      <c r="A12" s="361">
        <v>1050000</v>
      </c>
      <c r="B12" s="362" t="s">
        <v>6</v>
      </c>
      <c r="C12" s="363">
        <f>SUM(C13:C16)</f>
        <v>16500</v>
      </c>
      <c r="D12" s="363">
        <f>SUM(D13:D16)</f>
        <v>9861.2156400000003</v>
      </c>
      <c r="E12" s="363">
        <f t="shared" si="0"/>
        <v>59.76494327272728</v>
      </c>
      <c r="F12" s="363">
        <f t="shared" si="1"/>
        <v>-6638.7843599999997</v>
      </c>
    </row>
    <row r="13" spans="1:6" s="6" customFormat="1" ht="20.25">
      <c r="A13" s="364">
        <v>1050100000</v>
      </c>
      <c r="B13" s="369" t="s">
        <v>403</v>
      </c>
      <c r="C13" s="366">
        <v>13100</v>
      </c>
      <c r="D13" s="366">
        <v>7524.7331999999997</v>
      </c>
      <c r="E13" s="366">
        <f t="shared" si="0"/>
        <v>57.440711450381677</v>
      </c>
      <c r="F13" s="366">
        <f t="shared" si="1"/>
        <v>-5575.2668000000003</v>
      </c>
    </row>
    <row r="14" spans="1:6" ht="20.25">
      <c r="A14" s="364">
        <v>1050200000</v>
      </c>
      <c r="B14" s="369" t="s">
        <v>233</v>
      </c>
      <c r="C14" s="370">
        <v>0</v>
      </c>
      <c r="D14" s="367">
        <v>1.37643</v>
      </c>
      <c r="E14" s="366"/>
      <c r="F14" s="366">
        <f t="shared" si="1"/>
        <v>1.37643</v>
      </c>
    </row>
    <row r="15" spans="1:6" ht="23.25" customHeight="1">
      <c r="A15" s="364">
        <v>1050300000</v>
      </c>
      <c r="B15" s="369" t="s">
        <v>226</v>
      </c>
      <c r="C15" s="370">
        <v>1500</v>
      </c>
      <c r="D15" s="367">
        <v>1164.21684</v>
      </c>
      <c r="E15" s="366">
        <f t="shared" si="0"/>
        <v>77.614456000000004</v>
      </c>
      <c r="F15" s="366">
        <f t="shared" si="1"/>
        <v>-335.78315999999995</v>
      </c>
    </row>
    <row r="16" spans="1:6" ht="40.5">
      <c r="A16" s="364">
        <v>1050400002</v>
      </c>
      <c r="B16" s="365" t="s">
        <v>254</v>
      </c>
      <c r="C16" s="370">
        <v>1900</v>
      </c>
      <c r="D16" s="367">
        <v>1170.8891699999999</v>
      </c>
      <c r="E16" s="366">
        <f t="shared" si="0"/>
        <v>61.625745789473683</v>
      </c>
      <c r="F16" s="366">
        <f t="shared" si="1"/>
        <v>-729.11083000000008</v>
      </c>
    </row>
    <row r="17" spans="1:6" s="6" customFormat="1" ht="24" customHeight="1">
      <c r="A17" s="361">
        <v>1060000</v>
      </c>
      <c r="B17" s="362" t="s">
        <v>133</v>
      </c>
      <c r="C17" s="363">
        <f>SUM(C18:C21)</f>
        <v>2731.2</v>
      </c>
      <c r="D17" s="363">
        <f>SUM(D18:D21)</f>
        <v>339.55542000000003</v>
      </c>
      <c r="E17" s="363">
        <f t="shared" si="0"/>
        <v>12.432462653778559</v>
      </c>
      <c r="F17" s="363">
        <f t="shared" si="1"/>
        <v>-2391.6445799999997</v>
      </c>
    </row>
    <row r="18" spans="1:6" s="6" customFormat="1" ht="18" customHeight="1">
      <c r="A18" s="364">
        <v>1060100000</v>
      </c>
      <c r="B18" s="369" t="s">
        <v>8</v>
      </c>
      <c r="C18" s="366"/>
      <c r="D18" s="367"/>
      <c r="E18" s="363"/>
      <c r="F18" s="363">
        <f t="shared" si="1"/>
        <v>0</v>
      </c>
    </row>
    <row r="19" spans="1:6" s="6" customFormat="1" ht="2.25" hidden="1" customHeight="1">
      <c r="A19" s="364">
        <v>1060200000</v>
      </c>
      <c r="B19" s="369" t="s">
        <v>120</v>
      </c>
      <c r="C19" s="366"/>
      <c r="D19" s="367"/>
      <c r="E19" s="363" t="e">
        <f t="shared" si="0"/>
        <v>#DIV/0!</v>
      </c>
      <c r="F19" s="363">
        <f t="shared" si="1"/>
        <v>0</v>
      </c>
    </row>
    <row r="20" spans="1:6" s="6" customFormat="1" ht="21.75" customHeight="1">
      <c r="A20" s="364">
        <v>1060400000</v>
      </c>
      <c r="B20" s="369" t="s">
        <v>266</v>
      </c>
      <c r="C20" s="366">
        <v>2731.2</v>
      </c>
      <c r="D20" s="367">
        <v>339.55542000000003</v>
      </c>
      <c r="E20" s="366">
        <f t="shared" si="0"/>
        <v>12.432462653778559</v>
      </c>
      <c r="F20" s="366">
        <f t="shared" si="1"/>
        <v>-2391.6445799999997</v>
      </c>
    </row>
    <row r="21" spans="1:6" ht="31.5" customHeight="1">
      <c r="A21" s="364">
        <v>1060600000</v>
      </c>
      <c r="B21" s="369" t="s">
        <v>7</v>
      </c>
      <c r="C21" s="366"/>
      <c r="D21" s="367"/>
      <c r="E21" s="366"/>
      <c r="F21" s="366">
        <f t="shared" si="1"/>
        <v>0</v>
      </c>
    </row>
    <row r="22" spans="1:6" s="6" customFormat="1" ht="42" customHeight="1">
      <c r="A22" s="361">
        <v>1070000</v>
      </c>
      <c r="B22" s="368" t="s">
        <v>9</v>
      </c>
      <c r="C22" s="363">
        <f>SUM(C23)</f>
        <v>1320</v>
      </c>
      <c r="D22" s="477">
        <f>SUM(D23)</f>
        <v>4672.9189999999999</v>
      </c>
      <c r="E22" s="363">
        <f t="shared" si="0"/>
        <v>354.00901515151514</v>
      </c>
      <c r="F22" s="363">
        <f t="shared" si="1"/>
        <v>3352.9189999999999</v>
      </c>
    </row>
    <row r="23" spans="1:6" ht="41.25" customHeight="1">
      <c r="A23" s="364">
        <v>1070102001</v>
      </c>
      <c r="B23" s="365" t="s">
        <v>234</v>
      </c>
      <c r="C23" s="366">
        <v>1320</v>
      </c>
      <c r="D23" s="367">
        <v>4672.9189999999999</v>
      </c>
      <c r="E23" s="366">
        <f t="shared" si="0"/>
        <v>354.00901515151514</v>
      </c>
      <c r="F23" s="366">
        <f t="shared" si="1"/>
        <v>3352.9189999999999</v>
      </c>
    </row>
    <row r="24" spans="1:6" s="6" customFormat="1" ht="20.25">
      <c r="A24" s="361">
        <v>1080000</v>
      </c>
      <c r="B24" s="362" t="s">
        <v>10</v>
      </c>
      <c r="C24" s="363">
        <f>C25+C26+C27</f>
        <v>2700</v>
      </c>
      <c r="D24" s="363">
        <f>D25+D26+D27</f>
        <v>978.54148999999995</v>
      </c>
      <c r="E24" s="363">
        <f t="shared" si="0"/>
        <v>36.242277407407407</v>
      </c>
      <c r="F24" s="363">
        <f t="shared" si="1"/>
        <v>-1721.4585099999999</v>
      </c>
    </row>
    <row r="25" spans="1:6" ht="34.5" customHeight="1">
      <c r="A25" s="364">
        <v>1080300001</v>
      </c>
      <c r="B25" s="365" t="s">
        <v>235</v>
      </c>
      <c r="C25" s="366">
        <v>2700</v>
      </c>
      <c r="D25" s="367">
        <v>978.54148999999995</v>
      </c>
      <c r="E25" s="366">
        <f t="shared" si="0"/>
        <v>36.242277407407407</v>
      </c>
      <c r="F25" s="366">
        <f t="shared" si="1"/>
        <v>-1721.4585099999999</v>
      </c>
    </row>
    <row r="26" spans="1:6" ht="33.75" hidden="1" customHeight="1">
      <c r="A26" s="364">
        <v>1080600001</v>
      </c>
      <c r="B26" s="365" t="s">
        <v>224</v>
      </c>
      <c r="C26" s="366">
        <v>0</v>
      </c>
      <c r="D26" s="367">
        <v>0</v>
      </c>
      <c r="E26" s="366"/>
      <c r="F26" s="366">
        <f t="shared" si="1"/>
        <v>0</v>
      </c>
    </row>
    <row r="27" spans="1:6" ht="87.75" hidden="1" customHeight="1">
      <c r="A27" s="364">
        <v>1080700001</v>
      </c>
      <c r="B27" s="365" t="s">
        <v>223</v>
      </c>
      <c r="C27" s="366">
        <v>0</v>
      </c>
      <c r="D27" s="367"/>
      <c r="E27" s="366"/>
      <c r="F27" s="366">
        <f t="shared" si="1"/>
        <v>0</v>
      </c>
    </row>
    <row r="28" spans="1:6" s="15" customFormat="1" ht="40.5">
      <c r="A28" s="361">
        <v>109000000</v>
      </c>
      <c r="B28" s="368" t="s">
        <v>227</v>
      </c>
      <c r="C28" s="363">
        <f>C29+C30+C31+C32</f>
        <v>0</v>
      </c>
      <c r="D28" s="363">
        <f>D29+D30+D31+D32</f>
        <v>0</v>
      </c>
      <c r="E28" s="366"/>
      <c r="F28" s="363">
        <f t="shared" si="1"/>
        <v>0</v>
      </c>
    </row>
    <row r="29" spans="1:6" s="15" customFormat="1" ht="17.25" customHeight="1">
      <c r="A29" s="364">
        <v>1090100000</v>
      </c>
      <c r="B29" s="365" t="s">
        <v>122</v>
      </c>
      <c r="C29" s="366">
        <v>0</v>
      </c>
      <c r="D29" s="367">
        <v>0</v>
      </c>
      <c r="E29" s="366"/>
      <c r="F29" s="366">
        <f t="shared" si="1"/>
        <v>0</v>
      </c>
    </row>
    <row r="30" spans="1:6" s="15" customFormat="1" ht="17.25" customHeight="1">
      <c r="A30" s="364">
        <v>1090400000</v>
      </c>
      <c r="B30" s="365" t="s">
        <v>123</v>
      </c>
      <c r="C30" s="366">
        <v>0</v>
      </c>
      <c r="D30" s="367">
        <v>0</v>
      </c>
      <c r="E30" s="366"/>
      <c r="F30" s="366">
        <f t="shared" si="1"/>
        <v>0</v>
      </c>
    </row>
    <row r="31" spans="1:6" s="15" customFormat="1" ht="33.75" customHeight="1">
      <c r="A31" s="364">
        <v>1090600000</v>
      </c>
      <c r="B31" s="365" t="s">
        <v>124</v>
      </c>
      <c r="C31" s="366">
        <v>0</v>
      </c>
      <c r="D31" s="367">
        <v>0</v>
      </c>
      <c r="E31" s="366"/>
      <c r="F31" s="366">
        <f t="shared" si="1"/>
        <v>0</v>
      </c>
    </row>
    <row r="32" spans="1:6" s="15" customFormat="1" ht="1.5" customHeight="1">
      <c r="A32" s="364">
        <v>1090700000</v>
      </c>
      <c r="B32" s="365" t="s">
        <v>125</v>
      </c>
      <c r="C32" s="366">
        <v>0</v>
      </c>
      <c r="D32" s="367">
        <v>0</v>
      </c>
      <c r="E32" s="366" t="e">
        <f t="shared" si="0"/>
        <v>#DIV/0!</v>
      </c>
      <c r="F32" s="366">
        <f t="shared" si="1"/>
        <v>0</v>
      </c>
    </row>
    <row r="33" spans="1:6" s="6" customFormat="1" ht="33.75" customHeight="1">
      <c r="A33" s="361"/>
      <c r="B33" s="362" t="s">
        <v>12</v>
      </c>
      <c r="C33" s="363">
        <f>C34+C43+C45+C48+C51+C53+C58</f>
        <v>15690</v>
      </c>
      <c r="D33" s="363">
        <f>D34+D43+D45+D48+D51+D53+D58</f>
        <v>8166.7030999999997</v>
      </c>
      <c r="E33" s="363">
        <f t="shared" si="0"/>
        <v>52.050370299553848</v>
      </c>
      <c r="F33" s="363">
        <f t="shared" si="1"/>
        <v>-7523.2969000000003</v>
      </c>
    </row>
    <row r="34" spans="1:6" s="6" customFormat="1" ht="60.75" customHeight="1">
      <c r="A34" s="361">
        <v>1110000</v>
      </c>
      <c r="B34" s="368" t="s">
        <v>126</v>
      </c>
      <c r="C34" s="363">
        <f>SUM(C35:C42)</f>
        <v>9140</v>
      </c>
      <c r="D34" s="363">
        <f>SUM(D35+D37+D38+D40+D41+D42)</f>
        <v>4270.1462000000001</v>
      </c>
      <c r="E34" s="363">
        <f t="shared" si="0"/>
        <v>46.719323851203505</v>
      </c>
      <c r="F34" s="363">
        <f t="shared" si="1"/>
        <v>-4869.8537999999999</v>
      </c>
    </row>
    <row r="35" spans="1:6" s="6" customFormat="1" ht="34.5" customHeight="1">
      <c r="A35" s="364">
        <v>1110105005</v>
      </c>
      <c r="B35" s="365" t="s">
        <v>306</v>
      </c>
      <c r="C35" s="366">
        <v>10</v>
      </c>
      <c r="D35" s="366">
        <v>44.585999999999999</v>
      </c>
      <c r="E35" s="366">
        <f t="shared" si="0"/>
        <v>445.85999999999996</v>
      </c>
      <c r="F35" s="366">
        <f t="shared" si="1"/>
        <v>34.585999999999999</v>
      </c>
    </row>
    <row r="36" spans="1:6" ht="27.75" hidden="1" customHeight="1">
      <c r="A36" s="364">
        <v>1110305005</v>
      </c>
      <c r="B36" s="369" t="s">
        <v>236</v>
      </c>
      <c r="C36" s="366">
        <v>0</v>
      </c>
      <c r="D36" s="367">
        <v>0</v>
      </c>
      <c r="E36" s="366"/>
      <c r="F36" s="366">
        <f t="shared" si="1"/>
        <v>0</v>
      </c>
    </row>
    <row r="37" spans="1:6" ht="20.25">
      <c r="A37" s="371">
        <v>1110501101</v>
      </c>
      <c r="B37" s="372" t="s">
        <v>222</v>
      </c>
      <c r="C37" s="370">
        <v>8300</v>
      </c>
      <c r="D37" s="367">
        <v>3888.0152400000002</v>
      </c>
      <c r="E37" s="366">
        <f t="shared" si="0"/>
        <v>46.843557108433735</v>
      </c>
      <c r="F37" s="366">
        <f t="shared" si="1"/>
        <v>-4411.9847599999994</v>
      </c>
    </row>
    <row r="38" spans="1:6" ht="18.75" customHeight="1">
      <c r="A38" s="364">
        <v>1110503505</v>
      </c>
      <c r="B38" s="369" t="s">
        <v>221</v>
      </c>
      <c r="C38" s="370">
        <v>250</v>
      </c>
      <c r="D38" s="367">
        <v>106.20901000000001</v>
      </c>
      <c r="E38" s="366">
        <f t="shared" si="0"/>
        <v>42.483604</v>
      </c>
      <c r="F38" s="366">
        <f t="shared" si="1"/>
        <v>-143.79098999999999</v>
      </c>
    </row>
    <row r="39" spans="1:6" ht="131.25" hidden="1" customHeight="1">
      <c r="A39" s="364">
        <v>1110502000</v>
      </c>
      <c r="B39" s="365" t="s">
        <v>263</v>
      </c>
      <c r="C39" s="373">
        <v>0</v>
      </c>
      <c r="D39" s="367">
        <v>0</v>
      </c>
      <c r="E39" s="366" t="e">
        <f t="shared" si="0"/>
        <v>#DIV/0!</v>
      </c>
      <c r="F39" s="366">
        <f t="shared" si="1"/>
        <v>0</v>
      </c>
    </row>
    <row r="40" spans="1:6" s="15" customFormat="1" ht="20.25">
      <c r="A40" s="364">
        <v>1110701505</v>
      </c>
      <c r="B40" s="369" t="s">
        <v>237</v>
      </c>
      <c r="C40" s="370">
        <v>50</v>
      </c>
      <c r="D40" s="367">
        <v>13.106999999999999</v>
      </c>
      <c r="E40" s="366">
        <f t="shared" si="0"/>
        <v>26.213999999999999</v>
      </c>
      <c r="F40" s="366">
        <f t="shared" si="1"/>
        <v>-36.893000000000001</v>
      </c>
    </row>
    <row r="41" spans="1:6" s="15" customFormat="1" ht="20.25">
      <c r="A41" s="364">
        <v>1110903000</v>
      </c>
      <c r="B41" s="369" t="s">
        <v>392</v>
      </c>
      <c r="C41" s="370">
        <v>0</v>
      </c>
      <c r="D41" s="367">
        <v>0</v>
      </c>
      <c r="E41" s="366"/>
      <c r="F41" s="366">
        <f>SUM(D41-C41)</f>
        <v>0</v>
      </c>
    </row>
    <row r="42" spans="1:6" s="15" customFormat="1" ht="20.25">
      <c r="A42" s="364">
        <v>1110904505</v>
      </c>
      <c r="B42" s="369" t="s">
        <v>318</v>
      </c>
      <c r="C42" s="370">
        <v>530</v>
      </c>
      <c r="D42" s="367">
        <v>218.22895</v>
      </c>
      <c r="E42" s="366">
        <f t="shared" si="0"/>
        <v>41.175273584905661</v>
      </c>
      <c r="F42" s="366">
        <f t="shared" si="1"/>
        <v>-311.77105</v>
      </c>
    </row>
    <row r="43" spans="1:6" s="15" customFormat="1" ht="40.5">
      <c r="A43" s="361">
        <v>1120000</v>
      </c>
      <c r="B43" s="368" t="s">
        <v>127</v>
      </c>
      <c r="C43" s="374">
        <f>C44</f>
        <v>1400</v>
      </c>
      <c r="D43" s="374">
        <f>D44</f>
        <v>558.73143000000005</v>
      </c>
      <c r="E43" s="363">
        <f t="shared" si="0"/>
        <v>39.90938785714286</v>
      </c>
      <c r="F43" s="363">
        <f t="shared" si="1"/>
        <v>-841.26856999999995</v>
      </c>
    </row>
    <row r="44" spans="1:6" s="15" customFormat="1" ht="40.5">
      <c r="A44" s="364">
        <v>1120100001</v>
      </c>
      <c r="B44" s="365" t="s">
        <v>238</v>
      </c>
      <c r="C44" s="366">
        <v>1400</v>
      </c>
      <c r="D44" s="367">
        <v>558.73143000000005</v>
      </c>
      <c r="E44" s="366">
        <f t="shared" si="0"/>
        <v>39.90938785714286</v>
      </c>
      <c r="F44" s="366">
        <f t="shared" si="1"/>
        <v>-841.26856999999995</v>
      </c>
    </row>
    <row r="45" spans="1:6" s="182" customFormat="1" ht="21.75" customHeight="1">
      <c r="A45" s="375">
        <v>1130000</v>
      </c>
      <c r="B45" s="376" t="s">
        <v>128</v>
      </c>
      <c r="C45" s="363">
        <f>C46+C47</f>
        <v>50</v>
      </c>
      <c r="D45" s="363">
        <f>D46+D47</f>
        <v>102.05945</v>
      </c>
      <c r="E45" s="363">
        <f t="shared" si="0"/>
        <v>204.11890000000002</v>
      </c>
      <c r="F45" s="363">
        <f t="shared" si="1"/>
        <v>52.059449999999998</v>
      </c>
    </row>
    <row r="46" spans="1:6" s="15" customFormat="1" ht="36" customHeight="1">
      <c r="A46" s="364">
        <v>1130200000</v>
      </c>
      <c r="B46" s="365" t="s">
        <v>316</v>
      </c>
      <c r="C46" s="366">
        <v>50</v>
      </c>
      <c r="D46" s="366">
        <v>102.05945</v>
      </c>
      <c r="E46" s="366">
        <f>SUM(D46/C46*100)</f>
        <v>204.11890000000002</v>
      </c>
      <c r="F46" s="366">
        <f>SUM(D46-C46)</f>
        <v>52.059449999999998</v>
      </c>
    </row>
    <row r="47" spans="1:6" ht="25.5" customHeight="1">
      <c r="A47" s="364">
        <v>1130305005</v>
      </c>
      <c r="B47" s="365" t="s">
        <v>220</v>
      </c>
      <c r="C47" s="366">
        <v>0</v>
      </c>
      <c r="D47" s="367">
        <v>0</v>
      </c>
      <c r="E47" s="366"/>
      <c r="F47" s="366">
        <f t="shared" si="1"/>
        <v>0</v>
      </c>
    </row>
    <row r="48" spans="1:6" ht="20.25" customHeight="1">
      <c r="A48" s="377">
        <v>1140000</v>
      </c>
      <c r="B48" s="378" t="s">
        <v>129</v>
      </c>
      <c r="C48" s="363">
        <f>C49+C50</f>
        <v>3500</v>
      </c>
      <c r="D48" s="363">
        <f>D49+D50</f>
        <v>2458.4559899999999</v>
      </c>
      <c r="E48" s="363">
        <f t="shared" si="0"/>
        <v>70.241599714285712</v>
      </c>
      <c r="F48" s="363">
        <f t="shared" si="1"/>
        <v>-1041.5440100000001</v>
      </c>
    </row>
    <row r="49" spans="1:8" ht="20.25">
      <c r="A49" s="371">
        <v>1140200000</v>
      </c>
      <c r="B49" s="379" t="s">
        <v>218</v>
      </c>
      <c r="C49" s="366">
        <v>1000</v>
      </c>
      <c r="D49" s="367">
        <v>0</v>
      </c>
      <c r="E49" s="366">
        <f t="shared" si="0"/>
        <v>0</v>
      </c>
      <c r="F49" s="366">
        <f t="shared" si="1"/>
        <v>-1000</v>
      </c>
    </row>
    <row r="50" spans="1:8" ht="24" customHeight="1">
      <c r="A50" s="364">
        <v>1140600000</v>
      </c>
      <c r="B50" s="365" t="s">
        <v>219</v>
      </c>
      <c r="C50" s="366">
        <v>2500</v>
      </c>
      <c r="D50" s="367">
        <v>2458.4559899999999</v>
      </c>
      <c r="E50" s="366">
        <f t="shared" si="0"/>
        <v>98.338239599999994</v>
      </c>
      <c r="F50" s="366">
        <f t="shared" si="1"/>
        <v>-41.544010000000071</v>
      </c>
    </row>
    <row r="51" spans="1:8" ht="0.75" hidden="1" customHeight="1">
      <c r="A51" s="361">
        <v>1150000000</v>
      </c>
      <c r="B51" s="368" t="s">
        <v>231</v>
      </c>
      <c r="C51" s="363">
        <f>C52</f>
        <v>0</v>
      </c>
      <c r="D51" s="363">
        <f>D52</f>
        <v>0</v>
      </c>
      <c r="E51" s="363" t="e">
        <f t="shared" si="0"/>
        <v>#DIV/0!</v>
      </c>
      <c r="F51" s="363">
        <f t="shared" si="1"/>
        <v>0</v>
      </c>
    </row>
    <row r="52" spans="1:8" ht="61.5" hidden="1" customHeight="1">
      <c r="A52" s="364">
        <v>1150205005</v>
      </c>
      <c r="B52" s="365" t="s">
        <v>232</v>
      </c>
      <c r="C52" s="366">
        <v>0</v>
      </c>
      <c r="D52" s="367">
        <v>0</v>
      </c>
      <c r="E52" s="366" t="e">
        <f t="shared" si="0"/>
        <v>#DIV/0!</v>
      </c>
      <c r="F52" s="366">
        <f t="shared" si="1"/>
        <v>0</v>
      </c>
    </row>
    <row r="53" spans="1:8" ht="40.5">
      <c r="A53" s="361">
        <v>1160000</v>
      </c>
      <c r="B53" s="368" t="s">
        <v>131</v>
      </c>
      <c r="C53" s="363">
        <f>SUM(C54:C57)</f>
        <v>1600</v>
      </c>
      <c r="D53" s="363">
        <f>SUM(D54:D57)</f>
        <v>777.31002999999998</v>
      </c>
      <c r="E53" s="363">
        <f>SUM(D53/C53*100)</f>
        <v>48.581876874999999</v>
      </c>
      <c r="F53" s="363">
        <f t="shared" si="1"/>
        <v>-822.68997000000002</v>
      </c>
      <c r="H53" s="147"/>
    </row>
    <row r="54" spans="1:8" ht="36.75" customHeight="1">
      <c r="A54" s="364">
        <v>1160100001</v>
      </c>
      <c r="B54" s="365" t="s">
        <v>405</v>
      </c>
      <c r="C54" s="366">
        <v>1065</v>
      </c>
      <c r="D54" s="380">
        <v>632.03390999999999</v>
      </c>
      <c r="E54" s="366">
        <f>SUM(D54/C54*100)</f>
        <v>59.345907042253522</v>
      </c>
      <c r="F54" s="366">
        <f t="shared" si="1"/>
        <v>-432.96609000000001</v>
      </c>
    </row>
    <row r="55" spans="1:8" ht="39.75" customHeight="1">
      <c r="A55" s="364">
        <v>1160709000</v>
      </c>
      <c r="B55" s="365" t="s">
        <v>404</v>
      </c>
      <c r="C55" s="366">
        <v>300</v>
      </c>
      <c r="D55" s="381">
        <v>31.226009999999999</v>
      </c>
      <c r="E55" s="366">
        <f t="shared" si="0"/>
        <v>10.408669999999999</v>
      </c>
      <c r="F55" s="366">
        <f t="shared" si="1"/>
        <v>-268.77399000000003</v>
      </c>
    </row>
    <row r="56" spans="1:8" ht="41.25" customHeight="1">
      <c r="A56" s="364">
        <v>1161012000</v>
      </c>
      <c r="B56" s="365" t="s">
        <v>406</v>
      </c>
      <c r="C56" s="382">
        <v>235</v>
      </c>
      <c r="D56" s="381">
        <v>74.050110000000004</v>
      </c>
      <c r="E56" s="366">
        <f t="shared" si="0"/>
        <v>31.510685106382979</v>
      </c>
      <c r="F56" s="366">
        <f t="shared" si="1"/>
        <v>-160.94988999999998</v>
      </c>
    </row>
    <row r="57" spans="1:8" ht="41.25" customHeight="1">
      <c r="A57" s="364">
        <v>1161100001</v>
      </c>
      <c r="B57" s="365" t="s">
        <v>408</v>
      </c>
      <c r="C57" s="382">
        <v>0</v>
      </c>
      <c r="D57" s="381">
        <v>40</v>
      </c>
      <c r="E57" s="366" t="e">
        <f t="shared" si="0"/>
        <v>#DIV/0!</v>
      </c>
      <c r="F57" s="366">
        <f t="shared" si="1"/>
        <v>40</v>
      </c>
    </row>
    <row r="58" spans="1:8" ht="25.5" customHeight="1">
      <c r="A58" s="361">
        <v>1170000</v>
      </c>
      <c r="B58" s="368" t="s">
        <v>132</v>
      </c>
      <c r="C58" s="363">
        <f>C59+C60</f>
        <v>0</v>
      </c>
      <c r="D58" s="363">
        <f>D59+D60</f>
        <v>0</v>
      </c>
      <c r="E58" s="366" t="e">
        <f t="shared" si="0"/>
        <v>#DIV/0!</v>
      </c>
      <c r="F58" s="363">
        <f t="shared" si="1"/>
        <v>0</v>
      </c>
    </row>
    <row r="59" spans="1:8" ht="20.25">
      <c r="A59" s="364">
        <v>1170105005</v>
      </c>
      <c r="B59" s="365" t="s">
        <v>15</v>
      </c>
      <c r="C59" s="366">
        <v>0</v>
      </c>
      <c r="D59" s="366">
        <v>0</v>
      </c>
      <c r="E59" s="366" t="e">
        <f t="shared" si="0"/>
        <v>#DIV/0!</v>
      </c>
      <c r="F59" s="366">
        <f t="shared" si="1"/>
        <v>0</v>
      </c>
    </row>
    <row r="60" spans="1:8" ht="20.25">
      <c r="A60" s="364">
        <v>1170505005</v>
      </c>
      <c r="B60" s="369" t="s">
        <v>217</v>
      </c>
      <c r="C60" s="366">
        <v>0</v>
      </c>
      <c r="D60" s="367">
        <v>0</v>
      </c>
      <c r="E60" s="366" t="e">
        <f t="shared" si="0"/>
        <v>#DIV/0!</v>
      </c>
      <c r="F60" s="366">
        <f t="shared" si="1"/>
        <v>0</v>
      </c>
    </row>
    <row r="61" spans="1:8" s="6" customFormat="1" ht="20.25">
      <c r="A61" s="361">
        <v>100000</v>
      </c>
      <c r="B61" s="362" t="s">
        <v>16</v>
      </c>
      <c r="C61" s="469">
        <f>SUM(C4,C33)</f>
        <v>180013.60000000003</v>
      </c>
      <c r="D61" s="469">
        <f>SUM(D4,D33)</f>
        <v>75713.543470000004</v>
      </c>
      <c r="E61" s="363">
        <f>SUM(D61/C61*100)</f>
        <v>42.059901846304939</v>
      </c>
      <c r="F61" s="363">
        <f>SUM(D61-C61)</f>
        <v>-104300.05653000003</v>
      </c>
      <c r="G61" s="93"/>
      <c r="H61" s="93"/>
    </row>
    <row r="62" spans="1:8" s="6" customFormat="1" ht="30" customHeight="1">
      <c r="A62" s="361">
        <v>200000</v>
      </c>
      <c r="B62" s="362" t="s">
        <v>17</v>
      </c>
      <c r="C62" s="477">
        <f>C63+C66+C67+C68+C70+C65+C69</f>
        <v>767221.57111999998</v>
      </c>
      <c r="D62" s="481">
        <f>D63+D66+D67+D68+D70+D65+D69</f>
        <v>276472.83265</v>
      </c>
      <c r="E62" s="363">
        <f t="shared" si="0"/>
        <v>36.035591680041193</v>
      </c>
      <c r="F62" s="363">
        <f t="shared" si="1"/>
        <v>-490748.73846999998</v>
      </c>
      <c r="G62" s="93"/>
      <c r="H62" s="93"/>
    </row>
    <row r="63" spans="1:8" ht="21.75" customHeight="1">
      <c r="A63" s="371">
        <v>2021000000</v>
      </c>
      <c r="B63" s="372" t="s">
        <v>18</v>
      </c>
      <c r="C63" s="370">
        <v>1796.8</v>
      </c>
      <c r="D63" s="383">
        <v>748.5</v>
      </c>
      <c r="E63" s="366">
        <f t="shared" si="0"/>
        <v>41.657390917186113</v>
      </c>
      <c r="F63" s="366">
        <f t="shared" si="1"/>
        <v>-1048.3</v>
      </c>
    </row>
    <row r="64" spans="1:8" ht="0.75" customHeight="1">
      <c r="A64" s="371">
        <v>2020100905</v>
      </c>
      <c r="B64" s="379" t="s">
        <v>262</v>
      </c>
      <c r="C64" s="370">
        <v>0</v>
      </c>
      <c r="D64" s="383" t="s">
        <v>400</v>
      </c>
      <c r="E64" s="366" t="e">
        <f t="shared" si="0"/>
        <v>#VALUE!</v>
      </c>
      <c r="F64" s="366" t="e">
        <f t="shared" si="1"/>
        <v>#VALUE!</v>
      </c>
    </row>
    <row r="65" spans="1:8" ht="0.75" customHeight="1">
      <c r="A65" s="371">
        <v>2021500200</v>
      </c>
      <c r="B65" s="372" t="s">
        <v>228</v>
      </c>
      <c r="C65" s="370"/>
      <c r="D65" s="383"/>
      <c r="E65" s="366" t="e">
        <f t="shared" si="0"/>
        <v>#DIV/0!</v>
      </c>
      <c r="F65" s="366">
        <f t="shared" si="1"/>
        <v>0</v>
      </c>
    </row>
    <row r="66" spans="1:8" ht="20.25">
      <c r="A66" s="371">
        <v>2022000000</v>
      </c>
      <c r="B66" s="372" t="s">
        <v>19</v>
      </c>
      <c r="C66" s="370">
        <v>277209.85298000003</v>
      </c>
      <c r="D66" s="367">
        <v>64880.918539999999</v>
      </c>
      <c r="E66" s="366">
        <f t="shared" si="0"/>
        <v>23.404982846941227</v>
      </c>
      <c r="F66" s="366">
        <f t="shared" si="1"/>
        <v>-212328.93444000004</v>
      </c>
    </row>
    <row r="67" spans="1:8" ht="20.25">
      <c r="A67" s="371">
        <v>2023000000</v>
      </c>
      <c r="B67" s="372" t="s">
        <v>20</v>
      </c>
      <c r="C67" s="370">
        <v>443643.88199999998</v>
      </c>
      <c r="D67" s="384">
        <v>191858.47529999999</v>
      </c>
      <c r="E67" s="366">
        <f t="shared" si="0"/>
        <v>43.246054568605544</v>
      </c>
      <c r="F67" s="366">
        <f t="shared" si="1"/>
        <v>-251785.40669999999</v>
      </c>
    </row>
    <row r="68" spans="1:8" ht="19.5" customHeight="1">
      <c r="A68" s="371">
        <v>2024000000</v>
      </c>
      <c r="B68" s="379" t="s">
        <v>21</v>
      </c>
      <c r="C68" s="370">
        <v>44583.199999999997</v>
      </c>
      <c r="D68" s="385">
        <v>18977.363000000001</v>
      </c>
      <c r="E68" s="366">
        <f t="shared" si="0"/>
        <v>42.56617515117803</v>
      </c>
      <c r="F68" s="366">
        <f t="shared" si="1"/>
        <v>-25605.836999999996</v>
      </c>
    </row>
    <row r="69" spans="1:8" ht="20.25">
      <c r="A69" s="371">
        <v>2180500005</v>
      </c>
      <c r="B69" s="379" t="s">
        <v>311</v>
      </c>
      <c r="C69" s="370">
        <v>0</v>
      </c>
      <c r="D69" s="385">
        <v>1848.9377500000001</v>
      </c>
      <c r="E69" s="366" t="e">
        <f t="shared" si="0"/>
        <v>#DIV/0!</v>
      </c>
      <c r="F69" s="366">
        <f t="shared" si="1"/>
        <v>1848.9377500000001</v>
      </c>
    </row>
    <row r="70" spans="1:8" ht="16.5" customHeight="1">
      <c r="A70" s="364">
        <v>2196001005</v>
      </c>
      <c r="B70" s="369" t="s">
        <v>23</v>
      </c>
      <c r="C70" s="367">
        <v>-12.16386</v>
      </c>
      <c r="D70" s="367">
        <v>-1841.36194</v>
      </c>
      <c r="E70" s="366">
        <f t="shared" si="0"/>
        <v>15137.973801079594</v>
      </c>
      <c r="F70" s="366">
        <f>SUM(D70-C70)</f>
        <v>-1829.1980800000001</v>
      </c>
    </row>
    <row r="71" spans="1:8" s="6" customFormat="1" ht="22.5" hidden="1" customHeight="1">
      <c r="A71" s="364">
        <v>3000000000</v>
      </c>
      <c r="B71" s="368" t="s">
        <v>24</v>
      </c>
      <c r="C71" s="374">
        <v>0</v>
      </c>
      <c r="D71" s="386">
        <v>0</v>
      </c>
      <c r="E71" s="366" t="e">
        <f t="shared" si="0"/>
        <v>#DIV/0!</v>
      </c>
      <c r="F71" s="363">
        <f t="shared" si="1"/>
        <v>0</v>
      </c>
    </row>
    <row r="72" spans="1:8" s="6" customFormat="1" ht="22.5" customHeight="1">
      <c r="A72" s="361"/>
      <c r="B72" s="362" t="s">
        <v>25</v>
      </c>
      <c r="C72" s="480">
        <f>C61+C62</f>
        <v>947235.17112000007</v>
      </c>
      <c r="D72" s="480">
        <f>D61+D62</f>
        <v>352186.37612000003</v>
      </c>
      <c r="E72" s="366">
        <f>SUM(D72/C72*100)</f>
        <v>37.18045812251448</v>
      </c>
      <c r="F72" s="363">
        <f>SUM(D73-C72)</f>
        <v>-943669.99023000011</v>
      </c>
      <c r="G72" s="208"/>
      <c r="H72" s="93"/>
    </row>
    <row r="73" spans="1:8" s="6" customFormat="1" ht="20.25">
      <c r="A73" s="361"/>
      <c r="B73" s="387" t="s">
        <v>307</v>
      </c>
      <c r="C73" s="388">
        <f>C72-C133</f>
        <v>-44088.807959999773</v>
      </c>
      <c r="D73" s="363">
        <f>D72-D133</f>
        <v>3565.1808900000178</v>
      </c>
      <c r="E73" s="389"/>
      <c r="F73" s="389"/>
      <c r="G73" s="93"/>
      <c r="H73" s="93"/>
    </row>
    <row r="74" spans="1:8" ht="20.25">
      <c r="A74" s="390"/>
      <c r="B74" s="391"/>
      <c r="C74" s="392"/>
      <c r="D74" s="392"/>
      <c r="E74" s="393"/>
      <c r="F74" s="393"/>
    </row>
    <row r="75" spans="1:8" ht="81">
      <c r="A75" s="394" t="s">
        <v>0</v>
      </c>
      <c r="B75" s="394" t="s">
        <v>26</v>
      </c>
      <c r="C75" s="358" t="s">
        <v>410</v>
      </c>
      <c r="D75" s="359" t="s">
        <v>417</v>
      </c>
      <c r="E75" s="358" t="s">
        <v>2</v>
      </c>
      <c r="F75" s="360" t="s">
        <v>3</v>
      </c>
    </row>
    <row r="76" spans="1:8" ht="20.25">
      <c r="A76" s="395">
        <v>1</v>
      </c>
      <c r="B76" s="394">
        <v>2</v>
      </c>
      <c r="C76" s="396">
        <v>3</v>
      </c>
      <c r="D76" s="478">
        <v>4</v>
      </c>
      <c r="E76" s="396">
        <v>5</v>
      </c>
      <c r="F76" s="396">
        <v>6</v>
      </c>
    </row>
    <row r="77" spans="1:8" s="6" customFormat="1" ht="22.5" customHeight="1">
      <c r="A77" s="397" t="s">
        <v>27</v>
      </c>
      <c r="B77" s="398" t="s">
        <v>28</v>
      </c>
      <c r="C77" s="389">
        <f>SUM(C78+C79+C80+C81+C82+C83+C84)</f>
        <v>46398.668820000006</v>
      </c>
      <c r="D77" s="389">
        <f>SUM(D78:D84)</f>
        <v>17311.187269999999</v>
      </c>
      <c r="E77" s="399">
        <f>SUM(D77/C77*100)</f>
        <v>37.309663639613007</v>
      </c>
      <c r="F77" s="399">
        <f>SUM(D77-C77)</f>
        <v>-29087.481550000008</v>
      </c>
    </row>
    <row r="78" spans="1:8" s="6" customFormat="1" ht="40.5">
      <c r="A78" s="400" t="s">
        <v>29</v>
      </c>
      <c r="B78" s="401" t="s">
        <v>30</v>
      </c>
      <c r="C78" s="402">
        <v>50</v>
      </c>
      <c r="D78" s="402">
        <v>0</v>
      </c>
      <c r="E78" s="399">
        <f>SUM(D78/C78*100)</f>
        <v>0</v>
      </c>
      <c r="F78" s="399">
        <f>SUM(D78-C78)</f>
        <v>-50</v>
      </c>
    </row>
    <row r="79" spans="1:8" ht="21.75" customHeight="1">
      <c r="A79" s="400" t="s">
        <v>31</v>
      </c>
      <c r="B79" s="403" t="s">
        <v>32</v>
      </c>
      <c r="C79" s="402">
        <v>27841.028999999999</v>
      </c>
      <c r="D79" s="402">
        <v>8720.8352699999996</v>
      </c>
      <c r="E79" s="404">
        <f t="shared" ref="E79:E133" si="2">SUM(D79/C79*100)</f>
        <v>31.32368157082125</v>
      </c>
      <c r="F79" s="404">
        <f t="shared" ref="F79:F133" si="3">SUM(D79-C79)</f>
        <v>-19120.193729999999</v>
      </c>
    </row>
    <row r="80" spans="1:8" ht="19.5" customHeight="1">
      <c r="A80" s="400" t="s">
        <v>33</v>
      </c>
      <c r="B80" s="403" t="s">
        <v>34</v>
      </c>
      <c r="C80" s="402">
        <v>91.7</v>
      </c>
      <c r="D80" s="402">
        <v>91.7</v>
      </c>
      <c r="E80" s="404">
        <f t="shared" si="2"/>
        <v>100</v>
      </c>
      <c r="F80" s="404">
        <f t="shared" si="3"/>
        <v>0</v>
      </c>
    </row>
    <row r="81" spans="1:7" ht="38.25" customHeight="1">
      <c r="A81" s="400" t="s">
        <v>35</v>
      </c>
      <c r="B81" s="403" t="s">
        <v>36</v>
      </c>
      <c r="C81" s="405">
        <v>5867.48182</v>
      </c>
      <c r="D81" s="405">
        <v>2310.8806599999998</v>
      </c>
      <c r="E81" s="404">
        <f t="shared" si="2"/>
        <v>39.38453890258495</v>
      </c>
      <c r="F81" s="404">
        <f t="shared" si="3"/>
        <v>-3556.6011600000002</v>
      </c>
    </row>
    <row r="82" spans="1:7" ht="18.75" customHeight="1">
      <c r="A82" s="400" t="s">
        <v>37</v>
      </c>
      <c r="B82" s="403" t="s">
        <v>38</v>
      </c>
      <c r="C82" s="402"/>
      <c r="D82" s="402">
        <v>0</v>
      </c>
      <c r="E82" s="404" t="e">
        <f t="shared" si="2"/>
        <v>#DIV/0!</v>
      </c>
      <c r="F82" s="404">
        <f t="shared" si="3"/>
        <v>0</v>
      </c>
    </row>
    <row r="83" spans="1:7" ht="24.75" customHeight="1">
      <c r="A83" s="400" t="s">
        <v>39</v>
      </c>
      <c r="B83" s="403" t="s">
        <v>40</v>
      </c>
      <c r="C83" s="405">
        <v>512.57510000000002</v>
      </c>
      <c r="D83" s="405">
        <v>0</v>
      </c>
      <c r="E83" s="404">
        <f t="shared" si="2"/>
        <v>0</v>
      </c>
      <c r="F83" s="404">
        <f t="shared" si="3"/>
        <v>-512.57510000000002</v>
      </c>
    </row>
    <row r="84" spans="1:7" ht="24" customHeight="1">
      <c r="A84" s="400" t="s">
        <v>41</v>
      </c>
      <c r="B84" s="403" t="s">
        <v>42</v>
      </c>
      <c r="C84" s="402">
        <v>12035.882900000001</v>
      </c>
      <c r="D84" s="402">
        <v>6187.7713400000002</v>
      </c>
      <c r="E84" s="404">
        <f t="shared" si="2"/>
        <v>51.411029763342079</v>
      </c>
      <c r="F84" s="404">
        <f t="shared" si="3"/>
        <v>-5848.1115600000003</v>
      </c>
    </row>
    <row r="85" spans="1:7" s="6" customFormat="1" ht="20.25">
      <c r="A85" s="406" t="s">
        <v>43</v>
      </c>
      <c r="B85" s="407" t="s">
        <v>44</v>
      </c>
      <c r="C85" s="389">
        <f>C86</f>
        <v>2404.8000000000002</v>
      </c>
      <c r="D85" s="389">
        <f>D86</f>
        <v>1000.2</v>
      </c>
      <c r="E85" s="399">
        <f t="shared" si="2"/>
        <v>41.591816367265466</v>
      </c>
      <c r="F85" s="399">
        <f t="shared" si="3"/>
        <v>-1404.6000000000001</v>
      </c>
    </row>
    <row r="86" spans="1:7" ht="20.25">
      <c r="A86" s="408" t="s">
        <v>45</v>
      </c>
      <c r="B86" s="409" t="s">
        <v>46</v>
      </c>
      <c r="C86" s="402">
        <v>2404.8000000000002</v>
      </c>
      <c r="D86" s="402">
        <v>1000.2</v>
      </c>
      <c r="E86" s="404">
        <f t="shared" si="2"/>
        <v>41.591816367265466</v>
      </c>
      <c r="F86" s="404">
        <f t="shared" si="3"/>
        <v>-1404.6000000000001</v>
      </c>
    </row>
    <row r="87" spans="1:7" s="6" customFormat="1" ht="21" customHeight="1">
      <c r="A87" s="397" t="s">
        <v>47</v>
      </c>
      <c r="B87" s="398" t="s">
        <v>48</v>
      </c>
      <c r="C87" s="389">
        <f>SUM(C89:C92)</f>
        <v>5230.16</v>
      </c>
      <c r="D87" s="389">
        <f>SUM(D89:D92)</f>
        <v>1945.1772100000003</v>
      </c>
      <c r="E87" s="399">
        <f t="shared" si="2"/>
        <v>37.191543088547967</v>
      </c>
      <c r="F87" s="399">
        <f t="shared" si="3"/>
        <v>-3284.9827899999996</v>
      </c>
    </row>
    <row r="88" spans="1:7" ht="23.25" customHeight="1">
      <c r="A88" s="400" t="s">
        <v>49</v>
      </c>
      <c r="B88" s="403" t="s">
        <v>50</v>
      </c>
      <c r="C88" s="402"/>
      <c r="D88" s="402"/>
      <c r="E88" s="404" t="e">
        <f t="shared" si="2"/>
        <v>#DIV/0!</v>
      </c>
      <c r="F88" s="404">
        <f t="shared" si="3"/>
        <v>0</v>
      </c>
    </row>
    <row r="89" spans="1:7" ht="20.25">
      <c r="A89" s="410" t="s">
        <v>51</v>
      </c>
      <c r="B89" s="403" t="s">
        <v>313</v>
      </c>
      <c r="C89" s="402">
        <v>1254.8</v>
      </c>
      <c r="D89" s="402">
        <v>432.85793000000001</v>
      </c>
      <c r="E89" s="404">
        <f t="shared" si="2"/>
        <v>34.496169110615241</v>
      </c>
      <c r="F89" s="404">
        <f t="shared" si="3"/>
        <v>-821.94206999999994</v>
      </c>
    </row>
    <row r="90" spans="1:7" ht="36.75" customHeight="1">
      <c r="A90" s="411" t="s">
        <v>53</v>
      </c>
      <c r="B90" s="412" t="s">
        <v>54</v>
      </c>
      <c r="C90" s="402">
        <v>3168.1</v>
      </c>
      <c r="D90" s="402">
        <v>1173.8142800000001</v>
      </c>
      <c r="E90" s="404">
        <f t="shared" si="2"/>
        <v>37.05104889365866</v>
      </c>
      <c r="F90" s="404">
        <f t="shared" si="3"/>
        <v>-1994.2857199999999</v>
      </c>
    </row>
    <row r="91" spans="1:7" ht="21" customHeight="1">
      <c r="A91" s="411" t="s">
        <v>215</v>
      </c>
      <c r="B91" s="412" t="s">
        <v>216</v>
      </c>
      <c r="C91" s="402">
        <v>0</v>
      </c>
      <c r="D91" s="402">
        <v>0</v>
      </c>
      <c r="E91" s="404" t="e">
        <f t="shared" si="2"/>
        <v>#DIV/0!</v>
      </c>
      <c r="F91" s="404">
        <f t="shared" si="3"/>
        <v>0</v>
      </c>
    </row>
    <row r="92" spans="1:7" ht="34.5" customHeight="1">
      <c r="A92" s="411" t="s">
        <v>340</v>
      </c>
      <c r="B92" s="412" t="s">
        <v>341</v>
      </c>
      <c r="C92" s="413">
        <v>807.26</v>
      </c>
      <c r="D92" s="402">
        <v>338.505</v>
      </c>
      <c r="E92" s="404">
        <f t="shared" si="2"/>
        <v>41.932586775016723</v>
      </c>
      <c r="F92" s="404">
        <f t="shared" si="3"/>
        <v>-468.755</v>
      </c>
    </row>
    <row r="93" spans="1:7" s="6" customFormat="1" ht="27" customHeight="1">
      <c r="A93" s="397" t="s">
        <v>55</v>
      </c>
      <c r="B93" s="398" t="s">
        <v>56</v>
      </c>
      <c r="C93" s="414">
        <f>SUM(C94:C98)</f>
        <v>135830.22862000001</v>
      </c>
      <c r="D93" s="414">
        <f>SUM(D94:D98)</f>
        <v>19780.22595</v>
      </c>
      <c r="E93" s="399">
        <f t="shared" si="2"/>
        <v>14.562462384818151</v>
      </c>
      <c r="F93" s="399">
        <f t="shared" si="3"/>
        <v>-116050.00267000002</v>
      </c>
    </row>
    <row r="94" spans="1:7" ht="27" customHeight="1">
      <c r="A94" s="400" t="s">
        <v>397</v>
      </c>
      <c r="B94" s="401" t="s">
        <v>398</v>
      </c>
      <c r="C94" s="415">
        <v>200</v>
      </c>
      <c r="D94" s="415">
        <v>113.625</v>
      </c>
      <c r="E94" s="404">
        <f t="shared" si="2"/>
        <v>56.8125</v>
      </c>
      <c r="F94" s="404">
        <f t="shared" si="3"/>
        <v>-86.375</v>
      </c>
    </row>
    <row r="95" spans="1:7" s="6" customFormat="1" ht="20.25" customHeight="1">
      <c r="A95" s="400" t="s">
        <v>57</v>
      </c>
      <c r="B95" s="403" t="s">
        <v>310</v>
      </c>
      <c r="C95" s="415">
        <v>21182.336569999999</v>
      </c>
      <c r="D95" s="402">
        <v>16.2</v>
      </c>
      <c r="E95" s="404">
        <f t="shared" si="2"/>
        <v>7.6478815009216897E-2</v>
      </c>
      <c r="F95" s="404">
        <f t="shared" si="3"/>
        <v>-21166.136569999999</v>
      </c>
      <c r="G95" s="50"/>
    </row>
    <row r="96" spans="1:7" s="6" customFormat="1" ht="20.25" customHeight="1">
      <c r="A96" s="400" t="s">
        <v>59</v>
      </c>
      <c r="B96" s="403" t="s">
        <v>393</v>
      </c>
      <c r="C96" s="415">
        <v>496</v>
      </c>
      <c r="D96" s="402"/>
      <c r="E96" s="404"/>
      <c r="F96" s="404"/>
      <c r="G96" s="50"/>
    </row>
    <row r="97" spans="1:6" ht="26.25" customHeight="1">
      <c r="A97" s="400" t="s">
        <v>61</v>
      </c>
      <c r="B97" s="403" t="s">
        <v>62</v>
      </c>
      <c r="C97" s="415">
        <v>110086.6565</v>
      </c>
      <c r="D97" s="402">
        <v>19027.09865</v>
      </c>
      <c r="E97" s="404">
        <f t="shared" si="2"/>
        <v>17.283746509278352</v>
      </c>
      <c r="F97" s="404">
        <f t="shared" si="3"/>
        <v>-91059.557849999997</v>
      </c>
    </row>
    <row r="98" spans="1:6" ht="40.5">
      <c r="A98" s="400" t="s">
        <v>63</v>
      </c>
      <c r="B98" s="403" t="s">
        <v>64</v>
      </c>
      <c r="C98" s="415">
        <v>3865.2355499999999</v>
      </c>
      <c r="D98" s="402">
        <v>623.30229999999995</v>
      </c>
      <c r="E98" s="404">
        <f t="shared" si="2"/>
        <v>16.125855512220983</v>
      </c>
      <c r="F98" s="404">
        <f t="shared" si="3"/>
        <v>-3241.93325</v>
      </c>
    </row>
    <row r="99" spans="1:6" s="6" customFormat="1" ht="20.25">
      <c r="A99" s="397" t="s">
        <v>65</v>
      </c>
      <c r="B99" s="398" t="s">
        <v>66</v>
      </c>
      <c r="C99" s="389">
        <f>SUM(C100:C102)</f>
        <v>108149.30068999999</v>
      </c>
      <c r="D99" s="389">
        <f>SUM(D100:D102)</f>
        <v>936.97276999999997</v>
      </c>
      <c r="E99" s="399">
        <f t="shared" si="2"/>
        <v>0.86636969820613652</v>
      </c>
      <c r="F99" s="399">
        <f t="shared" si="3"/>
        <v>-107212.32792</v>
      </c>
    </row>
    <row r="100" spans="1:6" ht="20.25">
      <c r="A100" s="400" t="s">
        <v>67</v>
      </c>
      <c r="B100" s="416" t="s">
        <v>68</v>
      </c>
      <c r="C100" s="402">
        <v>35778.325700000001</v>
      </c>
      <c r="D100" s="402">
        <v>175.92812000000001</v>
      </c>
      <c r="E100" s="404">
        <f t="shared" si="2"/>
        <v>0.49171702855843813</v>
      </c>
      <c r="F100" s="404">
        <f t="shared" si="3"/>
        <v>-35602.397580000004</v>
      </c>
    </row>
    <row r="101" spans="1:6" ht="23.25" customHeight="1">
      <c r="A101" s="400" t="s">
        <v>69</v>
      </c>
      <c r="B101" s="416" t="s">
        <v>70</v>
      </c>
      <c r="C101" s="402">
        <v>40064.438119999999</v>
      </c>
      <c r="D101" s="402">
        <v>132.73277999999999</v>
      </c>
      <c r="E101" s="404">
        <f t="shared" si="2"/>
        <v>0.33129824409977277</v>
      </c>
      <c r="F101" s="404">
        <f t="shared" si="3"/>
        <v>-39931.70534</v>
      </c>
    </row>
    <row r="102" spans="1:6" ht="19.5" customHeight="1">
      <c r="A102" s="400" t="s">
        <v>71</v>
      </c>
      <c r="B102" s="403" t="s">
        <v>72</v>
      </c>
      <c r="C102" s="402">
        <v>32306.53687</v>
      </c>
      <c r="D102" s="402">
        <v>628.31187</v>
      </c>
      <c r="E102" s="404">
        <f t="shared" si="2"/>
        <v>1.9448443902492478</v>
      </c>
      <c r="F102" s="404">
        <f t="shared" si="3"/>
        <v>-31678.224999999999</v>
      </c>
    </row>
    <row r="103" spans="1:6" s="6" customFormat="1" ht="20.25">
      <c r="A103" s="397" t="s">
        <v>73</v>
      </c>
      <c r="B103" s="417" t="s">
        <v>74</v>
      </c>
      <c r="C103" s="414">
        <f>SUM(C104)</f>
        <v>50</v>
      </c>
      <c r="D103" s="414">
        <f>SUM(D104)</f>
        <v>50</v>
      </c>
      <c r="E103" s="399">
        <f t="shared" si="2"/>
        <v>100</v>
      </c>
      <c r="F103" s="399">
        <f t="shared" si="3"/>
        <v>0</v>
      </c>
    </row>
    <row r="104" spans="1:6" ht="40.5">
      <c r="A104" s="400" t="s">
        <v>75</v>
      </c>
      <c r="B104" s="416" t="s">
        <v>76</v>
      </c>
      <c r="C104" s="404">
        <v>50</v>
      </c>
      <c r="D104" s="405">
        <v>50</v>
      </c>
      <c r="E104" s="404">
        <f t="shared" si="2"/>
        <v>100</v>
      </c>
      <c r="F104" s="404">
        <f t="shared" si="3"/>
        <v>0</v>
      </c>
    </row>
    <row r="105" spans="1:6" s="6" customFormat="1" ht="20.25">
      <c r="A105" s="397" t="s">
        <v>77</v>
      </c>
      <c r="B105" s="417" t="s">
        <v>78</v>
      </c>
      <c r="C105" s="414">
        <f>SUM(C106:C110)</f>
        <v>520377.0637</v>
      </c>
      <c r="D105" s="414">
        <f>D106+D107+D109+D110+D108</f>
        <v>224793.20696000001</v>
      </c>
      <c r="E105" s="399">
        <f t="shared" si="2"/>
        <v>43.198138934423604</v>
      </c>
      <c r="F105" s="399">
        <f t="shared" si="3"/>
        <v>-295583.85673999996</v>
      </c>
    </row>
    <row r="106" spans="1:6" ht="20.25">
      <c r="A106" s="400" t="s">
        <v>79</v>
      </c>
      <c r="B106" s="416" t="s">
        <v>247</v>
      </c>
      <c r="C106" s="415">
        <v>107534.53934</v>
      </c>
      <c r="D106" s="402">
        <v>41858.209000000003</v>
      </c>
      <c r="E106" s="404">
        <f t="shared" si="2"/>
        <v>38.92536226677251</v>
      </c>
      <c r="F106" s="404">
        <f t="shared" si="3"/>
        <v>-65676.33034</v>
      </c>
    </row>
    <row r="107" spans="1:6" ht="20.25">
      <c r="A107" s="400" t="s">
        <v>80</v>
      </c>
      <c r="B107" s="416" t="s">
        <v>248</v>
      </c>
      <c r="C107" s="415">
        <v>382162.01536000002</v>
      </c>
      <c r="D107" s="402">
        <v>168667.17858000001</v>
      </c>
      <c r="E107" s="404">
        <f t="shared" si="2"/>
        <v>44.134992961326631</v>
      </c>
      <c r="F107" s="404">
        <f t="shared" si="3"/>
        <v>-213494.83678000001</v>
      </c>
    </row>
    <row r="108" spans="1:6" ht="20.25">
      <c r="A108" s="400" t="s">
        <v>319</v>
      </c>
      <c r="B108" s="416" t="s">
        <v>320</v>
      </c>
      <c r="C108" s="415">
        <v>23817.409</v>
      </c>
      <c r="D108" s="402">
        <v>10890.072620000001</v>
      </c>
      <c r="E108" s="404">
        <f t="shared" si="2"/>
        <v>45.723162498490076</v>
      </c>
      <c r="F108" s="404">
        <f t="shared" si="3"/>
        <v>-12927.336379999999</v>
      </c>
    </row>
    <row r="109" spans="1:6" ht="20.25">
      <c r="A109" s="400" t="s">
        <v>81</v>
      </c>
      <c r="B109" s="416" t="s">
        <v>249</v>
      </c>
      <c r="C109" s="415">
        <v>4000</v>
      </c>
      <c r="D109" s="402">
        <v>2392.5369999999998</v>
      </c>
      <c r="E109" s="404">
        <f t="shared" si="2"/>
        <v>59.813424999999995</v>
      </c>
      <c r="F109" s="404">
        <f t="shared" si="3"/>
        <v>-1607.4630000000002</v>
      </c>
    </row>
    <row r="110" spans="1:6" ht="20.25">
      <c r="A110" s="400" t="s">
        <v>82</v>
      </c>
      <c r="B110" s="416" t="s">
        <v>250</v>
      </c>
      <c r="C110" s="415">
        <v>2863.1</v>
      </c>
      <c r="D110" s="402">
        <v>985.20975999999996</v>
      </c>
      <c r="E110" s="404">
        <f t="shared" si="2"/>
        <v>34.410595508365063</v>
      </c>
      <c r="F110" s="404">
        <f t="shared" si="3"/>
        <v>-1877.8902399999999</v>
      </c>
    </row>
    <row r="111" spans="1:6" s="6" customFormat="1" ht="20.25">
      <c r="A111" s="397" t="s">
        <v>83</v>
      </c>
      <c r="B111" s="398" t="s">
        <v>84</v>
      </c>
      <c r="C111" s="389">
        <f>SUM(C112:C113)</f>
        <v>58179.476999999999</v>
      </c>
      <c r="D111" s="389">
        <f>SUM(D112:D113)</f>
        <v>23460.240840000002</v>
      </c>
      <c r="E111" s="399">
        <f t="shared" si="2"/>
        <v>40.32391154014671</v>
      </c>
      <c r="F111" s="399">
        <f t="shared" si="3"/>
        <v>-34719.23616</v>
      </c>
    </row>
    <row r="112" spans="1:6" ht="20.25">
      <c r="A112" s="400" t="s">
        <v>85</v>
      </c>
      <c r="B112" s="403" t="s">
        <v>230</v>
      </c>
      <c r="C112" s="402">
        <v>57379.476999999999</v>
      </c>
      <c r="D112" s="402">
        <v>23196.874220000002</v>
      </c>
      <c r="E112" s="404">
        <f t="shared" si="2"/>
        <v>40.427127315921688</v>
      </c>
      <c r="F112" s="404">
        <f t="shared" si="3"/>
        <v>-34182.602780000001</v>
      </c>
    </row>
    <row r="113" spans="1:7" ht="40.5">
      <c r="A113" s="400" t="s">
        <v>259</v>
      </c>
      <c r="B113" s="403" t="s">
        <v>260</v>
      </c>
      <c r="C113" s="402">
        <v>800</v>
      </c>
      <c r="D113" s="402">
        <v>263.36662000000001</v>
      </c>
      <c r="E113" s="404">
        <f t="shared" si="2"/>
        <v>32.920827500000001</v>
      </c>
      <c r="F113" s="404">
        <f t="shared" si="3"/>
        <v>-536.63337999999999</v>
      </c>
    </row>
    <row r="114" spans="1:7" s="6" customFormat="1" ht="20.25">
      <c r="A114" s="418">
        <v>1000</v>
      </c>
      <c r="B114" s="398" t="s">
        <v>86</v>
      </c>
      <c r="C114" s="389">
        <f>SUM(C115:C118)</f>
        <v>47218.413249999998</v>
      </c>
      <c r="D114" s="453">
        <f>D115+D116+D117+D118</f>
        <v>33167.73317</v>
      </c>
      <c r="E114" s="399">
        <f t="shared" si="2"/>
        <v>70.243218454614208</v>
      </c>
      <c r="F114" s="399">
        <f t="shared" si="3"/>
        <v>-14050.680079999998</v>
      </c>
      <c r="G114" s="93"/>
    </row>
    <row r="115" spans="1:7" ht="20.25">
      <c r="A115" s="419">
        <v>1001</v>
      </c>
      <c r="B115" s="420" t="s">
        <v>87</v>
      </c>
      <c r="C115" s="402">
        <v>60</v>
      </c>
      <c r="D115" s="402">
        <v>5.6429499999999999</v>
      </c>
      <c r="E115" s="404">
        <f t="shared" si="2"/>
        <v>9.4049166666666668</v>
      </c>
      <c r="F115" s="404">
        <f t="shared" si="3"/>
        <v>-54.357050000000001</v>
      </c>
    </row>
    <row r="116" spans="1:7" ht="20.25">
      <c r="A116" s="419">
        <v>1003</v>
      </c>
      <c r="B116" s="420" t="s">
        <v>88</v>
      </c>
      <c r="C116" s="402">
        <v>9939.8484900000003</v>
      </c>
      <c r="D116" s="402">
        <v>4103.0345699999998</v>
      </c>
      <c r="E116" s="404">
        <f t="shared" si="2"/>
        <v>41.278642970542897</v>
      </c>
      <c r="F116" s="404">
        <f t="shared" si="3"/>
        <v>-5836.8139200000005</v>
      </c>
    </row>
    <row r="117" spans="1:7" ht="20.25">
      <c r="A117" s="419">
        <v>1004</v>
      </c>
      <c r="B117" s="420" t="s">
        <v>89</v>
      </c>
      <c r="C117" s="402">
        <v>37009.992939999996</v>
      </c>
      <c r="D117" s="454">
        <v>28891.407289999999</v>
      </c>
      <c r="E117" s="404">
        <f t="shared" si="2"/>
        <v>78.063801138352773</v>
      </c>
      <c r="F117" s="404">
        <f t="shared" si="3"/>
        <v>-8118.5856499999973</v>
      </c>
    </row>
    <row r="118" spans="1:7" ht="33.75" customHeight="1">
      <c r="A118" s="400" t="s">
        <v>90</v>
      </c>
      <c r="B118" s="403" t="s">
        <v>91</v>
      </c>
      <c r="C118" s="402">
        <v>208.57182</v>
      </c>
      <c r="D118" s="402">
        <v>167.64836</v>
      </c>
      <c r="E118" s="404">
        <f t="shared" si="2"/>
        <v>80.379199836296195</v>
      </c>
      <c r="F118" s="404">
        <f t="shared" si="3"/>
        <v>-40.923460000000006</v>
      </c>
    </row>
    <row r="119" spans="1:7" ht="20.25">
      <c r="A119" s="397" t="s">
        <v>92</v>
      </c>
      <c r="B119" s="398" t="s">
        <v>93</v>
      </c>
      <c r="C119" s="389">
        <f>C120+C121</f>
        <v>6712.9120000000003</v>
      </c>
      <c r="D119" s="389">
        <f>D120+D121</f>
        <v>3098.3830000000003</v>
      </c>
      <c r="E119" s="404">
        <f t="shared" si="2"/>
        <v>46.155573021067461</v>
      </c>
      <c r="F119" s="389">
        <f>F120+F121+F122+F123+F124</f>
        <v>-3614.529</v>
      </c>
    </row>
    <row r="120" spans="1:7" ht="20.25">
      <c r="A120" s="400" t="s">
        <v>94</v>
      </c>
      <c r="B120" s="403" t="s">
        <v>95</v>
      </c>
      <c r="C120" s="402">
        <v>300</v>
      </c>
      <c r="D120" s="402">
        <v>186.86</v>
      </c>
      <c r="E120" s="404">
        <f t="shared" si="2"/>
        <v>62.286666666666669</v>
      </c>
      <c r="F120" s="404">
        <f t="shared" ref="F120:F128" si="4">SUM(D120-C120)</f>
        <v>-113.13999999999999</v>
      </c>
    </row>
    <row r="121" spans="1:7" ht="18" customHeight="1">
      <c r="A121" s="400" t="s">
        <v>96</v>
      </c>
      <c r="B121" s="403" t="s">
        <v>97</v>
      </c>
      <c r="C121" s="402">
        <v>6412.9120000000003</v>
      </c>
      <c r="D121" s="402">
        <v>2911.5230000000001</v>
      </c>
      <c r="E121" s="404">
        <f t="shared" si="2"/>
        <v>45.40095045745209</v>
      </c>
      <c r="F121" s="404">
        <f t="shared" si="4"/>
        <v>-3501.3890000000001</v>
      </c>
    </row>
    <row r="122" spans="1:7" ht="15.75" hidden="1" customHeight="1">
      <c r="A122" s="400" t="s">
        <v>98</v>
      </c>
      <c r="B122" s="403" t="s">
        <v>99</v>
      </c>
      <c r="C122" s="402"/>
      <c r="D122" s="402"/>
      <c r="E122" s="404" t="e">
        <f t="shared" si="2"/>
        <v>#DIV/0!</v>
      </c>
      <c r="F122" s="404"/>
    </row>
    <row r="123" spans="1:7" ht="15.75" hidden="1" customHeight="1">
      <c r="A123" s="400" t="s">
        <v>100</v>
      </c>
      <c r="B123" s="403" t="s">
        <v>101</v>
      </c>
      <c r="C123" s="402"/>
      <c r="D123" s="402"/>
      <c r="E123" s="404" t="e">
        <f t="shared" si="2"/>
        <v>#DIV/0!</v>
      </c>
      <c r="F123" s="404"/>
    </row>
    <row r="124" spans="1:7" ht="0.75" customHeight="1">
      <c r="A124" s="400" t="s">
        <v>102</v>
      </c>
      <c r="B124" s="403" t="s">
        <v>103</v>
      </c>
      <c r="C124" s="402"/>
      <c r="D124" s="402"/>
      <c r="E124" s="404" t="e">
        <f t="shared" si="2"/>
        <v>#DIV/0!</v>
      </c>
      <c r="F124" s="404"/>
    </row>
    <row r="125" spans="1:7" ht="20.25" customHeight="1">
      <c r="A125" s="397" t="s">
        <v>104</v>
      </c>
      <c r="B125" s="398" t="s">
        <v>105</v>
      </c>
      <c r="C125" s="389">
        <f>C126</f>
        <v>45</v>
      </c>
      <c r="D125" s="455">
        <f>D126</f>
        <v>0</v>
      </c>
      <c r="E125" s="404">
        <f>SUM(D125/C125*100)</f>
        <v>0</v>
      </c>
      <c r="F125" s="404">
        <f t="shared" si="4"/>
        <v>-45</v>
      </c>
    </row>
    <row r="126" spans="1:7" ht="22.5" customHeight="1">
      <c r="A126" s="400" t="s">
        <v>106</v>
      </c>
      <c r="B126" s="403" t="s">
        <v>107</v>
      </c>
      <c r="C126" s="402">
        <v>45</v>
      </c>
      <c r="D126" s="402">
        <v>0</v>
      </c>
      <c r="E126" s="404">
        <f t="shared" si="2"/>
        <v>0</v>
      </c>
      <c r="F126" s="404">
        <f t="shared" si="4"/>
        <v>-45</v>
      </c>
    </row>
    <row r="127" spans="1:7" ht="19.5" customHeight="1">
      <c r="A127" s="397" t="s">
        <v>108</v>
      </c>
      <c r="B127" s="407" t="s">
        <v>109</v>
      </c>
      <c r="C127" s="421">
        <f>C128</f>
        <v>0</v>
      </c>
      <c r="D127" s="421">
        <v>0</v>
      </c>
      <c r="E127" s="404"/>
      <c r="F127" s="399">
        <f t="shared" si="4"/>
        <v>0</v>
      </c>
    </row>
    <row r="128" spans="1:7" ht="37.5" customHeight="1">
      <c r="A128" s="400" t="s">
        <v>110</v>
      </c>
      <c r="B128" s="409" t="s">
        <v>111</v>
      </c>
      <c r="C128" s="405">
        <v>0</v>
      </c>
      <c r="D128" s="405">
        <v>0</v>
      </c>
      <c r="E128" s="399"/>
      <c r="F128" s="404">
        <f t="shared" si="4"/>
        <v>0</v>
      </c>
    </row>
    <row r="129" spans="1:8" s="6" customFormat="1" ht="19.5" customHeight="1">
      <c r="A129" s="418">
        <v>1400</v>
      </c>
      <c r="B129" s="422" t="s">
        <v>112</v>
      </c>
      <c r="C129" s="414">
        <f>C130+C131+C132</f>
        <v>60727.955000000002</v>
      </c>
      <c r="D129" s="414">
        <f>D130+D131+D132</f>
        <v>23077.868060000001</v>
      </c>
      <c r="E129" s="399">
        <f t="shared" si="2"/>
        <v>38.002050390137462</v>
      </c>
      <c r="F129" s="399">
        <f t="shared" si="3"/>
        <v>-37650.086940000001</v>
      </c>
    </row>
    <row r="130" spans="1:8" ht="40.5" customHeight="1">
      <c r="A130" s="419">
        <v>1401</v>
      </c>
      <c r="B130" s="420" t="s">
        <v>113</v>
      </c>
      <c r="C130" s="415">
        <v>53257.1</v>
      </c>
      <c r="D130" s="402">
        <v>22190.46</v>
      </c>
      <c r="E130" s="404">
        <f t="shared" si="2"/>
        <v>41.666669796139857</v>
      </c>
      <c r="F130" s="404">
        <f t="shared" si="3"/>
        <v>-31066.639999999999</v>
      </c>
    </row>
    <row r="131" spans="1:8" ht="24.75" customHeight="1">
      <c r="A131" s="419">
        <v>1402</v>
      </c>
      <c r="B131" s="420" t="s">
        <v>114</v>
      </c>
      <c r="C131" s="415">
        <v>0</v>
      </c>
      <c r="D131" s="402">
        <v>0</v>
      </c>
      <c r="E131" s="404" t="e">
        <f t="shared" si="2"/>
        <v>#DIV/0!</v>
      </c>
      <c r="F131" s="404">
        <f t="shared" si="3"/>
        <v>0</v>
      </c>
    </row>
    <row r="132" spans="1:8" ht="27" customHeight="1">
      <c r="A132" s="419">
        <v>1403</v>
      </c>
      <c r="B132" s="420" t="s">
        <v>115</v>
      </c>
      <c r="C132" s="415">
        <v>7470.8549999999996</v>
      </c>
      <c r="D132" s="402">
        <v>887.40805999999998</v>
      </c>
      <c r="E132" s="404">
        <f t="shared" si="2"/>
        <v>11.878266409935677</v>
      </c>
      <c r="F132" s="404">
        <f t="shared" si="3"/>
        <v>-6583.4469399999998</v>
      </c>
    </row>
    <row r="133" spans="1:8" s="6" customFormat="1" ht="20.25">
      <c r="A133" s="418"/>
      <c r="B133" s="423" t="s">
        <v>116</v>
      </c>
      <c r="C133" s="480">
        <f>C77+C85+C87+C93+C99+C103+C105+C111+C114+C119+C125+C127+C129</f>
        <v>991323.97907999984</v>
      </c>
      <c r="D133" s="480">
        <f>D77+D85+D87+D93+D99+D103+D105+D111+D114+D119+D125+D127+D129</f>
        <v>348621.19523000001</v>
      </c>
      <c r="E133" s="399">
        <f t="shared" si="2"/>
        <v>35.167231156209759</v>
      </c>
      <c r="F133" s="399">
        <f t="shared" si="3"/>
        <v>-642702.78384999977</v>
      </c>
      <c r="G133" s="93"/>
      <c r="H133" s="93"/>
    </row>
    <row r="134" spans="1:8" ht="20.25">
      <c r="A134" s="424"/>
      <c r="B134" s="425"/>
      <c r="C134" s="426"/>
      <c r="D134" s="438"/>
      <c r="E134" s="427"/>
      <c r="F134" s="427"/>
    </row>
    <row r="135" spans="1:8" s="65" customFormat="1" ht="20.25">
      <c r="A135" s="428" t="s">
        <v>117</v>
      </c>
      <c r="B135" s="428"/>
      <c r="C135" s="429"/>
      <c r="D135" s="429"/>
      <c r="E135" s="430"/>
      <c r="F135" s="430"/>
    </row>
    <row r="136" spans="1:8" s="65" customFormat="1" ht="20.25">
      <c r="A136" s="431" t="s">
        <v>118</v>
      </c>
      <c r="B136" s="431"/>
      <c r="C136" s="429" t="s">
        <v>119</v>
      </c>
      <c r="D136" s="429"/>
      <c r="E136" s="430"/>
      <c r="F136" s="430"/>
    </row>
  </sheetData>
  <customSheetViews>
    <customSheetView guid="{14D9A581-372D-44DF-BD53-18F0DF939BBA}" scale="60" showPageBreaks="1" printArea="1" hiddenRows="1" state="hidden" view="pageBreakPreview" topLeftCell="A32">
      <selection activeCell="C67" sqref="C67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2"/>
      <headerFooter alignWithMargins="0"/>
    </customSheetView>
    <customSheetView guid="{B30CE22D-C12F-4E12-8BB9-3AAE0A6991CC}" scale="60" showPageBreak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5C539BE6-C8E0-453F-AB5E-9E58094195EA}" scale="60" showPageBreaks="1" printArea="1" hiddenRows="1" view="pageBreakPreview" topLeftCell="A63">
      <selection activeCell="E76" sqref="E76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4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5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6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7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8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10"/>
      <headerFooter alignWithMargins="0"/>
    </customSheetView>
    <customSheetView guid="{61528DAC-5C4C-48F4-ADE2-8A724B05A086}" scale="60" showPageBreaks="1" printArea="1" hiddenRows="1" view="pageBreakPreview" topLeftCell="A32">
      <selection activeCell="C67" sqref="C67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1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42" orientation="portrait" r:id="rId12"/>
  <headerFooter alignWithMargins="0"/>
  <rowBreaks count="1" manualBreakCount="1">
    <brk id="7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" zoomScale="70" zoomScaleNormal="100" zoomScaleSheetLayoutView="70" workbookViewId="0">
      <selection activeCell="D78" sqref="D78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27" t="s">
        <v>420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173.20671000000002</v>
      </c>
      <c r="E4" s="5">
        <f>SUM(D4/C4*100)</f>
        <v>28.220132948824485</v>
      </c>
      <c r="F4" s="5">
        <f>SUM(D4-C4)</f>
        <v>-440.56328999999994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29.26455</v>
      </c>
      <c r="E5" s="5">
        <f t="shared" ref="E5:E47" si="0">SUM(D5/C5*100)</f>
        <v>36.129074074074076</v>
      </c>
      <c r="F5" s="5">
        <f t="shared" ref="F5:F47" si="1">SUM(D5-C5)</f>
        <v>-51.73545</v>
      </c>
    </row>
    <row r="6" spans="1:6">
      <c r="A6" s="7">
        <v>1010200001</v>
      </c>
      <c r="B6" s="8" t="s">
        <v>225</v>
      </c>
      <c r="C6" s="9">
        <v>81</v>
      </c>
      <c r="D6" s="10">
        <v>29.26455</v>
      </c>
      <c r="E6" s="9">
        <f t="shared" ref="E6:E11" si="2">SUM(D6/C6*100)</f>
        <v>36.129074074074076</v>
      </c>
      <c r="F6" s="9">
        <f t="shared" si="1"/>
        <v>-51.73545</v>
      </c>
    </row>
    <row r="7" spans="1:6" ht="31.5">
      <c r="A7" s="3">
        <v>1030000000</v>
      </c>
      <c r="B7" s="13" t="s">
        <v>267</v>
      </c>
      <c r="C7" s="5">
        <f>C8+C10+C9</f>
        <v>286.77</v>
      </c>
      <c r="D7" s="5">
        <f>D8+D10+D9+D11</f>
        <v>131.27684000000002</v>
      </c>
      <c r="E7" s="9">
        <f t="shared" si="2"/>
        <v>45.777745231370098</v>
      </c>
      <c r="F7" s="9">
        <f t="shared" si="1"/>
        <v>-155.49315999999996</v>
      </c>
    </row>
    <row r="8" spans="1:6">
      <c r="A8" s="7">
        <v>1030223001</v>
      </c>
      <c r="B8" s="8" t="s">
        <v>269</v>
      </c>
      <c r="C8" s="9">
        <v>106.965</v>
      </c>
      <c r="D8" s="10">
        <v>64.2774</v>
      </c>
      <c r="E8" s="9">
        <f t="shared" si="2"/>
        <v>60.091992707895102</v>
      </c>
      <c r="F8" s="9">
        <f t="shared" si="1"/>
        <v>-42.687600000000003</v>
      </c>
    </row>
    <row r="9" spans="1:6">
      <c r="A9" s="7">
        <v>1030224001</v>
      </c>
      <c r="B9" s="8" t="s">
        <v>273</v>
      </c>
      <c r="C9" s="9">
        <v>1.147</v>
      </c>
      <c r="D9" s="10">
        <v>0.39785999999999999</v>
      </c>
      <c r="E9" s="9">
        <f t="shared" si="2"/>
        <v>34.687009590235398</v>
      </c>
      <c r="F9" s="9">
        <f t="shared" si="1"/>
        <v>-0.74914000000000003</v>
      </c>
    </row>
    <row r="10" spans="1:6">
      <c r="A10" s="7">
        <v>1030225001</v>
      </c>
      <c r="B10" s="8" t="s">
        <v>268</v>
      </c>
      <c r="C10" s="9">
        <v>178.65799999999999</v>
      </c>
      <c r="D10" s="10">
        <v>74.489000000000004</v>
      </c>
      <c r="E10" s="9">
        <f t="shared" si="2"/>
        <v>41.693626929664504</v>
      </c>
      <c r="F10" s="9">
        <f t="shared" si="1"/>
        <v>-104.16899999999998</v>
      </c>
    </row>
    <row r="11" spans="1:6">
      <c r="A11" s="7">
        <v>1030226001</v>
      </c>
      <c r="B11" s="8" t="s">
        <v>274</v>
      </c>
      <c r="C11" s="9">
        <v>0</v>
      </c>
      <c r="D11" s="10">
        <v>-7.8874199999999997</v>
      </c>
      <c r="E11" s="9" t="e">
        <f t="shared" si="2"/>
        <v>#DIV/0!</v>
      </c>
      <c r="F11" s="9">
        <f t="shared" si="1"/>
        <v>-7.8874199999999997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233</v>
      </c>
      <c r="D14" s="5">
        <f>D15+D16</f>
        <v>11.865319999999999</v>
      </c>
      <c r="E14" s="5">
        <f t="shared" si="0"/>
        <v>5.0924120171673817</v>
      </c>
      <c r="F14" s="5">
        <f t="shared" si="1"/>
        <v>-221.13468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0.53835</v>
      </c>
      <c r="E15" s="9">
        <f t="shared" si="0"/>
        <v>0.62598837209302316</v>
      </c>
      <c r="F15" s="9">
        <f>SUM(D15-C15)</f>
        <v>-85.461650000000006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11.326969999999999</v>
      </c>
      <c r="E16" s="9">
        <f t="shared" si="0"/>
        <v>7.705421768707482</v>
      </c>
      <c r="F16" s="9">
        <f t="shared" si="1"/>
        <v>-135.67303000000001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0.8</v>
      </c>
      <c r="E17" s="9">
        <f t="shared" si="0"/>
        <v>26.666666666666668</v>
      </c>
      <c r="F17" s="5">
        <f t="shared" si="1"/>
        <v>-2.2000000000000002</v>
      </c>
    </row>
    <row r="18" spans="1:6" ht="18.75" customHeight="1">
      <c r="A18" s="7">
        <v>1080402001</v>
      </c>
      <c r="B18" s="8" t="s">
        <v>224</v>
      </c>
      <c r="C18" s="9">
        <v>3</v>
      </c>
      <c r="D18" s="10">
        <v>0.8</v>
      </c>
      <c r="E18" s="9">
        <f t="shared" si="0"/>
        <v>26.666666666666668</v>
      </c>
      <c r="F18" s="9">
        <f t="shared" si="1"/>
        <v>-2.2000000000000002</v>
      </c>
    </row>
    <row r="19" spans="1:6" ht="15" hidden="1" customHeight="1">
      <c r="A19" s="7">
        <v>1080714001</v>
      </c>
      <c r="B19" s="8" t="s">
        <v>223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227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50</v>
      </c>
      <c r="D25" s="5">
        <f>D26+D31+D34+D29</f>
        <v>0.35255999999999998</v>
      </c>
      <c r="E25" s="5">
        <f t="shared" si="0"/>
        <v>0.70511999999999997</v>
      </c>
      <c r="F25" s="5">
        <f t="shared" si="1"/>
        <v>-49.647440000000003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50</v>
      </c>
      <c r="D26" s="5">
        <f>D27+D28</f>
        <v>0</v>
      </c>
      <c r="E26" s="5">
        <f t="shared" si="0"/>
        <v>0</v>
      </c>
      <c r="F26" s="5">
        <f t="shared" si="1"/>
        <v>-50</v>
      </c>
    </row>
    <row r="27" spans="1:6" ht="22.5" customHeight="1">
      <c r="A27" s="16">
        <v>1110502000</v>
      </c>
      <c r="B27" s="17" t="s">
        <v>222</v>
      </c>
      <c r="C27" s="12">
        <v>50</v>
      </c>
      <c r="D27" s="10">
        <v>0</v>
      </c>
      <c r="E27" s="9">
        <f t="shared" si="0"/>
        <v>0</v>
      </c>
      <c r="F27" s="9">
        <f t="shared" si="1"/>
        <v>-50</v>
      </c>
    </row>
    <row r="28" spans="1:6" hidden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128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30.75" customHeight="1">
      <c r="A30" s="7">
        <v>1130200000</v>
      </c>
      <c r="B30" s="8" t="s">
        <v>414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5.5" customHeight="1">
      <c r="A31" s="70">
        <v>1140000000</v>
      </c>
      <c r="B31" s="71" t="s">
        <v>129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132</v>
      </c>
      <c r="C34" s="5">
        <v>0</v>
      </c>
      <c r="D34" s="245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16</v>
      </c>
      <c r="C37" s="125">
        <f>C25+C4</f>
        <v>663.77</v>
      </c>
      <c r="D37" s="125">
        <f>SUM(D4,D25)</f>
        <v>173.55927000000003</v>
      </c>
      <c r="E37" s="5">
        <f t="shared" si="0"/>
        <v>26.147501393555</v>
      </c>
      <c r="F37" s="5">
        <f t="shared" si="1"/>
        <v>-490.21072999999996</v>
      </c>
    </row>
    <row r="38" spans="1:11" s="6" customFormat="1">
      <c r="A38" s="3">
        <v>2000000000</v>
      </c>
      <c r="B38" s="4" t="s">
        <v>17</v>
      </c>
      <c r="C38" s="187">
        <f>C39+C40+C41+C42+C43+C44</f>
        <v>6553.1417199999996</v>
      </c>
      <c r="D38" s="187">
        <f>D39+D40+D41+D42+D43+D45+D44</f>
        <v>988.42399999999998</v>
      </c>
      <c r="E38" s="5">
        <f t="shared" si="0"/>
        <v>15.083208058561567</v>
      </c>
      <c r="F38" s="5">
        <f t="shared" si="1"/>
        <v>-5564.7177199999996</v>
      </c>
      <c r="G38" s="19"/>
    </row>
    <row r="39" spans="1:11" ht="13.5" customHeight="1">
      <c r="A39" s="16">
        <v>2021000000</v>
      </c>
      <c r="B39" s="17" t="s">
        <v>18</v>
      </c>
      <c r="C39" s="219">
        <v>1839.6</v>
      </c>
      <c r="D39" s="20">
        <v>766.5</v>
      </c>
      <c r="E39" s="9">
        <f t="shared" si="0"/>
        <v>41.666666666666671</v>
      </c>
      <c r="F39" s="9">
        <f t="shared" si="1"/>
        <v>-1073.0999999999999</v>
      </c>
    </row>
    <row r="40" spans="1:11" ht="15" hidden="1" customHeight="1">
      <c r="A40" s="16">
        <v>2021500200</v>
      </c>
      <c r="B40" s="17" t="s">
        <v>228</v>
      </c>
      <c r="C40" s="216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6">
        <v>3143.1107200000001</v>
      </c>
      <c r="D41" s="10">
        <v>156.21</v>
      </c>
      <c r="E41" s="9">
        <f t="shared" si="0"/>
        <v>4.9699171908267994</v>
      </c>
      <c r="F41" s="9">
        <f t="shared" si="1"/>
        <v>-2986.9007200000001</v>
      </c>
    </row>
    <row r="42" spans="1:11" ht="19.5" customHeight="1">
      <c r="A42" s="16">
        <v>2023000000</v>
      </c>
      <c r="B42" s="17" t="s">
        <v>20</v>
      </c>
      <c r="C42" s="216">
        <v>94.305000000000007</v>
      </c>
      <c r="D42" s="180">
        <v>42.963999999999999</v>
      </c>
      <c r="E42" s="9">
        <f t="shared" si="0"/>
        <v>45.558559991516887</v>
      </c>
      <c r="F42" s="9">
        <f t="shared" si="1"/>
        <v>-51.341000000000008</v>
      </c>
    </row>
    <row r="43" spans="1:11">
      <c r="A43" s="7">
        <v>2070500010</v>
      </c>
      <c r="B43" s="17" t="s">
        <v>289</v>
      </c>
      <c r="C43" s="216">
        <v>434.851</v>
      </c>
      <c r="D43" s="181">
        <v>0</v>
      </c>
      <c r="E43" s="9">
        <f t="shared" si="0"/>
        <v>0</v>
      </c>
      <c r="F43" s="9">
        <f t="shared" si="1"/>
        <v>-434.851</v>
      </c>
    </row>
    <row r="44" spans="1:11" ht="15.75" customHeight="1">
      <c r="A44" s="16">
        <v>2024000000</v>
      </c>
      <c r="B44" s="18" t="s">
        <v>21</v>
      </c>
      <c r="C44" s="216">
        <v>1041.2750000000001</v>
      </c>
      <c r="D44" s="181">
        <v>22.75</v>
      </c>
      <c r="E44" s="9">
        <f t="shared" si="0"/>
        <v>2.1848214928813232</v>
      </c>
      <c r="F44" s="9">
        <f t="shared" si="1"/>
        <v>-1018.5250000000001</v>
      </c>
    </row>
    <row r="45" spans="1:11" ht="17.25" customHeight="1">
      <c r="A45" s="7">
        <v>2190000010</v>
      </c>
      <c r="B45" s="11" t="s">
        <v>23</v>
      </c>
      <c r="C45" s="224">
        <v>0</v>
      </c>
      <c r="D45" s="213">
        <v>0</v>
      </c>
      <c r="E45" s="5" t="e">
        <f t="shared" si="0"/>
        <v>#DIV/0!</v>
      </c>
      <c r="F45" s="5">
        <f>SUM(D45-C45)</f>
        <v>0</v>
      </c>
    </row>
    <row r="46" spans="1:11" s="437" customFormat="1" ht="17.25" customHeight="1">
      <c r="A46" s="3">
        <v>3000000000</v>
      </c>
      <c r="B46" s="13" t="s">
        <v>24</v>
      </c>
      <c r="C46" s="225">
        <v>0</v>
      </c>
      <c r="D46" s="226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70"/>
      <c r="B47" s="271" t="s">
        <v>25</v>
      </c>
      <c r="C47" s="472">
        <f>C37+C38</f>
        <v>7216.9117200000001</v>
      </c>
      <c r="D47" s="463">
        <f>D37+D38</f>
        <v>1161.9832699999999</v>
      </c>
      <c r="E47" s="272">
        <f t="shared" si="0"/>
        <v>16.100838074267035</v>
      </c>
      <c r="F47" s="272">
        <f t="shared" si="1"/>
        <v>-6054.9284500000003</v>
      </c>
      <c r="G47" s="193"/>
      <c r="H47" s="193"/>
      <c r="K47" s="128"/>
    </row>
    <row r="48" spans="1:11" s="6" customFormat="1">
      <c r="A48" s="3"/>
      <c r="B48" s="21" t="s">
        <v>308</v>
      </c>
      <c r="C48" s="468">
        <f>C47-C94</f>
        <v>-85.87996000000112</v>
      </c>
      <c r="D48" s="5">
        <f>D47-D94</f>
        <v>240.86112000000003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410</v>
      </c>
      <c r="D50" s="471" t="s">
        <v>417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1196.3500000000001</v>
      </c>
      <c r="D52" s="22">
        <f>D54+D57+D58+D59</f>
        <v>527.48132999999996</v>
      </c>
      <c r="E52" s="34">
        <f>SUM(D52/C52*100)</f>
        <v>44.090887282149865</v>
      </c>
      <c r="F52" s="34">
        <f>SUM(D52-C52)</f>
        <v>-668.86867000000018</v>
      </c>
    </row>
    <row r="53" spans="1:6" s="6" customFormat="1" ht="31.5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1183.7</v>
      </c>
      <c r="D54" s="91">
        <v>524.83132999999998</v>
      </c>
      <c r="E54" s="38">
        <f>SUM(D54/C54*100)</f>
        <v>44.338204781616959</v>
      </c>
      <c r="F54" s="38">
        <f t="shared" ref="F54:F94" si="3">SUM(D54-C54)</f>
        <v>-658.86867000000007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10</v>
      </c>
      <c r="D58" s="102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94.305000000000007</v>
      </c>
      <c r="D60" s="22">
        <f>D61</f>
        <v>30.935639999999999</v>
      </c>
      <c r="E60" s="34">
        <f t="shared" si="4"/>
        <v>32.803817400986155</v>
      </c>
      <c r="F60" s="34">
        <f t="shared" si="3"/>
        <v>-63.369360000000007</v>
      </c>
    </row>
    <row r="61" spans="1:6">
      <c r="A61" s="43" t="s">
        <v>45</v>
      </c>
      <c r="B61" s="44" t="s">
        <v>46</v>
      </c>
      <c r="C61" s="91">
        <v>94.305000000000007</v>
      </c>
      <c r="D61" s="91">
        <v>30.935639999999999</v>
      </c>
      <c r="E61" s="38">
        <f t="shared" si="4"/>
        <v>32.803817400986155</v>
      </c>
      <c r="F61" s="38">
        <f t="shared" si="3"/>
        <v>-63.369360000000007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</v>
      </c>
      <c r="E62" s="34">
        <f t="shared" si="4"/>
        <v>5.5555555555555554</v>
      </c>
      <c r="F62" s="34">
        <f t="shared" si="3"/>
        <v>-17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0</v>
      </c>
      <c r="E65" s="34">
        <f t="shared" si="4"/>
        <v>0</v>
      </c>
      <c r="F65" s="34">
        <f t="shared" si="3"/>
        <v>-3</v>
      </c>
    </row>
    <row r="66" spans="1:7" ht="15.75" customHeight="1">
      <c r="A66" s="46" t="s">
        <v>215</v>
      </c>
      <c r="B66" s="47" t="s">
        <v>216</v>
      </c>
      <c r="C66" s="91">
        <v>13</v>
      </c>
      <c r="D66" s="91">
        <v>1</v>
      </c>
      <c r="E66" s="38">
        <f t="shared" si="4"/>
        <v>7.6923076923076925</v>
      </c>
      <c r="F66" s="38">
        <f t="shared" si="3"/>
        <v>-12</v>
      </c>
    </row>
    <row r="67" spans="1:7" ht="15.75" customHeight="1">
      <c r="A67" s="46" t="s">
        <v>340</v>
      </c>
      <c r="B67" s="47" t="s">
        <v>394</v>
      </c>
      <c r="C67" s="91">
        <v>2</v>
      </c>
      <c r="D67" s="91">
        <v>0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866.10996</v>
      </c>
      <c r="D68" s="103">
        <f>D71+D72+D69+D70</f>
        <v>179.85730000000001</v>
      </c>
      <c r="E68" s="34">
        <f t="shared" si="4"/>
        <v>20.766104571756685</v>
      </c>
      <c r="F68" s="34">
        <f t="shared" si="3"/>
        <v>-686.25265999999999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179.85730000000001</v>
      </c>
      <c r="E71" s="38">
        <f t="shared" si="4"/>
        <v>21.118440275153951</v>
      </c>
      <c r="F71" s="38">
        <f t="shared" si="3"/>
        <v>-671.80265999999995</v>
      </c>
    </row>
    <row r="72" spans="1:7">
      <c r="A72" s="35" t="s">
        <v>63</v>
      </c>
      <c r="B72" s="39" t="s">
        <v>64</v>
      </c>
      <c r="C72" s="104">
        <v>14.45</v>
      </c>
      <c r="D72" s="91">
        <v>0</v>
      </c>
      <c r="E72" s="38">
        <f t="shared" si="4"/>
        <v>0</v>
      </c>
      <c r="F72" s="38">
        <f t="shared" si="3"/>
        <v>-14.45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4831.4267200000004</v>
      </c>
      <c r="D73" s="22">
        <f>D76</f>
        <v>56.31288</v>
      </c>
      <c r="E73" s="34">
        <f t="shared" si="4"/>
        <v>1.1655538470011193</v>
      </c>
      <c r="F73" s="34">
        <f t="shared" si="3"/>
        <v>-4775.11384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4348.5517200000004</v>
      </c>
      <c r="D75" s="91"/>
      <c r="E75" s="38">
        <f t="shared" si="4"/>
        <v>0</v>
      </c>
      <c r="F75" s="38">
        <f t="shared" si="3"/>
        <v>-4348.5517200000004</v>
      </c>
    </row>
    <row r="76" spans="1:7" ht="16.5" customHeight="1">
      <c r="A76" s="35" t="s">
        <v>71</v>
      </c>
      <c r="B76" s="39" t="s">
        <v>72</v>
      </c>
      <c r="C76" s="91">
        <v>482.875</v>
      </c>
      <c r="D76" s="91">
        <v>56.31288</v>
      </c>
      <c r="E76" s="38">
        <f t="shared" si="4"/>
        <v>11.661999482267667</v>
      </c>
      <c r="F76" s="38">
        <f t="shared" si="3"/>
        <v>-426.56211999999999</v>
      </c>
    </row>
    <row r="77" spans="1:7" s="6" customFormat="1">
      <c r="A77" s="30" t="s">
        <v>83</v>
      </c>
      <c r="B77" s="31" t="s">
        <v>84</v>
      </c>
      <c r="C77" s="22">
        <f>C78</f>
        <v>286.60000000000002</v>
      </c>
      <c r="D77" s="22">
        <f>D78</f>
        <v>120</v>
      </c>
      <c r="E77" s="34">
        <f t="shared" si="4"/>
        <v>41.870202372644798</v>
      </c>
      <c r="F77" s="34">
        <f t="shared" si="3"/>
        <v>-166.60000000000002</v>
      </c>
    </row>
    <row r="78" spans="1:7" ht="14.25" customHeight="1">
      <c r="A78" s="35" t="s">
        <v>85</v>
      </c>
      <c r="B78" s="39" t="s">
        <v>230</v>
      </c>
      <c r="C78" s="91">
        <v>286.60000000000002</v>
      </c>
      <c r="D78" s="91">
        <v>120</v>
      </c>
      <c r="E78" s="38">
        <f t="shared" si="4"/>
        <v>41.870202372644798</v>
      </c>
      <c r="F78" s="38">
        <f t="shared" si="3"/>
        <v>-166.60000000000002</v>
      </c>
    </row>
    <row r="79" spans="1:7" s="6" customFormat="1" ht="0.75" hidden="1" customHeight="1">
      <c r="A79" s="52">
        <v>1000</v>
      </c>
      <c r="B79" s="31" t="s">
        <v>86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87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88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89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90</v>
      </c>
      <c r="B83" s="39" t="s">
        <v>91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92</v>
      </c>
      <c r="B84" s="31" t="s">
        <v>93</v>
      </c>
      <c r="C84" s="22">
        <f>C85</f>
        <v>10</v>
      </c>
      <c r="D84" s="22">
        <f>D85</f>
        <v>5.5350000000000001</v>
      </c>
      <c r="E84" s="38">
        <f t="shared" si="4"/>
        <v>55.35</v>
      </c>
      <c r="F84" s="22">
        <f>F85+F86+F87+F88+F89</f>
        <v>-4.4649999999999999</v>
      </c>
    </row>
    <row r="85" spans="1:7" ht="16.5" customHeight="1">
      <c r="A85" s="35" t="s">
        <v>94</v>
      </c>
      <c r="B85" s="39" t="s">
        <v>95</v>
      </c>
      <c r="C85" s="91">
        <v>10</v>
      </c>
      <c r="D85" s="91">
        <v>5.5350000000000001</v>
      </c>
      <c r="E85" s="38">
        <v>0</v>
      </c>
      <c r="F85" s="38">
        <f>SUM(D85-C85)</f>
        <v>-4.4649999999999999</v>
      </c>
    </row>
    <row r="86" spans="1:7" ht="14.25" hidden="1" customHeight="1">
      <c r="A86" s="35" t="s">
        <v>96</v>
      </c>
      <c r="B86" s="39" t="s">
        <v>97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98</v>
      </c>
      <c r="B87" s="39" t="s">
        <v>99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100</v>
      </c>
      <c r="B88" s="39" t="s">
        <v>101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102</v>
      </c>
      <c r="B89" s="39" t="s">
        <v>103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112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113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114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115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116</v>
      </c>
      <c r="C94" s="456">
        <f>C52+C60+C62+C68+C73+C77+C84</f>
        <v>7302.7916800000012</v>
      </c>
      <c r="D94" s="456">
        <f>D52+D60+D62+D68+D73+D77+D79+D84+D90</f>
        <v>921.12214999999992</v>
      </c>
      <c r="E94" s="126">
        <f t="shared" si="4"/>
        <v>12.613288046031181</v>
      </c>
      <c r="F94" s="34">
        <f t="shared" si="3"/>
        <v>-6381.669530000001</v>
      </c>
      <c r="G94" s="193"/>
    </row>
    <row r="95" spans="1:7">
      <c r="C95" s="124"/>
      <c r="D95" s="100"/>
    </row>
    <row r="96" spans="1:7" s="65" customFormat="1" ht="16.5" customHeight="1">
      <c r="A96" s="63" t="s">
        <v>117</v>
      </c>
      <c r="B96" s="63"/>
      <c r="C96" s="178"/>
      <c r="D96" s="178"/>
    </row>
    <row r="97" spans="1:3" s="65" customFormat="1" ht="20.25" customHeight="1">
      <c r="A97" s="66" t="s">
        <v>118</v>
      </c>
      <c r="B97" s="66"/>
      <c r="C97" s="65" t="s">
        <v>119</v>
      </c>
    </row>
    <row r="98" spans="1:3" ht="13.5" customHeight="1"/>
    <row r="100" spans="1:3" ht="5.25" customHeight="1"/>
    <row r="142" hidden="1"/>
  </sheetData>
  <customSheetViews>
    <customSheetView guid="{14D9A581-372D-44DF-BD53-18F0DF939BBA}" scale="70" showPageBreaks="1" printArea="1" hiddenRows="1" state="hidden" view="pageBreakPreview" topLeftCell="A3">
      <selection activeCell="D78" sqref="D78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2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3"/>
      <headerFooter alignWithMargins="0"/>
    </customSheetView>
    <customSheetView guid="{5C539BE6-C8E0-453F-AB5E-9E58094195EA}" scale="70" showPageBreaks="1" printArea="1" hiddenRows="1" view="pageBreakPreview">
      <selection activeCell="C85" sqref="C85"/>
      <pageMargins left="0.74803149606299213" right="0.74803149606299213" top="0.19685039370078741" bottom="0.15748031496062992" header="0.51181102362204722" footer="0.23622047244094491"/>
      <pageSetup paperSize="9" scale="60" orientation="portrait" r:id="rId4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5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6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8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9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10"/>
      <headerFooter alignWithMargins="0"/>
    </customSheetView>
    <customSheetView guid="{61528DAC-5C4C-48F4-ADE2-8A724B05A086}" scale="70" showPageBreaks="1" printArea="1" hiddenRows="1" view="pageBreakPreview" topLeftCell="A3">
      <selection activeCell="D78" sqref="D78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zoomScale="70" zoomScaleNormal="100" zoomScaleSheetLayoutView="70" workbookViewId="0">
      <selection activeCell="C93" sqref="C9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7" t="s">
        <v>435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1239.5536199999999</v>
      </c>
      <c r="E4" s="5">
        <f>SUM(D4/C4*100)</f>
        <v>33.570404614884623</v>
      </c>
      <c r="F4" s="5">
        <f>SUM(D4-C4)</f>
        <v>-2452.84638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327.50326999999999</v>
      </c>
      <c r="E5" s="5">
        <f t="shared" ref="E5:E53" si="0">SUM(D5/C5*100)</f>
        <v>82.702845959595962</v>
      </c>
      <c r="F5" s="5">
        <f t="shared" ref="F5:F53" si="1">SUM(D5-C5)</f>
        <v>-68.496730000000014</v>
      </c>
    </row>
    <row r="6" spans="1:6">
      <c r="A6" s="7">
        <v>1010200001</v>
      </c>
      <c r="B6" s="8" t="s">
        <v>225</v>
      </c>
      <c r="C6" s="9">
        <v>396</v>
      </c>
      <c r="D6" s="10">
        <v>327.50326999999999</v>
      </c>
      <c r="E6" s="9">
        <f t="shared" ref="E6:E11" si="2">SUM(D6/C6*100)</f>
        <v>82.702845959595962</v>
      </c>
      <c r="F6" s="9">
        <f t="shared" si="1"/>
        <v>-68.496730000000014</v>
      </c>
    </row>
    <row r="7" spans="1:6" ht="31.5">
      <c r="A7" s="3">
        <v>1030000000</v>
      </c>
      <c r="B7" s="13" t="s">
        <v>267</v>
      </c>
      <c r="C7" s="5">
        <f>C8+C10+C9</f>
        <v>823.4</v>
      </c>
      <c r="D7" s="5">
        <f>D8+D10+D9+D11</f>
        <v>376.93351000000001</v>
      </c>
      <c r="E7" s="5">
        <f t="shared" si="2"/>
        <v>45.777691280058299</v>
      </c>
      <c r="F7" s="5">
        <f t="shared" si="1"/>
        <v>-446.46648999999996</v>
      </c>
    </row>
    <row r="8" spans="1:6">
      <c r="A8" s="7">
        <v>1030223001</v>
      </c>
      <c r="B8" s="8" t="s">
        <v>269</v>
      </c>
      <c r="C8" s="9">
        <v>307.12799999999999</v>
      </c>
      <c r="D8" s="10">
        <v>184.55889999999999</v>
      </c>
      <c r="E8" s="9">
        <f t="shared" si="2"/>
        <v>60.09185095465083</v>
      </c>
      <c r="F8" s="9">
        <f t="shared" si="1"/>
        <v>-122.56909999999999</v>
      </c>
    </row>
    <row r="9" spans="1:6">
      <c r="A9" s="7">
        <v>1030224001</v>
      </c>
      <c r="B9" s="8" t="s">
        <v>275</v>
      </c>
      <c r="C9" s="9">
        <v>3.294</v>
      </c>
      <c r="D9" s="10">
        <v>1.14235</v>
      </c>
      <c r="E9" s="9">
        <f t="shared" si="2"/>
        <v>34.679720704310867</v>
      </c>
      <c r="F9" s="9">
        <f t="shared" si="1"/>
        <v>-2.1516500000000001</v>
      </c>
    </row>
    <row r="10" spans="1:6">
      <c r="A10" s="7">
        <v>1030225001</v>
      </c>
      <c r="B10" s="8" t="s">
        <v>268</v>
      </c>
      <c r="C10" s="9">
        <v>512.97799999999995</v>
      </c>
      <c r="D10" s="10">
        <v>213.87933000000001</v>
      </c>
      <c r="E10" s="9">
        <f t="shared" si="2"/>
        <v>41.693665225409283</v>
      </c>
      <c r="F10" s="9">
        <f t="shared" si="1"/>
        <v>-299.09866999999997</v>
      </c>
    </row>
    <row r="11" spans="1:6">
      <c r="A11" s="7">
        <v>1030226001</v>
      </c>
      <c r="B11" s="8" t="s">
        <v>277</v>
      </c>
      <c r="C11" s="9">
        <v>0</v>
      </c>
      <c r="D11" s="10">
        <v>-22.647069999999999</v>
      </c>
      <c r="E11" s="9" t="e">
        <f t="shared" si="2"/>
        <v>#DIV/0!</v>
      </c>
      <c r="F11" s="9">
        <f t="shared" si="1"/>
        <v>-22.647069999999999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42.506959999999999</v>
      </c>
      <c r="E12" s="5">
        <f t="shared" si="0"/>
        <v>94.459911111111111</v>
      </c>
      <c r="F12" s="5">
        <f t="shared" si="1"/>
        <v>-2.4930400000000006</v>
      </c>
    </row>
    <row r="13" spans="1:6" ht="15.75" customHeight="1">
      <c r="A13" s="7">
        <v>1050300000</v>
      </c>
      <c r="B13" s="11" t="s">
        <v>226</v>
      </c>
      <c r="C13" s="12">
        <v>45</v>
      </c>
      <c r="D13" s="10">
        <v>42.506959999999999</v>
      </c>
      <c r="E13" s="9">
        <f t="shared" si="0"/>
        <v>94.459911111111111</v>
      </c>
      <c r="F13" s="9">
        <f t="shared" si="1"/>
        <v>-2.4930400000000006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2418</v>
      </c>
      <c r="D14" s="227">
        <f>D15+D16</f>
        <v>489.18987999999996</v>
      </c>
      <c r="E14" s="5">
        <f t="shared" si="0"/>
        <v>20.231177832919766</v>
      </c>
      <c r="F14" s="5">
        <f t="shared" si="1"/>
        <v>-1928.8101200000001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11.19487</v>
      </c>
      <c r="E15" s="5">
        <f t="shared" si="0"/>
        <v>1.0943176930596286</v>
      </c>
      <c r="F15" s="9">
        <f>SUM(D15-C15)</f>
        <v>-1011.80513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477.99500999999998</v>
      </c>
      <c r="E16" s="5">
        <f t="shared" si="0"/>
        <v>34.2648752688172</v>
      </c>
      <c r="F16" s="9">
        <f t="shared" si="1"/>
        <v>-917.00499000000002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3.42</v>
      </c>
      <c r="E17" s="5">
        <f t="shared" si="0"/>
        <v>34.199999999999996</v>
      </c>
      <c r="F17" s="5">
        <f t="shared" si="1"/>
        <v>-6.58</v>
      </c>
    </row>
    <row r="18" spans="1:6" ht="18" customHeight="1">
      <c r="A18" s="7">
        <v>1080400001</v>
      </c>
      <c r="B18" s="8" t="s">
        <v>224</v>
      </c>
      <c r="C18" s="9">
        <v>10</v>
      </c>
      <c r="D18" s="10">
        <v>3.42</v>
      </c>
      <c r="E18" s="9">
        <f t="shared" si="0"/>
        <v>34.199999999999996</v>
      </c>
      <c r="F18" s="9">
        <f t="shared" si="1"/>
        <v>-6.58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46.868130000000001</v>
      </c>
      <c r="E25" s="5">
        <f t="shared" si="0"/>
        <v>16.738617857142856</v>
      </c>
      <c r="F25" s="5">
        <f t="shared" si="1"/>
        <v>-233.13186999999999</v>
      </c>
    </row>
    <row r="26" spans="1:6" s="6" customFormat="1" ht="30.75" customHeight="1">
      <c r="A26" s="68">
        <v>1110000000</v>
      </c>
      <c r="B26" s="69" t="s">
        <v>126</v>
      </c>
      <c r="C26" s="5">
        <f>C28+C29</f>
        <v>250</v>
      </c>
      <c r="D26" s="5">
        <f>D28+D29</f>
        <v>0</v>
      </c>
      <c r="E26" s="5">
        <f t="shared" si="0"/>
        <v>0</v>
      </c>
      <c r="F26" s="5">
        <f t="shared" si="1"/>
        <v>-250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314</v>
      </c>
      <c r="C28" s="12">
        <v>200</v>
      </c>
      <c r="D28" s="10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221</v>
      </c>
      <c r="C29" s="12">
        <v>50</v>
      </c>
      <c r="D29" s="10">
        <v>0</v>
      </c>
      <c r="E29" s="9">
        <f>SUM(D29/C29*100)</f>
        <v>0</v>
      </c>
      <c r="F29" s="9">
        <f t="shared" si="1"/>
        <v>-50</v>
      </c>
    </row>
    <row r="30" spans="1:6" s="15" customFormat="1" ht="35.25" customHeight="1">
      <c r="A30" s="68">
        <v>1130000000</v>
      </c>
      <c r="B30" s="69" t="s">
        <v>128</v>
      </c>
      <c r="C30" s="5">
        <f>C31</f>
        <v>30</v>
      </c>
      <c r="D30" s="5">
        <f>D31+D32</f>
        <v>24.06813</v>
      </c>
      <c r="E30" s="5">
        <f t="shared" si="0"/>
        <v>80.227099999999993</v>
      </c>
      <c r="F30" s="5">
        <f t="shared" si="1"/>
        <v>-5.93187</v>
      </c>
    </row>
    <row r="31" spans="1:6" ht="18" customHeight="1">
      <c r="A31" s="7">
        <v>1130206510</v>
      </c>
      <c r="B31" s="8" t="s">
        <v>411</v>
      </c>
      <c r="C31" s="9">
        <v>30</v>
      </c>
      <c r="D31" s="10">
        <v>23.300129999999999</v>
      </c>
      <c r="E31" s="9">
        <f>SUM(D31/C31*100)</f>
        <v>77.667100000000005</v>
      </c>
      <c r="F31" s="9">
        <f t="shared" si="1"/>
        <v>-6.6998700000000007</v>
      </c>
    </row>
    <row r="32" spans="1:6" ht="18" customHeight="1">
      <c r="A32" s="7">
        <v>1130299000</v>
      </c>
      <c r="B32" s="8" t="s">
        <v>316</v>
      </c>
      <c r="C32" s="9"/>
      <c r="D32" s="10">
        <v>0.76800000000000002</v>
      </c>
      <c r="E32" s="9"/>
      <c r="F32" s="9"/>
    </row>
    <row r="33" spans="1:7" ht="18.75" customHeight="1">
      <c r="A33" s="70">
        <v>1140000000</v>
      </c>
      <c r="B33" s="71" t="s">
        <v>129</v>
      </c>
      <c r="C33" s="5">
        <f>C34+C35</f>
        <v>0</v>
      </c>
      <c r="D33" s="5">
        <f>D34+D35</f>
        <v>22.8</v>
      </c>
      <c r="E33" s="5" t="e">
        <f t="shared" si="0"/>
        <v>#DIV/0!</v>
      </c>
      <c r="F33" s="5">
        <f t="shared" si="1"/>
        <v>22.8</v>
      </c>
    </row>
    <row r="34" spans="1:7" ht="14.25" customHeight="1">
      <c r="A34" s="16">
        <v>1140200000</v>
      </c>
      <c r="B34" s="18" t="s">
        <v>130</v>
      </c>
      <c r="C34" s="9">
        <v>0</v>
      </c>
      <c r="D34" s="10">
        <v>22.8</v>
      </c>
      <c r="E34" s="9" t="e">
        <f t="shared" si="0"/>
        <v>#DIV/0!</v>
      </c>
      <c r="F34" s="9">
        <f t="shared" si="1"/>
        <v>22.8</v>
      </c>
    </row>
    <row r="35" spans="1:7" ht="15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6.5" customHeight="1">
      <c r="A36" s="99">
        <v>1160000000</v>
      </c>
      <c r="B36" s="13" t="s">
        <v>241</v>
      </c>
      <c r="C36" s="5">
        <f>C37</f>
        <v>0</v>
      </c>
      <c r="D36" s="14">
        <f>D37</f>
        <v>0</v>
      </c>
      <c r="E36" s="9" t="e">
        <f t="shared" si="0"/>
        <v>#DIV/0!</v>
      </c>
      <c r="F36" s="9">
        <f t="shared" si="1"/>
        <v>0</v>
      </c>
    </row>
    <row r="37" spans="1:7" ht="46.5" customHeight="1">
      <c r="A37" s="7">
        <v>1160701010</v>
      </c>
      <c r="B37" s="8" t="s">
        <v>402</v>
      </c>
      <c r="C37" s="9">
        <v>0</v>
      </c>
      <c r="D37" s="10">
        <v>0</v>
      </c>
      <c r="E37" s="9" t="e">
        <f t="shared" si="0"/>
        <v>#DIV/0!</v>
      </c>
      <c r="F37" s="9">
        <f t="shared" si="1"/>
        <v>0</v>
      </c>
    </row>
    <row r="38" spans="1:7" ht="24.75" customHeight="1">
      <c r="A38" s="3">
        <v>1170000000</v>
      </c>
      <c r="B38" s="13" t="s">
        <v>132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22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43.5" customHeight="1">
      <c r="A40" s="7">
        <v>1170505005</v>
      </c>
      <c r="B40" s="11" t="s">
        <v>217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1286.42175</v>
      </c>
      <c r="E41" s="5">
        <f t="shared" si="0"/>
        <v>32.383993303796196</v>
      </c>
      <c r="F41" s="5">
        <f t="shared" si="1"/>
        <v>-2685.9782500000001</v>
      </c>
    </row>
    <row r="42" spans="1:7" s="6" customFormat="1" ht="20.25" customHeight="1">
      <c r="A42" s="3">
        <v>2000000000</v>
      </c>
      <c r="B42" s="4" t="s">
        <v>17</v>
      </c>
      <c r="C42" s="442">
        <f>C43+C44+C45+C47+C48+C46+C49</f>
        <v>26110.08798</v>
      </c>
      <c r="D42" s="442">
        <f>D43+D44+D45+D47+D48+D46+D49</f>
        <v>2787.576</v>
      </c>
      <c r="E42" s="5">
        <f t="shared" si="0"/>
        <v>10.676241313837197</v>
      </c>
      <c r="F42" s="5">
        <f t="shared" si="1"/>
        <v>-23322.511979999999</v>
      </c>
      <c r="G42" s="19"/>
    </row>
    <row r="43" spans="1:7" ht="17.25" customHeight="1">
      <c r="A43" s="16">
        <v>2021000000</v>
      </c>
      <c r="B43" s="17" t="s">
        <v>18</v>
      </c>
      <c r="C43" s="443">
        <v>5604.2</v>
      </c>
      <c r="D43" s="444">
        <v>2335.085</v>
      </c>
      <c r="E43" s="9">
        <f t="shared" si="0"/>
        <v>41.66669640626673</v>
      </c>
      <c r="F43" s="9">
        <f t="shared" si="1"/>
        <v>-3269.1149999999998</v>
      </c>
    </row>
    <row r="44" spans="1:7" ht="27.75" hidden="1" customHeight="1">
      <c r="A44" s="16">
        <v>2021500200</v>
      </c>
      <c r="B44" s="17" t="s">
        <v>228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20121.684079999999</v>
      </c>
      <c r="D45" s="10">
        <v>358.70400000000001</v>
      </c>
      <c r="E45" s="9">
        <f t="shared" si="0"/>
        <v>1.7826738486394129</v>
      </c>
      <c r="F45" s="9">
        <f t="shared" si="1"/>
        <v>-19762.980079999998</v>
      </c>
    </row>
    <row r="46" spans="1:7" ht="23.25" hidden="1" customHeight="1">
      <c r="A46" s="16">
        <v>2022999910</v>
      </c>
      <c r="B46" s="18" t="s">
        <v>332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257.20389999999998</v>
      </c>
      <c r="D47" s="180">
        <v>93.787000000000006</v>
      </c>
      <c r="E47" s="9">
        <f t="shared" si="0"/>
        <v>36.464066058096321</v>
      </c>
      <c r="F47" s="9">
        <f t="shared" si="1"/>
        <v>-163.41689999999997</v>
      </c>
    </row>
    <row r="48" spans="1:7" ht="14.25" customHeight="1">
      <c r="A48" s="16">
        <v>2020400000</v>
      </c>
      <c r="B48" s="17" t="s">
        <v>21</v>
      </c>
      <c r="C48" s="12">
        <v>127</v>
      </c>
      <c r="D48" s="181">
        <v>0</v>
      </c>
      <c r="E48" s="9">
        <f t="shared" si="0"/>
        <v>0</v>
      </c>
      <c r="F48" s="9">
        <f t="shared" si="1"/>
        <v>-127</v>
      </c>
    </row>
    <row r="49" spans="1:8" ht="16.5" customHeight="1">
      <c r="A49" s="7">
        <v>2070500010</v>
      </c>
      <c r="B49" s="17" t="s">
        <v>333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6"/>
      <c r="D50" s="265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4">
        <v>0</v>
      </c>
      <c r="D51" s="264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7">
        <v>0</v>
      </c>
      <c r="D52" s="264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7">
        <f>SUM(C41,C42,C52)</f>
        <v>30082.487980000002</v>
      </c>
      <c r="D53" s="464">
        <f>D41+D42</f>
        <v>4073.99775</v>
      </c>
      <c r="E53" s="5">
        <f t="shared" si="0"/>
        <v>13.542755348921109</v>
      </c>
      <c r="F53" s="5">
        <f t="shared" si="1"/>
        <v>-26008.490230000003</v>
      </c>
      <c r="G53" s="93"/>
      <c r="H53" s="93"/>
    </row>
    <row r="54" spans="1:8" s="6" customFormat="1">
      <c r="A54" s="3"/>
      <c r="B54" s="21" t="s">
        <v>307</v>
      </c>
      <c r="C54" s="5">
        <f>C53-C102</f>
        <v>-1794.7397899999996</v>
      </c>
      <c r="D54" s="5">
        <f>D53-D102</f>
        <v>148.29337999999962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410</v>
      </c>
      <c r="D56" s="471" t="s">
        <v>417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73">
        <f>C59+C60+C61+C62+C63+C65+C64</f>
        <v>2009.712</v>
      </c>
      <c r="D58" s="101">
        <f>D59+D60+D61+D62+D63+D65+D64</f>
        <v>571.38782000000003</v>
      </c>
      <c r="E58" s="34">
        <f>SUM(D58/C58*100)</f>
        <v>28.43132846895476</v>
      </c>
      <c r="F58" s="34">
        <f>SUM(D58-C58)</f>
        <v>-1438.3241800000001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1987.4</v>
      </c>
      <c r="D60" s="91">
        <v>559.07582000000002</v>
      </c>
      <c r="E60" s="38">
        <f t="shared" ref="E60:E102" si="3">SUM(D60/C60*100)</f>
        <v>28.131016403341047</v>
      </c>
      <c r="F60" s="38">
        <f t="shared" ref="F60:F102" si="4">SUM(D60-C60)</f>
        <v>-1428.3241800000001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10</v>
      </c>
      <c r="D64" s="102">
        <v>0</v>
      </c>
      <c r="E64" s="38">
        <f t="shared" si="3"/>
        <v>0</v>
      </c>
      <c r="F64" s="38">
        <f t="shared" si="4"/>
        <v>-10</v>
      </c>
    </row>
    <row r="65" spans="1:7" ht="18" customHeight="1">
      <c r="A65" s="35" t="s">
        <v>41</v>
      </c>
      <c r="B65" s="39" t="s">
        <v>42</v>
      </c>
      <c r="C65" s="91">
        <v>12.311999999999999</v>
      </c>
      <c r="D65" s="91">
        <v>12.311999999999999</v>
      </c>
      <c r="E65" s="38">
        <f t="shared" si="3"/>
        <v>100</v>
      </c>
      <c r="F65" s="38">
        <f t="shared" si="4"/>
        <v>0</v>
      </c>
    </row>
    <row r="66" spans="1:7" s="6" customFormat="1" ht="15.75" customHeight="1">
      <c r="A66" s="41" t="s">
        <v>43</v>
      </c>
      <c r="B66" s="42" t="s">
        <v>44</v>
      </c>
      <c r="C66" s="474">
        <f>C67</f>
        <v>235.76499999999999</v>
      </c>
      <c r="D66" s="22">
        <f>D67</f>
        <v>68.428730000000002</v>
      </c>
      <c r="E66" s="34">
        <f t="shared" si="3"/>
        <v>29.02412571840604</v>
      </c>
      <c r="F66" s="34">
        <f t="shared" si="4"/>
        <v>-167.33626999999998</v>
      </c>
    </row>
    <row r="67" spans="1:7">
      <c r="A67" s="43" t="s">
        <v>45</v>
      </c>
      <c r="B67" s="44" t="s">
        <v>46</v>
      </c>
      <c r="C67" s="91">
        <v>235.76499999999999</v>
      </c>
      <c r="D67" s="91">
        <v>68.428730000000002</v>
      </c>
      <c r="E67" s="38">
        <f t="shared" si="3"/>
        <v>29.02412571840604</v>
      </c>
      <c r="F67" s="38">
        <f t="shared" si="4"/>
        <v>-167.33626999999998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23</v>
      </c>
      <c r="D68" s="22">
        <f>D71+D73+D72</f>
        <v>11.731339999999999</v>
      </c>
      <c r="E68" s="34">
        <f t="shared" si="3"/>
        <v>51.005826086956517</v>
      </c>
      <c r="F68" s="34">
        <f t="shared" si="4"/>
        <v>-11.268660000000001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14</v>
      </c>
      <c r="D71" s="91">
        <v>7.6313399999999998</v>
      </c>
      <c r="E71" s="34">
        <f t="shared" si="3"/>
        <v>54.509571428571427</v>
      </c>
      <c r="F71" s="34">
        <f t="shared" si="4"/>
        <v>-6.3686600000000002</v>
      </c>
    </row>
    <row r="72" spans="1:7" ht="15.75" customHeight="1">
      <c r="A72" s="46" t="s">
        <v>215</v>
      </c>
      <c r="B72" s="47" t="s">
        <v>216</v>
      </c>
      <c r="C72" s="91">
        <v>7</v>
      </c>
      <c r="D72" s="91">
        <v>2.1</v>
      </c>
      <c r="E72" s="38">
        <f t="shared" ref="E72" si="5">SUM(D72/C72*100)</f>
        <v>30</v>
      </c>
      <c r="F72" s="38">
        <f t="shared" ref="F72" si="6">SUM(D72-C72)</f>
        <v>-4.9000000000000004</v>
      </c>
    </row>
    <row r="73" spans="1:7" ht="15.75" customHeight="1">
      <c r="A73" s="46" t="s">
        <v>340</v>
      </c>
      <c r="B73" s="47" t="s">
        <v>341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439" t="s">
        <v>55</v>
      </c>
      <c r="B74" s="31" t="s">
        <v>56</v>
      </c>
      <c r="C74" s="475">
        <f>C76+C77+C78+C75</f>
        <v>2972.07555</v>
      </c>
      <c r="D74" s="103">
        <f>SUM(D75:D78)</f>
        <v>406.56</v>
      </c>
      <c r="E74" s="34">
        <f t="shared" si="3"/>
        <v>13.679329248544841</v>
      </c>
      <c r="F74" s="34">
        <f t="shared" si="4"/>
        <v>-2565.5155500000001</v>
      </c>
    </row>
    <row r="75" spans="1:7" ht="15" customHeight="1">
      <c r="A75" s="35" t="s">
        <v>57</v>
      </c>
      <c r="B75" s="39" t="s">
        <v>58</v>
      </c>
      <c r="C75" s="104">
        <v>21.4389</v>
      </c>
      <c r="D75" s="91">
        <v>0</v>
      </c>
      <c r="E75" s="38">
        <f t="shared" si="3"/>
        <v>0</v>
      </c>
      <c r="F75" s="38">
        <f t="shared" si="4"/>
        <v>-21.4389</v>
      </c>
    </row>
    <row r="76" spans="1:7" s="6" customFormat="1" ht="19.5" hidden="1" customHeight="1">
      <c r="A76" s="35" t="s">
        <v>59</v>
      </c>
      <c r="B76" s="39" t="s">
        <v>60</v>
      </c>
      <c r="C76" s="104">
        <v>0</v>
      </c>
      <c r="D76" s="91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398.56</v>
      </c>
      <c r="E77" s="38">
        <f t="shared" si="3"/>
        <v>14.683989987431698</v>
      </c>
      <c r="F77" s="38">
        <f t="shared" si="4"/>
        <v>-2315.6886500000001</v>
      </c>
    </row>
    <row r="78" spans="1:7">
      <c r="A78" s="35" t="s">
        <v>63</v>
      </c>
      <c r="B78" s="39" t="s">
        <v>64</v>
      </c>
      <c r="C78" s="104">
        <v>236.38800000000001</v>
      </c>
      <c r="D78" s="91">
        <v>8</v>
      </c>
      <c r="E78" s="38">
        <f t="shared" si="3"/>
        <v>3.3842665448330709</v>
      </c>
      <c r="F78" s="38">
        <f t="shared" si="4"/>
        <v>-228.38800000000001</v>
      </c>
    </row>
    <row r="79" spans="1:7" s="6" customFormat="1" ht="24" customHeight="1">
      <c r="A79" s="30" t="s">
        <v>65</v>
      </c>
      <c r="B79" s="31" t="s">
        <v>66</v>
      </c>
      <c r="C79" s="476">
        <f>SUM(C80:C83)</f>
        <v>23294.77522</v>
      </c>
      <c r="D79" s="22">
        <f>SUM(D80:D83)</f>
        <v>1476.7829100000001</v>
      </c>
      <c r="E79" s="34">
        <f t="shared" si="3"/>
        <v>6.3395456537056045</v>
      </c>
      <c r="F79" s="34">
        <f t="shared" si="4"/>
        <v>-21817.992309999998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3413.6649400000001</v>
      </c>
      <c r="D81" s="91">
        <v>418.14183000000003</v>
      </c>
      <c r="E81" s="38">
        <f t="shared" si="3"/>
        <v>12.249058924921906</v>
      </c>
      <c r="F81" s="38">
        <f t="shared" si="4"/>
        <v>-2995.5231100000001</v>
      </c>
    </row>
    <row r="82" spans="1:6" ht="15" customHeight="1">
      <c r="A82" s="35" t="s">
        <v>71</v>
      </c>
      <c r="B82" s="39" t="s">
        <v>72</v>
      </c>
      <c r="C82" s="91">
        <v>19881.110280000001</v>
      </c>
      <c r="D82" s="91">
        <v>1058.6410800000001</v>
      </c>
      <c r="E82" s="38">
        <f t="shared" si="3"/>
        <v>5.3248589494771421</v>
      </c>
      <c r="F82" s="38">
        <f t="shared" si="4"/>
        <v>-18822.4692</v>
      </c>
    </row>
    <row r="83" spans="1:6" ht="18" hidden="1" customHeight="1">
      <c r="A83" s="35" t="s">
        <v>252</v>
      </c>
      <c r="B83" s="39" t="s">
        <v>253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83</v>
      </c>
      <c r="B84" s="31" t="s">
        <v>84</v>
      </c>
      <c r="C84" s="22">
        <f>C85+C86</f>
        <v>3331.9</v>
      </c>
      <c r="D84" s="22">
        <f>D85+D86</f>
        <v>1390.81357</v>
      </c>
      <c r="E84" s="34">
        <f t="shared" si="3"/>
        <v>41.742356313214685</v>
      </c>
      <c r="F84" s="34">
        <f t="shared" si="4"/>
        <v>-1941.0864300000001</v>
      </c>
    </row>
    <row r="85" spans="1:6" ht="14.25" customHeight="1">
      <c r="A85" s="35" t="s">
        <v>85</v>
      </c>
      <c r="B85" s="39" t="s">
        <v>230</v>
      </c>
      <c r="C85" s="91">
        <v>3331.9</v>
      </c>
      <c r="D85" s="91">
        <v>1390.81357</v>
      </c>
      <c r="E85" s="38">
        <f t="shared" si="3"/>
        <v>41.742356313214685</v>
      </c>
      <c r="F85" s="38">
        <f t="shared" si="4"/>
        <v>-1941.0864300000001</v>
      </c>
    </row>
    <row r="86" spans="1:6" ht="14.25" hidden="1" customHeight="1">
      <c r="A86" s="35" t="s">
        <v>259</v>
      </c>
      <c r="B86" s="39" t="s">
        <v>260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86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87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88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89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90</v>
      </c>
      <c r="B91" s="39" t="s">
        <v>91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92</v>
      </c>
      <c r="B92" s="31" t="s">
        <v>93</v>
      </c>
      <c r="C92" s="22">
        <f>C93+C94+C95+C96+C97</f>
        <v>10</v>
      </c>
      <c r="D92" s="22">
        <f>D93+D94+D95+D96+D97</f>
        <v>0</v>
      </c>
      <c r="E92" s="34">
        <f t="shared" si="3"/>
        <v>0</v>
      </c>
      <c r="F92" s="22">
        <f>F93+F94+F95+F96+F97</f>
        <v>-10</v>
      </c>
    </row>
    <row r="93" spans="1:6" ht="15.75" customHeight="1">
      <c r="A93" s="35" t="s">
        <v>94</v>
      </c>
      <c r="B93" s="39" t="s">
        <v>95</v>
      </c>
      <c r="C93" s="91">
        <v>10</v>
      </c>
      <c r="D93" s="91">
        <v>0</v>
      </c>
      <c r="E93" s="38">
        <f t="shared" si="3"/>
        <v>0</v>
      </c>
      <c r="F93" s="38">
        <f>SUM(D93-C93)</f>
        <v>-10</v>
      </c>
    </row>
    <row r="94" spans="1:6" ht="15" hidden="1" customHeight="1">
      <c r="A94" s="35" t="s">
        <v>96</v>
      </c>
      <c r="B94" s="39" t="s">
        <v>97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98</v>
      </c>
      <c r="B95" s="39" t="s">
        <v>99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100</v>
      </c>
      <c r="B96" s="39" t="s">
        <v>101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102</v>
      </c>
      <c r="B97" s="39" t="s">
        <v>103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112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113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114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115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116</v>
      </c>
      <c r="C102" s="456">
        <f>C58+C66+C68+C74+C79+C84+C92+C87+C98</f>
        <v>31877.227770000001</v>
      </c>
      <c r="D102" s="456">
        <f>D58+D66+D68+D74+D79+D84+D92+D87+D98</f>
        <v>3925.7043700000004</v>
      </c>
      <c r="E102" s="34">
        <f t="shared" si="3"/>
        <v>12.315074567728008</v>
      </c>
      <c r="F102" s="34">
        <f t="shared" si="4"/>
        <v>-27951.523400000002</v>
      </c>
      <c r="G102" s="93"/>
    </row>
    <row r="103" spans="1:7" ht="5.25" customHeight="1">
      <c r="D103" s="61"/>
    </row>
    <row r="104" spans="1:7" s="65" customFormat="1" ht="12.75">
      <c r="A104" s="63" t="s">
        <v>117</v>
      </c>
      <c r="B104" s="63"/>
      <c r="C104" s="131"/>
      <c r="D104" s="64"/>
    </row>
    <row r="105" spans="1:7" s="65" customFormat="1" ht="12.75">
      <c r="A105" s="66" t="s">
        <v>118</v>
      </c>
      <c r="B105" s="66"/>
      <c r="C105" s="131" t="s">
        <v>119</v>
      </c>
    </row>
    <row r="143" hidden="1"/>
  </sheetData>
  <customSheetViews>
    <customSheetView guid="{14D9A581-372D-44DF-BD53-18F0DF939BBA}" scale="70" showPageBreaks="1" printArea="1" hiddenRows="1" state="hidden" view="pageBreakPreview">
      <selection activeCell="C93" sqref="C93"/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2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3"/>
      <headerFooter alignWithMargins="0"/>
    </customSheetView>
    <customSheetView guid="{5C539BE6-C8E0-453F-AB5E-9E58094195EA}" scale="70" showPageBreaks="1" printArea="1" hiddenRows="1" view="pageBreakPreview">
      <selection activeCell="C45" sqref="C45"/>
      <pageMargins left="0.74803149606299213" right="0.74803149606299213" top="0.98425196850393704" bottom="0.98425196850393704" header="0.51181102362204722" footer="0.51181102362204722"/>
      <pageSetup paperSize="9" scale="50" orientation="portrait" r:id="rId4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5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6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7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8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9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10"/>
      <headerFooter alignWithMargins="0"/>
    </customSheetView>
    <customSheetView guid="{61528DAC-5C4C-48F4-ADE2-8A724B05A086}" scale="70" showPageBreaks="1" printArea="1" hiddenRows="1" view="pageBreakPreview">
      <selection activeCell="C93" sqref="C93"/>
      <pageMargins left="0.74803149606299213" right="0.74803149606299213" top="0.98425196850393704" bottom="0.98425196850393704" header="0.51181102362204722" footer="0.51181102362204722"/>
      <pageSetup paperSize="9" scale="5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5"/>
  <sheetViews>
    <sheetView view="pageBreakPreview" zoomScale="70" zoomScaleNormal="100" zoomScaleSheetLayoutView="70" workbookViewId="0">
      <selection activeCell="C94" sqref="C94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7" t="s">
        <v>434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626.45713000000001</v>
      </c>
      <c r="E4" s="5">
        <f>SUM(D4/C4*100)</f>
        <v>28.372538123253488</v>
      </c>
      <c r="F4" s="5">
        <f>SUM(D4-C4)</f>
        <v>-1581.5128699999998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13.338889999999999</v>
      </c>
      <c r="E5" s="5">
        <f t="shared" ref="E5:E54" si="0">SUM(D5/C5*100)</f>
        <v>11.115741666666667</v>
      </c>
      <c r="F5" s="5">
        <f t="shared" ref="F5:F54" si="1">SUM(D5-C5)</f>
        <v>-106.66111000000001</v>
      </c>
    </row>
    <row r="6" spans="1:6">
      <c r="A6" s="7">
        <v>1010200001</v>
      </c>
      <c r="B6" s="8" t="s">
        <v>225</v>
      </c>
      <c r="C6" s="9">
        <v>120</v>
      </c>
      <c r="D6" s="10">
        <v>13.338889999999999</v>
      </c>
      <c r="E6" s="9">
        <f t="shared" ref="E6:E11" si="2">SUM(D6/C6*100)</f>
        <v>11.115741666666667</v>
      </c>
      <c r="F6" s="9">
        <f t="shared" si="1"/>
        <v>-106.66111000000001</v>
      </c>
    </row>
    <row r="7" spans="1:6" ht="31.5">
      <c r="A7" s="3">
        <v>1030000000</v>
      </c>
      <c r="B7" s="13" t="s">
        <v>267</v>
      </c>
      <c r="C7" s="5">
        <f>C8+C10+C9</f>
        <v>777.96999999999991</v>
      </c>
      <c r="D7" s="5">
        <f>D8+D10+D9+D11</f>
        <v>356.13720000000001</v>
      </c>
      <c r="E7" s="9">
        <f t="shared" si="2"/>
        <v>45.777754926282512</v>
      </c>
      <c r="F7" s="9">
        <f t="shared" si="1"/>
        <v>-421.83279999999991</v>
      </c>
    </row>
    <row r="8" spans="1:6">
      <c r="A8" s="7">
        <v>1030223001</v>
      </c>
      <c r="B8" s="8" t="s">
        <v>269</v>
      </c>
      <c r="C8" s="9">
        <v>290.18299999999999</v>
      </c>
      <c r="D8" s="10">
        <v>174.37636000000001</v>
      </c>
      <c r="E8" s="9">
        <f t="shared" si="2"/>
        <v>60.09185927500922</v>
      </c>
      <c r="F8" s="9">
        <f t="shared" si="1"/>
        <v>-115.80663999999999</v>
      </c>
    </row>
    <row r="9" spans="1:6">
      <c r="A9" s="7">
        <v>1030224001</v>
      </c>
      <c r="B9" s="8" t="s">
        <v>275</v>
      </c>
      <c r="C9" s="9">
        <v>3.1120000000000001</v>
      </c>
      <c r="D9" s="10">
        <v>1.0793299999999999</v>
      </c>
      <c r="E9" s="9">
        <f t="shared" si="2"/>
        <v>34.682840616966573</v>
      </c>
      <c r="F9" s="9">
        <f t="shared" si="1"/>
        <v>-2.0326700000000004</v>
      </c>
    </row>
    <row r="10" spans="1:6">
      <c r="A10" s="7">
        <v>1030225001</v>
      </c>
      <c r="B10" s="8" t="s">
        <v>268</v>
      </c>
      <c r="C10" s="9">
        <v>484.67500000000001</v>
      </c>
      <c r="D10" s="10">
        <v>202.07910999999999</v>
      </c>
      <c r="E10" s="9">
        <f t="shared" si="2"/>
        <v>41.693734977046468</v>
      </c>
      <c r="F10" s="9">
        <f t="shared" si="1"/>
        <v>-282.59589000000005</v>
      </c>
    </row>
    <row r="11" spans="1:6">
      <c r="A11" s="7">
        <v>1030226001</v>
      </c>
      <c r="B11" s="8" t="s">
        <v>277</v>
      </c>
      <c r="C11" s="9">
        <v>0</v>
      </c>
      <c r="D11" s="10">
        <v>-21.397600000000001</v>
      </c>
      <c r="E11" s="9" t="e">
        <f t="shared" si="2"/>
        <v>#DIV/0!</v>
      </c>
      <c r="F11" s="9">
        <f t="shared" si="1"/>
        <v>-21.397600000000001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2.8235999999999999</v>
      </c>
      <c r="E12" s="5">
        <f t="shared" si="0"/>
        <v>28.236000000000001</v>
      </c>
      <c r="F12" s="5">
        <f t="shared" si="1"/>
        <v>-7.1764000000000001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2.8235999999999999</v>
      </c>
      <c r="E13" s="9">
        <f t="shared" si="0"/>
        <v>28.236000000000001</v>
      </c>
      <c r="F13" s="9">
        <f t="shared" si="1"/>
        <v>-7.1764000000000001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1296</v>
      </c>
      <c r="D14" s="5">
        <f>D15+D16</f>
        <v>253.25743999999997</v>
      </c>
      <c r="E14" s="5">
        <f t="shared" si="0"/>
        <v>19.541469135802465</v>
      </c>
      <c r="F14" s="5">
        <f t="shared" si="1"/>
        <v>-1042.7425600000001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178.24172999999999</v>
      </c>
      <c r="E15" s="9">
        <f t="shared" si="0"/>
        <v>43.901903940886697</v>
      </c>
      <c r="F15" s="9">
        <f>SUM(D15-C15)</f>
        <v>-227.75827000000001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75.015709999999999</v>
      </c>
      <c r="E16" s="9">
        <f t="shared" si="0"/>
        <v>8.4287314606741575</v>
      </c>
      <c r="F16" s="9">
        <f t="shared" si="1"/>
        <v>-814.98428999999999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0.9</v>
      </c>
      <c r="E17" s="5">
        <f t="shared" si="0"/>
        <v>22.5</v>
      </c>
      <c r="F17" s="5">
        <f t="shared" si="1"/>
        <v>-3.1</v>
      </c>
    </row>
    <row r="18" spans="1:6" ht="21.75" customHeight="1">
      <c r="A18" s="7">
        <v>1080400001</v>
      </c>
      <c r="B18" s="8" t="s">
        <v>224</v>
      </c>
      <c r="C18" s="9">
        <v>4</v>
      </c>
      <c r="D18" s="10">
        <v>0.9</v>
      </c>
      <c r="E18" s="9">
        <f t="shared" si="0"/>
        <v>22.5</v>
      </c>
      <c r="F18" s="9">
        <f t="shared" si="1"/>
        <v>-3.1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300</v>
      </c>
      <c r="D25" s="5">
        <f>D26+D30+D33+D39+D36</f>
        <v>100.63772</v>
      </c>
      <c r="E25" s="5">
        <f t="shared" si="0"/>
        <v>33.545906666666667</v>
      </c>
      <c r="F25" s="5">
        <f t="shared" si="1"/>
        <v>-199.36228</v>
      </c>
    </row>
    <row r="26" spans="1:6" s="6" customFormat="1" ht="30" customHeight="1">
      <c r="A26" s="68">
        <v>1110000000</v>
      </c>
      <c r="B26" s="69" t="s">
        <v>126</v>
      </c>
      <c r="C26" s="5">
        <f>C27+C28+C29</f>
        <v>270</v>
      </c>
      <c r="D26" s="5">
        <f>D27+D28+D29</f>
        <v>70.864100000000008</v>
      </c>
      <c r="E26" s="5">
        <f t="shared" si="0"/>
        <v>26.245962962962967</v>
      </c>
      <c r="F26" s="5">
        <f t="shared" si="1"/>
        <v>-199.13589999999999</v>
      </c>
    </row>
    <row r="27" spans="1:6">
      <c r="A27" s="16">
        <v>1110501101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286</v>
      </c>
      <c r="C28" s="12">
        <v>250</v>
      </c>
      <c r="D28" s="10">
        <v>52.708100000000002</v>
      </c>
      <c r="E28" s="9">
        <f t="shared" si="0"/>
        <v>21.08324</v>
      </c>
      <c r="F28" s="9">
        <f t="shared" si="1"/>
        <v>-197.2919</v>
      </c>
    </row>
    <row r="29" spans="1:6" ht="18" customHeight="1">
      <c r="A29" s="7">
        <v>1110503505</v>
      </c>
      <c r="B29" s="11" t="s">
        <v>221</v>
      </c>
      <c r="C29" s="12">
        <v>20</v>
      </c>
      <c r="D29" s="10">
        <v>18.155999999999999</v>
      </c>
      <c r="E29" s="9">
        <f t="shared" si="0"/>
        <v>90.78</v>
      </c>
      <c r="F29" s="9">
        <f t="shared" si="1"/>
        <v>-1.8440000000000012</v>
      </c>
    </row>
    <row r="30" spans="1:6" s="15" customFormat="1" ht="15.75" customHeight="1">
      <c r="A30" s="68">
        <v>1130000000</v>
      </c>
      <c r="B30" s="69" t="s">
        <v>128</v>
      </c>
      <c r="C30" s="5">
        <f>C31</f>
        <v>30</v>
      </c>
      <c r="D30" s="5">
        <f>D31+D32</f>
        <v>29.773619999999998</v>
      </c>
      <c r="E30" s="5">
        <f t="shared" si="0"/>
        <v>99.245399999999989</v>
      </c>
      <c r="F30" s="5">
        <f t="shared" si="1"/>
        <v>-0.22638000000000247</v>
      </c>
    </row>
    <row r="31" spans="1:6" ht="31.5">
      <c r="A31" s="7">
        <v>1130206510</v>
      </c>
      <c r="B31" s="8" t="s">
        <v>411</v>
      </c>
      <c r="C31" s="9">
        <v>30</v>
      </c>
      <c r="D31" s="10">
        <v>29.053619999999999</v>
      </c>
      <c r="E31" s="9">
        <f t="shared" si="0"/>
        <v>96.845399999999998</v>
      </c>
      <c r="F31" s="9">
        <f t="shared" si="1"/>
        <v>-0.94638000000000133</v>
      </c>
    </row>
    <row r="32" spans="1:6">
      <c r="A32" s="7">
        <v>1130299000</v>
      </c>
      <c r="B32" s="8" t="s">
        <v>316</v>
      </c>
      <c r="C32" s="9">
        <v>0</v>
      </c>
      <c r="D32" s="10">
        <v>0.72</v>
      </c>
      <c r="E32" s="9" t="e">
        <f t="shared" si="0"/>
        <v>#DIV/0!</v>
      </c>
      <c r="F32" s="9">
        <f t="shared" si="1"/>
        <v>0.72</v>
      </c>
    </row>
    <row r="33" spans="1:7" ht="17.25" customHeight="1">
      <c r="A33" s="70">
        <v>1140000000</v>
      </c>
      <c r="B33" s="71" t="s">
        <v>129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>
      <c r="A34" s="16">
        <v>1140200000</v>
      </c>
      <c r="B34" s="18" t="s">
        <v>130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5" hidden="1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4.75" customHeight="1">
      <c r="A36" s="3">
        <v>1160000000</v>
      </c>
      <c r="B36" s="13" t="s">
        <v>241</v>
      </c>
      <c r="C36" s="5">
        <f>C38+C37</f>
        <v>0</v>
      </c>
      <c r="D36" s="5">
        <f>D38+D37</f>
        <v>0</v>
      </c>
      <c r="E36" s="5" t="e">
        <f t="shared" si="0"/>
        <v>#DIV/0!</v>
      </c>
      <c r="F36" s="5">
        <f t="shared" si="1"/>
        <v>0</v>
      </c>
    </row>
    <row r="37" spans="1:7" ht="24.75" customHeight="1">
      <c r="A37" s="7">
        <v>1160709000</v>
      </c>
      <c r="B37" s="8" t="s">
        <v>407</v>
      </c>
      <c r="C37" s="9">
        <v>0</v>
      </c>
      <c r="D37" s="9">
        <v>0</v>
      </c>
      <c r="E37" s="9" t="e">
        <f>SUM(D37/C37*100)</f>
        <v>#DIV/0!</v>
      </c>
      <c r="F37" s="9">
        <f>SUM(D37-C37)</f>
        <v>0</v>
      </c>
    </row>
    <row r="38" spans="1:7" ht="30.75" customHeight="1">
      <c r="A38" s="7">
        <v>1169005010</v>
      </c>
      <c r="B38" s="8" t="s">
        <v>309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24.75" customHeight="1">
      <c r="A39" s="3">
        <v>1170000000</v>
      </c>
      <c r="B39" s="13" t="s">
        <v>132</v>
      </c>
      <c r="C39" s="5">
        <f>C40+C41</f>
        <v>0</v>
      </c>
      <c r="D39" s="5">
        <f>D40+D41</f>
        <v>0</v>
      </c>
      <c r="E39" s="9" t="e">
        <f t="shared" si="0"/>
        <v>#DIV/0!</v>
      </c>
      <c r="F39" s="5">
        <f t="shared" si="1"/>
        <v>0</v>
      </c>
    </row>
    <row r="40" spans="1:7" ht="0.75" customHeight="1">
      <c r="A40" s="7">
        <v>1170105005</v>
      </c>
      <c r="B40" s="8" t="s">
        <v>15</v>
      </c>
      <c r="C40" s="9">
        <v>0</v>
      </c>
      <c r="D40" s="9">
        <v>0</v>
      </c>
      <c r="E40" s="9" t="e">
        <f t="shared" si="0"/>
        <v>#DIV/0!</v>
      </c>
      <c r="F40" s="9">
        <f t="shared" si="1"/>
        <v>0</v>
      </c>
    </row>
    <row r="41" spans="1:7" s="276" customFormat="1" ht="21.75" hidden="1" customHeight="1">
      <c r="A41" s="273">
        <v>1170505005</v>
      </c>
      <c r="B41" s="274" t="s">
        <v>217</v>
      </c>
      <c r="C41" s="143">
        <v>0</v>
      </c>
      <c r="D41" s="440">
        <v>0</v>
      </c>
      <c r="E41" s="275" t="e">
        <f t="shared" si="0"/>
        <v>#DIV/0!</v>
      </c>
      <c r="F41" s="275">
        <f t="shared" si="1"/>
        <v>0</v>
      </c>
    </row>
    <row r="42" spans="1:7" s="6" customFormat="1" ht="15" customHeight="1">
      <c r="A42" s="3">
        <v>1000000000</v>
      </c>
      <c r="B42" s="4" t="s">
        <v>16</v>
      </c>
      <c r="C42" s="125">
        <f>SUM(C4,C25)</f>
        <v>2507.9699999999998</v>
      </c>
      <c r="D42" s="125">
        <f>D4+D25</f>
        <v>727.09484999999995</v>
      </c>
      <c r="E42" s="5">
        <f t="shared" si="0"/>
        <v>28.991369513989401</v>
      </c>
      <c r="F42" s="5">
        <f t="shared" si="1"/>
        <v>-1780.8751499999998</v>
      </c>
    </row>
    <row r="43" spans="1:7" s="6" customFormat="1">
      <c r="A43" s="3">
        <v>2000000000</v>
      </c>
      <c r="B43" s="4" t="s">
        <v>17</v>
      </c>
      <c r="C43" s="227">
        <f>C44+C46+C48+C49+C50+C51+C45+C47+C53</f>
        <v>13570.24272</v>
      </c>
      <c r="D43" s="250">
        <f>D44+D46+D48+D49+D50+D51+D45+D47+D53</f>
        <v>1504.7049999999999</v>
      </c>
      <c r="E43" s="5">
        <f t="shared" si="0"/>
        <v>11.08826887659383</v>
      </c>
      <c r="F43" s="5">
        <f t="shared" si="1"/>
        <v>-12065.53772</v>
      </c>
      <c r="G43" s="19"/>
    </row>
    <row r="44" spans="1:7">
      <c r="A44" s="16">
        <v>2021000000</v>
      </c>
      <c r="B44" s="17" t="s">
        <v>18</v>
      </c>
      <c r="C44" s="441">
        <v>2693</v>
      </c>
      <c r="D44" s="20">
        <v>1122.085</v>
      </c>
      <c r="E44" s="9">
        <f t="shared" si="0"/>
        <v>41.666728555514297</v>
      </c>
      <c r="F44" s="9">
        <f t="shared" si="1"/>
        <v>-1570.915</v>
      </c>
    </row>
    <row r="45" spans="1:7" hidden="1">
      <c r="A45" s="16">
        <v>2021500200</v>
      </c>
      <c r="B45" s="17" t="s">
        <v>228</v>
      </c>
      <c r="C45" s="12"/>
      <c r="D45" s="20">
        <v>0</v>
      </c>
      <c r="E45" s="9" t="e">
        <f t="shared" si="0"/>
        <v>#DIV/0!</v>
      </c>
      <c r="F45" s="9">
        <f t="shared" si="1"/>
        <v>0</v>
      </c>
    </row>
    <row r="46" spans="1:7" ht="15" customHeight="1">
      <c r="A46" s="16">
        <v>2022000000</v>
      </c>
      <c r="B46" s="17" t="s">
        <v>19</v>
      </c>
      <c r="C46" s="12">
        <v>7559.90344</v>
      </c>
      <c r="D46" s="10">
        <v>227.07900000000001</v>
      </c>
      <c r="E46" s="9">
        <f t="shared" si="0"/>
        <v>3.0037288412773697</v>
      </c>
      <c r="F46" s="9">
        <f t="shared" si="1"/>
        <v>-7332.8244400000003</v>
      </c>
    </row>
    <row r="47" spans="1:7" hidden="1">
      <c r="A47" s="16">
        <v>2022999910</v>
      </c>
      <c r="B47" s="18" t="s">
        <v>332</v>
      </c>
      <c r="C47" s="12"/>
      <c r="D47" s="10">
        <v>0</v>
      </c>
      <c r="E47" s="9" t="e">
        <f>SUM(D47/C47*100)</f>
        <v>#DIV/0!</v>
      </c>
      <c r="F47" s="9">
        <f>SUM(D47-C47)</f>
        <v>0</v>
      </c>
    </row>
    <row r="48" spans="1:7">
      <c r="A48" s="16">
        <v>2023000000</v>
      </c>
      <c r="B48" s="17" t="s">
        <v>20</v>
      </c>
      <c r="C48" s="12">
        <v>108.5819</v>
      </c>
      <c r="D48" s="180">
        <v>42.960999999999999</v>
      </c>
      <c r="E48" s="9">
        <f>SUM(D48/C48*100)</f>
        <v>39.565526114389229</v>
      </c>
      <c r="F48" s="9">
        <f>SUM(D48-C48)</f>
        <v>-65.620900000000006</v>
      </c>
    </row>
    <row r="49" spans="1:8">
      <c r="A49" s="16">
        <v>2024000000</v>
      </c>
      <c r="B49" s="17" t="s">
        <v>21</v>
      </c>
      <c r="C49" s="12">
        <v>2172.5410000000002</v>
      </c>
      <c r="D49" s="181">
        <v>68.58</v>
      </c>
      <c r="E49" s="9">
        <f t="shared" si="0"/>
        <v>3.1566723021567831</v>
      </c>
      <c r="F49" s="9">
        <f t="shared" si="1"/>
        <v>-2103.9610000000002</v>
      </c>
    </row>
    <row r="50" spans="1:8" ht="0.75" customHeight="1">
      <c r="A50" s="16">
        <v>2020700000</v>
      </c>
      <c r="B50" s="18" t="s">
        <v>22</v>
      </c>
      <c r="C50" s="12"/>
      <c r="D50" s="181"/>
      <c r="E50" s="9" t="e">
        <f t="shared" si="0"/>
        <v>#DIV/0!</v>
      </c>
      <c r="F50" s="9">
        <f t="shared" si="1"/>
        <v>0</v>
      </c>
    </row>
    <row r="51" spans="1:8" ht="0.75" hidden="1" customHeight="1">
      <c r="A51" s="7">
        <v>2190500005</v>
      </c>
      <c r="B51" s="11" t="s">
        <v>23</v>
      </c>
      <c r="C51" s="10">
        <v>0</v>
      </c>
      <c r="D51" s="10">
        <v>0</v>
      </c>
      <c r="E51" s="9" t="e">
        <f t="shared" si="0"/>
        <v>#DIV/0!</v>
      </c>
      <c r="F51" s="9">
        <f>SUM(D51-C51)</f>
        <v>0</v>
      </c>
    </row>
    <row r="52" spans="1:8" s="6" customFormat="1" ht="2.25" hidden="1" customHeight="1">
      <c r="A52" s="3">
        <v>3000000000</v>
      </c>
      <c r="B52" s="13" t="s">
        <v>24</v>
      </c>
      <c r="C52" s="184">
        <v>0</v>
      </c>
      <c r="D52" s="14">
        <v>0</v>
      </c>
      <c r="E52" s="5" t="e">
        <f t="shared" si="0"/>
        <v>#DIV/0!</v>
      </c>
      <c r="F52" s="5">
        <f t="shared" si="1"/>
        <v>0</v>
      </c>
    </row>
    <row r="53" spans="1:8" s="6" customFormat="1">
      <c r="A53" s="7">
        <v>2070500010</v>
      </c>
      <c r="B53" s="17" t="s">
        <v>333</v>
      </c>
      <c r="C53" s="12">
        <v>1036.2163800000001</v>
      </c>
      <c r="D53" s="10">
        <v>44</v>
      </c>
      <c r="E53" s="9">
        <f t="shared" si="0"/>
        <v>4.2462173778800905</v>
      </c>
      <c r="F53" s="9">
        <f t="shared" si="1"/>
        <v>-992.21638000000007</v>
      </c>
    </row>
    <row r="54" spans="1:8" s="6" customFormat="1" ht="23.25" customHeight="1">
      <c r="A54" s="3"/>
      <c r="B54" s="4" t="s">
        <v>25</v>
      </c>
      <c r="C54" s="227">
        <f>C42+C43</f>
        <v>16078.21272</v>
      </c>
      <c r="D54" s="465">
        <f>D42+D43</f>
        <v>2231.7998499999999</v>
      </c>
      <c r="E54" s="5">
        <f t="shared" si="0"/>
        <v>13.880895152132307</v>
      </c>
      <c r="F54" s="5">
        <f t="shared" si="1"/>
        <v>-13846.41287</v>
      </c>
      <c r="G54" s="93"/>
      <c r="H54" s="93"/>
    </row>
    <row r="55" spans="1:8" s="6" customFormat="1">
      <c r="A55" s="3"/>
      <c r="B55" s="21" t="s">
        <v>307</v>
      </c>
      <c r="C55" s="5">
        <f>C54-C103</f>
        <v>-1106.9668700000038</v>
      </c>
      <c r="D55" s="5">
        <f>D54-D103</f>
        <v>123.7185499999996</v>
      </c>
      <c r="E55" s="22"/>
      <c r="F55" s="22"/>
    </row>
    <row r="56" spans="1:8" ht="32.25" customHeight="1">
      <c r="A56" s="23"/>
      <c r="B56" s="24"/>
      <c r="C56" s="177"/>
      <c r="D56" s="25"/>
      <c r="E56" s="26"/>
      <c r="F56" s="27"/>
    </row>
    <row r="57" spans="1:8" ht="63">
      <c r="A57" s="28" t="s">
        <v>0</v>
      </c>
      <c r="B57" s="28" t="s">
        <v>26</v>
      </c>
      <c r="C57" s="72" t="s">
        <v>410</v>
      </c>
      <c r="D57" s="471" t="s">
        <v>417</v>
      </c>
      <c r="E57" s="72" t="s">
        <v>2</v>
      </c>
      <c r="F57" s="73" t="s">
        <v>3</v>
      </c>
    </row>
    <row r="58" spans="1:8">
      <c r="A58" s="88">
        <v>1</v>
      </c>
      <c r="B58" s="28">
        <v>2</v>
      </c>
      <c r="C58" s="86">
        <v>3</v>
      </c>
      <c r="D58" s="86">
        <v>4</v>
      </c>
      <c r="E58" s="86">
        <v>5</v>
      </c>
      <c r="F58" s="86">
        <v>6</v>
      </c>
    </row>
    <row r="59" spans="1:8" s="6" customFormat="1" ht="18" customHeight="1">
      <c r="A59" s="30" t="s">
        <v>27</v>
      </c>
      <c r="B59" s="31" t="s">
        <v>28</v>
      </c>
      <c r="C59" s="22">
        <f>C60+C61+C62+C63+C64+C66+C65</f>
        <v>1614.028</v>
      </c>
      <c r="D59" s="101">
        <f>D60+D61+D62+D63+D64+D66+D65</f>
        <v>465.33292999999998</v>
      </c>
      <c r="E59" s="34">
        <f>SUM(D59/C59*100)</f>
        <v>28.83053639713809</v>
      </c>
      <c r="F59" s="34">
        <f>SUM(D59-C59)</f>
        <v>-1148.69507</v>
      </c>
    </row>
    <row r="60" spans="1:8" s="6" customFormat="1" ht="1.5" hidden="1" customHeight="1">
      <c r="A60" s="35" t="s">
        <v>29</v>
      </c>
      <c r="B60" s="36" t="s">
        <v>30</v>
      </c>
      <c r="C60" s="91">
        <v>0</v>
      </c>
      <c r="D60" s="91">
        <v>0</v>
      </c>
      <c r="E60" s="38" t="e">
        <f>SUM(D60/C60*100)</f>
        <v>#DIV/0!</v>
      </c>
      <c r="F60" s="38">
        <f>SUM(D60-C60)</f>
        <v>0</v>
      </c>
    </row>
    <row r="61" spans="1:8" ht="13.5" customHeight="1">
      <c r="A61" s="35" t="s">
        <v>31</v>
      </c>
      <c r="B61" s="39" t="s">
        <v>32</v>
      </c>
      <c r="C61" s="91">
        <v>1592.6</v>
      </c>
      <c r="D61" s="91">
        <v>458.90492999999998</v>
      </c>
      <c r="E61" s="38">
        <f t="shared" ref="E61:E103" si="3">SUM(D61/C61*100)</f>
        <v>28.814826698480474</v>
      </c>
      <c r="F61" s="38">
        <f t="shared" ref="F61:F103" si="4">SUM(D61-C61)</f>
        <v>-1133.69507</v>
      </c>
    </row>
    <row r="62" spans="1:8" ht="16.5" hidden="1" customHeight="1">
      <c r="A62" s="35" t="s">
        <v>33</v>
      </c>
      <c r="B62" s="39" t="s">
        <v>34</v>
      </c>
      <c r="C62" s="91"/>
      <c r="D62" s="91"/>
      <c r="E62" s="38"/>
      <c r="F62" s="38">
        <f t="shared" si="4"/>
        <v>0</v>
      </c>
    </row>
    <row r="63" spans="1:8" ht="31.5" hidden="1" customHeight="1">
      <c r="A63" s="35" t="s">
        <v>35</v>
      </c>
      <c r="B63" s="39" t="s">
        <v>36</v>
      </c>
      <c r="C63" s="91"/>
      <c r="D63" s="91"/>
      <c r="E63" s="38" t="e">
        <f t="shared" si="3"/>
        <v>#DIV/0!</v>
      </c>
      <c r="F63" s="38">
        <f t="shared" si="4"/>
        <v>0</v>
      </c>
    </row>
    <row r="64" spans="1:8" ht="19.5" hidden="1" customHeight="1">
      <c r="A64" s="35" t="s">
        <v>37</v>
      </c>
      <c r="B64" s="39" t="s">
        <v>38</v>
      </c>
      <c r="C64" s="91">
        <v>0</v>
      </c>
      <c r="D64" s="91">
        <v>0</v>
      </c>
      <c r="E64" s="38" t="e">
        <f t="shared" si="3"/>
        <v>#DIV/0!</v>
      </c>
      <c r="F64" s="38">
        <f t="shared" si="4"/>
        <v>0</v>
      </c>
    </row>
    <row r="65" spans="1:7" ht="15.75" customHeight="1">
      <c r="A65" s="35" t="s">
        <v>39</v>
      </c>
      <c r="B65" s="39" t="s">
        <v>40</v>
      </c>
      <c r="C65" s="102">
        <v>10</v>
      </c>
      <c r="D65" s="102">
        <v>0</v>
      </c>
      <c r="E65" s="38">
        <f t="shared" si="3"/>
        <v>0</v>
      </c>
      <c r="F65" s="38">
        <f t="shared" si="4"/>
        <v>-10</v>
      </c>
    </row>
    <row r="66" spans="1:7" ht="14.25" customHeight="1">
      <c r="A66" s="35" t="s">
        <v>41</v>
      </c>
      <c r="B66" s="39" t="s">
        <v>42</v>
      </c>
      <c r="C66" s="91">
        <v>11.428000000000001</v>
      </c>
      <c r="D66" s="91">
        <v>6.4279999999999999</v>
      </c>
      <c r="E66" s="38">
        <f t="shared" si="3"/>
        <v>56.247812390619522</v>
      </c>
      <c r="F66" s="38">
        <f t="shared" si="4"/>
        <v>-5.0000000000000009</v>
      </c>
    </row>
    <row r="67" spans="1:7" s="6" customFormat="1">
      <c r="A67" s="41" t="s">
        <v>43</v>
      </c>
      <c r="B67" s="42" t="s">
        <v>44</v>
      </c>
      <c r="C67" s="22">
        <f>C68</f>
        <v>94.305999999999997</v>
      </c>
      <c r="D67" s="22">
        <f>D68</f>
        <v>30.305440000000001</v>
      </c>
      <c r="E67" s="34">
        <f t="shared" si="3"/>
        <v>32.135219392191381</v>
      </c>
      <c r="F67" s="34">
        <f t="shared" si="4"/>
        <v>-64.000559999999993</v>
      </c>
    </row>
    <row r="68" spans="1:7" ht="15" customHeight="1">
      <c r="A68" s="43" t="s">
        <v>45</v>
      </c>
      <c r="B68" s="44" t="s">
        <v>46</v>
      </c>
      <c r="C68" s="91">
        <v>94.305999999999997</v>
      </c>
      <c r="D68" s="91">
        <v>30.305440000000001</v>
      </c>
      <c r="E68" s="38">
        <f t="shared" si="3"/>
        <v>32.135219392191381</v>
      </c>
      <c r="F68" s="38">
        <f t="shared" si="4"/>
        <v>-64.000559999999993</v>
      </c>
    </row>
    <row r="69" spans="1:7" s="6" customFormat="1" ht="18" customHeight="1">
      <c r="A69" s="30" t="s">
        <v>47</v>
      </c>
      <c r="B69" s="31" t="s">
        <v>48</v>
      </c>
      <c r="C69" s="22">
        <f>C72+C73+C74</f>
        <v>38.5</v>
      </c>
      <c r="D69" s="22">
        <f>D72+D73+D74</f>
        <v>4.83134</v>
      </c>
      <c r="E69" s="34">
        <f t="shared" si="3"/>
        <v>12.548935064935065</v>
      </c>
      <c r="F69" s="34">
        <f t="shared" si="4"/>
        <v>-33.668660000000003</v>
      </c>
    </row>
    <row r="70" spans="1:7" ht="0.75" hidden="1" customHeight="1">
      <c r="A70" s="35" t="s">
        <v>49</v>
      </c>
      <c r="B70" s="39" t="s">
        <v>50</v>
      </c>
      <c r="C70" s="91"/>
      <c r="D70" s="91"/>
      <c r="E70" s="34" t="e">
        <f t="shared" si="3"/>
        <v>#DIV/0!</v>
      </c>
      <c r="F70" s="34">
        <f t="shared" si="4"/>
        <v>0</v>
      </c>
    </row>
    <row r="71" spans="1:7" ht="18" hidden="1" customHeight="1">
      <c r="A71" s="45" t="s">
        <v>51</v>
      </c>
      <c r="B71" s="39" t="s">
        <v>52</v>
      </c>
      <c r="C71" s="91"/>
      <c r="D71" s="91"/>
      <c r="E71" s="34" t="e">
        <f t="shared" si="3"/>
        <v>#DIV/0!</v>
      </c>
      <c r="F71" s="34">
        <f t="shared" si="4"/>
        <v>0</v>
      </c>
    </row>
    <row r="72" spans="1:7" ht="17.25" customHeight="1">
      <c r="A72" s="46" t="s">
        <v>53</v>
      </c>
      <c r="B72" s="47" t="s">
        <v>54</v>
      </c>
      <c r="C72" s="91">
        <v>3</v>
      </c>
      <c r="D72" s="91">
        <v>2.83134</v>
      </c>
      <c r="E72" s="34">
        <f t="shared" si="3"/>
        <v>94.378</v>
      </c>
      <c r="F72" s="34">
        <f t="shared" si="4"/>
        <v>-0.16866000000000003</v>
      </c>
    </row>
    <row r="73" spans="1:7" ht="17.25" customHeight="1">
      <c r="A73" s="46" t="s">
        <v>215</v>
      </c>
      <c r="B73" s="47" t="s">
        <v>216</v>
      </c>
      <c r="C73" s="91">
        <v>33.5</v>
      </c>
      <c r="D73" s="91">
        <v>0</v>
      </c>
      <c r="E73" s="38">
        <f t="shared" si="3"/>
        <v>0</v>
      </c>
      <c r="F73" s="38">
        <f t="shared" si="4"/>
        <v>-33.5</v>
      </c>
    </row>
    <row r="74" spans="1:7" ht="17.25" customHeight="1">
      <c r="A74" s="46" t="s">
        <v>340</v>
      </c>
      <c r="B74" s="47" t="s">
        <v>391</v>
      </c>
      <c r="C74" s="91">
        <v>2</v>
      </c>
      <c r="D74" s="91">
        <v>2</v>
      </c>
      <c r="E74" s="38">
        <f>SUM(D74/C74*100)</f>
        <v>100</v>
      </c>
      <c r="F74" s="38">
        <f>SUM(D74-C74)</f>
        <v>0</v>
      </c>
    </row>
    <row r="75" spans="1:7" s="6" customFormat="1" ht="19.5" customHeight="1">
      <c r="A75" s="30" t="s">
        <v>55</v>
      </c>
      <c r="B75" s="31" t="s">
        <v>56</v>
      </c>
      <c r="C75" s="103">
        <f>C77+C78+C79+C76</f>
        <v>12289.816980000001</v>
      </c>
      <c r="D75" s="103">
        <f>SUM(D76:D79)</f>
        <v>268.31</v>
      </c>
      <c r="E75" s="34">
        <f t="shared" si="3"/>
        <v>2.1831895498251752</v>
      </c>
      <c r="F75" s="34">
        <f t="shared" si="4"/>
        <v>-12021.506980000002</v>
      </c>
    </row>
    <row r="76" spans="1:7" ht="17.25" customHeight="1">
      <c r="A76" s="35" t="s">
        <v>57</v>
      </c>
      <c r="B76" s="39" t="s">
        <v>58</v>
      </c>
      <c r="C76" s="104">
        <v>14.2926</v>
      </c>
      <c r="D76" s="91">
        <v>0</v>
      </c>
      <c r="E76" s="38">
        <f t="shared" si="3"/>
        <v>0</v>
      </c>
      <c r="F76" s="38">
        <f t="shared" si="4"/>
        <v>-14.2926</v>
      </c>
    </row>
    <row r="77" spans="1:7" s="6" customFormat="1" ht="17.25" hidden="1" customHeight="1">
      <c r="A77" s="35" t="s">
        <v>59</v>
      </c>
      <c r="B77" s="39" t="s">
        <v>60</v>
      </c>
      <c r="C77" s="104">
        <v>0</v>
      </c>
      <c r="D77" s="91">
        <v>0</v>
      </c>
      <c r="E77" s="38" t="e">
        <f t="shared" si="3"/>
        <v>#DIV/0!</v>
      </c>
      <c r="F77" s="38">
        <f t="shared" si="4"/>
        <v>0</v>
      </c>
      <c r="G77" s="50"/>
    </row>
    <row r="78" spans="1:7" ht="16.5" customHeight="1">
      <c r="A78" s="35" t="s">
        <v>61</v>
      </c>
      <c r="B78" s="39" t="s">
        <v>62</v>
      </c>
      <c r="C78" s="104">
        <v>12085.524380000001</v>
      </c>
      <c r="D78" s="91">
        <v>252.31</v>
      </c>
      <c r="E78" s="38">
        <f t="shared" si="3"/>
        <v>2.0877041993936221</v>
      </c>
      <c r="F78" s="38">
        <f t="shared" si="4"/>
        <v>-11833.214380000001</v>
      </c>
    </row>
    <row r="79" spans="1:7" ht="16.5" customHeight="1">
      <c r="A79" s="35" t="s">
        <v>63</v>
      </c>
      <c r="B79" s="39" t="s">
        <v>64</v>
      </c>
      <c r="C79" s="104">
        <v>190</v>
      </c>
      <c r="D79" s="91">
        <v>16</v>
      </c>
      <c r="E79" s="38">
        <f t="shared" si="3"/>
        <v>8.4210526315789469</v>
      </c>
      <c r="F79" s="38">
        <f t="shared" si="4"/>
        <v>-174</v>
      </c>
    </row>
    <row r="80" spans="1:7" ht="15.75" hidden="1" customHeight="1">
      <c r="A80" s="30" t="s">
        <v>47</v>
      </c>
      <c r="B80" s="31" t="s">
        <v>48</v>
      </c>
      <c r="C80" s="103">
        <v>0</v>
      </c>
      <c r="D80" s="91"/>
      <c r="E80" s="38"/>
      <c r="F80" s="38"/>
    </row>
    <row r="81" spans="1:6" ht="15.75" hidden="1" customHeight="1">
      <c r="A81" s="46" t="s">
        <v>215</v>
      </c>
      <c r="B81" s="47" t="s">
        <v>216</v>
      </c>
      <c r="C81" s="104">
        <v>0</v>
      </c>
      <c r="D81" s="91"/>
      <c r="E81" s="38"/>
      <c r="F81" s="38"/>
    </row>
    <row r="82" spans="1:6" s="6" customFormat="1" ht="19.5" customHeight="1">
      <c r="A82" s="30" t="s">
        <v>65</v>
      </c>
      <c r="B82" s="31" t="s">
        <v>66</v>
      </c>
      <c r="C82" s="22">
        <f>SUM(C83:C85)</f>
        <v>1057.80429</v>
      </c>
      <c r="D82" s="22">
        <f>SUM(D83:D85)</f>
        <v>459.58416</v>
      </c>
      <c r="E82" s="34">
        <f t="shared" si="3"/>
        <v>43.446993394212832</v>
      </c>
      <c r="F82" s="34">
        <f t="shared" si="4"/>
        <v>-598.22013000000004</v>
      </c>
    </row>
    <row r="83" spans="1:6" hidden="1">
      <c r="A83" s="35" t="s">
        <v>67</v>
      </c>
      <c r="B83" s="51" t="s">
        <v>68</v>
      </c>
      <c r="C83" s="91"/>
      <c r="D83" s="91"/>
      <c r="E83" s="38" t="e">
        <f t="shared" si="3"/>
        <v>#DIV/0!</v>
      </c>
      <c r="F83" s="38">
        <f t="shared" si="4"/>
        <v>0</v>
      </c>
    </row>
    <row r="84" spans="1:6">
      <c r="A84" s="35" t="s">
        <v>69</v>
      </c>
      <c r="B84" s="51" t="s">
        <v>70</v>
      </c>
      <c r="C84" s="91">
        <v>407.28129000000001</v>
      </c>
      <c r="D84" s="91">
        <v>226.96486999999999</v>
      </c>
      <c r="E84" s="38">
        <f t="shared" si="3"/>
        <v>55.72680984191539</v>
      </c>
      <c r="F84" s="38">
        <f t="shared" si="4"/>
        <v>-180.31642000000002</v>
      </c>
    </row>
    <row r="85" spans="1:6" ht="18" customHeight="1">
      <c r="A85" s="35" t="s">
        <v>71</v>
      </c>
      <c r="B85" s="39" t="s">
        <v>72</v>
      </c>
      <c r="C85" s="91">
        <v>650.52300000000002</v>
      </c>
      <c r="D85" s="91">
        <v>232.61929000000001</v>
      </c>
      <c r="E85" s="38">
        <f t="shared" si="3"/>
        <v>35.758810987467001</v>
      </c>
      <c r="F85" s="38">
        <f t="shared" si="4"/>
        <v>-417.90371000000005</v>
      </c>
    </row>
    <row r="86" spans="1:6" s="6" customFormat="1" ht="16.5" customHeight="1">
      <c r="A86" s="30" t="s">
        <v>83</v>
      </c>
      <c r="B86" s="31" t="s">
        <v>84</v>
      </c>
      <c r="C86" s="22">
        <f>C87</f>
        <v>2080.7243199999998</v>
      </c>
      <c r="D86" s="22">
        <f>SUM(D87)</f>
        <v>879.71743000000004</v>
      </c>
      <c r="E86" s="34">
        <f t="shared" si="3"/>
        <v>42.279384229045789</v>
      </c>
      <c r="F86" s="34">
        <f t="shared" si="4"/>
        <v>-1201.0068899999997</v>
      </c>
    </row>
    <row r="87" spans="1:6" ht="14.25" customHeight="1">
      <c r="A87" s="35" t="s">
        <v>85</v>
      </c>
      <c r="B87" s="39" t="s">
        <v>230</v>
      </c>
      <c r="C87" s="91">
        <v>2080.7243199999998</v>
      </c>
      <c r="D87" s="91">
        <v>879.71743000000004</v>
      </c>
      <c r="E87" s="38">
        <f t="shared" si="3"/>
        <v>42.279384229045789</v>
      </c>
      <c r="F87" s="38">
        <f t="shared" si="4"/>
        <v>-1201.0068899999997</v>
      </c>
    </row>
    <row r="88" spans="1:6" s="6" customFormat="1" ht="12" hidden="1" customHeight="1">
      <c r="A88" s="52">
        <v>1000</v>
      </c>
      <c r="B88" s="31" t="s">
        <v>86</v>
      </c>
      <c r="C88" s="22">
        <f>SUM(C89:C92)</f>
        <v>0</v>
      </c>
      <c r="D88" s="22">
        <f>SUM(D89:D92)</f>
        <v>0</v>
      </c>
      <c r="E88" s="34" t="e">
        <f t="shared" si="3"/>
        <v>#DIV/0!</v>
      </c>
      <c r="F88" s="34">
        <f t="shared" si="4"/>
        <v>0</v>
      </c>
    </row>
    <row r="89" spans="1:6" ht="9" hidden="1" customHeight="1">
      <c r="A89" s="53">
        <v>1001</v>
      </c>
      <c r="B89" s="54" t="s">
        <v>87</v>
      </c>
      <c r="C89" s="91"/>
      <c r="D89" s="91"/>
      <c r="E89" s="38" t="e">
        <f t="shared" si="3"/>
        <v>#DIV/0!</v>
      </c>
      <c r="F89" s="38">
        <f t="shared" si="4"/>
        <v>0</v>
      </c>
    </row>
    <row r="90" spans="1:6" ht="12" hidden="1" customHeight="1">
      <c r="A90" s="53">
        <v>1003</v>
      </c>
      <c r="B90" s="54" t="s">
        <v>88</v>
      </c>
      <c r="C90" s="91">
        <v>0</v>
      </c>
      <c r="D90" s="91">
        <v>0</v>
      </c>
      <c r="E90" s="38" t="e">
        <f t="shared" si="3"/>
        <v>#DIV/0!</v>
      </c>
      <c r="F90" s="38">
        <f t="shared" si="4"/>
        <v>0</v>
      </c>
    </row>
    <row r="91" spans="1:6" ht="12.75" hidden="1" customHeight="1">
      <c r="A91" s="53">
        <v>1004</v>
      </c>
      <c r="B91" s="54" t="s">
        <v>89</v>
      </c>
      <c r="C91" s="91">
        <v>0</v>
      </c>
      <c r="D91" s="183">
        <v>0</v>
      </c>
      <c r="E91" s="38" t="e">
        <f t="shared" si="3"/>
        <v>#DIV/0!</v>
      </c>
      <c r="F91" s="38">
        <f t="shared" si="4"/>
        <v>0</v>
      </c>
    </row>
    <row r="92" spans="1:6" ht="19.5" hidden="1" customHeight="1">
      <c r="A92" s="35" t="s">
        <v>90</v>
      </c>
      <c r="B92" s="39" t="s">
        <v>91</v>
      </c>
      <c r="C92" s="91">
        <v>0</v>
      </c>
      <c r="D92" s="91">
        <v>0</v>
      </c>
      <c r="E92" s="38"/>
      <c r="F92" s="38">
        <f t="shared" si="4"/>
        <v>0</v>
      </c>
    </row>
    <row r="93" spans="1:6" ht="15" customHeight="1">
      <c r="A93" s="30" t="s">
        <v>92</v>
      </c>
      <c r="B93" s="31" t="s">
        <v>93</v>
      </c>
      <c r="C93" s="22">
        <f>C94+C95+C96+C97+C98</f>
        <v>10</v>
      </c>
      <c r="D93" s="22">
        <f>D94+D95+D96+D97+D98</f>
        <v>0</v>
      </c>
      <c r="E93" s="38">
        <f t="shared" si="3"/>
        <v>0</v>
      </c>
      <c r="F93" s="22">
        <f>F94+F95+F96+F97+F98</f>
        <v>-10</v>
      </c>
    </row>
    <row r="94" spans="1:6" ht="19.5" customHeight="1">
      <c r="A94" s="35" t="s">
        <v>94</v>
      </c>
      <c r="B94" s="39" t="s">
        <v>95</v>
      </c>
      <c r="C94" s="91">
        <v>10</v>
      </c>
      <c r="D94" s="91">
        <v>0</v>
      </c>
      <c r="E94" s="38">
        <f t="shared" si="3"/>
        <v>0</v>
      </c>
      <c r="F94" s="38">
        <f>SUM(D94-C94)</f>
        <v>-10</v>
      </c>
    </row>
    <row r="95" spans="1:6" ht="15" hidden="1" customHeight="1">
      <c r="A95" s="35" t="s">
        <v>96</v>
      </c>
      <c r="B95" s="39" t="s">
        <v>97</v>
      </c>
      <c r="C95" s="91"/>
      <c r="D95" s="91"/>
      <c r="E95" s="38" t="e">
        <f t="shared" si="3"/>
        <v>#DIV/0!</v>
      </c>
      <c r="F95" s="38">
        <f>SUM(D95-C95)</f>
        <v>0</v>
      </c>
    </row>
    <row r="96" spans="1:6" ht="15" hidden="1" customHeight="1">
      <c r="A96" s="35" t="s">
        <v>98</v>
      </c>
      <c r="B96" s="39" t="s">
        <v>99</v>
      </c>
      <c r="C96" s="91"/>
      <c r="D96" s="91"/>
      <c r="E96" s="38" t="e">
        <f t="shared" si="3"/>
        <v>#DIV/0!</v>
      </c>
      <c r="F96" s="38"/>
    </row>
    <row r="97" spans="1:6" ht="15" hidden="1" customHeight="1">
      <c r="A97" s="35" t="s">
        <v>100</v>
      </c>
      <c r="B97" s="39" t="s">
        <v>101</v>
      </c>
      <c r="C97" s="91"/>
      <c r="D97" s="91"/>
      <c r="E97" s="38" t="e">
        <f t="shared" si="3"/>
        <v>#DIV/0!</v>
      </c>
      <c r="F97" s="38"/>
    </row>
    <row r="98" spans="1:6" ht="57.75" hidden="1" customHeight="1">
      <c r="A98" s="35" t="s">
        <v>102</v>
      </c>
      <c r="B98" s="39" t="s">
        <v>103</v>
      </c>
      <c r="C98" s="91"/>
      <c r="D98" s="91"/>
      <c r="E98" s="38" t="e">
        <f t="shared" si="3"/>
        <v>#DIV/0!</v>
      </c>
      <c r="F98" s="38"/>
    </row>
    <row r="99" spans="1:6" s="6" customFormat="1" ht="15" hidden="1" customHeight="1">
      <c r="A99" s="52">
        <v>1400</v>
      </c>
      <c r="B99" s="56" t="s">
        <v>112</v>
      </c>
      <c r="C99" s="103">
        <f>C100+C101+C102</f>
        <v>0</v>
      </c>
      <c r="D99" s="103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6.5" hidden="1" customHeight="1">
      <c r="A100" s="53">
        <v>1401</v>
      </c>
      <c r="B100" s="54" t="s">
        <v>113</v>
      </c>
      <c r="C100" s="91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6" ht="20.25" hidden="1" customHeight="1">
      <c r="A101" s="53">
        <v>1402</v>
      </c>
      <c r="B101" s="54" t="s">
        <v>114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6" ht="13.5" hidden="1" customHeight="1">
      <c r="A102" s="53">
        <v>1403</v>
      </c>
      <c r="B102" s="54" t="s">
        <v>115</v>
      </c>
      <c r="C102" s="104">
        <v>0</v>
      </c>
      <c r="D102" s="91">
        <v>0</v>
      </c>
      <c r="E102" s="38" t="e">
        <f t="shared" si="3"/>
        <v>#DIV/0!</v>
      </c>
      <c r="F102" s="38">
        <f t="shared" si="4"/>
        <v>0</v>
      </c>
    </row>
    <row r="103" spans="1:6" s="6" customFormat="1">
      <c r="A103" s="52"/>
      <c r="B103" s="57" t="s">
        <v>116</v>
      </c>
      <c r="C103" s="456">
        <f>C59+C67+C69+C75+C82+C86+C88+C93+C80</f>
        <v>17185.179590000003</v>
      </c>
      <c r="D103" s="456">
        <f>D59+D67+D69+D75+D82+D86+D93+D88</f>
        <v>2108.0813000000003</v>
      </c>
      <c r="E103" s="34">
        <f t="shared" si="3"/>
        <v>12.266856386107746</v>
      </c>
      <c r="F103" s="34">
        <f t="shared" si="4"/>
        <v>-15077.098290000004</v>
      </c>
    </row>
    <row r="104" spans="1:6" ht="5.25" customHeight="1">
      <c r="C104" s="118"/>
      <c r="D104" s="61"/>
    </row>
    <row r="105" spans="1:6" s="65" customFormat="1" ht="12.75">
      <c r="A105" s="63" t="s">
        <v>117</v>
      </c>
      <c r="B105" s="63"/>
      <c r="C105" s="114"/>
      <c r="D105" s="64"/>
    </row>
    <row r="106" spans="1:6" s="65" customFormat="1" ht="12.75">
      <c r="A106" s="66" t="s">
        <v>118</v>
      </c>
      <c r="B106" s="66"/>
      <c r="C106" s="65" t="s">
        <v>119</v>
      </c>
    </row>
    <row r="107" spans="1:6">
      <c r="C107" s="118"/>
    </row>
    <row r="145" hidden="1"/>
  </sheetData>
  <customSheetViews>
    <customSheetView guid="{14D9A581-372D-44DF-BD53-18F0DF939BBA}" scale="70" showPageBreaks="1" fitToPage="1" printArea="1" hiddenRows="1" state="hidden" view="pageBreakPreview">
      <selection activeCell="C94" sqref="C9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2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5C539BE6-C8E0-453F-AB5E-9E58094195EA}" scale="70" showPageBreaks="1" fitToPage="1" printArea="1" hiddenRows="1" view="pageBreakPreview">
      <selection activeCell="C94" sqref="C94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5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6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7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8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9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fitToPage="1" printArea="1" hiddenRows="1" view="pageBreakPreview">
      <selection activeCell="C94" sqref="C94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7" t="s">
        <v>433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5077.6099999999997</v>
      </c>
      <c r="D4" s="187">
        <f>D5+D12+D14+D17+D20+D7</f>
        <v>1475.2721000000001</v>
      </c>
      <c r="E4" s="5">
        <f>SUM(D4/C4*100)</f>
        <v>29.054458692179985</v>
      </c>
      <c r="F4" s="5">
        <f>SUM(D4-C4)</f>
        <v>-3602.3378999999995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216.81098</v>
      </c>
      <c r="E5" s="5">
        <f t="shared" ref="E5:E50" si="0">SUM(D5/C5*100)</f>
        <v>36.500164983164986</v>
      </c>
      <c r="F5" s="5">
        <f t="shared" ref="F5:F50" si="1">SUM(D5-C5)</f>
        <v>-377.18902000000003</v>
      </c>
    </row>
    <row r="6" spans="1:6">
      <c r="A6" s="7">
        <v>1010200001</v>
      </c>
      <c r="B6" s="8" t="s">
        <v>225</v>
      </c>
      <c r="C6" s="214">
        <v>594</v>
      </c>
      <c r="D6" s="215">
        <v>216.81098</v>
      </c>
      <c r="E6" s="9">
        <f t="shared" ref="E6:E11" si="2">SUM(D6/C6*100)</f>
        <v>36.500164983164986</v>
      </c>
      <c r="F6" s="9">
        <f t="shared" si="1"/>
        <v>-377.18902000000003</v>
      </c>
    </row>
    <row r="7" spans="1:6" ht="31.5">
      <c r="A7" s="3">
        <v>1030000000</v>
      </c>
      <c r="B7" s="13" t="s">
        <v>267</v>
      </c>
      <c r="C7" s="259">
        <f>C8+C10+C9</f>
        <v>925.6099999999999</v>
      </c>
      <c r="D7" s="187">
        <f>D8+D10+D9+D11</f>
        <v>423.72526000000005</v>
      </c>
      <c r="E7" s="5">
        <f t="shared" si="2"/>
        <v>45.777947515692361</v>
      </c>
      <c r="F7" s="5">
        <f t="shared" si="1"/>
        <v>-501.88473999999985</v>
      </c>
    </row>
    <row r="8" spans="1:6">
      <c r="A8" s="7">
        <v>1030223001</v>
      </c>
      <c r="B8" s="8" t="s">
        <v>269</v>
      </c>
      <c r="C8" s="214">
        <v>345.25299999999999</v>
      </c>
      <c r="D8" s="215">
        <v>207.46964</v>
      </c>
      <c r="E8" s="9">
        <f t="shared" si="2"/>
        <v>60.092060025546488</v>
      </c>
      <c r="F8" s="9">
        <f t="shared" si="1"/>
        <v>-137.78335999999999</v>
      </c>
    </row>
    <row r="9" spans="1:6">
      <c r="A9" s="7">
        <v>1030224001</v>
      </c>
      <c r="B9" s="8" t="s">
        <v>275</v>
      </c>
      <c r="C9" s="214">
        <v>3.702</v>
      </c>
      <c r="D9" s="215">
        <v>1.2841800000000001</v>
      </c>
      <c r="E9" s="9">
        <f t="shared" si="2"/>
        <v>34.68881685575365</v>
      </c>
      <c r="F9" s="9">
        <f t="shared" si="1"/>
        <v>-2.4178199999999999</v>
      </c>
    </row>
    <row r="10" spans="1:6">
      <c r="A10" s="7">
        <v>1030225001</v>
      </c>
      <c r="B10" s="8" t="s">
        <v>268</v>
      </c>
      <c r="C10" s="214">
        <v>576.65499999999997</v>
      </c>
      <c r="D10" s="215">
        <v>240.42989</v>
      </c>
      <c r="E10" s="9">
        <f t="shared" si="2"/>
        <v>41.69388802663638</v>
      </c>
      <c r="F10" s="9">
        <f t="shared" si="1"/>
        <v>-336.22510999999997</v>
      </c>
    </row>
    <row r="11" spans="1:6">
      <c r="A11" s="7">
        <v>1030226001</v>
      </c>
      <c r="B11" s="8" t="s">
        <v>276</v>
      </c>
      <c r="C11" s="214">
        <v>0</v>
      </c>
      <c r="D11" s="213">
        <v>-25.458449999999999</v>
      </c>
      <c r="E11" s="9" t="e">
        <f t="shared" si="2"/>
        <v>#DIV/0!</v>
      </c>
      <c r="F11" s="9">
        <f t="shared" si="1"/>
        <v>-25.458449999999999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138.2784</v>
      </c>
      <c r="E12" s="5">
        <f t="shared" si="0"/>
        <v>184.37119999999999</v>
      </c>
      <c r="F12" s="5">
        <f t="shared" si="1"/>
        <v>63.278400000000005</v>
      </c>
    </row>
    <row r="13" spans="1:6" ht="15.75" customHeight="1">
      <c r="A13" s="7">
        <v>1050300000</v>
      </c>
      <c r="B13" s="11" t="s">
        <v>226</v>
      </c>
      <c r="C13" s="216">
        <v>75</v>
      </c>
      <c r="D13" s="215">
        <v>138.2784</v>
      </c>
      <c r="E13" s="9">
        <f t="shared" si="0"/>
        <v>184.37119999999999</v>
      </c>
      <c r="F13" s="9">
        <f t="shared" si="1"/>
        <v>63.278400000000005</v>
      </c>
    </row>
    <row r="14" spans="1:6" s="6" customFormat="1" ht="15.75" customHeight="1">
      <c r="A14" s="68">
        <v>1060000000</v>
      </c>
      <c r="B14" s="67" t="s">
        <v>133</v>
      </c>
      <c r="C14" s="187">
        <f>C15+C16</f>
        <v>3473</v>
      </c>
      <c r="D14" s="187">
        <f>D15+D16</f>
        <v>692.25746000000004</v>
      </c>
      <c r="E14" s="5">
        <f t="shared" si="0"/>
        <v>19.932549956809677</v>
      </c>
      <c r="F14" s="5">
        <f t="shared" si="1"/>
        <v>-2780.7425400000002</v>
      </c>
    </row>
    <row r="15" spans="1:6" s="6" customFormat="1" ht="15.75" customHeight="1">
      <c r="A15" s="7">
        <v>1060100000</v>
      </c>
      <c r="B15" s="11" t="s">
        <v>8</v>
      </c>
      <c r="C15" s="214">
        <v>473</v>
      </c>
      <c r="D15" s="215">
        <v>56.891689999999997</v>
      </c>
      <c r="E15" s="9">
        <f t="shared" si="0"/>
        <v>12.027841437632135</v>
      </c>
      <c r="F15" s="9">
        <f>SUM(D15-C15)</f>
        <v>-416.10831000000002</v>
      </c>
    </row>
    <row r="16" spans="1:6" ht="15.75" customHeight="1">
      <c r="A16" s="7">
        <v>1060600000</v>
      </c>
      <c r="B16" s="11" t="s">
        <v>7</v>
      </c>
      <c r="C16" s="214">
        <v>3000</v>
      </c>
      <c r="D16" s="215">
        <v>635.36577</v>
      </c>
      <c r="E16" s="9">
        <f t="shared" si="0"/>
        <v>21.178858999999999</v>
      </c>
      <c r="F16" s="9">
        <f t="shared" si="1"/>
        <v>-2364.6342300000001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4.2</v>
      </c>
      <c r="E17" s="5">
        <f t="shared" si="0"/>
        <v>42.000000000000007</v>
      </c>
      <c r="F17" s="5">
        <f t="shared" si="1"/>
        <v>-5.8</v>
      </c>
    </row>
    <row r="18" spans="1:6" ht="18" customHeight="1">
      <c r="A18" s="7">
        <v>1080400001</v>
      </c>
      <c r="B18" s="8" t="s">
        <v>224</v>
      </c>
      <c r="C18" s="214">
        <v>10</v>
      </c>
      <c r="D18" s="215">
        <v>4.2</v>
      </c>
      <c r="E18" s="9">
        <f t="shared" si="0"/>
        <v>42.000000000000007</v>
      </c>
      <c r="F18" s="9">
        <f t="shared" si="1"/>
        <v>-5.8</v>
      </c>
    </row>
    <row r="19" spans="1:6" ht="47.25" hidden="1" customHeight="1">
      <c r="A19" s="7">
        <v>1080714001</v>
      </c>
      <c r="B19" s="8" t="s">
        <v>11</v>
      </c>
      <c r="C19" s="214"/>
      <c r="D19" s="21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187"/>
      <c r="D21" s="21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187"/>
      <c r="D22" s="21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187"/>
      <c r="D23" s="217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187"/>
      <c r="D24" s="217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242</v>
      </c>
      <c r="D25" s="92">
        <f>D26+D29+D31+D36+D34</f>
        <v>71.773600000000002</v>
      </c>
      <c r="E25" s="5">
        <f t="shared" si="0"/>
        <v>29.658512396694213</v>
      </c>
      <c r="F25" s="5">
        <f t="shared" si="1"/>
        <v>-170.22640000000001</v>
      </c>
    </row>
    <row r="26" spans="1:6" s="6" customFormat="1" ht="30" customHeight="1">
      <c r="A26" s="68">
        <v>1110000000</v>
      </c>
      <c r="B26" s="69" t="s">
        <v>126</v>
      </c>
      <c r="C26" s="187">
        <f>C27+C28</f>
        <v>212</v>
      </c>
      <c r="D26" s="92">
        <f>D27+D28</f>
        <v>58.2</v>
      </c>
      <c r="E26" s="5">
        <f t="shared" si="0"/>
        <v>27.452830188679243</v>
      </c>
      <c r="F26" s="5">
        <f t="shared" si="1"/>
        <v>-153.80000000000001</v>
      </c>
    </row>
    <row r="27" spans="1:6" ht="15" customHeight="1">
      <c r="A27" s="16">
        <v>1110502510</v>
      </c>
      <c r="B27" s="17" t="s">
        <v>222</v>
      </c>
      <c r="C27" s="216">
        <v>200</v>
      </c>
      <c r="D27" s="213">
        <v>58.2</v>
      </c>
      <c r="E27" s="9">
        <f t="shared" si="0"/>
        <v>29.100000000000005</v>
      </c>
      <c r="F27" s="9">
        <f t="shared" si="1"/>
        <v>-141.80000000000001</v>
      </c>
    </row>
    <row r="28" spans="1:6" ht="15.75" customHeight="1">
      <c r="A28" s="7">
        <v>1110503505</v>
      </c>
      <c r="B28" s="11" t="s">
        <v>221</v>
      </c>
      <c r="C28" s="12">
        <v>12</v>
      </c>
      <c r="D28" s="10">
        <v>0</v>
      </c>
      <c r="E28" s="9">
        <f t="shared" si="0"/>
        <v>0</v>
      </c>
      <c r="F28" s="9">
        <f t="shared" si="1"/>
        <v>-12</v>
      </c>
    </row>
    <row r="29" spans="1:6" s="15" customFormat="1" ht="29.25">
      <c r="A29" s="68">
        <v>1130000000</v>
      </c>
      <c r="B29" s="69" t="s">
        <v>128</v>
      </c>
      <c r="C29" s="5">
        <f>C30</f>
        <v>30</v>
      </c>
      <c r="D29" s="5">
        <f>D30</f>
        <v>13.573600000000001</v>
      </c>
      <c r="E29" s="5">
        <f t="shared" si="0"/>
        <v>45.245333333333335</v>
      </c>
      <c r="F29" s="5">
        <f t="shared" si="1"/>
        <v>-16.426400000000001</v>
      </c>
    </row>
    <row r="30" spans="1:6" ht="17.25" customHeight="1">
      <c r="A30" s="7">
        <v>1130206005</v>
      </c>
      <c r="B30" s="8" t="s">
        <v>220</v>
      </c>
      <c r="C30" s="9">
        <v>30</v>
      </c>
      <c r="D30" s="10">
        <v>13.573600000000001</v>
      </c>
      <c r="E30" s="9">
        <f t="shared" si="0"/>
        <v>45.245333333333335</v>
      </c>
      <c r="F30" s="9">
        <f t="shared" si="1"/>
        <v>-16.426400000000001</v>
      </c>
    </row>
    <row r="31" spans="1:6" ht="28.5" hidden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132</v>
      </c>
      <c r="C36" s="5">
        <f>C37+C38</f>
        <v>0</v>
      </c>
      <c r="D36" s="5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217</v>
      </c>
      <c r="C38" s="214">
        <v>0</v>
      </c>
      <c r="D38" s="215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8">
        <f>SUM(C4,C25)</f>
        <v>5319.61</v>
      </c>
      <c r="D39" s="218">
        <f>D4+D25</f>
        <v>1547.0457000000001</v>
      </c>
      <c r="E39" s="5">
        <f t="shared" si="0"/>
        <v>29.081938337584901</v>
      </c>
      <c r="F39" s="5">
        <f t="shared" si="1"/>
        <v>-3772.5642999999995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6912.42526</v>
      </c>
      <c r="D40" s="187">
        <f>D41+D43+D45+D46+D47+D48+D42+D44</f>
        <v>1656.89292</v>
      </c>
      <c r="E40" s="5">
        <f t="shared" si="0"/>
        <v>23.969776998355567</v>
      </c>
      <c r="F40" s="5">
        <f t="shared" si="1"/>
        <v>-5255.5323399999997</v>
      </c>
      <c r="G40" s="19"/>
    </row>
    <row r="41" spans="1:7">
      <c r="A41" s="16">
        <v>2021000000</v>
      </c>
      <c r="B41" s="17" t="s">
        <v>18</v>
      </c>
      <c r="C41" s="219">
        <v>2418.1</v>
      </c>
      <c r="D41" s="220">
        <v>1007.54</v>
      </c>
      <c r="E41" s="9">
        <f t="shared" si="0"/>
        <v>41.666597742028863</v>
      </c>
      <c r="F41" s="9">
        <f t="shared" si="1"/>
        <v>-1410.56</v>
      </c>
    </row>
    <row r="42" spans="1:7" ht="17.25" hidden="1" customHeight="1">
      <c r="A42" s="16">
        <v>2021500200</v>
      </c>
      <c r="B42" s="17" t="s">
        <v>228</v>
      </c>
      <c r="C42" s="219">
        <v>0</v>
      </c>
      <c r="D42" s="220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9">
        <v>3859.5329999999999</v>
      </c>
      <c r="D43" s="215">
        <v>504.78</v>
      </c>
      <c r="E43" s="9">
        <f t="shared" si="0"/>
        <v>13.078784402154353</v>
      </c>
      <c r="F43" s="9">
        <f t="shared" si="1"/>
        <v>-3354.7529999999997</v>
      </c>
    </row>
    <row r="44" spans="1:7" ht="15.75" hidden="1" customHeight="1">
      <c r="A44" s="16">
        <v>2022999910</v>
      </c>
      <c r="B44" s="18" t="s">
        <v>332</v>
      </c>
      <c r="C44" s="445">
        <v>0</v>
      </c>
      <c r="D44" s="446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6">
        <v>235.76499999999999</v>
      </c>
      <c r="D45" s="221">
        <v>93.787000000000006</v>
      </c>
      <c r="E45" s="9">
        <f t="shared" si="0"/>
        <v>39.779865544079918</v>
      </c>
      <c r="F45" s="9">
        <f t="shared" si="1"/>
        <v>-141.97799999999998</v>
      </c>
    </row>
    <row r="46" spans="1:7" ht="17.25" customHeight="1">
      <c r="A46" s="16">
        <v>2020400000</v>
      </c>
      <c r="B46" s="17" t="s">
        <v>21</v>
      </c>
      <c r="C46" s="216">
        <v>73.025000000000006</v>
      </c>
      <c r="D46" s="222">
        <v>50.785919999999997</v>
      </c>
      <c r="E46" s="9">
        <f t="shared" si="0"/>
        <v>69.545936323176988</v>
      </c>
      <c r="F46" s="9">
        <f t="shared" si="1"/>
        <v>-22.239080000000008</v>
      </c>
    </row>
    <row r="47" spans="1:7" ht="17.25" customHeight="1">
      <c r="A47" s="7">
        <v>2070500010</v>
      </c>
      <c r="B47" s="17" t="s">
        <v>333</v>
      </c>
      <c r="C47" s="216">
        <v>326.00225999999998</v>
      </c>
      <c r="D47" s="222">
        <v>0</v>
      </c>
      <c r="E47" s="9">
        <f t="shared" si="0"/>
        <v>0</v>
      </c>
      <c r="F47" s="9">
        <f t="shared" si="1"/>
        <v>-326.00225999999998</v>
      </c>
    </row>
    <row r="48" spans="1:7" ht="21" hidden="1" customHeight="1">
      <c r="A48" s="7">
        <v>2190500005</v>
      </c>
      <c r="B48" s="11" t="s">
        <v>23</v>
      </c>
      <c r="C48" s="217"/>
      <c r="D48" s="217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3">
        <v>0</v>
      </c>
      <c r="D49" s="217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6">
        <f>C39+C40</f>
        <v>12232.035260000001</v>
      </c>
      <c r="D50" s="244">
        <f>D39+D40</f>
        <v>3203.9386199999999</v>
      </c>
      <c r="E50" s="187">
        <f t="shared" si="0"/>
        <v>26.193013279459759</v>
      </c>
      <c r="F50" s="92">
        <f t="shared" si="1"/>
        <v>-9028.0966399999998</v>
      </c>
      <c r="G50" s="146"/>
      <c r="H50" s="193"/>
    </row>
    <row r="51" spans="1:8" s="6" customFormat="1">
      <c r="A51" s="3"/>
      <c r="B51" s="21" t="s">
        <v>307</v>
      </c>
      <c r="C51" s="92">
        <f>C50-C97</f>
        <v>-863.39827999999943</v>
      </c>
      <c r="D51" s="92">
        <f>D50-D97</f>
        <v>248.89144000000033</v>
      </c>
      <c r="E51" s="32"/>
      <c r="F51" s="32"/>
    </row>
    <row r="52" spans="1:8">
      <c r="A52" s="23"/>
      <c r="B52" s="24"/>
      <c r="C52" s="211"/>
      <c r="D52" s="211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410</v>
      </c>
      <c r="D53" s="471" t="s">
        <v>417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1918.6</v>
      </c>
      <c r="D55" s="32">
        <f>D56+D57+D58+D59+D60+D62+D61</f>
        <v>692.85883999999999</v>
      </c>
      <c r="E55" s="34">
        <f>SUM(D55/C55*100)</f>
        <v>36.112730115709375</v>
      </c>
      <c r="F55" s="34">
        <f>SUM(D55-C55)</f>
        <v>-1225.74116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1852.5</v>
      </c>
      <c r="D57" s="37">
        <v>636.75883999999996</v>
      </c>
      <c r="E57" s="38">
        <f t="shared" ref="E57:E69" si="3">SUM(D57/C57*100)</f>
        <v>34.372946828609983</v>
      </c>
      <c r="F57" s="38">
        <f t="shared" ref="F57:F69" si="4">SUM(D57-C57)</f>
        <v>-1215.74116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56.1</v>
      </c>
      <c r="D62" s="37">
        <v>56.1</v>
      </c>
      <c r="E62" s="38">
        <f t="shared" si="3"/>
        <v>100</v>
      </c>
      <c r="F62" s="38">
        <f t="shared" si="4"/>
        <v>0</v>
      </c>
    </row>
    <row r="63" spans="1:8" s="6" customFormat="1">
      <c r="A63" s="41" t="s">
        <v>43</v>
      </c>
      <c r="B63" s="42" t="s">
        <v>44</v>
      </c>
      <c r="C63" s="32">
        <f>C64</f>
        <v>235.76499999999999</v>
      </c>
      <c r="D63" s="32">
        <f>D64</f>
        <v>77.339119999999994</v>
      </c>
      <c r="E63" s="34">
        <f t="shared" si="3"/>
        <v>32.803478039573299</v>
      </c>
      <c r="F63" s="34">
        <f t="shared" si="4"/>
        <v>-158.42588000000001</v>
      </c>
    </row>
    <row r="64" spans="1:8">
      <c r="A64" s="43" t="s">
        <v>45</v>
      </c>
      <c r="B64" s="44" t="s">
        <v>46</v>
      </c>
      <c r="C64" s="37">
        <v>235.76499999999999</v>
      </c>
      <c r="D64" s="37">
        <v>77.339119999999994</v>
      </c>
      <c r="E64" s="38">
        <f t="shared" si="3"/>
        <v>32.803478039573299</v>
      </c>
      <c r="F64" s="38">
        <f t="shared" si="4"/>
        <v>-158.42588000000001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18.899999999999999</v>
      </c>
      <c r="D65" s="32">
        <f>SUM(D68+D69+D70)</f>
        <v>0.7</v>
      </c>
      <c r="E65" s="34">
        <f t="shared" si="3"/>
        <v>3.7037037037037033</v>
      </c>
      <c r="F65" s="34">
        <f t="shared" si="4"/>
        <v>-18.2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0</v>
      </c>
      <c r="E68" s="34">
        <f t="shared" si="3"/>
        <v>0</v>
      </c>
      <c r="F68" s="34">
        <f t="shared" si="4"/>
        <v>-3</v>
      </c>
    </row>
    <row r="69" spans="1:7" s="6" customFormat="1" ht="15.75" customHeight="1">
      <c r="A69" s="46" t="s">
        <v>215</v>
      </c>
      <c r="B69" s="47" t="s">
        <v>216</v>
      </c>
      <c r="C69" s="37">
        <v>13.9</v>
      </c>
      <c r="D69" s="37">
        <v>0.7</v>
      </c>
      <c r="E69" s="38">
        <f t="shared" si="3"/>
        <v>5.0359712230215816</v>
      </c>
      <c r="F69" s="38">
        <f t="shared" si="4"/>
        <v>-13.200000000000001</v>
      </c>
    </row>
    <row r="70" spans="1:7" s="6" customFormat="1" ht="15.75" customHeight="1">
      <c r="A70" s="46" t="s">
        <v>340</v>
      </c>
      <c r="B70" s="47" t="s">
        <v>394</v>
      </c>
      <c r="C70" s="37">
        <v>2</v>
      </c>
      <c r="D70" s="37">
        <v>0</v>
      </c>
      <c r="E70" s="38">
        <f>SUM(D70/C70*100)</f>
        <v>0</v>
      </c>
      <c r="F70" s="38">
        <f>SUM(D70-C70)</f>
        <v>-2</v>
      </c>
    </row>
    <row r="71" spans="1:7" ht="15" customHeight="1">
      <c r="A71" s="30" t="s">
        <v>55</v>
      </c>
      <c r="B71" s="31" t="s">
        <v>56</v>
      </c>
      <c r="C71" s="48">
        <f>SUM(C72:C75)</f>
        <v>5122.4980400000004</v>
      </c>
      <c r="D71" s="48">
        <f>SUM(D72:D75)</f>
        <v>1014.6152</v>
      </c>
      <c r="E71" s="34">
        <f t="shared" ref="E71:E86" si="5">SUM(D71/C71*100)</f>
        <v>19.80703930147331</v>
      </c>
      <c r="F71" s="34">
        <f t="shared" ref="F71:F86" si="6">SUM(D71-C71)</f>
        <v>-4107.8828400000002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5062.4980400000004</v>
      </c>
      <c r="D74" s="37">
        <v>1009.6152</v>
      </c>
      <c r="E74" s="38">
        <f t="shared" si="5"/>
        <v>19.943024017447321</v>
      </c>
      <c r="F74" s="38">
        <f t="shared" si="6"/>
        <v>-4052.8828400000002</v>
      </c>
    </row>
    <row r="75" spans="1:7" s="6" customFormat="1">
      <c r="A75" s="35" t="s">
        <v>63</v>
      </c>
      <c r="B75" s="39" t="s">
        <v>64</v>
      </c>
      <c r="C75" s="49">
        <v>60</v>
      </c>
      <c r="D75" s="37">
        <v>5</v>
      </c>
      <c r="E75" s="38">
        <f t="shared" si="5"/>
        <v>8.3333333333333321</v>
      </c>
      <c r="F75" s="38">
        <f t="shared" si="6"/>
        <v>-55</v>
      </c>
    </row>
    <row r="76" spans="1:7" ht="17.25" customHeight="1">
      <c r="A76" s="30" t="s">
        <v>65</v>
      </c>
      <c r="B76" s="31" t="s">
        <v>66</v>
      </c>
      <c r="C76" s="32">
        <f>SUM(C77:C79)</f>
        <v>3866.2705000000001</v>
      </c>
      <c r="D76" s="32">
        <f>SUM(D77:D79)</f>
        <v>430.06601999999998</v>
      </c>
      <c r="E76" s="34">
        <f t="shared" si="5"/>
        <v>11.123536752019808</v>
      </c>
      <c r="F76" s="34">
        <f t="shared" si="6"/>
        <v>-3436.2044800000003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2011.2455</v>
      </c>
      <c r="D78" s="37">
        <v>130.20853</v>
      </c>
      <c r="E78" s="38">
        <f t="shared" si="5"/>
        <v>6.4740246777432189</v>
      </c>
      <c r="F78" s="38">
        <f t="shared" si="6"/>
        <v>-1881.0369700000001</v>
      </c>
    </row>
    <row r="79" spans="1:7" s="6" customFormat="1">
      <c r="A79" s="35" t="s">
        <v>71</v>
      </c>
      <c r="B79" s="39" t="s">
        <v>72</v>
      </c>
      <c r="C79" s="37">
        <v>1855.0250000000001</v>
      </c>
      <c r="D79" s="37">
        <v>299.85748999999998</v>
      </c>
      <c r="E79" s="38">
        <f t="shared" si="5"/>
        <v>16.164606406921738</v>
      </c>
      <c r="F79" s="38">
        <f t="shared" si="6"/>
        <v>-1555.1675100000002</v>
      </c>
    </row>
    <row r="80" spans="1:7">
      <c r="A80" s="30" t="s">
        <v>83</v>
      </c>
      <c r="B80" s="31" t="s">
        <v>84</v>
      </c>
      <c r="C80" s="32">
        <f>C81</f>
        <v>1918.4</v>
      </c>
      <c r="D80" s="32">
        <f>D81</f>
        <v>739.46799999999996</v>
      </c>
      <c r="E80" s="34">
        <f t="shared" si="5"/>
        <v>38.546080066722268</v>
      </c>
      <c r="F80" s="34">
        <f t="shared" si="6"/>
        <v>-1178.9320000000002</v>
      </c>
    </row>
    <row r="81" spans="1:6" s="6" customFormat="1" ht="15" customHeight="1">
      <c r="A81" s="35" t="s">
        <v>85</v>
      </c>
      <c r="B81" s="39" t="s">
        <v>230</v>
      </c>
      <c r="C81" s="37">
        <v>1918.4</v>
      </c>
      <c r="D81" s="37">
        <v>739.46799999999996</v>
      </c>
      <c r="E81" s="38">
        <f t="shared" si="5"/>
        <v>38.546080066722268</v>
      </c>
      <c r="F81" s="38">
        <f t="shared" si="6"/>
        <v>-1178.9320000000002</v>
      </c>
    </row>
    <row r="82" spans="1:6" ht="20.2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87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89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90</v>
      </c>
      <c r="B86" s="39" t="s">
        <v>91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92</v>
      </c>
      <c r="B87" s="31" t="s">
        <v>93</v>
      </c>
      <c r="C87" s="32">
        <f>C88+C89+C90+C91+C92</f>
        <v>15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-15</v>
      </c>
    </row>
    <row r="88" spans="1:6" ht="15.75" customHeight="1">
      <c r="A88" s="35" t="s">
        <v>94</v>
      </c>
      <c r="B88" s="39" t="s">
        <v>95</v>
      </c>
      <c r="C88" s="37">
        <v>15</v>
      </c>
      <c r="D88" s="37">
        <v>0</v>
      </c>
      <c r="E88" s="38">
        <f t="shared" si="7"/>
        <v>0</v>
      </c>
      <c r="F88" s="38">
        <f>SUM(D88-C88)</f>
        <v>-15</v>
      </c>
    </row>
    <row r="89" spans="1:6" ht="15" hidden="1" customHeight="1">
      <c r="A89" s="35" t="s">
        <v>96</v>
      </c>
      <c r="B89" s="39" t="s">
        <v>97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98</v>
      </c>
      <c r="B90" s="39" t="s">
        <v>99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100</v>
      </c>
      <c r="B91" s="39" t="s">
        <v>101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102</v>
      </c>
      <c r="B92" s="39" t="s">
        <v>103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113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114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115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116</v>
      </c>
      <c r="C97" s="246">
        <f>C55+C63+C65+C71+C76+C80+C82+C87+C93</f>
        <v>13095.43354</v>
      </c>
      <c r="D97" s="246">
        <f>D55+D63+D65+D71+D76+D80+D82+D87+D93</f>
        <v>2955.0471799999996</v>
      </c>
      <c r="E97" s="34">
        <f t="shared" si="7"/>
        <v>22.565478042203097</v>
      </c>
      <c r="F97" s="34">
        <f>SUM(D97-C97)</f>
        <v>-10140.38636</v>
      </c>
    </row>
    <row r="98" spans="1:6" s="65" customFormat="1" ht="22.5" customHeight="1">
      <c r="A98" s="63" t="s">
        <v>117</v>
      </c>
      <c r="B98" s="63"/>
      <c r="C98" s="178"/>
      <c r="D98" s="178"/>
    </row>
    <row r="99" spans="1:6" ht="16.5" customHeight="1">
      <c r="A99" s="66" t="s">
        <v>118</v>
      </c>
      <c r="B99" s="66"/>
      <c r="C99" s="178" t="s">
        <v>119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14D9A581-372D-44DF-BD53-18F0DF939BBA}" scale="70" showPageBreaks="1" hiddenRows="1" state="hidden" view="pageBreakPreview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5C539BE6-C8E0-453F-AB5E-9E58094195EA}" scale="70" showPageBreaks="1" hiddenRows="1" view="pageBreakPreview" topLeftCell="A18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5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6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8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9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10"/>
    </customSheetView>
    <customSheetView guid="{61528DAC-5C4C-48F4-ADE2-8A724B05A086}" scale="70" showPageBreaks="1" hiddenRows="1" view="pageBreakPreview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37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7" t="s">
        <v>432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5684.1</v>
      </c>
      <c r="D4" s="5">
        <f>D5+D12+D14+D7+D20+D17</f>
        <v>1358.5140899999999</v>
      </c>
      <c r="E4" s="5">
        <f>SUM(D4/C4*100)</f>
        <v>23.90024964374307</v>
      </c>
      <c r="F4" s="5">
        <f>SUM(D4-C4)</f>
        <v>-4325.5859100000007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637.40652999999998</v>
      </c>
      <c r="E5" s="5">
        <f t="shared" ref="E5:E51" si="0">SUM(D5/C5*100)</f>
        <v>29.225425492893166</v>
      </c>
      <c r="F5" s="5">
        <f t="shared" ref="F5:F51" si="1">SUM(D5-C5)</f>
        <v>-1543.59347</v>
      </c>
    </row>
    <row r="6" spans="1:6">
      <c r="A6" s="7">
        <v>1010200001</v>
      </c>
      <c r="B6" s="8" t="s">
        <v>225</v>
      </c>
      <c r="C6" s="90">
        <v>2181</v>
      </c>
      <c r="D6" s="10">
        <v>637.40652999999998</v>
      </c>
      <c r="E6" s="9">
        <f t="shared" ref="E6:E11" si="2">SUM(D6/C6*100)</f>
        <v>29.225425492893166</v>
      </c>
      <c r="F6" s="9">
        <f t="shared" si="1"/>
        <v>-1543.59347</v>
      </c>
    </row>
    <row r="7" spans="1:6">
      <c r="A7" s="3">
        <v>1030200001</v>
      </c>
      <c r="B7" s="13" t="s">
        <v>265</v>
      </c>
      <c r="C7" s="5">
        <f>C8+C10+C9</f>
        <v>457.1</v>
      </c>
      <c r="D7" s="5">
        <f>D8+D9+D10+D11</f>
        <v>209.26309000000001</v>
      </c>
      <c r="E7" s="9">
        <f t="shared" si="2"/>
        <v>45.780592868081385</v>
      </c>
      <c r="F7" s="9">
        <f t="shared" si="1"/>
        <v>-247.83691000000002</v>
      </c>
    </row>
    <row r="8" spans="1:6">
      <c r="A8" s="7">
        <v>1030223001</v>
      </c>
      <c r="B8" s="8" t="s">
        <v>269</v>
      </c>
      <c r="C8" s="9">
        <v>170.499</v>
      </c>
      <c r="D8" s="10">
        <v>102.46203</v>
      </c>
      <c r="E8" s="9">
        <f t="shared" si="2"/>
        <v>60.095384723664068</v>
      </c>
      <c r="F8" s="9">
        <f t="shared" si="1"/>
        <v>-68.036969999999997</v>
      </c>
    </row>
    <row r="9" spans="1:6">
      <c r="A9" s="7">
        <v>1030224001</v>
      </c>
      <c r="B9" s="8" t="s">
        <v>275</v>
      </c>
      <c r="C9" s="9">
        <v>1.8280000000000001</v>
      </c>
      <c r="D9" s="10">
        <v>0.63419999999999999</v>
      </c>
      <c r="E9" s="9">
        <f t="shared" si="2"/>
        <v>34.693654266958426</v>
      </c>
      <c r="F9" s="9">
        <f t="shared" si="1"/>
        <v>-1.1938</v>
      </c>
    </row>
    <row r="10" spans="1:6">
      <c r="A10" s="7">
        <v>1030225001</v>
      </c>
      <c r="B10" s="8" t="s">
        <v>268</v>
      </c>
      <c r="C10" s="9">
        <v>284.77300000000002</v>
      </c>
      <c r="D10" s="10">
        <v>118.73992</v>
      </c>
      <c r="E10" s="9">
        <f t="shared" si="2"/>
        <v>41.696340594087218</v>
      </c>
      <c r="F10" s="9">
        <f t="shared" si="1"/>
        <v>-166.03308000000004</v>
      </c>
    </row>
    <row r="11" spans="1:6">
      <c r="A11" s="7">
        <v>1030226001</v>
      </c>
      <c r="B11" s="8" t="s">
        <v>277</v>
      </c>
      <c r="C11" s="9">
        <v>0</v>
      </c>
      <c r="D11" s="10">
        <v>-12.57306</v>
      </c>
      <c r="E11" s="9" t="e">
        <f t="shared" si="2"/>
        <v>#DIV/0!</v>
      </c>
      <c r="F11" s="9">
        <f t="shared" si="1"/>
        <v>-12.57306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226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2966</v>
      </c>
      <c r="D14" s="5">
        <f>D15+D16</f>
        <v>457.85797000000002</v>
      </c>
      <c r="E14" s="5">
        <f t="shared" si="0"/>
        <v>15.436883681726233</v>
      </c>
      <c r="F14" s="5">
        <f t="shared" si="1"/>
        <v>-2508.14203</v>
      </c>
    </row>
    <row r="15" spans="1:6" s="6" customFormat="1" ht="15" customHeight="1">
      <c r="A15" s="7">
        <v>1060100000</v>
      </c>
      <c r="B15" s="11" t="s">
        <v>243</v>
      </c>
      <c r="C15" s="9">
        <v>1266</v>
      </c>
      <c r="D15" s="10">
        <v>88.439109999999999</v>
      </c>
      <c r="E15" s="9">
        <f t="shared" si="0"/>
        <v>6.985711690363348</v>
      </c>
      <c r="F15" s="9">
        <f>SUM(D15-C15)</f>
        <v>-1177.56089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369.41886</v>
      </c>
      <c r="E16" s="9">
        <f t="shared" si="0"/>
        <v>21.730521176470589</v>
      </c>
      <c r="F16" s="9">
        <f t="shared" si="1"/>
        <v>-1330.58114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224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125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83.3</v>
      </c>
      <c r="E25" s="5" t="e">
        <f t="shared" si="0"/>
        <v>#DIV/0!</v>
      </c>
      <c r="F25" s="5">
        <f t="shared" si="1"/>
        <v>83.3</v>
      </c>
    </row>
    <row r="26" spans="1:6" s="6" customFormat="1" ht="32.25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128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414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129</v>
      </c>
      <c r="C31" s="5">
        <f>C32+C33</f>
        <v>0</v>
      </c>
      <c r="D31" s="5">
        <f>D32+D33</f>
        <v>13.3</v>
      </c>
      <c r="E31" s="5" t="e">
        <f t="shared" si="0"/>
        <v>#DIV/0!</v>
      </c>
      <c r="F31" s="5">
        <f t="shared" si="1"/>
        <v>13.3</v>
      </c>
    </row>
    <row r="32" spans="1:6" ht="17.25" customHeight="1">
      <c r="A32" s="16">
        <v>1140200000</v>
      </c>
      <c r="B32" s="18" t="s">
        <v>130</v>
      </c>
      <c r="C32" s="9">
        <v>0</v>
      </c>
      <c r="D32" s="10">
        <v>13.3</v>
      </c>
      <c r="E32" s="9" t="e">
        <f t="shared" si="0"/>
        <v>#DIV/0!</v>
      </c>
      <c r="F32" s="9">
        <f t="shared" si="1"/>
        <v>13.3</v>
      </c>
    </row>
    <row r="33" spans="1:7" ht="18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5684.1</v>
      </c>
      <c r="D39" s="125">
        <f>D4+D25</f>
        <v>1441.8140899999999</v>
      </c>
      <c r="E39" s="5">
        <f t="shared" si="0"/>
        <v>25.365741102373285</v>
      </c>
      <c r="F39" s="5">
        <f t="shared" si="1"/>
        <v>-4242.2859100000005</v>
      </c>
    </row>
    <row r="40" spans="1:7" s="6" customFormat="1">
      <c r="A40" s="3">
        <v>2000000000</v>
      </c>
      <c r="B40" s="4" t="s">
        <v>17</v>
      </c>
      <c r="C40" s="227">
        <f>C41+C43+C45+C46+C47+C49+C42+C44+C48</f>
        <v>17478.347440000001</v>
      </c>
      <c r="D40" s="468">
        <f>D41+D43+D45+D46+D47+D49+D42+D48</f>
        <v>3701.395</v>
      </c>
      <c r="E40" s="5">
        <f t="shared" si="0"/>
        <v>21.17703068156883</v>
      </c>
      <c r="F40" s="5">
        <f t="shared" si="1"/>
        <v>-13776.952440000001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3452.625</v>
      </c>
      <c r="E41" s="9">
        <f t="shared" si="0"/>
        <v>41.666666666666671</v>
      </c>
      <c r="F41" s="9">
        <f t="shared" si="1"/>
        <v>-4833.6749999999993</v>
      </c>
    </row>
    <row r="42" spans="1:7" ht="15" customHeight="1">
      <c r="A42" s="16">
        <v>2021500210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8582.69283</v>
      </c>
      <c r="D43" s="10">
        <v>248.77</v>
      </c>
      <c r="E43" s="9">
        <f t="shared" si="0"/>
        <v>2.8985075538349427</v>
      </c>
      <c r="F43" s="9">
        <f t="shared" si="1"/>
        <v>-8333.9228299999995</v>
      </c>
    </row>
    <row r="44" spans="1:7" ht="15" hidden="1" customHeight="1">
      <c r="A44" s="16">
        <v>2022999910</v>
      </c>
      <c r="B44" s="18" t="s">
        <v>332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21.4389</v>
      </c>
      <c r="D45" s="180">
        <v>0</v>
      </c>
      <c r="E45" s="9">
        <f t="shared" si="0"/>
        <v>0</v>
      </c>
      <c r="F45" s="9">
        <f t="shared" si="1"/>
        <v>-21.4389</v>
      </c>
    </row>
    <row r="46" spans="1:7" ht="24" customHeight="1">
      <c r="A46" s="16">
        <v>2020400000</v>
      </c>
      <c r="B46" s="17" t="s">
        <v>21</v>
      </c>
      <c r="C46" s="12">
        <v>377.24799999999999</v>
      </c>
      <c r="D46" s="181">
        <v>0</v>
      </c>
      <c r="E46" s="9">
        <f t="shared" si="0"/>
        <v>0</v>
      </c>
      <c r="F46" s="9">
        <f t="shared" si="1"/>
        <v>-377.24799999999999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284</v>
      </c>
      <c r="C48" s="12">
        <v>210.66771</v>
      </c>
      <c r="D48" s="181">
        <v>0</v>
      </c>
      <c r="E48" s="9">
        <f>SUM(D48/C48*100)</f>
        <v>0</v>
      </c>
      <c r="F48" s="9">
        <f>SUM(D48-C48)</f>
        <v>-210.66771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3">
        <f>SUM(C39,C40,C50)</f>
        <v>23162.447440000004</v>
      </c>
      <c r="D51" s="244">
        <f>D39+D40</f>
        <v>5143.2090900000003</v>
      </c>
      <c r="E51" s="92">
        <f t="shared" si="0"/>
        <v>22.204946620269585</v>
      </c>
      <c r="F51" s="92">
        <f t="shared" si="1"/>
        <v>-18019.238350000003</v>
      </c>
      <c r="G51" s="146">
        <f>18968.9976-D51</f>
        <v>13825.788509999998</v>
      </c>
    </row>
    <row r="52" spans="1:7" s="6" customFormat="1" ht="23.25" customHeight="1">
      <c r="A52" s="3"/>
      <c r="B52" s="21" t="s">
        <v>307</v>
      </c>
      <c r="C52" s="92">
        <f>C51-C98</f>
        <v>-3057.9745799999982</v>
      </c>
      <c r="D52" s="92">
        <f>D51-D98</f>
        <v>-1468.4876199999999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410</v>
      </c>
      <c r="D54" s="471" t="s">
        <v>417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2237.5080000000003</v>
      </c>
      <c r="D56" s="33">
        <f>D57+D58+D59+D60+D61+D63+D62</f>
        <v>823.94533999999999</v>
      </c>
      <c r="E56" s="34">
        <f>SUM(D56/C56*100)</f>
        <v>36.824241075339167</v>
      </c>
      <c r="F56" s="34">
        <f>SUM(D56-C56)</f>
        <v>-1413.5626600000003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2208.3000000000002</v>
      </c>
      <c r="D58" s="37">
        <v>809.73734000000002</v>
      </c>
      <c r="E58" s="38">
        <f t="shared" ref="E58:E98" si="3">SUM(D58/C58*100)</f>
        <v>36.667904723090153</v>
      </c>
      <c r="F58" s="38">
        <f t="shared" ref="F58:F98" si="4">SUM(D58-C58)</f>
        <v>-1398.5626600000001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19.207999999999998</v>
      </c>
      <c r="D63" s="37">
        <v>14.208</v>
      </c>
      <c r="E63" s="38">
        <f t="shared" si="3"/>
        <v>73.969179508538119</v>
      </c>
      <c r="F63" s="38">
        <f t="shared" si="4"/>
        <v>-4.9999999999999982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105</v>
      </c>
      <c r="D66" s="145">
        <f>SUM(D69+D70+D71)</f>
        <v>0</v>
      </c>
      <c r="E66" s="34">
        <f t="shared" si="3"/>
        <v>0</v>
      </c>
      <c r="F66" s="34">
        <f t="shared" si="4"/>
        <v>-105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215</v>
      </c>
      <c r="B70" s="47" t="s">
        <v>216</v>
      </c>
      <c r="C70" s="96">
        <v>100</v>
      </c>
      <c r="D70" s="37">
        <v>0</v>
      </c>
      <c r="E70" s="34">
        <f t="shared" si="3"/>
        <v>0</v>
      </c>
      <c r="F70" s="34">
        <f t="shared" si="4"/>
        <v>-100</v>
      </c>
    </row>
    <row r="71" spans="1:7" ht="17.25" customHeight="1">
      <c r="A71" s="46" t="s">
        <v>340</v>
      </c>
      <c r="B71" s="47" t="s">
        <v>395</v>
      </c>
      <c r="C71" s="96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3257.56333</v>
      </c>
      <c r="D72" s="48">
        <f>SUM(D73:D76)</f>
        <v>361.80200000000002</v>
      </c>
      <c r="E72" s="34">
        <f t="shared" si="3"/>
        <v>11.106522371124555</v>
      </c>
      <c r="F72" s="34">
        <f t="shared" si="4"/>
        <v>-2895.7613299999998</v>
      </c>
    </row>
    <row r="73" spans="1:7" ht="15" customHeight="1">
      <c r="A73" s="35" t="s">
        <v>57</v>
      </c>
      <c r="B73" s="39" t="s">
        <v>58</v>
      </c>
      <c r="C73" s="49">
        <v>21.4389</v>
      </c>
      <c r="D73" s="37">
        <v>0</v>
      </c>
      <c r="E73" s="38">
        <f t="shared" si="3"/>
        <v>0</v>
      </c>
      <c r="F73" s="38">
        <f t="shared" si="4"/>
        <v>-21.4389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3156.1244299999998</v>
      </c>
      <c r="D75" s="37">
        <v>361.80200000000002</v>
      </c>
      <c r="E75" s="38">
        <f t="shared" si="3"/>
        <v>11.463489733197878</v>
      </c>
      <c r="F75" s="38">
        <f t="shared" si="4"/>
        <v>-2794.3224299999997</v>
      </c>
    </row>
    <row r="76" spans="1:7" ht="18" customHeight="1">
      <c r="A76" s="35" t="s">
        <v>63</v>
      </c>
      <c r="B76" s="39" t="s">
        <v>64</v>
      </c>
      <c r="C76" s="49">
        <v>80</v>
      </c>
      <c r="D76" s="37">
        <v>0</v>
      </c>
      <c r="E76" s="38">
        <f t="shared" si="3"/>
        <v>0</v>
      </c>
      <c r="F76" s="38">
        <f t="shared" si="4"/>
        <v>-80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14564.55069</v>
      </c>
      <c r="D77" s="32">
        <f>D78+D79+D80+D83</f>
        <v>2314.5493699999997</v>
      </c>
      <c r="E77" s="34">
        <f t="shared" si="3"/>
        <v>15.891663390544316</v>
      </c>
      <c r="F77" s="34">
        <f t="shared" si="4"/>
        <v>-12250.001319999999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700</v>
      </c>
      <c r="D79" s="37">
        <v>700</v>
      </c>
      <c r="E79" s="38">
        <f t="shared" si="3"/>
        <v>100</v>
      </c>
      <c r="F79" s="38">
        <f t="shared" si="4"/>
        <v>0</v>
      </c>
    </row>
    <row r="80" spans="1:7" ht="17.25" customHeight="1">
      <c r="A80" s="35" t="s">
        <v>71</v>
      </c>
      <c r="B80" s="39" t="s">
        <v>72</v>
      </c>
      <c r="C80" s="37">
        <v>13864.55069</v>
      </c>
      <c r="D80" s="37">
        <v>1614.54937</v>
      </c>
      <c r="E80" s="38">
        <f t="shared" si="3"/>
        <v>11.645161867124306</v>
      </c>
      <c r="F80" s="38">
        <f t="shared" si="4"/>
        <v>-12250.001319999999</v>
      </c>
    </row>
    <row r="81" spans="1:6" s="6" customFormat="1" ht="18.75" customHeight="1">
      <c r="A81" s="30" t="s">
        <v>83</v>
      </c>
      <c r="B81" s="31" t="s">
        <v>84</v>
      </c>
      <c r="C81" s="32">
        <f>C82</f>
        <v>6030.8</v>
      </c>
      <c r="D81" s="32">
        <f>D82</f>
        <v>3111.4</v>
      </c>
      <c r="E81" s="38">
        <f t="shared" si="3"/>
        <v>51.591828613119318</v>
      </c>
      <c r="F81" s="38">
        <f t="shared" si="4"/>
        <v>-2919.4</v>
      </c>
    </row>
    <row r="82" spans="1:6" ht="19.5" customHeight="1">
      <c r="A82" s="35" t="s">
        <v>85</v>
      </c>
      <c r="B82" s="39" t="s">
        <v>230</v>
      </c>
      <c r="C82" s="37">
        <v>6030.8</v>
      </c>
      <c r="D82" s="37">
        <v>3111.4</v>
      </c>
      <c r="E82" s="38">
        <f t="shared" si="3"/>
        <v>51.591828613119318</v>
      </c>
      <c r="F82" s="38">
        <f t="shared" si="4"/>
        <v>-2919.4</v>
      </c>
    </row>
    <row r="83" spans="1:6" ht="15" hidden="1" customHeight="1">
      <c r="A83" s="35" t="s">
        <v>252</v>
      </c>
      <c r="B83" s="39" t="s">
        <v>253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89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92</v>
      </c>
      <c r="B89" s="31" t="s">
        <v>93</v>
      </c>
      <c r="C89" s="32">
        <f>C90+C91+C92+C93+C94</f>
        <v>25</v>
      </c>
      <c r="D89" s="32">
        <f>D90+D91+D92+D93+D94</f>
        <v>0</v>
      </c>
      <c r="E89" s="38">
        <f t="shared" si="3"/>
        <v>0</v>
      </c>
      <c r="F89" s="22">
        <f>F90+F91+F92+F93+F94</f>
        <v>-25</v>
      </c>
    </row>
    <row r="90" spans="1:6" ht="15.75" customHeight="1">
      <c r="A90" s="35" t="s">
        <v>94</v>
      </c>
      <c r="B90" s="39" t="s">
        <v>95</v>
      </c>
      <c r="C90" s="37">
        <v>25</v>
      </c>
      <c r="D90" s="37">
        <v>0</v>
      </c>
      <c r="E90" s="38">
        <f t="shared" si="3"/>
        <v>0</v>
      </c>
      <c r="F90" s="38">
        <f>SUM(D90-C90)</f>
        <v>-25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112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114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116</v>
      </c>
      <c r="C98" s="246">
        <f>C56+C72+C77+C84+C89+C95+C66+C81</f>
        <v>26220.422020000002</v>
      </c>
      <c r="D98" s="246">
        <f>SUM(D56+D66+D72+D77+D81+D89)</f>
        <v>6611.6967100000002</v>
      </c>
      <c r="E98" s="34">
        <f t="shared" si="3"/>
        <v>25.215828734399597</v>
      </c>
      <c r="F98" s="34">
        <f t="shared" si="4"/>
        <v>-19608.725310000002</v>
      </c>
      <c r="G98" s="193"/>
    </row>
    <row r="99" spans="1:7" ht="20.25" customHeight="1">
      <c r="D99" s="175"/>
    </row>
    <row r="100" spans="1:7" s="65" customFormat="1" ht="13.5" customHeight="1">
      <c r="A100" s="63" t="s">
        <v>117</v>
      </c>
      <c r="B100" s="63"/>
      <c r="C100" s="117"/>
      <c r="D100" s="64"/>
    </row>
    <row r="101" spans="1:7" s="65" customFormat="1" ht="12.75">
      <c r="A101" s="66" t="s">
        <v>118</v>
      </c>
      <c r="B101" s="66"/>
      <c r="C101" s="132" t="s">
        <v>119</v>
      </c>
      <c r="D101" s="132"/>
    </row>
    <row r="102" spans="1:7" ht="5.25" customHeight="1"/>
    <row r="142" hidden="1"/>
  </sheetData>
  <customSheetViews>
    <customSheetView guid="{14D9A581-372D-44DF-BD53-18F0DF939BBA}" scale="70" showPageBreaks="1" printArea="1" hiddenRows="1" state="hidden" view="pageBreakPreview" topLeftCell="A37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5C539BE6-C8E0-453F-AB5E-9E58094195EA}" scale="70" showPageBreaks="1" printArea="1" hiddenRows="1" view="pageBreakPreview" topLeftCell="A37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4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5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6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8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9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printArea="1" hiddenRows="1" view="pageBreakPreview" topLeftCell="A37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9" zoomScale="70" zoomScaleNormal="100" zoomScaleSheetLayoutView="86" workbookViewId="0">
      <selection activeCell="D31" sqref="D3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7" t="s">
        <v>431</v>
      </c>
      <c r="B1" s="527"/>
      <c r="C1" s="527"/>
      <c r="D1" s="527"/>
      <c r="E1" s="527"/>
      <c r="F1" s="527"/>
    </row>
    <row r="2" spans="1:6">
      <c r="A2" s="527"/>
      <c r="B2" s="527"/>
      <c r="C2" s="527"/>
      <c r="D2" s="527"/>
      <c r="E2" s="527"/>
      <c r="F2" s="527"/>
    </row>
    <row r="3" spans="1:6" ht="63">
      <c r="A3" s="2" t="s">
        <v>0</v>
      </c>
      <c r="B3" s="2" t="s">
        <v>1</v>
      </c>
      <c r="C3" s="72" t="s">
        <v>410</v>
      </c>
      <c r="D3" s="471" t="s">
        <v>417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5354.3099999999995</v>
      </c>
      <c r="D4" s="5">
        <f>D5+D12+D14+D17+D20+D7</f>
        <v>1746.1090899999999</v>
      </c>
      <c r="E4" s="5">
        <f>SUM(D4/C4*100)</f>
        <v>32.611281192161087</v>
      </c>
      <c r="F4" s="5">
        <f>SUM(D4-C4)</f>
        <v>-3608.2009099999996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617.74010999999996</v>
      </c>
      <c r="E5" s="5">
        <f t="shared" ref="E5:E52" si="0">SUM(D5/C5*100)</f>
        <v>36.252353873239436</v>
      </c>
      <c r="F5" s="5">
        <f t="shared" ref="F5:F52" si="1">SUM(D5-C5)</f>
        <v>-1086.25989</v>
      </c>
    </row>
    <row r="6" spans="1:6">
      <c r="A6" s="7">
        <v>1010200001</v>
      </c>
      <c r="B6" s="8" t="s">
        <v>225</v>
      </c>
      <c r="C6" s="9">
        <v>1704</v>
      </c>
      <c r="D6" s="10">
        <v>617.74010999999996</v>
      </c>
      <c r="E6" s="9">
        <f t="shared" ref="E6:E11" si="2">SUM(D6/C6*100)</f>
        <v>36.252353873239436</v>
      </c>
      <c r="F6" s="9">
        <f t="shared" si="1"/>
        <v>-1086.25989</v>
      </c>
    </row>
    <row r="7" spans="1:6" ht="31.5">
      <c r="A7" s="3">
        <v>1030000000</v>
      </c>
      <c r="B7" s="13" t="s">
        <v>267</v>
      </c>
      <c r="C7" s="5">
        <f>C8+C10+C9</f>
        <v>860.31</v>
      </c>
      <c r="D7" s="5">
        <f>D8+D10+D9+D11</f>
        <v>393.83049999999997</v>
      </c>
      <c r="E7" s="9">
        <f t="shared" si="2"/>
        <v>45.777742906626678</v>
      </c>
      <c r="F7" s="9">
        <f t="shared" si="1"/>
        <v>-466.47949999999997</v>
      </c>
    </row>
    <row r="8" spans="1:6">
      <c r="A8" s="7">
        <v>1030223001</v>
      </c>
      <c r="B8" s="8" t="s">
        <v>269</v>
      </c>
      <c r="C8" s="9">
        <v>320.89600000000002</v>
      </c>
      <c r="D8" s="10">
        <v>192.8322</v>
      </c>
      <c r="E8" s="9">
        <f t="shared" si="2"/>
        <v>60.091805444754684</v>
      </c>
      <c r="F8" s="9">
        <f t="shared" si="1"/>
        <v>-128.06380000000001</v>
      </c>
    </row>
    <row r="9" spans="1:6">
      <c r="A9" s="7">
        <v>1030224001</v>
      </c>
      <c r="B9" s="8" t="s">
        <v>275</v>
      </c>
      <c r="C9" s="9">
        <v>3.4409999999999998</v>
      </c>
      <c r="D9" s="10">
        <v>1.1935800000000001</v>
      </c>
      <c r="E9" s="9">
        <f t="shared" si="2"/>
        <v>34.687009590235398</v>
      </c>
      <c r="F9" s="9">
        <f t="shared" si="1"/>
        <v>-2.24742</v>
      </c>
    </row>
    <row r="10" spans="1:6">
      <c r="A10" s="7">
        <v>1030225001</v>
      </c>
      <c r="B10" s="8" t="s">
        <v>268</v>
      </c>
      <c r="C10" s="9">
        <v>535.97299999999996</v>
      </c>
      <c r="D10" s="10">
        <v>223.46701999999999</v>
      </c>
      <c r="E10" s="9">
        <f t="shared" si="2"/>
        <v>41.693708451731716</v>
      </c>
      <c r="F10" s="9">
        <f t="shared" si="1"/>
        <v>-312.50597999999997</v>
      </c>
    </row>
    <row r="11" spans="1:6">
      <c r="A11" s="7">
        <v>1030226001</v>
      </c>
      <c r="B11" s="8" t="s">
        <v>278</v>
      </c>
      <c r="C11" s="9">
        <v>0</v>
      </c>
      <c r="D11" s="10">
        <v>-23.662299999999998</v>
      </c>
      <c r="E11" s="9" t="e">
        <f t="shared" si="2"/>
        <v>#DIV/0!</v>
      </c>
      <c r="F11" s="9">
        <f t="shared" si="1"/>
        <v>-23.662299999999998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58.41</v>
      </c>
      <c r="E12" s="5">
        <f t="shared" si="0"/>
        <v>233.64</v>
      </c>
      <c r="F12" s="5">
        <f t="shared" si="1"/>
        <v>33.409999999999997</v>
      </c>
    </row>
    <row r="13" spans="1:6" ht="15.75" customHeight="1">
      <c r="A13" s="7">
        <v>1050300000</v>
      </c>
      <c r="B13" s="11" t="s">
        <v>226</v>
      </c>
      <c r="C13" s="12">
        <v>25</v>
      </c>
      <c r="D13" s="10">
        <v>58.41</v>
      </c>
      <c r="E13" s="9">
        <f t="shared" si="0"/>
        <v>233.64</v>
      </c>
      <c r="F13" s="9">
        <f t="shared" si="1"/>
        <v>33.409999999999997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2757</v>
      </c>
      <c r="D14" s="5">
        <f>D15+D16</f>
        <v>674.22847999999999</v>
      </c>
      <c r="E14" s="5">
        <f t="shared" si="0"/>
        <v>24.455149800507797</v>
      </c>
      <c r="F14" s="5">
        <f t="shared" si="1"/>
        <v>-2082.7715200000002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214.05559</v>
      </c>
      <c r="E15" s="9">
        <f t="shared" si="0"/>
        <v>21.426985985985986</v>
      </c>
      <c r="F15" s="9">
        <f>SUM(D15-C15)</f>
        <v>-784.94441000000006</v>
      </c>
    </row>
    <row r="16" spans="1:6" ht="15.75" customHeight="1">
      <c r="A16" s="7">
        <v>1060600000</v>
      </c>
      <c r="B16" s="11" t="s">
        <v>7</v>
      </c>
      <c r="C16" s="9">
        <v>1758</v>
      </c>
      <c r="D16" s="10">
        <v>460.17289</v>
      </c>
      <c r="E16" s="9">
        <f t="shared" si="0"/>
        <v>26.175932309442544</v>
      </c>
      <c r="F16" s="9">
        <f t="shared" si="1"/>
        <v>-1297.8271099999999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1.9</v>
      </c>
      <c r="E17" s="5">
        <f t="shared" si="0"/>
        <v>23.75</v>
      </c>
      <c r="F17" s="5">
        <f t="shared" si="1"/>
        <v>-6.1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1.9</v>
      </c>
      <c r="E18" s="9">
        <f t="shared" si="0"/>
        <v>23.75</v>
      </c>
      <c r="F18" s="9">
        <f t="shared" si="1"/>
        <v>-6.1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0</v>
      </c>
      <c r="D25" s="5">
        <f>D26+D29+D31+D36+D34</f>
        <v>462.63237000000004</v>
      </c>
      <c r="E25" s="5" t="e">
        <f t="shared" si="0"/>
        <v>#DIV/0!</v>
      </c>
      <c r="F25" s="5">
        <f t="shared" si="1"/>
        <v>462.63237000000004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222</v>
      </c>
      <c r="C27" s="12">
        <v>0</v>
      </c>
      <c r="D27" s="10"/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128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415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129</v>
      </c>
      <c r="C31" s="5">
        <f>C32+C33</f>
        <v>0</v>
      </c>
      <c r="D31" s="5">
        <f>D32+D33</f>
        <v>462.24</v>
      </c>
      <c r="E31" s="5" t="e">
        <f t="shared" si="0"/>
        <v>#DIV/0!</v>
      </c>
      <c r="F31" s="5">
        <f t="shared" si="1"/>
        <v>462.24</v>
      </c>
    </row>
    <row r="32" spans="1:6" ht="15.75" customHeight="1">
      <c r="A32" s="16">
        <v>1140200000</v>
      </c>
      <c r="B32" s="18" t="s">
        <v>218</v>
      </c>
      <c r="C32" s="9">
        <v>0</v>
      </c>
      <c r="D32" s="10">
        <v>462.24</v>
      </c>
      <c r="E32" s="9" t="e">
        <f t="shared" si="0"/>
        <v>#DIV/0!</v>
      </c>
      <c r="F32" s="9">
        <f t="shared" si="1"/>
        <v>462.24</v>
      </c>
    </row>
    <row r="33" spans="1:7" ht="15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1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5354.3099999999995</v>
      </c>
      <c r="D39" s="125">
        <f>SUM(D4,D25)</f>
        <v>2208.7414600000002</v>
      </c>
      <c r="E39" s="5">
        <f t="shared" si="0"/>
        <v>41.25165446154594</v>
      </c>
      <c r="F39" s="5">
        <f t="shared" si="1"/>
        <v>-3145.5685399999993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14455.77428</v>
      </c>
      <c r="D40" s="227">
        <f>D41+D43+D45+D46+D48+D49+D42+D44+D51</f>
        <v>1453.03</v>
      </c>
      <c r="E40" s="5">
        <f t="shared" si="0"/>
        <v>10.051554291424644</v>
      </c>
      <c r="F40" s="5">
        <f t="shared" si="1"/>
        <v>-13002.744279999999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616.33500000000004</v>
      </c>
      <c r="E41" s="9">
        <f t="shared" si="0"/>
        <v>41.666779340183886</v>
      </c>
      <c r="F41" s="9">
        <f t="shared" si="1"/>
        <v>-862.86500000000001</v>
      </c>
    </row>
    <row r="42" spans="1:7" ht="15.75" hidden="1" customHeight="1">
      <c r="A42" s="16">
        <v>2020100310</v>
      </c>
      <c r="B42" s="17" t="s">
        <v>228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8540.8092799999995</v>
      </c>
      <c r="D43" s="10">
        <v>445.90800000000002</v>
      </c>
      <c r="E43" s="9">
        <f t="shared" si="0"/>
        <v>5.2209104006593625</v>
      </c>
      <c r="F43" s="9">
        <f t="shared" si="1"/>
        <v>-8094.9012799999991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235.76499999999999</v>
      </c>
      <c r="D45" s="180">
        <v>93.787000000000006</v>
      </c>
      <c r="E45" s="9">
        <f t="shared" si="0"/>
        <v>39.779865544079918</v>
      </c>
      <c r="F45" s="9">
        <f t="shared" si="1"/>
        <v>-141.97799999999998</v>
      </c>
    </row>
    <row r="46" spans="1:7" ht="12.75" customHeight="1">
      <c r="A46" s="16">
        <v>2020400000</v>
      </c>
      <c r="B46" s="17" t="s">
        <v>21</v>
      </c>
      <c r="C46" s="12">
        <v>3300</v>
      </c>
      <c r="D46" s="181">
        <v>297</v>
      </c>
      <c r="E46" s="9">
        <f t="shared" si="0"/>
        <v>9</v>
      </c>
      <c r="F46" s="9">
        <f t="shared" si="1"/>
        <v>-3003</v>
      </c>
    </row>
    <row r="47" spans="1:7" ht="0.75" customHeight="1">
      <c r="A47" s="16">
        <v>2020700000</v>
      </c>
      <c r="B47" s="17" t="s">
        <v>339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334</v>
      </c>
      <c r="C51" s="12">
        <v>900</v>
      </c>
      <c r="D51" s="10">
        <v>0</v>
      </c>
      <c r="E51" s="9">
        <f t="shared" si="0"/>
        <v>0</v>
      </c>
      <c r="F51" s="9">
        <f t="shared" si="1"/>
        <v>-900</v>
      </c>
    </row>
    <row r="52" spans="1:7" s="6" customFormat="1" ht="15.75" customHeight="1">
      <c r="A52" s="3"/>
      <c r="B52" s="4" t="s">
        <v>25</v>
      </c>
      <c r="C52" s="243">
        <f>C39+C40</f>
        <v>19810.084279999999</v>
      </c>
      <c r="D52" s="244">
        <f>D39+D40</f>
        <v>3661.7714599999999</v>
      </c>
      <c r="E52" s="5">
        <f t="shared" si="0"/>
        <v>18.484381026570777</v>
      </c>
      <c r="F52" s="5">
        <f t="shared" si="1"/>
        <v>-16148.312819999999</v>
      </c>
      <c r="G52" s="93"/>
    </row>
    <row r="53" spans="1:7" s="6" customFormat="1">
      <c r="A53" s="3"/>
      <c r="B53" s="21" t="s">
        <v>308</v>
      </c>
      <c r="C53" s="92">
        <f>C52-C103</f>
        <v>34.679289999996399</v>
      </c>
      <c r="D53" s="92">
        <f>D52-D103</f>
        <v>1320.9782999999993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410</v>
      </c>
      <c r="D55" s="471" t="s">
        <v>417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2395.7039999999997</v>
      </c>
      <c r="D57" s="32">
        <f>D58+D59+D60+D61+D62+D64+D63</f>
        <v>816.86231999999995</v>
      </c>
      <c r="E57" s="34">
        <f>SUM(D57/C57*100)</f>
        <v>34.096963564780957</v>
      </c>
      <c r="F57" s="34">
        <f>SUM(D57-C57)</f>
        <v>-1578.8416799999998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2335.1999999999998</v>
      </c>
      <c r="D59" s="37">
        <v>766.86231999999995</v>
      </c>
      <c r="E59" s="38">
        <f t="shared" ref="E59:E103" si="3">SUM(D59/C59*100)</f>
        <v>32.839256594724219</v>
      </c>
      <c r="F59" s="38">
        <f t="shared" ref="F59:F103" si="4">SUM(D59-C59)</f>
        <v>-1568.3376799999999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41</v>
      </c>
      <c r="B64" s="39" t="s">
        <v>42</v>
      </c>
      <c r="C64" s="37">
        <v>55.503999999999998</v>
      </c>
      <c r="D64" s="37">
        <v>50</v>
      </c>
      <c r="E64" s="38">
        <f t="shared" si="3"/>
        <v>90.083597578552897</v>
      </c>
      <c r="F64" s="38">
        <f t="shared" si="4"/>
        <v>-5.5039999999999978</v>
      </c>
    </row>
    <row r="65" spans="1:7" s="6" customFormat="1">
      <c r="A65" s="41" t="s">
        <v>43</v>
      </c>
      <c r="B65" s="42" t="s">
        <v>44</v>
      </c>
      <c r="C65" s="32">
        <f>C66</f>
        <v>235.76499999999999</v>
      </c>
      <c r="D65" s="32">
        <f>D66</f>
        <v>0</v>
      </c>
      <c r="E65" s="34">
        <f t="shared" si="3"/>
        <v>0</v>
      </c>
      <c r="F65" s="34">
        <f t="shared" si="4"/>
        <v>-235.76499999999999</v>
      </c>
    </row>
    <row r="66" spans="1:7">
      <c r="A66" s="43" t="s">
        <v>45</v>
      </c>
      <c r="B66" s="44" t="s">
        <v>46</v>
      </c>
      <c r="C66" s="37">
        <v>235.76499999999999</v>
      </c>
      <c r="D66" s="37">
        <v>0</v>
      </c>
      <c r="E66" s="38">
        <f t="shared" si="3"/>
        <v>0</v>
      </c>
      <c r="F66" s="38">
        <f t="shared" si="4"/>
        <v>-235.76499999999999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13.5</v>
      </c>
      <c r="D67" s="32">
        <f>D70+D71</f>
        <v>0.7</v>
      </c>
      <c r="E67" s="34">
        <f t="shared" si="3"/>
        <v>5.1851851851851851</v>
      </c>
      <c r="F67" s="34">
        <f t="shared" si="4"/>
        <v>-12.8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8.5</v>
      </c>
      <c r="D71" s="37">
        <v>0.7</v>
      </c>
      <c r="E71" s="34">
        <f t="shared" si="3"/>
        <v>8.235294117647058</v>
      </c>
      <c r="F71" s="34">
        <f t="shared" si="4"/>
        <v>-7.8</v>
      </c>
    </row>
    <row r="72" spans="1:7" ht="15.75" customHeight="1">
      <c r="A72" s="46" t="s">
        <v>340</v>
      </c>
      <c r="B72" s="47" t="s">
        <v>396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4374.2875100000001</v>
      </c>
      <c r="D73" s="48">
        <f>SUM(D74:D77)</f>
        <v>918.29100000000005</v>
      </c>
      <c r="E73" s="34">
        <f t="shared" si="3"/>
        <v>20.992927371616688</v>
      </c>
      <c r="F73" s="34">
        <f t="shared" si="4"/>
        <v>-3455.9965099999999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4043.2875100000001</v>
      </c>
      <c r="D76" s="37">
        <v>596.29100000000005</v>
      </c>
      <c r="E76" s="38">
        <f t="shared" si="3"/>
        <v>14.747677441320517</v>
      </c>
      <c r="F76" s="38">
        <f t="shared" si="4"/>
        <v>-3446.9965099999999</v>
      </c>
    </row>
    <row r="77" spans="1:7">
      <c r="A77" s="35" t="s">
        <v>63</v>
      </c>
      <c r="B77" s="39" t="s">
        <v>64</v>
      </c>
      <c r="C77" s="49">
        <v>331</v>
      </c>
      <c r="D77" s="37">
        <v>322</v>
      </c>
      <c r="E77" s="38">
        <f t="shared" si="3"/>
        <v>97.280966767371595</v>
      </c>
      <c r="F77" s="38">
        <f t="shared" si="4"/>
        <v>-9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11496.24848</v>
      </c>
      <c r="D78" s="32">
        <f>SUM(D79:D82)</f>
        <v>384.73983999999996</v>
      </c>
      <c r="E78" s="34">
        <f t="shared" si="3"/>
        <v>3.3466555691565909</v>
      </c>
      <c r="F78" s="34">
        <f t="shared" si="4"/>
        <v>-11111.50864</v>
      </c>
    </row>
    <row r="79" spans="1:7" ht="15.75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10499.15928</v>
      </c>
      <c r="D80" s="37">
        <v>127.21</v>
      </c>
      <c r="E80" s="38">
        <f t="shared" si="3"/>
        <v>1.2116208222721618</v>
      </c>
      <c r="F80" s="38">
        <f t="shared" si="4"/>
        <v>-10371.949280000001</v>
      </c>
    </row>
    <row r="81" spans="1:6" ht="18" customHeight="1">
      <c r="A81" s="35" t="s">
        <v>71</v>
      </c>
      <c r="B81" s="39" t="s">
        <v>72</v>
      </c>
      <c r="C81" s="37">
        <v>997.08920000000001</v>
      </c>
      <c r="D81" s="37">
        <v>257.52983999999998</v>
      </c>
      <c r="E81" s="38">
        <f t="shared" si="3"/>
        <v>25.828164621580495</v>
      </c>
      <c r="F81" s="38">
        <f t="shared" si="4"/>
        <v>-739.55935999999997</v>
      </c>
    </row>
    <row r="82" spans="1:6" hidden="1">
      <c r="A82" s="35" t="s">
        <v>252</v>
      </c>
      <c r="B82" s="39" t="s">
        <v>253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83</v>
      </c>
      <c r="B83" s="31" t="s">
        <v>84</v>
      </c>
      <c r="C83" s="32">
        <f>C84+C85</f>
        <v>1224.9000000000001</v>
      </c>
      <c r="D83" s="32">
        <f>D84+D85</f>
        <v>204.15</v>
      </c>
      <c r="E83" s="34">
        <f t="shared" si="3"/>
        <v>16.666666666666664</v>
      </c>
      <c r="F83" s="34">
        <f t="shared" si="4"/>
        <v>-1020.7500000000001</v>
      </c>
    </row>
    <row r="84" spans="1:6" ht="18" customHeight="1">
      <c r="A84" s="35" t="s">
        <v>85</v>
      </c>
      <c r="B84" s="39" t="s">
        <v>230</v>
      </c>
      <c r="C84" s="37">
        <v>1224.9000000000001</v>
      </c>
      <c r="D84" s="37">
        <v>204.15</v>
      </c>
      <c r="E84" s="38">
        <f t="shared" si="3"/>
        <v>16.666666666666664</v>
      </c>
      <c r="F84" s="38">
        <f t="shared" si="4"/>
        <v>-1020.7500000000001</v>
      </c>
    </row>
    <row r="85" spans="1:6" hidden="1">
      <c r="A85" s="35" t="s">
        <v>259</v>
      </c>
      <c r="B85" s="39" t="s">
        <v>260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86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87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88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89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90</v>
      </c>
      <c r="B90" s="39" t="s">
        <v>91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86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87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93</v>
      </c>
      <c r="C93" s="32">
        <f>C94+C95+C96+C97+C98</f>
        <v>35</v>
      </c>
      <c r="D93" s="32">
        <f>D94+D95+D96+D97+D98</f>
        <v>16.05</v>
      </c>
      <c r="E93" s="38">
        <f t="shared" si="3"/>
        <v>45.857142857142854</v>
      </c>
      <c r="F93" s="22">
        <f>F94+F95+F96+F97+F98</f>
        <v>-18.95</v>
      </c>
    </row>
    <row r="94" spans="1:6" ht="18.75" customHeight="1">
      <c r="A94" s="53">
        <v>1101</v>
      </c>
      <c r="B94" s="54" t="s">
        <v>95</v>
      </c>
      <c r="C94" s="37">
        <v>35</v>
      </c>
      <c r="D94" s="37">
        <v>16.05</v>
      </c>
      <c r="E94" s="38">
        <f t="shared" si="3"/>
        <v>45.857142857142854</v>
      </c>
      <c r="F94" s="38">
        <f>SUM(D94-C94)</f>
        <v>-18.95</v>
      </c>
    </row>
    <row r="95" spans="1:6" ht="0.75" hidden="1" customHeight="1">
      <c r="A95" s="35" t="s">
        <v>90</v>
      </c>
      <c r="B95" s="39" t="s">
        <v>91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98</v>
      </c>
      <c r="B96" s="39" t="s">
        <v>99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100</v>
      </c>
      <c r="B97" s="39" t="s">
        <v>101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102</v>
      </c>
      <c r="B98" s="39" t="s">
        <v>103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112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113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114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115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116</v>
      </c>
      <c r="C103" s="246">
        <f>C57+C65+C67+C73+C78+C83+C86+C93+C99+C91</f>
        <v>19775.404990000003</v>
      </c>
      <c r="D103" s="246">
        <f>D57+D65+D67+D73+D78+D83+D86+D93+D99+D91</f>
        <v>2340.7931600000006</v>
      </c>
      <c r="E103" s="34">
        <f t="shared" si="3"/>
        <v>11.836891134131966</v>
      </c>
      <c r="F103" s="34">
        <f t="shared" si="4"/>
        <v>-17434.611830000002</v>
      </c>
    </row>
    <row r="104" spans="1:6">
      <c r="D104" s="175"/>
    </row>
    <row r="105" spans="1:6" s="65" customFormat="1" ht="12.75">
      <c r="A105" s="63" t="s">
        <v>117</v>
      </c>
      <c r="B105" s="63"/>
      <c r="C105" s="117"/>
      <c r="D105" s="64"/>
    </row>
    <row r="106" spans="1:6" s="65" customFormat="1" ht="18.75" customHeight="1">
      <c r="A106" s="66" t="s">
        <v>118</v>
      </c>
      <c r="B106" s="66"/>
      <c r="C106" s="65" t="s">
        <v>119</v>
      </c>
    </row>
    <row r="143" hidden="1"/>
  </sheetData>
  <customSheetViews>
    <customSheetView guid="{14D9A581-372D-44DF-BD53-18F0DF939BBA}" scale="70" showPageBreaks="1" hiddenRows="1" state="hidden" view="pageBreakPreview" topLeftCell="A9">
      <selection activeCell="D31" sqref="D31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2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5C539BE6-C8E0-453F-AB5E-9E58094195EA}" scale="70" showPageBreaks="1" hiddenRows="1" view="pageBreakPreview" topLeftCell="A3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5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6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8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9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9">
      <selection activeCell="D31" sqref="D31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10</vt:i4>
      </vt:variant>
    </vt:vector>
  </HeadingPairs>
  <TitlesOfParts>
    <vt:vector size="34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Лист4</vt:lpstr>
      <vt:lpstr>Лист5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хорной</cp:lastModifiedBy>
  <cp:lastPrinted>2022-06-06T12:20:06Z</cp:lastPrinted>
  <dcterms:created xsi:type="dcterms:W3CDTF">1996-10-08T23:32:33Z</dcterms:created>
  <dcterms:modified xsi:type="dcterms:W3CDTF">2022-07-06T12:55:49Z</dcterms:modified>
</cp:coreProperties>
</file>