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<sst xmlns="http://schemas.openxmlformats.org/spreadsheetml/2006/main" count="112" uniqueCount="111">
  <si>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/ в руб. /</t>
  </si>
  <si>
    <t>Наименование показателя</t>
  </si>
  <si>
    <t xml:space="preserve">ДОХОДЫ </t>
  </si>
  <si>
    <t>НАЛОГИ НА СОВОКУПНЫЙ ДОХОД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</si>
  <si>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</si>
  <si>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</si>
  <si>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</si>
  <si>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</si>
  <si>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</si>
  <si>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</si>
  <si>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</si>
  <si>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ОХРАНА ОКРУЖАЮЩЕЙ СРЕДЫ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</si>
  <si>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</si>
  <si>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</si>
  <si>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</si>
  <si>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</si>
  <si>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</si>
  <si>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</si>
  <si>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</si>
  <si>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</si>
  <si>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</si>
  <si>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</si>
  <si>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</si>
  <si>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</si>
  <si>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</si>
  <si>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</si>
  <si>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</si>
  <si>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</si>
  <si>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</si>
  <si>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</si>
  <si>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</si>
  <si>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</si>
  <si>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</si>
  <si>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ПРОЧИЕ  СУБСИДИИ БЮДЖЕТАМ  ПОСЕЛЕНИЙ</t>
  </si>
  <si>
    <t>из них: уличное освещение</t>
  </si>
  <si>
    <t>в том числе: Благоустройство</t>
  </si>
  <si>
    <t xml:space="preserve">           прочие мероприятия по благоустройству</t>
  </si>
  <si>
    <t>в  том  числе :Коммунальное хозяйство</t>
  </si>
  <si>
    <t>ДОХОДЫ ОТ ПРОДАЖИ  МАТЕРИАЛЬНЫХ  И  НЕМАТЕРИАЛЬНЫХ АКТИВОВ</t>
  </si>
  <si>
    <t>ДОХОДЫ ОТ ОКАЗАНИЯ ПЛАТНЫХ УСЛУГ И КОМПЕНСАЦИИ ЗАТРАТ ГОСУДАРСТВА</t>
  </si>
  <si>
    <t>ЗАДОЛЖЕННОСТЬ И ПЕРЕРАСЧЕТЫ ПО ОТМЕНЕННЫМ  НАЛОГАМ, СБОРАМ И ИНЫМ ОБЯЗАТЕЛЬНЫМ ПЛАТЕЖАМ</t>
  </si>
  <si>
    <t>Резервные фонды</t>
  </si>
  <si>
    <t>осуществление первичного воинского учета на территориях, где отсутствуют военные комиссариаты (фед.)</t>
  </si>
  <si>
    <t>в том числе субсидии на софинансирование по осуществлению дорожной деятельности</t>
  </si>
  <si>
    <t xml:space="preserve">из них: заработная плата </t>
  </si>
  <si>
    <t>ФИЗИЧЕСКАЯ КУЛЬТУРА И СПОРТ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</si>
  <si>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</si>
  <si>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</si>
  <si>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</si>
  <si>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</si>
  <si>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ИТОГО БЕЗВОЗМЕЗДНЫХ ПОСТУПЛЕНИЙ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</si>
  <si>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</si>
  <si>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</si>
  <si>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арендная плата за земли, находящ. в собственности поселений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</si>
  <si>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</si>
  <si>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</si>
  <si>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</si>
  <si>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</si>
  <si>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</si>
  <si>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</si>
  <si>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</si>
  <si>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</si>
  <si>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</si>
  <si>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>в т. ч. на мероприятия по регулированию численности безнадзорных животных ( местн.)</t>
  </si>
  <si>
    <t>из них: содержание муниципального жилфонда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</si>
  <si>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</si>
  <si>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</si>
  <si>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</si>
  <si>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</si>
  <si>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ПРОЧИЕ БЕЗВОЗМЕЗДНЫЕ ПОСТУПЛЕНИЯ</t>
  </si>
  <si>
    <t>ДОТАЦИИ НА ПОДДЕРЖКУ МЕР  ПО ОБЕСПЕЧЕНИЮ СБАЛАНСИРОВАННОСТИ БЮДЖЕТОВ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</si>
  <si>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</si>
  <si>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</si>
  <si>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</si>
  <si>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</si>
  <si>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</si>
  <si>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</si>
  <si>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</si>
  <si>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</si>
  <si>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</si>
  <si>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</si>
  <si>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</si>
  <si>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</si>
  <si>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из них: по ведению учета граждан (ср-ва респ. бюдж.) </t>
  </si>
  <si>
    <t>из них: капитальный и текущий ремонт объектов водоснабжения</t>
  </si>
  <si>
    <t>в том числе субсидии на капитальный ремонт источников водоснабжения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</si>
  <si>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</si>
  <si>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</si>
  <si>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из них: капитальный  ремонт  источников водоснабжения (ср-ва местн. бюдж.)             </t>
  </si>
  <si>
    <t>И. о. начальника   финансового отдела</t>
  </si>
  <si>
    <t>Т.Н.Манюкова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</si>
  <si>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</si>
  <si>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</si>
  <si>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</si>
  <si>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</si>
  <si>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</si>
  <si>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>Инициативные платежи, зачисляемые в бюджеты  сельских 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</si>
  <si>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</si>
  <si>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</si>
  <si>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>ПРОЧИЕ МЕЖБЮДЖЕТНЫЕ ТРАНСФЕРТЫ, ПЕРЕДАВАЕМЫЕ БЮДЖЕТАМ ПОСЕЛЕНИЙ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</si>
  <si>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</si>
  <si>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Уточненный план на 2022 год</t>
  </si>
  <si>
    <t>% исполне-ния к  годовому плану  на 2022 г.</t>
  </si>
  <si>
    <t>Отклонение от годового плана 2022 г      ( +, - )</t>
  </si>
  <si>
    <t xml:space="preserve">           на реализацию инициативных проектов  - всего       </t>
  </si>
  <si>
    <t xml:space="preserve">       в том числе:    на реализацию инициативных проектов (ср-ва респ. бюдж.)             </t>
  </si>
  <si>
    <t xml:space="preserve">      в том числе:     на реализацию инициативных проектов (ср-ва местн. бюдж.)             </t>
  </si>
  <si>
    <t xml:space="preserve">      в том числе:     на реализацию инициативных проектов (ср-ва от насел.)             </t>
  </si>
  <si>
    <t>в том числе субсидии на  инициативные проекты</t>
  </si>
  <si>
    <t>Фактическое исполнение за  июль    2022 года</t>
  </si>
  <si>
    <t>Анализ исполнения бюджета  Солдыбаевского сельского поселения за  июль  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</si>
</sst>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3" fillId="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41" fontId="2" fillId="0" borderId="0" xfId="6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1" fontId="4" fillId="0" borderId="15" xfId="61" applyFont="1" applyFill="1" applyBorder="1" applyAlignment="1">
      <alignment horizontal="center" vertical="center" wrapText="1"/>
    </xf>
    <xf numFmtId="41" fontId="4" fillId="0" borderId="16" xfId="6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61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" fontId="2" fillId="0" borderId="18" xfId="61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41" fontId="2" fillId="0" borderId="17" xfId="61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41" fontId="2" fillId="0" borderId="18" xfId="6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2" fontId="2" fillId="0" borderId="17" xfId="57" applyNumberFormat="1" applyFont="1" applyFill="1" applyBorder="1" applyAlignment="1">
      <alignment wrapText="1"/>
    </xf>
    <xf numFmtId="2" fontId="2" fillId="0" borderId="18" xfId="61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2" fontId="4" fillId="0" borderId="17" xfId="57" applyNumberFormat="1" applyFont="1" applyFill="1" applyBorder="1" applyAlignment="1">
      <alignment wrapText="1"/>
    </xf>
    <xf numFmtId="2" fontId="4" fillId="0" borderId="18" xfId="61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2" fontId="7" fillId="0" borderId="17" xfId="57" applyNumberFormat="1" applyFont="1" applyFill="1" applyBorder="1" applyAlignment="1">
      <alignment wrapText="1"/>
    </xf>
    <xf numFmtId="2" fontId="7" fillId="0" borderId="18" xfId="61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61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2" fontId="2" fillId="0" borderId="0" xfId="61" applyNumberFormat="1" applyFont="1" applyFill="1" applyAlignment="1">
      <alignment horizontal="right" wrapText="1"/>
    </xf>
    <xf numFmtId="2" fontId="7" fillId="0" borderId="17" xfId="0" applyNumberFormat="1" applyFont="1" applyFill="1" applyBorder="1" applyAlignment="1">
      <alignment wrapText="1"/>
    </xf>
    <xf numFmtId="4" fontId="10" fillId="0" borderId="1" xfId="33" applyFont="1" applyFill="1" applyAlignment="1" applyProtection="1">
      <alignment horizontal="right" shrinkToFit="1"/>
      <protection/>
    </xf>
    <xf numFmtId="2" fontId="2" fillId="0" borderId="17" xfId="61" applyNumberFormat="1" applyFont="1" applyFill="1" applyBorder="1" applyAlignment="1">
      <alignment wrapText="1"/>
    </xf>
    <xf numFmtId="2" fontId="2" fillId="0" borderId="17" xfId="61" applyNumberFormat="1" applyFont="1" applyFill="1" applyBorder="1" applyAlignment="1">
      <alignment horizontal="right" wrapText="1"/>
    </xf>
    <xf numFmtId="2" fontId="2" fillId="0" borderId="21" xfId="0" applyNumberFormat="1" applyFont="1" applyFill="1" applyBorder="1" applyAlignment="1">
      <alignment horizontal="right" wrapText="1"/>
    </xf>
    <xf numFmtId="2" fontId="4" fillId="0" borderId="17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wrapText="1"/>
    </xf>
    <xf numFmtId="41" fontId="2" fillId="0" borderId="0" xfId="61" applyFont="1" applyFill="1" applyAlignment="1">
      <alignment horizontal="right" wrapText="1"/>
    </xf>
    <xf numFmtId="0" fontId="9" fillId="0" borderId="12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horizontal="right" wrapText="1"/>
    </xf>
    <xf numFmtId="2" fontId="4" fillId="0" borderId="22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horizontal="center"/>
    </xf>
    <xf numFmtId="2" fontId="7" fillId="0" borderId="17" xfId="61" applyNumberFormat="1" applyFont="1" applyFill="1" applyBorder="1" applyAlignment="1">
      <alignment horizontal="right" wrapText="1"/>
    </xf>
    <xf numFmtId="2" fontId="6" fillId="0" borderId="17" xfId="0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 horizontal="center" wrapText="1"/>
    </xf>
    <xf numFmtId="41" fontId="4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1"/>
  <sheetViews>
    <sheetView tabSelected="1" zoomScalePageLayoutView="0" workbookViewId="0" topLeftCell="A1">
      <selection activeCell="C105" sqref="C105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56" t="s">
        <v>110</v>
      </c>
      <c r="B1" s="56"/>
      <c r="C1" s="56"/>
      <c r="D1" s="56"/>
      <c r="E1" s="56"/>
    </row>
    <row r="2" spans="1:5" ht="13.5">
      <c r="A2" s="6"/>
      <c r="B2" s="6"/>
      <c r="C2" s="49"/>
      <c r="D2" s="49"/>
      <c r="E2" s="49"/>
    </row>
    <row r="3" spans="1:5" ht="1.5" customHeight="1" thickBot="1">
      <c r="A3" s="6"/>
      <c r="B3" s="6"/>
      <c r="C3" s="7"/>
      <c r="D3" s="6"/>
      <c r="E3" s="6" t="s">
        <v>0</v>
      </c>
    </row>
    <row r="4" spans="1:5" ht="66.75" customHeight="1">
      <c r="A4" s="8" t="s">
        <v>1</v>
      </c>
      <c r="B4" s="9" t="s">
        <v>101</v>
      </c>
      <c r="C4" s="10" t="s">
        <v>109</v>
      </c>
      <c r="D4" s="9" t="s">
        <v>102</v>
      </c>
      <c r="E4" s="11" t="s">
        <v>103</v>
      </c>
    </row>
    <row r="5" spans="1:5" ht="13.5">
      <c r="A5" s="12">
        <v>1</v>
      </c>
      <c r="B5" s="13">
        <v>2</v>
      </c>
      <c r="C5" s="14">
        <v>3</v>
      </c>
      <c r="D5" s="15">
        <v>4</v>
      </c>
      <c r="E5" s="16">
        <v>5</v>
      </c>
    </row>
    <row r="6" spans="1:5" ht="14.25">
      <c r="A6" s="17" t="s">
        <v>2</v>
      </c>
      <c r="B6" s="18"/>
      <c r="C6" s="19"/>
      <c r="D6" s="20"/>
      <c r="E6" s="21"/>
    </row>
    <row r="7" spans="1:5" ht="18" customHeight="1">
      <c r="A7" s="22" t="s">
        <v>27</v>
      </c>
      <c r="B7" s="47">
        <f>SUM(B8)</f>
        <v>33600</v>
      </c>
      <c r="C7" s="47">
        <f>SUM(C8)</f>
        <v>19739.82</v>
      </c>
      <c r="D7" s="23">
        <f aca="true" t="shared" si="0" ref="D7:D106">IF(B7=0,"   ",C7/B7*100)</f>
        <v>58.74946428571428</v>
      </c>
      <c r="E7" s="24">
        <f aca="true" t="shared" si="1" ref="E7:E107">C7-B7</f>
        <v>-13860.18</v>
      </c>
    </row>
    <row r="8" spans="1:5" ht="13.5">
      <c r="A8" s="5" t="s">
        <v>26</v>
      </c>
      <c r="B8" s="20">
        <v>33600</v>
      </c>
      <c r="C8" s="39">
        <v>19739.82</v>
      </c>
      <c r="D8" s="23">
        <f t="shared" si="0"/>
        <v>58.74946428571428</v>
      </c>
      <c r="E8" s="24">
        <f t="shared" si="1"/>
        <v>-13860.18</v>
      </c>
    </row>
    <row r="9" spans="1:5" ht="15" customHeight="1">
      <c r="A9" s="22" t="s">
        <v>48</v>
      </c>
      <c r="B9" s="47">
        <f>SUM(B10)</f>
        <v>715500</v>
      </c>
      <c r="C9" s="47">
        <f>SUM(C10)</f>
        <v>471199.17</v>
      </c>
      <c r="D9" s="23">
        <f t="shared" si="0"/>
        <v>65.85592872117401</v>
      </c>
      <c r="E9" s="24">
        <f t="shared" si="1"/>
        <v>-244300.83000000002</v>
      </c>
    </row>
    <row r="10" spans="1:5" ht="13.5">
      <c r="A10" s="5" t="s">
        <v>49</v>
      </c>
      <c r="B10" s="20">
        <v>715500</v>
      </c>
      <c r="C10" s="39">
        <v>471199.17</v>
      </c>
      <c r="D10" s="23">
        <f t="shared" si="0"/>
        <v>65.85592872117401</v>
      </c>
      <c r="E10" s="24">
        <f t="shared" si="1"/>
        <v>-244300.83000000002</v>
      </c>
    </row>
    <row r="11" spans="1:5" ht="18.75" customHeight="1">
      <c r="A11" s="5" t="s">
        <v>3</v>
      </c>
      <c r="B11" s="20">
        <f>SUM(B12:B12)</f>
        <v>1300</v>
      </c>
      <c r="C11" s="20">
        <f>SUM(C12:C12)</f>
        <v>2794.42</v>
      </c>
      <c r="D11" s="23">
        <f t="shared" si="0"/>
        <v>214.95538461538462</v>
      </c>
      <c r="E11" s="24">
        <f t="shared" si="1"/>
        <v>1494.42</v>
      </c>
    </row>
    <row r="12" spans="1:5" ht="21" customHeight="1">
      <c r="A12" s="5" t="s">
        <v>12</v>
      </c>
      <c r="B12" s="20">
        <v>1300</v>
      </c>
      <c r="C12" s="41">
        <v>2794.42</v>
      </c>
      <c r="D12" s="23">
        <f t="shared" si="0"/>
        <v>214.95538461538462</v>
      </c>
      <c r="E12" s="24">
        <f t="shared" si="1"/>
        <v>1494.42</v>
      </c>
    </row>
    <row r="13" spans="1:5" ht="21" customHeight="1">
      <c r="A13" s="5" t="s">
        <v>4</v>
      </c>
      <c r="B13" s="20">
        <f>SUM(B14:B15)</f>
        <v>223000</v>
      </c>
      <c r="C13" s="20">
        <f>SUM(C14:C15)</f>
        <v>18673.3</v>
      </c>
      <c r="D13" s="23">
        <f t="shared" si="0"/>
        <v>8.373677130044843</v>
      </c>
      <c r="E13" s="24">
        <f t="shared" si="1"/>
        <v>-204326.7</v>
      </c>
    </row>
    <row r="14" spans="1:5" ht="13.5">
      <c r="A14" s="5" t="s">
        <v>13</v>
      </c>
      <c r="B14" s="20">
        <v>73000</v>
      </c>
      <c r="C14" s="39">
        <v>2416.32</v>
      </c>
      <c r="D14" s="23">
        <f t="shared" si="0"/>
        <v>3.3100273972602743</v>
      </c>
      <c r="E14" s="24">
        <f t="shared" si="1"/>
        <v>-70583.68</v>
      </c>
    </row>
    <row r="15" spans="1:5" ht="13.5">
      <c r="A15" s="5" t="s">
        <v>56</v>
      </c>
      <c r="B15" s="20">
        <f>SUM(B16:B17)</f>
        <v>150000</v>
      </c>
      <c r="C15" s="20">
        <f>SUM(C16:C17)</f>
        <v>16256.98</v>
      </c>
      <c r="D15" s="23">
        <f t="shared" si="0"/>
        <v>10.837986666666666</v>
      </c>
      <c r="E15" s="24">
        <f t="shared" si="1"/>
        <v>-133743.02</v>
      </c>
    </row>
    <row r="16" spans="1:5" ht="13.5">
      <c r="A16" s="5" t="s">
        <v>57</v>
      </c>
      <c r="B16" s="20">
        <v>9000</v>
      </c>
      <c r="C16" s="39">
        <v>6006.3</v>
      </c>
      <c r="D16" s="23">
        <f t="shared" si="0"/>
        <v>66.73666666666666</v>
      </c>
      <c r="E16" s="24">
        <f t="shared" si="1"/>
        <v>-2993.7</v>
      </c>
    </row>
    <row r="17" spans="1:5" ht="13.5">
      <c r="A17" s="5" t="s">
        <v>58</v>
      </c>
      <c r="B17" s="20">
        <v>141000</v>
      </c>
      <c r="C17" s="39">
        <v>10250.68</v>
      </c>
      <c r="D17" s="23">
        <f t="shared" si="0"/>
        <v>7.269985815602838</v>
      </c>
      <c r="E17" s="24">
        <f t="shared" si="1"/>
        <v>-130749.32</v>
      </c>
    </row>
    <row r="18" spans="1:5" ht="18.75" customHeight="1">
      <c r="A18" s="5" t="s">
        <v>68</v>
      </c>
      <c r="B18" s="20">
        <v>0</v>
      </c>
      <c r="C18" s="39">
        <v>0</v>
      </c>
      <c r="D18" s="23" t="str">
        <f t="shared" si="0"/>
        <v>   </v>
      </c>
      <c r="E18" s="24">
        <f t="shared" si="1"/>
        <v>0</v>
      </c>
    </row>
    <row r="19" spans="1:5" ht="27" customHeight="1">
      <c r="A19" s="5" t="s">
        <v>40</v>
      </c>
      <c r="B19" s="20">
        <v>0</v>
      </c>
      <c r="C19" s="39">
        <v>0</v>
      </c>
      <c r="D19" s="23" t="str">
        <f t="shared" si="0"/>
        <v>   </v>
      </c>
      <c r="E19" s="24">
        <f t="shared" si="1"/>
        <v>0</v>
      </c>
    </row>
    <row r="20" spans="1:5" ht="30.75" customHeight="1">
      <c r="A20" s="5" t="s">
        <v>14</v>
      </c>
      <c r="B20" s="20">
        <f>SUM(B21:B23)</f>
        <v>173800</v>
      </c>
      <c r="C20" s="20">
        <f>SUM(C21:C23)</f>
        <v>20616.44</v>
      </c>
      <c r="D20" s="23">
        <f t="shared" si="0"/>
        <v>11.862163406214037</v>
      </c>
      <c r="E20" s="24">
        <f t="shared" si="1"/>
        <v>-153183.56</v>
      </c>
    </row>
    <row r="21" spans="1:5" ht="21.75" customHeight="1">
      <c r="A21" s="5" t="s">
        <v>53</v>
      </c>
      <c r="B21" s="20">
        <v>173800</v>
      </c>
      <c r="C21" s="41">
        <v>20616.44</v>
      </c>
      <c r="D21" s="23">
        <f t="shared" si="0"/>
        <v>11.862163406214037</v>
      </c>
      <c r="E21" s="24">
        <f t="shared" si="1"/>
        <v>-153183.56</v>
      </c>
    </row>
    <row r="22" spans="1:5" ht="21" customHeight="1">
      <c r="A22" s="5" t="s">
        <v>15</v>
      </c>
      <c r="B22" s="20">
        <v>0</v>
      </c>
      <c r="C22" s="41">
        <v>0</v>
      </c>
      <c r="D22" s="23" t="str">
        <f t="shared" si="0"/>
        <v>   </v>
      </c>
      <c r="E22" s="24">
        <f t="shared" si="1"/>
        <v>0</v>
      </c>
    </row>
    <row r="23" spans="1:5" ht="21" customHeight="1">
      <c r="A23" s="5" t="s">
        <v>82</v>
      </c>
      <c r="B23" s="20">
        <v>0</v>
      </c>
      <c r="C23" s="41">
        <v>0</v>
      </c>
      <c r="D23" s="23" t="str">
        <f t="shared" si="0"/>
        <v>   </v>
      </c>
      <c r="E23" s="24">
        <f t="shared" si="1"/>
        <v>0</v>
      </c>
    </row>
    <row r="24" spans="1:5" ht="20.25" customHeight="1">
      <c r="A24" s="5" t="s">
        <v>39</v>
      </c>
      <c r="B24" s="20">
        <v>0</v>
      </c>
      <c r="C24" s="41">
        <v>0</v>
      </c>
      <c r="D24" s="23" t="str">
        <f t="shared" si="0"/>
        <v>   </v>
      </c>
      <c r="E24" s="24">
        <f t="shared" si="1"/>
        <v>0</v>
      </c>
    </row>
    <row r="25" spans="1:5" ht="17.25" customHeight="1">
      <c r="A25" s="5" t="s">
        <v>38</v>
      </c>
      <c r="B25" s="47">
        <f>B26</f>
        <v>0</v>
      </c>
      <c r="C25" s="47">
        <f>C26</f>
        <v>0</v>
      </c>
      <c r="D25" s="23" t="str">
        <f t="shared" si="0"/>
        <v>   </v>
      </c>
      <c r="E25" s="24">
        <f t="shared" si="1"/>
        <v>0</v>
      </c>
    </row>
    <row r="26" spans="1:5" ht="27.75" customHeight="1">
      <c r="A26" s="5" t="s">
        <v>94</v>
      </c>
      <c r="B26" s="20">
        <v>0</v>
      </c>
      <c r="C26" s="41">
        <v>0</v>
      </c>
      <c r="D26" s="23" t="str">
        <f t="shared" si="0"/>
        <v>   </v>
      </c>
      <c r="E26" s="24">
        <f t="shared" si="1"/>
        <v>0</v>
      </c>
    </row>
    <row r="27" spans="1:5" ht="17.25" customHeight="1">
      <c r="A27" s="5" t="s">
        <v>17</v>
      </c>
      <c r="B27" s="20">
        <f>SUM(B28:B30)</f>
        <v>80620.8</v>
      </c>
      <c r="C27" s="20">
        <f>SUM(C28:C30)</f>
        <v>80620.8</v>
      </c>
      <c r="D27" s="23">
        <f t="shared" si="0"/>
        <v>100</v>
      </c>
      <c r="E27" s="24">
        <f t="shared" si="1"/>
        <v>0</v>
      </c>
    </row>
    <row r="28" spans="1:5" ht="13.5">
      <c r="A28" s="5" t="s">
        <v>28</v>
      </c>
      <c r="B28" s="20">
        <v>0</v>
      </c>
      <c r="C28" s="20">
        <v>0</v>
      </c>
      <c r="D28" s="23" t="str">
        <f t="shared" si="0"/>
        <v>   </v>
      </c>
      <c r="E28" s="24">
        <f t="shared" si="1"/>
        <v>0</v>
      </c>
    </row>
    <row r="29" spans="1:5" ht="13.5">
      <c r="A29" s="5" t="s">
        <v>96</v>
      </c>
      <c r="B29" s="20">
        <v>80620.8</v>
      </c>
      <c r="C29" s="20">
        <v>80620.8</v>
      </c>
      <c r="D29" s="23">
        <f t="shared" si="0"/>
        <v>100</v>
      </c>
      <c r="E29" s="24">
        <f t="shared" si="1"/>
        <v>0</v>
      </c>
    </row>
    <row r="30" spans="1:5" ht="13.5">
      <c r="A30" s="5" t="s">
        <v>30</v>
      </c>
      <c r="B30" s="20">
        <v>0</v>
      </c>
      <c r="C30" s="41">
        <v>0</v>
      </c>
      <c r="D30" s="23" t="str">
        <f t="shared" si="0"/>
        <v>   </v>
      </c>
      <c r="E30" s="24">
        <f t="shared" si="1"/>
        <v>0</v>
      </c>
    </row>
    <row r="31" spans="1:5" ht="15.75" customHeight="1">
      <c r="A31" s="5" t="s">
        <v>16</v>
      </c>
      <c r="B31" s="20">
        <v>0</v>
      </c>
      <c r="C31" s="20">
        <v>0</v>
      </c>
      <c r="D31" s="23" t="str">
        <f t="shared" si="0"/>
        <v>   </v>
      </c>
      <c r="E31" s="24">
        <f t="shared" si="1"/>
        <v>0</v>
      </c>
    </row>
    <row r="32" spans="1:5" ht="16.5" customHeight="1">
      <c r="A32" s="25" t="s">
        <v>5</v>
      </c>
      <c r="B32" s="43">
        <f>SUM(B7,B9,B11,B13,B20,B24,B25,B27,B31,B19,B18)</f>
        <v>1227820.8</v>
      </c>
      <c r="C32" s="43">
        <f>SUM(C7,C9,C11,C13,C20,C24,C25,C27,C31,C19,C18)</f>
        <v>613643.95</v>
      </c>
      <c r="D32" s="26">
        <f t="shared" si="0"/>
        <v>49.978298950465735</v>
      </c>
      <c r="E32" s="27">
        <f t="shared" si="1"/>
        <v>-614176.8500000001</v>
      </c>
    </row>
    <row r="33" spans="1:5" ht="13.5" customHeight="1">
      <c r="A33" s="32" t="s">
        <v>50</v>
      </c>
      <c r="B33" s="48">
        <f>SUM(B34:B37,B40:B43,B49)</f>
        <v>6085055.03</v>
      </c>
      <c r="C33" s="48">
        <f>SUM(C34:C37,C40:C43,C49)</f>
        <v>1857671.8699999999</v>
      </c>
      <c r="D33" s="26">
        <f t="shared" si="0"/>
        <v>30.528431720690612</v>
      </c>
      <c r="E33" s="27">
        <f t="shared" si="1"/>
        <v>-4227383.16</v>
      </c>
    </row>
    <row r="34" spans="1:5" ht="19.5" customHeight="1">
      <c r="A34" s="22" t="s">
        <v>18</v>
      </c>
      <c r="B34" s="47">
        <v>2547000</v>
      </c>
      <c r="C34" s="39">
        <v>1486900</v>
      </c>
      <c r="D34" s="23">
        <f t="shared" si="0"/>
        <v>58.3784844915587</v>
      </c>
      <c r="E34" s="24">
        <f t="shared" si="1"/>
        <v>-1060100</v>
      </c>
    </row>
    <row r="35" spans="1:5" ht="19.5" customHeight="1">
      <c r="A35" s="22" t="s">
        <v>70</v>
      </c>
      <c r="B35" s="47">
        <v>0</v>
      </c>
      <c r="C35" s="39">
        <v>0</v>
      </c>
      <c r="D35" s="23" t="str">
        <f t="shared" si="0"/>
        <v>   </v>
      </c>
      <c r="E35" s="24">
        <f t="shared" si="1"/>
        <v>0</v>
      </c>
    </row>
    <row r="36" spans="1:5" ht="30.75" customHeight="1">
      <c r="A36" s="28" t="s">
        <v>31</v>
      </c>
      <c r="B36" s="38">
        <v>94400</v>
      </c>
      <c r="C36" s="39">
        <v>73500</v>
      </c>
      <c r="D36" s="29">
        <f t="shared" si="0"/>
        <v>77.86016949152543</v>
      </c>
      <c r="E36" s="30">
        <f t="shared" si="1"/>
        <v>-20900</v>
      </c>
    </row>
    <row r="37" spans="1:5" ht="24.75" customHeight="1">
      <c r="A37" s="28" t="s">
        <v>51</v>
      </c>
      <c r="B37" s="38">
        <f>SUM(B38:B39)</f>
        <v>100</v>
      </c>
      <c r="C37" s="38">
        <f>SUM(C38:C39)</f>
        <v>66.67</v>
      </c>
      <c r="D37" s="29">
        <f t="shared" si="0"/>
        <v>66.67</v>
      </c>
      <c r="E37" s="30">
        <f t="shared" si="1"/>
        <v>-33.33</v>
      </c>
    </row>
    <row r="38" spans="1:5" ht="16.5" customHeight="1">
      <c r="A38" s="28" t="s">
        <v>59</v>
      </c>
      <c r="B38" s="38">
        <v>100</v>
      </c>
      <c r="C38" s="50">
        <v>66.67</v>
      </c>
      <c r="D38" s="29">
        <f t="shared" si="0"/>
        <v>66.67</v>
      </c>
      <c r="E38" s="30">
        <f t="shared" si="1"/>
        <v>-33.33</v>
      </c>
    </row>
    <row r="39" spans="1:5" ht="25.5" customHeight="1">
      <c r="A39" s="28" t="s">
        <v>60</v>
      </c>
      <c r="B39" s="38">
        <v>0</v>
      </c>
      <c r="C39" s="50">
        <v>0</v>
      </c>
      <c r="D39" s="29" t="str">
        <f t="shared" si="0"/>
        <v>   </v>
      </c>
      <c r="E39" s="30">
        <f t="shared" si="1"/>
        <v>0</v>
      </c>
    </row>
    <row r="40" spans="1:5" ht="40.5" customHeight="1">
      <c r="A40" s="53" t="s">
        <v>47</v>
      </c>
      <c r="B40" s="38">
        <v>0</v>
      </c>
      <c r="C40" s="38">
        <v>0</v>
      </c>
      <c r="D40" s="29" t="str">
        <f t="shared" si="0"/>
        <v>   </v>
      </c>
      <c r="E40" s="30">
        <f t="shared" si="1"/>
        <v>0</v>
      </c>
    </row>
    <row r="41" spans="1:5" ht="27.75" customHeight="1">
      <c r="A41" s="53" t="s">
        <v>99</v>
      </c>
      <c r="B41" s="38">
        <v>52600</v>
      </c>
      <c r="C41" s="38">
        <v>0</v>
      </c>
      <c r="D41" s="29">
        <f t="shared" si="0"/>
        <v>0</v>
      </c>
      <c r="E41" s="30">
        <f t="shared" si="1"/>
        <v>-52600</v>
      </c>
    </row>
    <row r="42" spans="1:5" ht="61.5" customHeight="1">
      <c r="A42" s="5" t="s">
        <v>73</v>
      </c>
      <c r="B42" s="38">
        <v>1005900</v>
      </c>
      <c r="C42" s="38">
        <v>0</v>
      </c>
      <c r="D42" s="29">
        <f t="shared" si="0"/>
        <v>0</v>
      </c>
      <c r="E42" s="30">
        <f t="shared" si="1"/>
        <v>-1005900</v>
      </c>
    </row>
    <row r="43" spans="1:5" ht="15.75" customHeight="1">
      <c r="A43" s="5" t="s">
        <v>33</v>
      </c>
      <c r="B43" s="20">
        <f>SUM(B44:B48)</f>
        <v>2385055.0300000003</v>
      </c>
      <c r="C43" s="20">
        <f>SUM(C44:C48)</f>
        <v>297205.2</v>
      </c>
      <c r="D43" s="23">
        <f t="shared" si="0"/>
        <v>12.461146441556108</v>
      </c>
      <c r="E43" s="24">
        <f t="shared" si="1"/>
        <v>-2087849.8300000003</v>
      </c>
    </row>
    <row r="44" spans="1:5" ht="17.25" customHeight="1">
      <c r="A44" s="5" t="s">
        <v>108</v>
      </c>
      <c r="B44" s="20">
        <v>120931.2</v>
      </c>
      <c r="C44" s="20">
        <v>0</v>
      </c>
      <c r="D44" s="23">
        <f>IF(B44=0,"   ",C44/B44*100)</f>
        <v>0</v>
      </c>
      <c r="E44" s="24">
        <f>C44-B44</f>
        <v>-120931.2</v>
      </c>
    </row>
    <row r="45" spans="1:5" ht="17.25" customHeight="1">
      <c r="A45" s="5" t="s">
        <v>108</v>
      </c>
      <c r="B45" s="20">
        <v>120931.2</v>
      </c>
      <c r="C45" s="20">
        <v>0</v>
      </c>
      <c r="D45" s="23">
        <f>IF(B45=0,"   ",C45/B45*100)</f>
        <v>0</v>
      </c>
      <c r="E45" s="24">
        <f>C45-B45</f>
        <v>-120931.2</v>
      </c>
    </row>
    <row r="46" spans="1:5" ht="15" customHeight="1">
      <c r="A46" s="5" t="s">
        <v>91</v>
      </c>
      <c r="B46" s="20">
        <v>559642.63</v>
      </c>
      <c r="C46" s="20">
        <v>0</v>
      </c>
      <c r="D46" s="23">
        <f>IF(B46=0,"   ",C46/B46*100)</f>
        <v>0</v>
      </c>
      <c r="E46" s="24">
        <f>C46-B46</f>
        <v>-559642.63</v>
      </c>
    </row>
    <row r="47" spans="1:5" ht="15" customHeight="1">
      <c r="A47" s="5" t="s">
        <v>85</v>
      </c>
      <c r="B47" s="20">
        <v>1192450</v>
      </c>
      <c r="C47" s="20">
        <v>0</v>
      </c>
      <c r="D47" s="23">
        <f>IF(B47=0,"   ",C47/B47*100)</f>
        <v>0</v>
      </c>
      <c r="E47" s="24">
        <f>C47-B47</f>
        <v>-1192450</v>
      </c>
    </row>
    <row r="48" spans="1:5" s="2" customFormat="1" ht="16.5" customHeight="1">
      <c r="A48" s="5" t="s">
        <v>43</v>
      </c>
      <c r="B48" s="20">
        <v>391100</v>
      </c>
      <c r="C48" s="20">
        <v>297205.2</v>
      </c>
      <c r="D48" s="20">
        <f t="shared" si="0"/>
        <v>75.99212477627205</v>
      </c>
      <c r="E48" s="24">
        <f t="shared" si="1"/>
        <v>-93894.79999999999</v>
      </c>
    </row>
    <row r="49" spans="1:5" s="2" customFormat="1" ht="23.25" customHeight="1">
      <c r="A49" s="5" t="s">
        <v>69</v>
      </c>
      <c r="B49" s="20">
        <v>0</v>
      </c>
      <c r="C49" s="20">
        <v>0</v>
      </c>
      <c r="D49" s="20" t="str">
        <f>IF(B49=0,"   ",C49/B49*100)</f>
        <v>   </v>
      </c>
      <c r="E49" s="24">
        <f>C49-B49</f>
        <v>0</v>
      </c>
    </row>
    <row r="50" spans="1:5" ht="40.5" customHeight="1">
      <c r="A50" s="25" t="s">
        <v>6</v>
      </c>
      <c r="B50" s="43">
        <f>SUM(B32,B33,)</f>
        <v>7312875.83</v>
      </c>
      <c r="C50" s="43">
        <f>SUM(C32,C33,)</f>
        <v>2471315.82</v>
      </c>
      <c r="D50" s="26">
        <f t="shared" si="0"/>
        <v>33.794035034230845</v>
      </c>
      <c r="E50" s="27">
        <f t="shared" si="1"/>
        <v>-4841560.01</v>
      </c>
    </row>
    <row r="51" spans="1:5" ht="41.25" customHeight="1">
      <c r="A51" s="17" t="s">
        <v>7</v>
      </c>
      <c r="B51" s="51"/>
      <c r="C51" s="52"/>
      <c r="D51" s="23" t="str">
        <f t="shared" si="0"/>
        <v>   </v>
      </c>
      <c r="E51" s="24">
        <f t="shared" si="1"/>
        <v>0</v>
      </c>
    </row>
    <row r="52" spans="1:5" ht="21" customHeight="1">
      <c r="A52" s="5" t="s">
        <v>19</v>
      </c>
      <c r="B52" s="20">
        <f>SUM(B53,B56,B57)</f>
        <v>1492100</v>
      </c>
      <c r="C52" s="20">
        <f>SUM(C53,C56,C57)</f>
        <v>795261.9</v>
      </c>
      <c r="D52" s="23">
        <f t="shared" si="0"/>
        <v>53.298163661952955</v>
      </c>
      <c r="E52" s="24">
        <f t="shared" si="1"/>
        <v>-696838.1</v>
      </c>
    </row>
    <row r="53" spans="1:5" ht="14.25" customHeight="1">
      <c r="A53" s="5" t="s">
        <v>20</v>
      </c>
      <c r="B53" s="20">
        <v>1486600</v>
      </c>
      <c r="C53" s="20">
        <v>793761.9</v>
      </c>
      <c r="D53" s="23">
        <f t="shared" si="0"/>
        <v>53.39445042378582</v>
      </c>
      <c r="E53" s="24">
        <f t="shared" si="1"/>
        <v>-692838.1</v>
      </c>
    </row>
    <row r="54" spans="1:5" ht="13.5">
      <c r="A54" s="5" t="s">
        <v>44</v>
      </c>
      <c r="B54" s="20">
        <v>886329</v>
      </c>
      <c r="C54" s="40">
        <v>451463.1</v>
      </c>
      <c r="D54" s="23">
        <f t="shared" si="0"/>
        <v>50.93628889498143</v>
      </c>
      <c r="E54" s="24">
        <f t="shared" si="1"/>
        <v>-434865.9</v>
      </c>
    </row>
    <row r="55" spans="1:5" ht="13.5">
      <c r="A55" s="5" t="s">
        <v>100</v>
      </c>
      <c r="B55" s="20">
        <v>52600</v>
      </c>
      <c r="C55" s="40">
        <v>0</v>
      </c>
      <c r="D55" s="23">
        <f>IF(B55=0,"   ",C55/B55*100)</f>
        <v>0</v>
      </c>
      <c r="E55" s="24">
        <f>C55-B55</f>
        <v>-52600</v>
      </c>
    </row>
    <row r="56" spans="1:5" ht="13.5">
      <c r="A56" s="5" t="s">
        <v>41</v>
      </c>
      <c r="B56" s="20">
        <v>500</v>
      </c>
      <c r="C56" s="41">
        <v>0</v>
      </c>
      <c r="D56" s="23">
        <f t="shared" si="0"/>
        <v>0</v>
      </c>
      <c r="E56" s="24">
        <f t="shared" si="1"/>
        <v>-500</v>
      </c>
    </row>
    <row r="57" spans="1:5" ht="13.5">
      <c r="A57" s="5" t="s">
        <v>32</v>
      </c>
      <c r="B57" s="20">
        <f>B58+B59</f>
        <v>5000</v>
      </c>
      <c r="C57" s="20">
        <f>C58</f>
        <v>1500</v>
      </c>
      <c r="D57" s="23">
        <f t="shared" si="0"/>
        <v>30</v>
      </c>
      <c r="E57" s="24">
        <f t="shared" si="1"/>
        <v>-3500</v>
      </c>
    </row>
    <row r="58" spans="1:5" ht="27">
      <c r="A58" s="4" t="s">
        <v>75</v>
      </c>
      <c r="B58" s="20">
        <v>5000</v>
      </c>
      <c r="C58" s="41">
        <v>1500</v>
      </c>
      <c r="D58" s="23">
        <f t="shared" si="0"/>
        <v>30</v>
      </c>
      <c r="E58" s="24">
        <f t="shared" si="1"/>
        <v>-3500</v>
      </c>
    </row>
    <row r="59" spans="1:5" ht="13.5">
      <c r="A59" s="4" t="s">
        <v>74</v>
      </c>
      <c r="B59" s="20">
        <v>0</v>
      </c>
      <c r="C59" s="41">
        <v>0</v>
      </c>
      <c r="D59" s="23" t="str">
        <f t="shared" si="0"/>
        <v>   </v>
      </c>
      <c r="E59" s="24">
        <f t="shared" si="1"/>
        <v>0</v>
      </c>
    </row>
    <row r="60" spans="1:5" ht="19.5" customHeight="1">
      <c r="A60" s="5" t="s">
        <v>29</v>
      </c>
      <c r="B60" s="41">
        <f>SUM(B61)</f>
        <v>94400</v>
      </c>
      <c r="C60" s="41">
        <f>SUM(C61)</f>
        <v>50828.91</v>
      </c>
      <c r="D60" s="23">
        <f t="shared" si="0"/>
        <v>53.844184322033904</v>
      </c>
      <c r="E60" s="24">
        <f t="shared" si="1"/>
        <v>-43571.09</v>
      </c>
    </row>
    <row r="61" spans="1:5" ht="15.75" customHeight="1">
      <c r="A61" s="5" t="s">
        <v>42</v>
      </c>
      <c r="B61" s="20">
        <v>94400</v>
      </c>
      <c r="C61" s="41">
        <v>50828.91</v>
      </c>
      <c r="D61" s="23">
        <f t="shared" si="0"/>
        <v>53.844184322033904</v>
      </c>
      <c r="E61" s="24">
        <f t="shared" si="1"/>
        <v>-43571.09</v>
      </c>
    </row>
    <row r="62" spans="1:5" ht="21" customHeight="1">
      <c r="A62" s="5" t="s">
        <v>21</v>
      </c>
      <c r="B62" s="20">
        <f>SUM(B63)</f>
        <v>0</v>
      </c>
      <c r="C62" s="41">
        <f>SUM(C63)</f>
        <v>0</v>
      </c>
      <c r="D62" s="23" t="str">
        <f t="shared" si="0"/>
        <v>   </v>
      </c>
      <c r="E62" s="24">
        <f t="shared" si="1"/>
        <v>0</v>
      </c>
    </row>
    <row r="63" spans="1:5" ht="15" customHeight="1">
      <c r="A63" s="31" t="s">
        <v>97</v>
      </c>
      <c r="B63" s="20">
        <v>0</v>
      </c>
      <c r="C63" s="41">
        <v>0</v>
      </c>
      <c r="D63" s="23" t="str">
        <f t="shared" si="0"/>
        <v>   </v>
      </c>
      <c r="E63" s="24">
        <f t="shared" si="1"/>
        <v>0</v>
      </c>
    </row>
    <row r="64" spans="1:5" ht="19.5" customHeight="1">
      <c r="A64" s="5" t="s">
        <v>22</v>
      </c>
      <c r="B64" s="20">
        <f>SUM(B72+B65+B70+B80)</f>
        <v>2775164.5</v>
      </c>
      <c r="C64" s="20">
        <f>SUM(C72+C65+C70+C80)</f>
        <v>348029</v>
      </c>
      <c r="D64" s="23">
        <f t="shared" si="0"/>
        <v>12.540842173499986</v>
      </c>
      <c r="E64" s="24">
        <f t="shared" si="1"/>
        <v>-2427135.5</v>
      </c>
    </row>
    <row r="65" spans="1:5" ht="15" customHeight="1">
      <c r="A65" s="32" t="s">
        <v>61</v>
      </c>
      <c r="B65" s="20">
        <f>SUM(B66:B69)</f>
        <v>595364.5</v>
      </c>
      <c r="C65" s="20">
        <f>SUM(C66:C69)</f>
        <v>0</v>
      </c>
      <c r="D65" s="23">
        <f aca="true" t="shared" si="2" ref="D65:D71">IF(B65=0,"   ",C65/B65*100)</f>
        <v>0</v>
      </c>
      <c r="E65" s="24">
        <f aca="true" t="shared" si="3" ref="E65:E71">C65-B65</f>
        <v>-595364.5</v>
      </c>
    </row>
    <row r="66" spans="1:5" ht="15.75" customHeight="1">
      <c r="A66" s="32" t="s">
        <v>62</v>
      </c>
      <c r="B66" s="20">
        <v>0</v>
      </c>
      <c r="C66" s="20">
        <v>0</v>
      </c>
      <c r="D66" s="23" t="str">
        <f t="shared" si="2"/>
        <v>   </v>
      </c>
      <c r="E66" s="24">
        <f t="shared" si="3"/>
        <v>0</v>
      </c>
    </row>
    <row r="67" spans="1:5" ht="19.5" customHeight="1">
      <c r="A67" s="32" t="s">
        <v>63</v>
      </c>
      <c r="B67" s="20">
        <v>0</v>
      </c>
      <c r="C67" s="20">
        <v>0</v>
      </c>
      <c r="D67" s="23" t="str">
        <f t="shared" si="2"/>
        <v>   </v>
      </c>
      <c r="E67" s="24">
        <f t="shared" si="3"/>
        <v>0</v>
      </c>
    </row>
    <row r="68" spans="1:5" ht="19.5" customHeight="1">
      <c r="A68" s="32" t="s">
        <v>92</v>
      </c>
      <c r="B68" s="20">
        <v>559642.63</v>
      </c>
      <c r="C68" s="20">
        <v>0</v>
      </c>
      <c r="D68" s="23">
        <f t="shared" si="2"/>
        <v>0</v>
      </c>
      <c r="E68" s="24">
        <f t="shared" si="3"/>
        <v>-559642.63</v>
      </c>
    </row>
    <row r="69" spans="1:5" ht="19.5" customHeight="1">
      <c r="A69" s="32" t="s">
        <v>93</v>
      </c>
      <c r="B69" s="20">
        <v>35721.87</v>
      </c>
      <c r="C69" s="20">
        <v>0</v>
      </c>
      <c r="D69" s="23">
        <f t="shared" si="2"/>
        <v>0</v>
      </c>
      <c r="E69" s="24">
        <f t="shared" si="3"/>
        <v>-35721.87</v>
      </c>
    </row>
    <row r="70" spans="1:5" ht="19.5" customHeight="1">
      <c r="A70" s="32" t="s">
        <v>71</v>
      </c>
      <c r="B70" s="20">
        <f>SUM(B71)</f>
        <v>0</v>
      </c>
      <c r="C70" s="20">
        <f>SUM(C71)</f>
        <v>0</v>
      </c>
      <c r="D70" s="23" t="str">
        <f t="shared" si="2"/>
        <v>   </v>
      </c>
      <c r="E70" s="24">
        <f t="shared" si="3"/>
        <v>0</v>
      </c>
    </row>
    <row r="71" spans="1:5" ht="19.5" customHeight="1">
      <c r="A71" s="32" t="s">
        <v>72</v>
      </c>
      <c r="B71" s="20">
        <v>0</v>
      </c>
      <c r="C71" s="20">
        <v>0</v>
      </c>
      <c r="D71" s="23" t="str">
        <f t="shared" si="2"/>
        <v>   </v>
      </c>
      <c r="E71" s="24">
        <f t="shared" si="3"/>
        <v>0</v>
      </c>
    </row>
    <row r="72" spans="1:5" ht="12.75" customHeight="1">
      <c r="A72" s="32" t="s">
        <v>46</v>
      </c>
      <c r="B72" s="20">
        <f>SUM(B73:B79)</f>
        <v>2174900</v>
      </c>
      <c r="C72" s="20">
        <f>SUM(C73:C79)</f>
        <v>348029</v>
      </c>
      <c r="D72" s="23">
        <f t="shared" si="0"/>
        <v>16.002069060646466</v>
      </c>
      <c r="E72" s="24">
        <f t="shared" si="1"/>
        <v>-1826871</v>
      </c>
    </row>
    <row r="73" spans="1:5" ht="24.75" customHeight="1">
      <c r="A73" s="31" t="s">
        <v>52</v>
      </c>
      <c r="B73" s="20">
        <v>0</v>
      </c>
      <c r="C73" s="20">
        <v>0</v>
      </c>
      <c r="D73" s="23" t="str">
        <f t="shared" si="0"/>
        <v>   </v>
      </c>
      <c r="E73" s="30">
        <f t="shared" si="1"/>
        <v>0</v>
      </c>
    </row>
    <row r="74" spans="1:5" ht="33.75" customHeight="1">
      <c r="A74" s="4" t="s">
        <v>76</v>
      </c>
      <c r="B74" s="20">
        <v>572600</v>
      </c>
      <c r="C74" s="20">
        <v>17801</v>
      </c>
      <c r="D74" s="23">
        <f t="shared" si="0"/>
        <v>3.10880195599022</v>
      </c>
      <c r="E74" s="30">
        <f t="shared" si="1"/>
        <v>-554799</v>
      </c>
    </row>
    <row r="75" spans="1:5" ht="26.25" customHeight="1">
      <c r="A75" s="4" t="s">
        <v>77</v>
      </c>
      <c r="B75" s="20">
        <v>50000</v>
      </c>
      <c r="C75" s="20">
        <v>0</v>
      </c>
      <c r="D75" s="23">
        <f t="shared" si="0"/>
        <v>0</v>
      </c>
      <c r="E75" s="24">
        <f t="shared" si="1"/>
        <v>-50000</v>
      </c>
    </row>
    <row r="76" spans="1:5" ht="26.25" customHeight="1">
      <c r="A76" s="4" t="s">
        <v>78</v>
      </c>
      <c r="B76" s="20">
        <v>1005900</v>
      </c>
      <c r="C76" s="20">
        <v>0</v>
      </c>
      <c r="D76" s="23">
        <f t="shared" si="0"/>
        <v>0</v>
      </c>
      <c r="E76" s="24">
        <f t="shared" si="1"/>
        <v>-1005900</v>
      </c>
    </row>
    <row r="77" spans="1:5" ht="26.25" customHeight="1">
      <c r="A77" s="4" t="s">
        <v>79</v>
      </c>
      <c r="B77" s="20">
        <v>111800</v>
      </c>
      <c r="C77" s="20">
        <v>0</v>
      </c>
      <c r="D77" s="23">
        <f>IF(B77=0,"   ",C77/B77*100)</f>
        <v>0</v>
      </c>
      <c r="E77" s="24">
        <f>C77-B77</f>
        <v>-111800</v>
      </c>
    </row>
    <row r="78" spans="1:5" ht="26.25" customHeight="1">
      <c r="A78" s="4" t="s">
        <v>80</v>
      </c>
      <c r="B78" s="20">
        <v>391100</v>
      </c>
      <c r="C78" s="20">
        <v>297205.2</v>
      </c>
      <c r="D78" s="23">
        <f>IF(B78=0,"   ",C78/B78*100)</f>
        <v>75.99212477627205</v>
      </c>
      <c r="E78" s="24">
        <f>C78-B78</f>
        <v>-93894.79999999999</v>
      </c>
    </row>
    <row r="79" spans="1:5" ht="25.5" customHeight="1">
      <c r="A79" s="4" t="s">
        <v>81</v>
      </c>
      <c r="B79" s="20">
        <v>43500</v>
      </c>
      <c r="C79" s="20">
        <v>33022.8</v>
      </c>
      <c r="D79" s="23">
        <f t="shared" si="0"/>
        <v>75.9144827586207</v>
      </c>
      <c r="E79" s="24">
        <f t="shared" si="1"/>
        <v>-10477.199999999997</v>
      </c>
    </row>
    <row r="80" spans="1:5" ht="18.75" customHeight="1">
      <c r="A80" s="33" t="s">
        <v>65</v>
      </c>
      <c r="B80" s="20">
        <f>SUM(B81+B82)</f>
        <v>4900</v>
      </c>
      <c r="C80" s="20">
        <f>SUM(C81+C82)</f>
        <v>0</v>
      </c>
      <c r="D80" s="23">
        <f>IF(B80=0,"   ",C80/B80*100)</f>
        <v>0</v>
      </c>
      <c r="E80" s="24">
        <f>C80-B80</f>
        <v>-4900</v>
      </c>
    </row>
    <row r="81" spans="1:5" ht="31.5" customHeight="1">
      <c r="A81" s="4" t="s">
        <v>55</v>
      </c>
      <c r="B81" s="20">
        <v>0</v>
      </c>
      <c r="C81" s="20">
        <v>0</v>
      </c>
      <c r="D81" s="23" t="str">
        <f>IF(B81=0,"   ",C81/B81*100)</f>
        <v>   </v>
      </c>
      <c r="E81" s="24">
        <f>C81-B81</f>
        <v>0</v>
      </c>
    </row>
    <row r="82" spans="1:5" ht="23.25" customHeight="1">
      <c r="A82" s="31" t="s">
        <v>66</v>
      </c>
      <c r="B82" s="20">
        <v>4900</v>
      </c>
      <c r="C82" s="20">
        <v>0</v>
      </c>
      <c r="D82" s="23">
        <f>IF(B82=0,"   ",C82/B82*100)</f>
        <v>0</v>
      </c>
      <c r="E82" s="24">
        <f>C82-B82</f>
        <v>-4900</v>
      </c>
    </row>
    <row r="83" spans="1:5" ht="18.75" customHeight="1">
      <c r="A83" s="5" t="s">
        <v>8</v>
      </c>
      <c r="B83" s="20">
        <f>SUM(B92+B84+B86+B100)</f>
        <v>1875104</v>
      </c>
      <c r="C83" s="20">
        <f>SUM(C92+C84+C86)</f>
        <v>196821.75</v>
      </c>
      <c r="D83" s="23">
        <f t="shared" si="0"/>
        <v>10.496577789818591</v>
      </c>
      <c r="E83" s="24">
        <f t="shared" si="1"/>
        <v>-1678282.25</v>
      </c>
    </row>
    <row r="84" spans="1:5" ht="12.75" customHeight="1">
      <c r="A84" s="46" t="s">
        <v>9</v>
      </c>
      <c r="B84" s="20">
        <f>B85</f>
        <v>0</v>
      </c>
      <c r="C84" s="20">
        <f>C85</f>
        <v>0</v>
      </c>
      <c r="D84" s="23" t="str">
        <f aca="true" t="shared" si="4" ref="D84:D91">IF(B84=0,"   ",C84/B84*100)</f>
        <v>   </v>
      </c>
      <c r="E84" s="24">
        <f aca="true" t="shared" si="5" ref="E84:E91">C84-B84</f>
        <v>0</v>
      </c>
    </row>
    <row r="85" spans="1:5" ht="12.75" customHeight="1">
      <c r="A85" s="5" t="s">
        <v>64</v>
      </c>
      <c r="B85" s="20">
        <v>0</v>
      </c>
      <c r="C85" s="20">
        <v>0</v>
      </c>
      <c r="D85" s="23" t="str">
        <f t="shared" si="4"/>
        <v>   </v>
      </c>
      <c r="E85" s="24">
        <f t="shared" si="5"/>
        <v>0</v>
      </c>
    </row>
    <row r="86" spans="1:5" ht="13.5" customHeight="1">
      <c r="A86" s="46" t="s">
        <v>37</v>
      </c>
      <c r="B86" s="20">
        <f>SUM(B87:B91)</f>
        <v>1271070</v>
      </c>
      <c r="C86" s="20">
        <f>SUM(C87:C91)</f>
        <v>0</v>
      </c>
      <c r="D86" s="23">
        <f t="shared" si="4"/>
        <v>0</v>
      </c>
      <c r="E86" s="24">
        <f t="shared" si="5"/>
        <v>-1271070</v>
      </c>
    </row>
    <row r="87" spans="1:5" ht="30" customHeight="1">
      <c r="A87" s="5" t="s">
        <v>67</v>
      </c>
      <c r="B87" s="20">
        <v>2500</v>
      </c>
      <c r="C87" s="20">
        <v>0</v>
      </c>
      <c r="D87" s="23">
        <f t="shared" si="4"/>
        <v>0</v>
      </c>
      <c r="E87" s="24">
        <f t="shared" si="5"/>
        <v>-2500</v>
      </c>
    </row>
    <row r="88" spans="1:5" ht="14.25" customHeight="1">
      <c r="A88" s="22" t="s">
        <v>84</v>
      </c>
      <c r="B88" s="20">
        <v>0</v>
      </c>
      <c r="C88" s="20">
        <v>0</v>
      </c>
      <c r="D88" s="23" t="str">
        <f t="shared" si="4"/>
        <v>   </v>
      </c>
      <c r="E88" s="24">
        <f t="shared" si="5"/>
        <v>0</v>
      </c>
    </row>
    <row r="89" spans="1:5" ht="14.25" customHeight="1">
      <c r="A89" s="5" t="s">
        <v>98</v>
      </c>
      <c r="B89" s="20">
        <v>0</v>
      </c>
      <c r="C89" s="20">
        <v>0</v>
      </c>
      <c r="D89" s="23" t="str">
        <f t="shared" si="4"/>
        <v>   </v>
      </c>
      <c r="E89" s="24">
        <f t="shared" si="5"/>
        <v>0</v>
      </c>
    </row>
    <row r="90" spans="1:5" ht="14.25" customHeight="1">
      <c r="A90" s="5" t="s">
        <v>86</v>
      </c>
      <c r="B90" s="20">
        <v>1192450</v>
      </c>
      <c r="C90" s="20">
        <v>0</v>
      </c>
      <c r="D90" s="23">
        <f t="shared" si="4"/>
        <v>0</v>
      </c>
      <c r="E90" s="24">
        <f t="shared" si="5"/>
        <v>-1192450</v>
      </c>
    </row>
    <row r="91" spans="1:5" ht="14.25" customHeight="1">
      <c r="A91" s="5" t="s">
        <v>88</v>
      </c>
      <c r="B91" s="20">
        <v>76120</v>
      </c>
      <c r="C91" s="20">
        <v>0</v>
      </c>
      <c r="D91" s="23">
        <f t="shared" si="4"/>
        <v>0</v>
      </c>
      <c r="E91" s="24">
        <f t="shared" si="5"/>
        <v>-76120</v>
      </c>
    </row>
    <row r="92" spans="1:5" ht="13.5">
      <c r="A92" s="5" t="s">
        <v>35</v>
      </c>
      <c r="B92" s="20">
        <f>B93+B95+B94+B96</f>
        <v>603934</v>
      </c>
      <c r="C92" s="20">
        <f>C93+C95+C94+C100+C96</f>
        <v>196821.75</v>
      </c>
      <c r="D92" s="23">
        <f t="shared" si="0"/>
        <v>32.58994360310895</v>
      </c>
      <c r="E92" s="24">
        <f t="shared" si="1"/>
        <v>-407112.25</v>
      </c>
    </row>
    <row r="93" spans="1:5" ht="13.5">
      <c r="A93" s="5" t="s">
        <v>34</v>
      </c>
      <c r="B93" s="20">
        <v>200830</v>
      </c>
      <c r="C93" s="41">
        <v>35580.15</v>
      </c>
      <c r="D93" s="23">
        <f t="shared" si="0"/>
        <v>17.716551312054975</v>
      </c>
      <c r="E93" s="24">
        <f t="shared" si="1"/>
        <v>-165249.85</v>
      </c>
    </row>
    <row r="94" spans="1:5" ht="27">
      <c r="A94" s="4" t="s">
        <v>87</v>
      </c>
      <c r="B94" s="20">
        <v>0</v>
      </c>
      <c r="C94" s="41">
        <v>0</v>
      </c>
      <c r="D94" s="23" t="str">
        <f t="shared" si="0"/>
        <v>   </v>
      </c>
      <c r="E94" s="24">
        <f t="shared" si="1"/>
        <v>0</v>
      </c>
    </row>
    <row r="95" spans="1:5" ht="13.5">
      <c r="A95" s="5" t="s">
        <v>36</v>
      </c>
      <c r="B95" s="20">
        <v>0</v>
      </c>
      <c r="C95" s="41">
        <v>0</v>
      </c>
      <c r="D95" s="23" t="str">
        <f t="shared" si="0"/>
        <v>   </v>
      </c>
      <c r="E95" s="24">
        <f t="shared" si="1"/>
        <v>0</v>
      </c>
    </row>
    <row r="96" spans="1:5" ht="13.5" customHeight="1">
      <c r="A96" s="4" t="s">
        <v>104</v>
      </c>
      <c r="B96" s="20">
        <f>SUM(B97:B99)</f>
        <v>403104</v>
      </c>
      <c r="C96" s="20">
        <f>SUM(C97:C99)</f>
        <v>161241.6</v>
      </c>
      <c r="D96" s="23">
        <f>IF(B96=0,"   ",C96/B96*100)</f>
        <v>40</v>
      </c>
      <c r="E96" s="24">
        <f>C96-B96</f>
        <v>-241862.4</v>
      </c>
    </row>
    <row r="97" spans="1:5" ht="13.5">
      <c r="A97" s="4" t="s">
        <v>105</v>
      </c>
      <c r="B97" s="20">
        <v>241862.4</v>
      </c>
      <c r="C97" s="41">
        <v>0</v>
      </c>
      <c r="D97" s="23">
        <f t="shared" si="0"/>
        <v>0</v>
      </c>
      <c r="E97" s="24">
        <f t="shared" si="1"/>
        <v>-241862.4</v>
      </c>
    </row>
    <row r="98" spans="1:5" ht="13.5">
      <c r="A98" s="4" t="s">
        <v>106</v>
      </c>
      <c r="B98" s="20">
        <v>80620.8</v>
      </c>
      <c r="C98" s="41">
        <v>80620.8</v>
      </c>
      <c r="D98" s="23">
        <f t="shared" si="0"/>
        <v>100</v>
      </c>
      <c r="E98" s="24">
        <f t="shared" si="1"/>
        <v>0</v>
      </c>
    </row>
    <row r="99" spans="1:5" ht="14.25" thickBot="1">
      <c r="A99" s="4" t="s">
        <v>107</v>
      </c>
      <c r="B99" s="20">
        <v>80620.8</v>
      </c>
      <c r="C99" s="41">
        <v>80620.8</v>
      </c>
      <c r="D99" s="23">
        <f t="shared" si="0"/>
        <v>100</v>
      </c>
      <c r="E99" s="24">
        <f t="shared" si="1"/>
        <v>0</v>
      </c>
    </row>
    <row r="100" spans="1:5" ht="14.25" thickBot="1">
      <c r="A100" s="32" t="s">
        <v>95</v>
      </c>
      <c r="B100" s="42">
        <f>SUM(B101)</f>
        <v>100</v>
      </c>
      <c r="C100" s="42">
        <f>SUM(C101)</f>
        <v>0</v>
      </c>
      <c r="D100" s="23">
        <f t="shared" si="0"/>
        <v>0</v>
      </c>
      <c r="E100" s="24">
        <f t="shared" si="1"/>
        <v>-100</v>
      </c>
    </row>
    <row r="101" spans="1:5" ht="13.5">
      <c r="A101" s="32" t="s">
        <v>83</v>
      </c>
      <c r="B101" s="20">
        <v>100</v>
      </c>
      <c r="C101" s="40">
        <v>0</v>
      </c>
      <c r="D101" s="23">
        <f>IF(B101=0,"   ",C101/B101*100)</f>
        <v>0</v>
      </c>
      <c r="E101" s="24">
        <f>C101-B101</f>
        <v>-100</v>
      </c>
    </row>
    <row r="102" spans="1:5" ht="14.25" customHeight="1">
      <c r="A102" s="5" t="s">
        <v>11</v>
      </c>
      <c r="B102" s="20">
        <v>0</v>
      </c>
      <c r="C102" s="20">
        <v>0</v>
      </c>
      <c r="D102" s="23" t="str">
        <f t="shared" si="0"/>
        <v>   </v>
      </c>
      <c r="E102" s="24">
        <f t="shared" si="1"/>
        <v>0</v>
      </c>
    </row>
    <row r="103" spans="1:5" ht="13.5" customHeight="1">
      <c r="A103" s="5" t="s">
        <v>23</v>
      </c>
      <c r="B103" s="47">
        <f>B104</f>
        <v>1207000</v>
      </c>
      <c r="C103" s="47">
        <f>C104</f>
        <v>540539.2</v>
      </c>
      <c r="D103" s="23">
        <f t="shared" si="0"/>
        <v>44.78369511184756</v>
      </c>
      <c r="E103" s="24">
        <f t="shared" si="1"/>
        <v>-666460.8</v>
      </c>
    </row>
    <row r="104" spans="1:5" ht="13.5">
      <c r="A104" s="5" t="s">
        <v>24</v>
      </c>
      <c r="B104" s="20">
        <v>1207000</v>
      </c>
      <c r="C104" s="41">
        <v>540539.2</v>
      </c>
      <c r="D104" s="23">
        <f t="shared" si="0"/>
        <v>44.78369511184756</v>
      </c>
      <c r="E104" s="24">
        <f t="shared" si="1"/>
        <v>-666460.8</v>
      </c>
    </row>
    <row r="105" spans="1:5" ht="18.75" customHeight="1">
      <c r="A105" s="5" t="s">
        <v>45</v>
      </c>
      <c r="B105" s="20">
        <f>SUM(B106,)</f>
        <v>0</v>
      </c>
      <c r="C105" s="20">
        <f>SUM(C106,)</f>
        <v>0</v>
      </c>
      <c r="D105" s="23" t="str">
        <f t="shared" si="0"/>
        <v>   </v>
      </c>
      <c r="E105" s="24">
        <f t="shared" si="1"/>
        <v>0</v>
      </c>
    </row>
    <row r="106" spans="1:5" ht="13.5">
      <c r="A106" s="5" t="s">
        <v>25</v>
      </c>
      <c r="B106" s="20">
        <v>0</v>
      </c>
      <c r="C106" s="40">
        <v>0</v>
      </c>
      <c r="D106" s="23" t="str">
        <f t="shared" si="0"/>
        <v>   </v>
      </c>
      <c r="E106" s="24">
        <f t="shared" si="1"/>
        <v>0</v>
      </c>
    </row>
    <row r="107" spans="1:5" ht="22.5" customHeight="1">
      <c r="A107" s="25" t="s">
        <v>10</v>
      </c>
      <c r="B107" s="43">
        <f>B52+B60+B62+B64+B83+B102+B103+B105</f>
        <v>7443768.5</v>
      </c>
      <c r="C107" s="43">
        <f>C52+C60+C62+C64+C83+C102+C103+C105</f>
        <v>1931480.76</v>
      </c>
      <c r="D107" s="26">
        <f>IF(B107=0,"   ",C107/B107*100)</f>
        <v>25.947619945461764</v>
      </c>
      <c r="E107" s="27">
        <f t="shared" si="1"/>
        <v>-5512287.74</v>
      </c>
    </row>
    <row r="108" spans="1:5" s="3" customFormat="1" ht="33" customHeight="1">
      <c r="A108" s="34" t="s">
        <v>89</v>
      </c>
      <c r="B108" s="34"/>
      <c r="C108" s="55"/>
      <c r="D108" s="55"/>
      <c r="E108" s="55"/>
    </row>
    <row r="109" spans="1:5" s="3" customFormat="1" ht="12" customHeight="1">
      <c r="A109" s="34" t="s">
        <v>54</v>
      </c>
      <c r="B109" s="34"/>
      <c r="C109" s="35" t="s">
        <v>90</v>
      </c>
      <c r="D109" s="36"/>
      <c r="E109" s="37"/>
    </row>
    <row r="110" spans="1:5" ht="13.5">
      <c r="A110" s="34"/>
      <c r="B110" s="34"/>
      <c r="C110" s="44"/>
      <c r="D110" s="34"/>
      <c r="E110" s="45"/>
    </row>
    <row r="111" spans="1:5" ht="13.5">
      <c r="A111" s="34"/>
      <c r="B111" s="34"/>
      <c r="C111" s="44"/>
      <c r="D111" s="34"/>
      <c r="E111" s="45"/>
    </row>
    <row r="112" spans="1:5" ht="13.5">
      <c r="A112" s="34"/>
      <c r="B112" s="34"/>
      <c r="C112" s="44"/>
      <c r="D112" s="34"/>
      <c r="E112" s="45"/>
    </row>
    <row r="113" spans="1:5" ht="13.5">
      <c r="A113" s="34"/>
      <c r="B113" s="34"/>
      <c r="C113" s="44"/>
      <c r="D113" s="34"/>
      <c r="E113" s="45"/>
    </row>
    <row r="114" spans="1:5" ht="13.5">
      <c r="A114" s="6"/>
      <c r="B114" s="54"/>
      <c r="C114" s="54"/>
      <c r="D114" s="54"/>
      <c r="E114" s="54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sheetProtection/>
  <mergeCells count="2">
    <mergeCell ref="A1:E1"/>
    <mergeCell ref="C108:E10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2022-08-03T11:54:58Z</cp:lastPrinted>
  <dcterms:created xsi:type="dcterms:W3CDTF">2001-03-21T05:21:19Z</dcterms:created>
  <dcterms:modified xsi:type="dcterms:W3CDTF">2022-08-10T05:03:35Z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