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tabRatio="500" activeTab="0"/>
  </bookViews>
  <sheets>
    <sheet name="Лист1" sheetId="1" r:id="rId1"/>
    <sheet name="Лист2" sheetId="2" r:id="rId2"/>
    <sheet name="Лист3" sheetId="3" r:id="rId3"/>
  </sheets>
  <definedNames>
    <definedName name="Excel_BuiltIn_Print_Area" localSheetId="0">'Лист1'!$A$1:$AF$48</definedName>
    <definedName name="Excel_BuiltIn_Print_Titles" localSheetId="1">'Лист2'!$A:$A</definedName>
    <definedName name="_xlnm.Print_Titles" localSheetId="1">'Лист2'!$A:$A</definedName>
    <definedName name="_xlnm.Print_Area" localSheetId="0">'Лист1'!$A$1:$AF$48</definedName>
  </definedNames>
  <calcPr fullCalcOnLoad="1"/>
</workbook>
</file>

<file path=xl/sharedStrings.xml><?xml version="1.0" encoding="utf-8"?>
<sst xmlns="http://schemas.openxmlformats.org/spreadsheetml/2006/main" count="280" uniqueCount="103">
  <si>
    <t>Исполнение консолидированного бюджета Яльчикского района на 01.01.2022 года</t>
  </si>
  <si>
    <t>Всего доходов</t>
  </si>
  <si>
    <t>в том числе</t>
  </si>
  <si>
    <t>всего расходов</t>
  </si>
  <si>
    <t>Дефицит (-),Профицит (+)</t>
  </si>
  <si>
    <t>Остатки на счетах бюджетов</t>
  </si>
  <si>
    <t>налоговые и неналоговые доходы</t>
  </si>
  <si>
    <t>безвозмездные перечисления</t>
  </si>
  <si>
    <t>в том числе:</t>
  </si>
  <si>
    <t>Прочие безвозмездные поступления (добр.взносы юр.и физ.лиц)</t>
  </si>
  <si>
    <t>Возврат остаков субсидий,субвенций и иных межбюджетных трансфертов прошлых лет</t>
  </si>
  <si>
    <t>Возврат остатков субсидий (БУ, АУ)</t>
  </si>
  <si>
    <t>дотации на выравнивание уровня бюджетной обеспеченности</t>
  </si>
  <si>
    <t>дотации на сбалансированность бюджетов (прочие дотации)</t>
  </si>
  <si>
    <t>назначено на год</t>
  </si>
  <si>
    <t>исполнено</t>
  </si>
  <si>
    <t>%</t>
  </si>
  <si>
    <t>назначено     на год</t>
  </si>
  <si>
    <t>На 01.01.2022</t>
  </si>
  <si>
    <t>01.01.2022/01.01.2021</t>
  </si>
  <si>
    <t>01.01.2022 к плановым назначениям</t>
  </si>
  <si>
    <t>На 01.01.2021 г.</t>
  </si>
  <si>
    <t>Б-Таябинское</t>
  </si>
  <si>
    <t>Б-Яльчикское</t>
  </si>
  <si>
    <t xml:space="preserve">Кильдюшевское </t>
  </si>
  <si>
    <t>Лащ-Таябинское</t>
  </si>
  <si>
    <t xml:space="preserve">Малотаябинское </t>
  </si>
  <si>
    <t xml:space="preserve">Новошимкусское </t>
  </si>
  <si>
    <t xml:space="preserve">Сабанчинское </t>
  </si>
  <si>
    <t xml:space="preserve">Яльчикское </t>
  </si>
  <si>
    <t>Янтиковское</t>
  </si>
  <si>
    <t>Всего по пос-м</t>
  </si>
  <si>
    <t>Бюджет района:</t>
  </si>
  <si>
    <t>Консолидированный бюджет</t>
  </si>
  <si>
    <t xml:space="preserve"> </t>
  </si>
  <si>
    <t>Муниципальный район</t>
  </si>
  <si>
    <t>Факт 2020</t>
  </si>
  <si>
    <t>Налоговые доходы</t>
  </si>
  <si>
    <t>Налог на доходы физ.лиц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</si>
  <si>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</si>
  <si>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упрощенной системы налогообложения</t>
  </si>
  <si>
    <t>Единый налог на вмененный доход</t>
  </si>
  <si>
    <t>Единый с/х налог</t>
  </si>
  <si>
    <t>Налог, взимаемый в связи с применением патентной системы налогообложения</t>
  </si>
  <si>
    <t>Транспортный налог</t>
  </si>
  <si>
    <t>Налог на добычу полезных ископаемых</t>
  </si>
  <si>
    <t>Госпошлина</t>
  </si>
  <si>
    <t>Неналоговые доходы</t>
  </si>
  <si>
    <t xml:space="preserve">Доходы от перечисления части прибыли, остающейся после уплаты налогов и иных обязательных платежей МУП </t>
  </si>
  <si>
    <t>Доходы от арендной платы за земельные участки</t>
  </si>
  <si>
    <t>Доходы от сдачи в аренду имущества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</si>
  <si>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учреждений) (11109045)</t>
  </si>
  <si>
    <t>Негативное возд.на окружающую среду</t>
  </si>
  <si>
    <t>Доходы от оказания платных услуг</t>
  </si>
  <si>
    <t>Доходы, поступающие в порядке возмещения расходов, понесенных в связи с эксплуатацией имущества муниципальных районов</t>
  </si>
  <si>
    <t>Прочие доходы от компенсации затрат бюджетов муниципальных районов</t>
  </si>
  <si>
    <t>Доходы от продажи муниц. имущества</t>
  </si>
  <si>
    <t>Доходы от продажи земли</t>
  </si>
  <si>
    <t>Штрафы</t>
  </si>
  <si>
    <t>Невыясненные поступления</t>
  </si>
  <si>
    <t xml:space="preserve">Прочие неналоговые доходы </t>
  </si>
  <si>
    <t xml:space="preserve">Итого налог. и неналог. доходы </t>
  </si>
  <si>
    <t>Сельские поселения</t>
  </si>
  <si>
    <t>НДФЛ</t>
  </si>
  <si>
    <t>Акцизы на нефтепродукты</t>
  </si>
  <si>
    <t>Налог на имущество</t>
  </si>
  <si>
    <t>Земельный налог</t>
  </si>
  <si>
    <t>Государственная пошлина за совершение нотариальных действий должностными лицами органов местного самоуправления</t>
  </si>
  <si>
    <t>Арендная плата за аренду земли (11105025)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</si>
  <si>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 (11105035)</t>
  </si>
  <si>
    <t xml:space="preserve">  Доходы от сдачи в аренду имущества, составляющего казну сельских поселений (за исключением земельных участков) (11105075)</t>
  </si>
  <si>
    <t>Доходы, поступающие в порядке возмещения расходов, понесенных в связи с эксплуатацией имущества сельских поселений (11302065)</t>
  </si>
  <si>
    <t>Прочие доходы от компенсации затрат государства бюджетов поселений(11302995)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</si>
  <si>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</t>
  </si>
  <si>
    <t>Доходы от реализации иного имущества, находящихся в собственности поселений</t>
  </si>
  <si>
    <t>Прочие поступления от денежных взысканий (штрафов) за наруш.зак. РФ о размещ.зак.на пост.тов. выпол.работ,оказ. усл.</t>
  </si>
  <si>
    <t>Прочие неналоговые доходы
(117050501)</t>
  </si>
  <si>
    <t>Прочие неналоговые доходы
(Инициативные платежи
117150301)</t>
  </si>
  <si>
    <t>Уточненный план на год</t>
  </si>
  <si>
    <t xml:space="preserve"> % </t>
  </si>
  <si>
    <t xml:space="preserve"> % исп-ия</t>
  </si>
  <si>
    <t>На 01.01.2021</t>
  </si>
  <si>
    <t xml:space="preserve">  Большетаябинское</t>
  </si>
  <si>
    <t xml:space="preserve">  Большеяльчикское</t>
  </si>
  <si>
    <t xml:space="preserve">  Кильдюшевское</t>
  </si>
  <si>
    <t xml:space="preserve">  Лащ-Таябинское</t>
  </si>
  <si>
    <t xml:space="preserve">  Малотаябинское</t>
  </si>
  <si>
    <t xml:space="preserve">  Новошимкусское</t>
  </si>
  <si>
    <t xml:space="preserve">  Сабанчинское</t>
  </si>
  <si>
    <t xml:space="preserve">  Яльчикское</t>
  </si>
  <si>
    <t xml:space="preserve">  Янтиковское</t>
  </si>
  <si>
    <t>Всего</t>
  </si>
  <si>
    <t xml:space="preserve">Факт 2020 год </t>
  </si>
  <si>
    <t>Назначено     
на 2021 год</t>
  </si>
  <si>
    <t>Налог на имущество физических лиц</t>
  </si>
  <si>
    <t xml:space="preserve">Земельный налог </t>
  </si>
  <si>
    <t>Доходы от сдачи в аренду имущества, составляющего казну  (за исключением земельных участков)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</si>
  <si>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учреждений)</t>
  </si>
  <si>
    <t>Возмещение расходов, понесенных в связи с эксплуатацией имущества муниципальных районов</t>
  </si>
  <si>
    <t xml:space="preserve">Прочие доходы от компенсации затрат бюджетов </t>
  </si>
  <si>
    <t>Доходы от продажи муниц.имущества</t>
  </si>
  <si>
    <t>Прочие неналоговые доходы (117050501)</t>
  </si>
  <si>
    <t>Прочие неналоговые доходы (Инициативные платежи 117150301)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</si>
</sst>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;\-#,##0.00"/>
    <numFmt numFmtId="166" formatCode="#,##0.0"/>
  </numFmts>
  <fonts count="6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0"/>
      <name val="Times New Roman"/>
      <family val="1"/>
    </font>
    <font>
      <b/>
      <sz val="10"/>
      <color indexed="57"/>
      <name val="Times New Roman"/>
      <family val="1"/>
    </font>
    <font>
      <b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color indexed="57"/>
      <name val="Times New Roman"/>
      <family val="1"/>
    </font>
    <font>
      <b/>
      <sz val="8"/>
      <color indexed="10"/>
      <name val="Times New Roman"/>
      <family val="1"/>
    </font>
    <font>
      <b/>
      <i/>
      <sz val="8"/>
      <color indexed="10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Arial"/>
      <family val="2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b/>
      <sz val="8"/>
      <color indexed="57"/>
      <name val="Arial"/>
      <family val="2"/>
    </font>
    <font>
      <b/>
      <sz val="9"/>
      <name val="Arial"/>
      <family val="2"/>
    </font>
    <font>
      <b/>
      <sz val="12"/>
      <name val="Arial Cyr"/>
      <family val="2"/>
    </font>
    <font>
      <sz val="14"/>
      <name val="Arial Cyr"/>
      <family val="2"/>
    </font>
    <font>
      <sz val="9"/>
      <name val="Arial"/>
      <family val="2"/>
    </font>
    <font>
      <sz val="9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b/>
      <sz val="8"/>
      <color indexed="57"/>
      <name val="Arial Cyr"/>
      <family val="2"/>
    </font>
    <font>
      <b/>
      <sz val="8"/>
      <color indexed="10"/>
      <name val="Arial Cyr"/>
      <family val="2"/>
    </font>
    <font>
      <b/>
      <i/>
      <sz val="8"/>
      <color indexed="10"/>
      <name val="Arial Cyr"/>
      <family val="2"/>
    </font>
    <font>
      <b/>
      <sz val="11"/>
      <name val="Times New Roman"/>
      <family val="1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4"/>
      </top>
      <bottom style="double">
        <color indexed="4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149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60" fillId="6" borderId="0" applyNumberFormat="0" applyBorder="0" applyAlignment="0" applyProtection="0"/>
    <xf numFmtId="0" fontId="1" fillId="7" borderId="0" applyNumberFormat="0" applyBorder="0" applyAlignment="0" applyProtection="0"/>
    <xf numFmtId="0" fontId="60" fillId="8" borderId="0" applyNumberFormat="0" applyBorder="0" applyAlignment="0" applyProtection="0"/>
    <xf numFmtId="0" fontId="1" fillId="9" borderId="0" applyNumberFormat="0" applyBorder="0" applyAlignment="0" applyProtection="0"/>
    <xf numFmtId="0" fontId="60" fillId="10" borderId="0" applyNumberFormat="0" applyBorder="0" applyAlignment="0" applyProtection="0"/>
    <xf numFmtId="0" fontId="1" fillId="11" borderId="0" applyNumberFormat="0" applyBorder="0" applyAlignment="0" applyProtection="0"/>
    <xf numFmtId="0" fontId="60" fillId="12" borderId="0" applyNumberFormat="0" applyBorder="0" applyAlignment="0" applyProtection="0"/>
    <xf numFmtId="0" fontId="1" fillId="5" borderId="0" applyNumberFormat="0" applyBorder="0" applyAlignment="0" applyProtection="0"/>
    <xf numFmtId="0" fontId="60" fillId="13" borderId="0" applyNumberFormat="0" applyBorder="0" applyAlignment="0" applyProtection="0"/>
    <xf numFmtId="0" fontId="1" fillId="14" borderId="0" applyNumberFormat="0" applyBorder="0" applyAlignment="0" applyProtection="0"/>
    <xf numFmtId="0" fontId="60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60" fillId="17" borderId="0" applyNumberFormat="0" applyBorder="0" applyAlignment="0" applyProtection="0"/>
    <xf numFmtId="0" fontId="1" fillId="18" borderId="0" applyNumberFormat="0" applyBorder="0" applyAlignment="0" applyProtection="0"/>
    <xf numFmtId="0" fontId="60" fillId="19" borderId="0" applyNumberFormat="0" applyBorder="0" applyAlignment="0" applyProtection="0"/>
    <xf numFmtId="0" fontId="1" fillId="20" borderId="0" applyNumberFormat="0" applyBorder="0" applyAlignment="0" applyProtection="0"/>
    <xf numFmtId="0" fontId="60" fillId="21" borderId="0" applyNumberFormat="0" applyBorder="0" applyAlignment="0" applyProtection="0"/>
    <xf numFmtId="0" fontId="1" fillId="11" borderId="0" applyNumberFormat="0" applyBorder="0" applyAlignment="0" applyProtection="0"/>
    <xf numFmtId="0" fontId="60" fillId="22" borderId="0" applyNumberFormat="0" applyBorder="0" applyAlignment="0" applyProtection="0"/>
    <xf numFmtId="0" fontId="1" fillId="16" borderId="0" applyNumberFormat="0" applyBorder="0" applyAlignment="0" applyProtection="0"/>
    <xf numFmtId="0" fontId="60" fillId="23" borderId="0" applyNumberFormat="0" applyBorder="0" applyAlignment="0" applyProtection="0"/>
    <xf numFmtId="0" fontId="1" fillId="24" borderId="0" applyNumberFormat="0" applyBorder="0" applyAlignment="0" applyProtection="0"/>
    <xf numFmtId="0" fontId="60" fillId="25" borderId="0" applyNumberFormat="0" applyBorder="0" applyAlignment="0" applyProtection="0"/>
    <xf numFmtId="0" fontId="2" fillId="16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14" borderId="0" applyNumberFormat="0" applyBorder="0" applyAlignment="0" applyProtection="0"/>
    <xf numFmtId="0" fontId="2" fillId="27" borderId="0" applyNumberFormat="0" applyBorder="0" applyAlignment="0" applyProtection="0"/>
    <xf numFmtId="0" fontId="61" fillId="28" borderId="0" applyNumberFormat="0" applyBorder="0" applyAlignment="0" applyProtection="0"/>
    <xf numFmtId="0" fontId="2" fillId="18" borderId="0" applyNumberFormat="0" applyBorder="0" applyAlignment="0" applyProtection="0"/>
    <xf numFmtId="0" fontId="61" fillId="29" borderId="0" applyNumberFormat="0" applyBorder="0" applyAlignment="0" applyProtection="0"/>
    <xf numFmtId="0" fontId="2" fillId="20" borderId="0" applyNumberFormat="0" applyBorder="0" applyAlignment="0" applyProtection="0"/>
    <xf numFmtId="0" fontId="61" fillId="30" borderId="0" applyNumberFormat="0" applyBorder="0" applyAlignment="0" applyProtection="0"/>
    <xf numFmtId="0" fontId="2" fillId="31" borderId="0" applyNumberFormat="0" applyBorder="0" applyAlignment="0" applyProtection="0"/>
    <xf numFmtId="0" fontId="61" fillId="32" borderId="0" applyNumberFormat="0" applyBorder="0" applyAlignment="0" applyProtection="0"/>
    <xf numFmtId="0" fontId="2" fillId="33" borderId="0" applyNumberFormat="0" applyBorder="0" applyAlignment="0" applyProtection="0"/>
    <xf numFmtId="0" fontId="61" fillId="34" borderId="0" applyNumberFormat="0" applyBorder="0" applyAlignment="0" applyProtection="0"/>
    <xf numFmtId="0" fontId="2" fillId="35" borderId="0" applyNumberFormat="0" applyBorder="0" applyAlignment="0" applyProtection="0"/>
    <xf numFmtId="0" fontId="61" fillId="36" borderId="0" applyNumberFormat="0" applyBorder="0" applyAlignment="0" applyProtection="0"/>
    <xf numFmtId="0" fontId="2" fillId="16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14" borderId="0" applyNumberFormat="0" applyBorder="0" applyAlignment="0" applyProtection="0"/>
    <xf numFmtId="0" fontId="3" fillId="7" borderId="0" applyNumberFormat="0" applyBorder="0" applyAlignment="0" applyProtection="0"/>
    <xf numFmtId="0" fontId="4" fillId="0" borderId="0">
      <alignment/>
      <protection/>
    </xf>
    <xf numFmtId="0" fontId="5" fillId="2" borderId="1" applyNumberFormat="0" applyAlignment="0" applyProtection="0"/>
    <xf numFmtId="0" fontId="6" fillId="38" borderId="2" applyNumberFormat="0" applyAlignment="0" applyProtection="0"/>
    <xf numFmtId="0" fontId="4" fillId="0" borderId="0">
      <alignment/>
      <protection/>
    </xf>
    <xf numFmtId="0" fontId="7" fillId="2" borderId="0" applyNumberFormat="0" applyBorder="0" applyAlignment="0" applyProtection="0"/>
    <xf numFmtId="0" fontId="8" fillId="9" borderId="0" applyNumberFormat="0" applyBorder="0" applyAlignment="0" applyProtection="0"/>
    <xf numFmtId="0" fontId="9" fillId="2" borderId="3" applyNumberFormat="0" applyAlignment="0" applyProtection="0"/>
    <xf numFmtId="0" fontId="10" fillId="2" borderId="3" applyNumberFormat="0" applyAlignment="0" applyProtection="0"/>
    <xf numFmtId="0" fontId="11" fillId="2" borderId="4" applyNumberFormat="0" applyAlignment="0" applyProtection="0"/>
    <xf numFmtId="0" fontId="11" fillId="2" borderId="0" applyNumberFormat="0" applyBorder="0" applyAlignment="0" applyProtection="0"/>
    <xf numFmtId="0" fontId="12" fillId="14" borderId="1" applyNumberFormat="0" applyAlignment="0" applyProtection="0"/>
    <xf numFmtId="0" fontId="13" fillId="2" borderId="5" applyNumberFormat="0" applyAlignment="0" applyProtection="0"/>
    <xf numFmtId="0" fontId="14" fillId="26" borderId="0" applyNumberFormat="0" applyBorder="0" applyAlignment="0" applyProtection="0"/>
    <xf numFmtId="0" fontId="0" fillId="4" borderId="6" applyNumberFormat="0" applyAlignment="0" applyProtection="0"/>
    <xf numFmtId="0" fontId="15" fillId="2" borderId="7" applyNumberFormat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7" fillId="2" borderId="0" applyNumberFormat="0" applyBorder="0" applyAlignment="0" applyProtection="0"/>
    <xf numFmtId="0" fontId="18" fillId="2" borderId="8" applyNumberFormat="0" applyAlignment="0" applyProtection="0"/>
    <xf numFmtId="0" fontId="4" fillId="0" borderId="0">
      <alignment/>
      <protection/>
    </xf>
    <xf numFmtId="0" fontId="19" fillId="2" borderId="0" applyNumberFormat="0" applyBorder="0" applyAlignment="0" applyProtection="0"/>
    <xf numFmtId="0" fontId="16" fillId="39" borderId="0">
      <alignment/>
      <protection/>
    </xf>
    <xf numFmtId="0" fontId="16" fillId="0" borderId="0">
      <alignment horizontal="left" wrapText="1"/>
      <protection/>
    </xf>
    <xf numFmtId="0" fontId="20" fillId="0" borderId="0">
      <alignment horizontal="center" wrapText="1"/>
      <protection/>
    </xf>
    <xf numFmtId="0" fontId="20" fillId="0" borderId="0">
      <alignment horizontal="center"/>
      <protection/>
    </xf>
    <xf numFmtId="0" fontId="16" fillId="0" borderId="0">
      <alignment horizontal="right"/>
      <protection/>
    </xf>
    <xf numFmtId="0" fontId="16" fillId="39" borderId="9">
      <alignment/>
      <protection/>
    </xf>
    <xf numFmtId="0" fontId="16" fillId="0" borderId="10">
      <alignment horizontal="center" vertical="center" wrapText="1"/>
      <protection/>
    </xf>
    <xf numFmtId="0" fontId="16" fillId="39" borderId="11">
      <alignment/>
      <protection/>
    </xf>
    <xf numFmtId="49" fontId="16" fillId="0" borderId="10">
      <alignment horizontal="center" vertical="top" shrinkToFit="1"/>
      <protection/>
    </xf>
    <xf numFmtId="0" fontId="16" fillId="0" borderId="10">
      <alignment horizontal="center" vertical="top" wrapText="1"/>
      <protection/>
    </xf>
    <xf numFmtId="4" fontId="16" fillId="0" borderId="10">
      <alignment horizontal="right" vertical="top" shrinkToFit="1"/>
      <protection/>
    </xf>
    <xf numFmtId="10" fontId="16" fillId="0" borderId="10">
      <alignment horizontal="center" vertical="top" shrinkToFit="1"/>
      <protection/>
    </xf>
    <xf numFmtId="0" fontId="16" fillId="39" borderId="12">
      <alignment/>
      <protection/>
    </xf>
    <xf numFmtId="49" fontId="21" fillId="0" borderId="10">
      <alignment horizontal="left" vertical="top" shrinkToFit="1"/>
      <protection/>
    </xf>
    <xf numFmtId="4" fontId="21" fillId="26" borderId="10">
      <alignment horizontal="right" vertical="top" shrinkToFit="1"/>
      <protection/>
    </xf>
    <xf numFmtId="10" fontId="21" fillId="26" borderId="10">
      <alignment horizontal="center" vertical="top" shrinkToFit="1"/>
      <protection/>
    </xf>
    <xf numFmtId="0" fontId="16" fillId="0" borderId="0">
      <alignment/>
      <protection/>
    </xf>
    <xf numFmtId="0" fontId="16" fillId="39" borderId="9">
      <alignment horizontal="left"/>
      <protection/>
    </xf>
    <xf numFmtId="0" fontId="16" fillId="0" borderId="10">
      <alignment horizontal="left" vertical="top" wrapText="1"/>
      <protection/>
    </xf>
    <xf numFmtId="4" fontId="21" fillId="5" borderId="10">
      <alignment horizontal="right" vertical="top" shrinkToFit="1"/>
      <protection/>
    </xf>
    <xf numFmtId="10" fontId="21" fillId="5" borderId="10">
      <alignment horizontal="center" vertical="top" shrinkToFit="1"/>
      <protection/>
    </xf>
    <xf numFmtId="0" fontId="16" fillId="39" borderId="11">
      <alignment horizontal="left"/>
      <protection/>
    </xf>
    <xf numFmtId="0" fontId="16" fillId="39" borderId="12">
      <alignment horizontal="left"/>
      <protection/>
    </xf>
    <xf numFmtId="0" fontId="16" fillId="39" borderId="0">
      <alignment horizontal="left"/>
      <protection/>
    </xf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31" borderId="0" applyNumberFormat="0" applyBorder="0" applyAlignment="0" applyProtection="0"/>
    <xf numFmtId="0" fontId="2" fillId="33" borderId="0" applyNumberFormat="0" applyBorder="0" applyAlignment="0" applyProtection="0"/>
    <xf numFmtId="0" fontId="2" fillId="43" borderId="0" applyNumberFormat="0" applyBorder="0" applyAlignment="0" applyProtection="0"/>
    <xf numFmtId="0" fontId="12" fillId="14" borderId="1" applyNumberFormat="0" applyAlignment="0" applyProtection="0"/>
    <xf numFmtId="0" fontId="15" fillId="39" borderId="7" applyNumberFormat="0" applyAlignment="0" applyProtection="0"/>
    <xf numFmtId="0" fontId="22" fillId="39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3" fillId="2" borderId="13" applyNumberFormat="0" applyAlignment="0" applyProtection="0"/>
    <xf numFmtId="0" fontId="24" fillId="2" borderId="14" applyNumberFormat="0" applyAlignment="0" applyProtection="0"/>
    <xf numFmtId="0" fontId="25" fillId="2" borderId="15" applyNumberFormat="0" applyAlignment="0" applyProtection="0"/>
    <xf numFmtId="0" fontId="25" fillId="2" borderId="0" applyNumberFormat="0" applyBorder="0" applyAlignment="0" applyProtection="0"/>
    <xf numFmtId="0" fontId="18" fillId="2" borderId="16" applyNumberFormat="0" applyAlignment="0" applyProtection="0"/>
    <xf numFmtId="0" fontId="6" fillId="38" borderId="2" applyNumberFormat="0" applyAlignment="0" applyProtection="0"/>
    <xf numFmtId="0" fontId="26" fillId="2" borderId="0" applyNumberFormat="0" applyBorder="0" applyAlignment="0" applyProtection="0"/>
    <xf numFmtId="0" fontId="14" fillId="26" borderId="0" applyNumberFormat="0" applyBorder="0" applyAlignment="0" applyProtection="0"/>
    <xf numFmtId="0" fontId="27" fillId="7" borderId="0" applyNumberFormat="0" applyBorder="0" applyAlignment="0" applyProtection="0"/>
    <xf numFmtId="0" fontId="7" fillId="2" borderId="0" applyNumberFormat="0" applyBorder="0" applyAlignment="0" applyProtection="0"/>
    <xf numFmtId="0" fontId="0" fillId="4" borderId="6" applyNumberFormat="0" applyAlignment="0" applyProtection="0"/>
    <xf numFmtId="9" fontId="0" fillId="0" borderId="0" applyFill="0" applyBorder="0" applyAlignment="0" applyProtection="0"/>
    <xf numFmtId="0" fontId="28" fillId="2" borderId="5" applyNumberFormat="0" applyAlignment="0" applyProtection="0"/>
    <xf numFmtId="0" fontId="19" fillId="2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8" fillId="9" borderId="0" applyNumberFormat="0" applyBorder="0" applyAlignment="0" applyProtection="0"/>
  </cellStyleXfs>
  <cellXfs count="161">
    <xf numFmtId="0" fontId="0" fillId="2" borderId="0" xfId="0" applyAlignment="1">
      <alignment/>
    </xf>
    <xf numFmtId="0" fontId="29" fillId="2" borderId="0" xfId="0" applyFont="1" applyAlignment="1">
      <alignment/>
    </xf>
    <xf numFmtId="0" fontId="30" fillId="2" borderId="0" xfId="0" applyFont="1" applyAlignment="1">
      <alignment/>
    </xf>
    <xf numFmtId="0" fontId="31" fillId="2" borderId="0" xfId="0" applyFont="1" applyAlignment="1">
      <alignment/>
    </xf>
    <xf numFmtId="0" fontId="32" fillId="2" borderId="0" xfId="0" applyFont="1" applyAlignment="1">
      <alignment/>
    </xf>
    <xf numFmtId="0" fontId="33" fillId="2" borderId="0" xfId="0" applyFont="1" applyAlignment="1">
      <alignment/>
    </xf>
    <xf numFmtId="0" fontId="35" fillId="2" borderId="0" xfId="0" applyFont="1" applyAlignment="1">
      <alignment/>
    </xf>
    <xf numFmtId="0" fontId="36" fillId="2" borderId="0" xfId="0" applyFont="1" applyAlignment="1">
      <alignment/>
    </xf>
    <xf numFmtId="0" fontId="37" fillId="2" borderId="0" xfId="0" applyFont="1" applyAlignment="1">
      <alignment/>
    </xf>
    <xf numFmtId="0" fontId="39" fillId="2" borderId="10" xfId="0" applyFont="1" applyBorder="1" applyAlignment="1">
      <alignment horizontal="center" vertical="center" wrapText="1"/>
    </xf>
    <xf numFmtId="0" fontId="38" fillId="2" borderId="10" xfId="0" applyFont="1" applyBorder="1" applyAlignment="1">
      <alignment horizontal="center" vertical="center" wrapText="1"/>
    </xf>
    <xf numFmtId="0" fontId="38" fillId="2" borderId="17" xfId="0" applyFont="1" applyBorder="1" applyAlignment="1">
      <alignment horizontal="center" vertical="center" wrapText="1"/>
    </xf>
    <xf numFmtId="0" fontId="39" fillId="2" borderId="17" xfId="0" applyFont="1" applyBorder="1" applyAlignment="1">
      <alignment horizontal="center" vertical="center" wrapText="1"/>
    </xf>
    <xf numFmtId="14" fontId="38" fillId="2" borderId="17" xfId="0" applyNumberFormat="1" applyFont="1" applyBorder="1" applyAlignment="1">
      <alignment horizontal="center" vertical="center" wrapText="1"/>
    </xf>
    <xf numFmtId="0" fontId="38" fillId="0" borderId="17" xfId="0" applyFont="1" applyFill="1" applyBorder="1" applyAlignment="1">
      <alignment horizontal="center" vertical="center" wrapText="1"/>
    </xf>
    <xf numFmtId="14" fontId="38" fillId="2" borderId="10" xfId="0" applyNumberFormat="1" applyFont="1" applyBorder="1" applyAlignment="1">
      <alignment horizontal="center" vertical="center" wrapText="1"/>
    </xf>
    <xf numFmtId="0" fontId="40" fillId="2" borderId="10" xfId="0" applyFont="1" applyBorder="1" applyAlignment="1">
      <alignment horizontal="left" wrapText="1"/>
    </xf>
    <xf numFmtId="4" fontId="40" fillId="0" borderId="10" xfId="0" applyNumberFormat="1" applyFont="1" applyFill="1" applyBorder="1" applyAlignment="1">
      <alignment wrapText="1"/>
    </xf>
    <xf numFmtId="164" fontId="40" fillId="0" borderId="10" xfId="0" applyNumberFormat="1" applyFont="1" applyFill="1" applyBorder="1" applyAlignment="1">
      <alignment wrapText="1"/>
    </xf>
    <xf numFmtId="4" fontId="40" fillId="2" borderId="10" xfId="0" applyNumberFormat="1" applyFont="1" applyBorder="1" applyAlignment="1">
      <alignment/>
    </xf>
    <xf numFmtId="3" fontId="40" fillId="0" borderId="10" xfId="0" applyNumberFormat="1" applyFont="1" applyFill="1" applyBorder="1" applyAlignment="1">
      <alignment wrapText="1"/>
    </xf>
    <xf numFmtId="4" fontId="40" fillId="2" borderId="17" xfId="0" applyNumberFormat="1" applyFont="1" applyBorder="1" applyAlignment="1">
      <alignment horizontal="right" wrapText="1"/>
    </xf>
    <xf numFmtId="164" fontId="41" fillId="0" borderId="10" xfId="0" applyNumberFormat="1" applyFont="1" applyFill="1" applyBorder="1" applyAlignment="1">
      <alignment wrapText="1"/>
    </xf>
    <xf numFmtId="2" fontId="40" fillId="0" borderId="10" xfId="0" applyNumberFormat="1" applyFont="1" applyFill="1" applyBorder="1" applyAlignment="1">
      <alignment wrapText="1"/>
    </xf>
    <xf numFmtId="4" fontId="40" fillId="2" borderId="10" xfId="0" applyNumberFormat="1" applyFont="1" applyBorder="1" applyAlignment="1">
      <alignment wrapText="1"/>
    </xf>
    <xf numFmtId="164" fontId="41" fillId="2" borderId="10" xfId="0" applyNumberFormat="1" applyFont="1" applyBorder="1" applyAlignment="1">
      <alignment wrapText="1"/>
    </xf>
    <xf numFmtId="4" fontId="40" fillId="2" borderId="10" xfId="0" applyNumberFormat="1" applyFont="1" applyBorder="1" applyAlignment="1">
      <alignment/>
    </xf>
    <xf numFmtId="4" fontId="40" fillId="0" borderId="10" xfId="0" applyNumberFormat="1" applyFont="1" applyFill="1" applyBorder="1" applyAlignment="1">
      <alignment horizontal="right" wrapText="1"/>
    </xf>
    <xf numFmtId="4" fontId="29" fillId="2" borderId="0" xfId="0" applyNumberFormat="1" applyFont="1" applyAlignment="1">
      <alignment/>
    </xf>
    <xf numFmtId="0" fontId="41" fillId="2" borderId="10" xfId="0" applyFont="1" applyBorder="1" applyAlignment="1">
      <alignment horizontal="left" wrapText="1"/>
    </xf>
    <xf numFmtId="4" fontId="41" fillId="0" borderId="10" xfId="0" applyNumberFormat="1" applyFont="1" applyFill="1" applyBorder="1" applyAlignment="1">
      <alignment wrapText="1"/>
    </xf>
    <xf numFmtId="4" fontId="41" fillId="2" borderId="10" xfId="0" applyNumberFormat="1" applyFont="1" applyBorder="1" applyAlignment="1">
      <alignment/>
    </xf>
    <xf numFmtId="3" fontId="41" fillId="0" borderId="10" xfId="0" applyNumberFormat="1" applyFont="1" applyFill="1" applyBorder="1" applyAlignment="1">
      <alignment wrapText="1"/>
    </xf>
    <xf numFmtId="3" fontId="42" fillId="0" borderId="10" xfId="0" applyNumberFormat="1" applyFont="1" applyFill="1" applyBorder="1" applyAlignment="1">
      <alignment wrapText="1"/>
    </xf>
    <xf numFmtId="2" fontId="41" fillId="0" borderId="10" xfId="0" applyNumberFormat="1" applyFont="1" applyFill="1" applyBorder="1" applyAlignment="1">
      <alignment wrapText="1"/>
    </xf>
    <xf numFmtId="4" fontId="41" fillId="2" borderId="10" xfId="0" applyNumberFormat="1" applyFont="1" applyBorder="1" applyAlignment="1">
      <alignment wrapText="1"/>
    </xf>
    <xf numFmtId="4" fontId="41" fillId="2" borderId="10" xfId="0" applyNumberFormat="1" applyFont="1" applyBorder="1" applyAlignment="1">
      <alignment/>
    </xf>
    <xf numFmtId="3" fontId="43" fillId="0" borderId="10" xfId="0" applyNumberFormat="1" applyFont="1" applyFill="1" applyBorder="1" applyAlignment="1">
      <alignment wrapText="1"/>
    </xf>
    <xf numFmtId="165" fontId="40" fillId="0" borderId="10" xfId="0" applyNumberFormat="1" applyFont="1" applyFill="1" applyBorder="1" applyAlignment="1">
      <alignment wrapText="1"/>
    </xf>
    <xf numFmtId="164" fontId="40" fillId="2" borderId="10" xfId="0" applyNumberFormat="1" applyFont="1" applyBorder="1" applyAlignment="1">
      <alignment wrapText="1"/>
    </xf>
    <xf numFmtId="4" fontId="41" fillId="0" borderId="10" xfId="0" applyNumberFormat="1" applyFont="1" applyFill="1" applyBorder="1" applyAlignment="1">
      <alignment horizontal="right" wrapText="1"/>
    </xf>
    <xf numFmtId="165" fontId="41" fillId="0" borderId="10" xfId="0" applyNumberFormat="1" applyFont="1" applyFill="1" applyBorder="1" applyAlignment="1">
      <alignment wrapText="1"/>
    </xf>
    <xf numFmtId="0" fontId="39" fillId="2" borderId="0" xfId="0" applyFont="1" applyBorder="1" applyAlignment="1">
      <alignment horizontal="left" wrapText="1"/>
    </xf>
    <xf numFmtId="4" fontId="39" fillId="0" borderId="0" xfId="0" applyNumberFormat="1" applyFont="1" applyFill="1" applyBorder="1" applyAlignment="1">
      <alignment wrapText="1"/>
    </xf>
    <xf numFmtId="2" fontId="39" fillId="0" borderId="0" xfId="0" applyNumberFormat="1" applyFont="1" applyFill="1" applyBorder="1" applyAlignment="1">
      <alignment wrapText="1"/>
    </xf>
    <xf numFmtId="164" fontId="39" fillId="0" borderId="0" xfId="0" applyNumberFormat="1" applyFont="1" applyFill="1" applyBorder="1" applyAlignment="1">
      <alignment wrapText="1"/>
    </xf>
    <xf numFmtId="164" fontId="38" fillId="0" borderId="0" xfId="0" applyNumberFormat="1" applyFont="1" applyFill="1" applyBorder="1" applyAlignment="1">
      <alignment wrapText="1"/>
    </xf>
    <xf numFmtId="3" fontId="39" fillId="0" borderId="0" xfId="0" applyNumberFormat="1" applyFont="1" applyFill="1" applyBorder="1" applyAlignment="1">
      <alignment wrapText="1"/>
    </xf>
    <xf numFmtId="3" fontId="39" fillId="0" borderId="0" xfId="0" applyNumberFormat="1" applyFont="1" applyFill="1" applyBorder="1" applyAlignment="1">
      <alignment horizontal="right" wrapText="1"/>
    </xf>
    <xf numFmtId="4" fontId="44" fillId="0" borderId="0" xfId="0" applyNumberFormat="1" applyFont="1" applyFill="1" applyBorder="1" applyAlignment="1">
      <alignment wrapText="1"/>
    </xf>
    <xf numFmtId="1" fontId="39" fillId="0" borderId="0" xfId="0" applyNumberFormat="1" applyFont="1" applyFill="1" applyBorder="1" applyAlignment="1">
      <alignment wrapText="1"/>
    </xf>
    <xf numFmtId="4" fontId="39" fillId="2" borderId="0" xfId="0" applyNumberFormat="1" applyFont="1" applyBorder="1" applyAlignment="1">
      <alignment wrapText="1"/>
    </xf>
    <xf numFmtId="2" fontId="39" fillId="2" borderId="0" xfId="0" applyNumberFormat="1" applyFont="1" applyBorder="1" applyAlignment="1">
      <alignment wrapText="1"/>
    </xf>
    <xf numFmtId="164" fontId="39" fillId="2" borderId="0" xfId="0" applyNumberFormat="1" applyFont="1" applyBorder="1" applyAlignment="1">
      <alignment wrapText="1"/>
    </xf>
    <xf numFmtId="4" fontId="39" fillId="2" borderId="0" xfId="0" applyNumberFormat="1" applyFont="1" applyBorder="1" applyAlignment="1">
      <alignment/>
    </xf>
    <xf numFmtId="2" fontId="39" fillId="2" borderId="0" xfId="0" applyNumberFormat="1" applyFont="1" applyBorder="1" applyAlignment="1">
      <alignment/>
    </xf>
    <xf numFmtId="0" fontId="33" fillId="2" borderId="0" xfId="0" applyFont="1" applyBorder="1" applyAlignment="1">
      <alignment horizontal="left" wrapText="1"/>
    </xf>
    <xf numFmtId="164" fontId="45" fillId="0" borderId="0" xfId="0" applyNumberFormat="1" applyFont="1" applyFill="1" applyBorder="1" applyAlignment="1">
      <alignment/>
    </xf>
    <xf numFmtId="164" fontId="37" fillId="0" borderId="0" xfId="0" applyNumberFormat="1" applyFont="1" applyFill="1" applyBorder="1" applyAlignment="1">
      <alignment/>
    </xf>
    <xf numFmtId="164" fontId="46" fillId="0" borderId="0" xfId="0" applyNumberFormat="1" applyFont="1" applyFill="1" applyBorder="1" applyAlignment="1">
      <alignment wrapText="1"/>
    </xf>
    <xf numFmtId="164" fontId="47" fillId="0" borderId="0" xfId="0" applyNumberFormat="1" applyFont="1" applyFill="1" applyBorder="1" applyAlignment="1">
      <alignment/>
    </xf>
    <xf numFmtId="0" fontId="38" fillId="2" borderId="0" xfId="0" applyFont="1" applyAlignment="1">
      <alignment/>
    </xf>
    <xf numFmtId="4" fontId="42" fillId="0" borderId="10" xfId="0" applyNumberFormat="1" applyFont="1" applyFill="1" applyBorder="1" applyAlignment="1">
      <alignment/>
    </xf>
    <xf numFmtId="164" fontId="42" fillId="0" borderId="18" xfId="0" applyNumberFormat="1" applyFont="1" applyFill="1" applyBorder="1" applyAlignment="1">
      <alignment/>
    </xf>
    <xf numFmtId="164" fontId="42" fillId="0" borderId="10" xfId="0" applyNumberFormat="1" applyFont="1" applyFill="1" applyBorder="1" applyAlignment="1">
      <alignment/>
    </xf>
    <xf numFmtId="2" fontId="39" fillId="0" borderId="0" xfId="0" applyNumberFormat="1" applyFont="1" applyFill="1" applyBorder="1" applyAlignment="1">
      <alignment/>
    </xf>
    <xf numFmtId="164" fontId="40" fillId="0" borderId="18" xfId="0" applyNumberFormat="1" applyFont="1" applyFill="1" applyBorder="1" applyAlignment="1">
      <alignment wrapText="1"/>
    </xf>
    <xf numFmtId="4" fontId="38" fillId="2" borderId="0" xfId="0" applyNumberFormat="1" applyFont="1" applyAlignment="1">
      <alignment/>
    </xf>
    <xf numFmtId="164" fontId="41" fillId="0" borderId="18" xfId="0" applyNumberFormat="1" applyFont="1" applyFill="1" applyBorder="1" applyAlignment="1">
      <alignment wrapText="1"/>
    </xf>
    <xf numFmtId="4" fontId="40" fillId="0" borderId="10" xfId="0" applyNumberFormat="1" applyFont="1" applyFill="1" applyBorder="1" applyAlignment="1">
      <alignment/>
    </xf>
    <xf numFmtId="2" fontId="46" fillId="0" borderId="0" xfId="0" applyNumberFormat="1" applyFont="1" applyFill="1" applyBorder="1" applyAlignment="1">
      <alignment/>
    </xf>
    <xf numFmtId="4" fontId="41" fillId="2" borderId="19" xfId="0" applyNumberFormat="1" applyFont="1" applyBorder="1" applyAlignment="1">
      <alignment horizontal="right"/>
    </xf>
    <xf numFmtId="0" fontId="49" fillId="2" borderId="0" xfId="0" applyFont="1" applyAlignment="1">
      <alignment wrapText="1"/>
    </xf>
    <xf numFmtId="0" fontId="0" fillId="2" borderId="0" xfId="0" applyAlignment="1">
      <alignment horizontal="center" wrapText="1"/>
    </xf>
    <xf numFmtId="0" fontId="50" fillId="2" borderId="0" xfId="0" applyFont="1" applyAlignment="1">
      <alignment horizontal="center" wrapText="1"/>
    </xf>
    <xf numFmtId="0" fontId="38" fillId="2" borderId="20" xfId="0" applyFont="1" applyBorder="1" applyAlignment="1">
      <alignment horizontal="center"/>
    </xf>
    <xf numFmtId="0" fontId="38" fillId="2" borderId="21" xfId="0" applyFont="1" applyBorder="1" applyAlignment="1">
      <alignment horizontal="center" wrapText="1"/>
    </xf>
    <xf numFmtId="2" fontId="48" fillId="2" borderId="18" xfId="0" applyNumberFormat="1" applyFont="1" applyBorder="1" applyAlignment="1">
      <alignment/>
    </xf>
    <xf numFmtId="4" fontId="51" fillId="2" borderId="10" xfId="0" applyNumberFormat="1" applyFont="1" applyBorder="1" applyAlignment="1">
      <alignment/>
    </xf>
    <xf numFmtId="164" fontId="51" fillId="2" borderId="10" xfId="0" applyNumberFormat="1" applyFont="1" applyBorder="1" applyAlignment="1">
      <alignment/>
    </xf>
    <xf numFmtId="3" fontId="51" fillId="2" borderId="19" xfId="0" applyNumberFormat="1" applyFont="1" applyBorder="1" applyAlignment="1">
      <alignment/>
    </xf>
    <xf numFmtId="4" fontId="40" fillId="2" borderId="10" xfId="0" applyNumberFormat="1" applyFont="1" applyBorder="1" applyAlignment="1">
      <alignment/>
    </xf>
    <xf numFmtId="4" fontId="51" fillId="2" borderId="10" xfId="0" applyNumberFormat="1" applyFont="1" applyBorder="1" applyAlignment="1">
      <alignment/>
    </xf>
    <xf numFmtId="166" fontId="51" fillId="2" borderId="19" xfId="0" applyNumberFormat="1" applyFont="1" applyBorder="1" applyAlignment="1">
      <alignment/>
    </xf>
    <xf numFmtId="166" fontId="51" fillId="2" borderId="10" xfId="0" applyNumberFormat="1" applyFont="1" applyBorder="1" applyAlignment="1">
      <alignment/>
    </xf>
    <xf numFmtId="3" fontId="51" fillId="2" borderId="10" xfId="0" applyNumberFormat="1" applyFont="1" applyBorder="1" applyAlignment="1">
      <alignment/>
    </xf>
    <xf numFmtId="4" fontId="40" fillId="2" borderId="10" xfId="0" applyNumberFormat="1" applyFont="1" applyBorder="1" applyAlignment="1">
      <alignment horizontal="right" wrapText="1"/>
    </xf>
    <xf numFmtId="3" fontId="40" fillId="2" borderId="10" xfId="0" applyNumberFormat="1" applyFont="1" applyBorder="1" applyAlignment="1">
      <alignment/>
    </xf>
    <xf numFmtId="166" fontId="40" fillId="2" borderId="10" xfId="0" applyNumberFormat="1" applyFont="1" applyBorder="1" applyAlignment="1">
      <alignment/>
    </xf>
    <xf numFmtId="4" fontId="41" fillId="2" borderId="10" xfId="0" applyNumberFormat="1" applyFont="1" applyBorder="1" applyAlignment="1">
      <alignment/>
    </xf>
    <xf numFmtId="4" fontId="48" fillId="2" borderId="10" xfId="0" applyNumberFormat="1" applyFont="1" applyBorder="1" applyAlignment="1">
      <alignment/>
    </xf>
    <xf numFmtId="2" fontId="52" fillId="2" borderId="0" xfId="0" applyNumberFormat="1" applyFont="1" applyAlignment="1">
      <alignment/>
    </xf>
    <xf numFmtId="0" fontId="48" fillId="2" borderId="18" xfId="0" applyFont="1" applyBorder="1" applyAlignment="1">
      <alignment/>
    </xf>
    <xf numFmtId="4" fontId="40" fillId="2" borderId="10" xfId="0" applyNumberFormat="1" applyFont="1" applyBorder="1" applyAlignment="1">
      <alignment wrapText="1"/>
    </xf>
    <xf numFmtId="4" fontId="40" fillId="2" borderId="10" xfId="0" applyNumberFormat="1" applyFont="1" applyBorder="1" applyAlignment="1">
      <alignment horizontal="right"/>
    </xf>
    <xf numFmtId="4" fontId="40" fillId="2" borderId="10" xfId="0" applyNumberFormat="1" applyFont="1" applyFill="1" applyBorder="1" applyAlignment="1">
      <alignment horizontal="right" shrinkToFit="1"/>
    </xf>
    <xf numFmtId="0" fontId="52" fillId="2" borderId="0" xfId="0" applyFont="1" applyAlignment="1">
      <alignment/>
    </xf>
    <xf numFmtId="3" fontId="51" fillId="2" borderId="21" xfId="0" applyNumberFormat="1" applyFont="1" applyBorder="1" applyAlignment="1">
      <alignment/>
    </xf>
    <xf numFmtId="4" fontId="40" fillId="2" borderId="10" xfId="0" applyNumberFormat="1" applyFont="1" applyFill="1" applyBorder="1" applyAlignment="1">
      <alignment/>
    </xf>
    <xf numFmtId="164" fontId="48" fillId="2" borderId="18" xfId="0" applyNumberFormat="1" applyFont="1" applyBorder="1" applyAlignment="1">
      <alignment/>
    </xf>
    <xf numFmtId="4" fontId="40" fillId="2" borderId="19" xfId="0" applyNumberFormat="1" applyFont="1" applyBorder="1" applyAlignment="1">
      <alignment/>
    </xf>
    <xf numFmtId="4" fontId="51" fillId="2" borderId="19" xfId="0" applyNumberFormat="1" applyFont="1" applyBorder="1" applyAlignment="1">
      <alignment/>
    </xf>
    <xf numFmtId="164" fontId="52" fillId="2" borderId="0" xfId="0" applyNumberFormat="1" applyFont="1" applyAlignment="1">
      <alignment/>
    </xf>
    <xf numFmtId="3" fontId="51" fillId="2" borderId="22" xfId="0" applyNumberFormat="1" applyFont="1" applyBorder="1" applyAlignment="1">
      <alignment/>
    </xf>
    <xf numFmtId="3" fontId="40" fillId="2" borderId="10" xfId="0" applyNumberFormat="1" applyFont="1" applyBorder="1" applyAlignment="1">
      <alignment horizontal="right"/>
    </xf>
    <xf numFmtId="0" fontId="39" fillId="0" borderId="18" xfId="0" applyFont="1" applyFill="1" applyBorder="1" applyAlignment="1">
      <alignment horizontal="center"/>
    </xf>
    <xf numFmtId="4" fontId="48" fillId="2" borderId="10" xfId="0" applyNumberFormat="1" applyFont="1" applyBorder="1" applyAlignment="1">
      <alignment/>
    </xf>
    <xf numFmtId="164" fontId="48" fillId="2" borderId="10" xfId="0" applyNumberFormat="1" applyFont="1" applyBorder="1" applyAlignment="1">
      <alignment/>
    </xf>
    <xf numFmtId="3" fontId="48" fillId="0" borderId="19" xfId="0" applyNumberFormat="1" applyFont="1" applyFill="1" applyBorder="1" applyAlignment="1">
      <alignment/>
    </xf>
    <xf numFmtId="4" fontId="48" fillId="0" borderId="19" xfId="0" applyNumberFormat="1" applyFont="1" applyFill="1" applyBorder="1" applyAlignment="1">
      <alignment/>
    </xf>
    <xf numFmtId="166" fontId="48" fillId="2" borderId="19" xfId="0" applyNumberFormat="1" applyFont="1" applyBorder="1" applyAlignment="1">
      <alignment/>
    </xf>
    <xf numFmtId="166" fontId="48" fillId="2" borderId="10" xfId="0" applyNumberFormat="1" applyFont="1" applyBorder="1" applyAlignment="1">
      <alignment/>
    </xf>
    <xf numFmtId="4" fontId="48" fillId="2" borderId="10" xfId="0" applyNumberFormat="1" applyFont="1" applyBorder="1" applyAlignment="1">
      <alignment horizontal="right" wrapText="1"/>
    </xf>
    <xf numFmtId="166" fontId="48" fillId="2" borderId="10" xfId="0" applyNumberFormat="1" applyFont="1" applyBorder="1" applyAlignment="1">
      <alignment horizontal="right"/>
    </xf>
    <xf numFmtId="166" fontId="48" fillId="0" borderId="19" xfId="0" applyNumberFormat="1" applyFont="1" applyFill="1" applyBorder="1" applyAlignment="1">
      <alignment/>
    </xf>
    <xf numFmtId="4" fontId="48" fillId="0" borderId="10" xfId="0" applyNumberFormat="1" applyFont="1" applyFill="1" applyBorder="1" applyAlignment="1">
      <alignment wrapText="1"/>
    </xf>
    <xf numFmtId="4" fontId="48" fillId="2" borderId="19" xfId="0" applyNumberFormat="1" applyFont="1" applyBorder="1" applyAlignment="1">
      <alignment/>
    </xf>
    <xf numFmtId="3" fontId="48" fillId="2" borderId="19" xfId="0" applyNumberFormat="1" applyFont="1" applyBorder="1" applyAlignment="1">
      <alignment/>
    </xf>
    <xf numFmtId="0" fontId="52" fillId="0" borderId="0" xfId="0" applyFont="1" applyFill="1" applyAlignment="1">
      <alignment/>
    </xf>
    <xf numFmtId="0" fontId="54" fillId="2" borderId="0" xfId="0" applyFont="1" applyAlignment="1">
      <alignment/>
    </xf>
    <xf numFmtId="0" fontId="55" fillId="2" borderId="0" xfId="0" applyFont="1" applyAlignment="1">
      <alignment/>
    </xf>
    <xf numFmtId="4" fontId="56" fillId="2" borderId="0" xfId="0" applyNumberFormat="1" applyFont="1" applyAlignment="1">
      <alignment/>
    </xf>
    <xf numFmtId="0" fontId="57" fillId="2" borderId="0" xfId="0" applyFont="1" applyAlignment="1">
      <alignment/>
    </xf>
    <xf numFmtId="4" fontId="59" fillId="2" borderId="10" xfId="0" applyNumberFormat="1" applyFont="1" applyBorder="1" applyAlignment="1">
      <alignment horizontal="right"/>
    </xf>
    <xf numFmtId="164" fontId="59" fillId="2" borderId="10" xfId="0" applyNumberFormat="1" applyFont="1" applyBorder="1" applyAlignment="1">
      <alignment horizontal="right"/>
    </xf>
    <xf numFmtId="4" fontId="0" fillId="2" borderId="10" xfId="0" applyNumberFormat="1" applyFont="1" applyBorder="1" applyAlignment="1">
      <alignment/>
    </xf>
    <xf numFmtId="164" fontId="0" fillId="0" borderId="10" xfId="0" applyNumberFormat="1" applyFont="1" applyFill="1" applyBorder="1" applyAlignment="1">
      <alignment wrapText="1"/>
    </xf>
    <xf numFmtId="4" fontId="0" fillId="0" borderId="10" xfId="0" applyNumberFormat="1" applyFont="1" applyFill="1" applyBorder="1" applyAlignment="1">
      <alignment/>
    </xf>
    <xf numFmtId="166" fontId="59" fillId="2" borderId="10" xfId="0" applyNumberFormat="1" applyFont="1" applyBorder="1" applyAlignment="1">
      <alignment horizontal="right"/>
    </xf>
    <xf numFmtId="4" fontId="0" fillId="0" borderId="10" xfId="0" applyNumberFormat="1" applyFont="1" applyFill="1" applyBorder="1" applyAlignment="1">
      <alignment wrapText="1"/>
    </xf>
    <xf numFmtId="4" fontId="0" fillId="2" borderId="10" xfId="0" applyNumberFormat="1" applyBorder="1" applyAlignment="1">
      <alignment/>
    </xf>
    <xf numFmtId="4" fontId="59" fillId="2" borderId="10" xfId="0" applyNumberFormat="1" applyFont="1" applyBorder="1" applyAlignment="1">
      <alignment/>
    </xf>
    <xf numFmtId="164" fontId="59" fillId="0" borderId="10" xfId="0" applyNumberFormat="1" applyFont="1" applyFill="1" applyBorder="1" applyAlignment="1">
      <alignment wrapText="1"/>
    </xf>
    <xf numFmtId="0" fontId="34" fillId="0" borderId="0" xfId="0" applyFont="1" applyFill="1" applyBorder="1" applyAlignment="1">
      <alignment horizontal="center" wrapText="1"/>
    </xf>
    <xf numFmtId="0" fontId="38" fillId="2" borderId="10" xfId="0" applyFont="1" applyBorder="1" applyAlignment="1">
      <alignment/>
    </xf>
    <xf numFmtId="0" fontId="39" fillId="2" borderId="10" xfId="0" applyFont="1" applyBorder="1" applyAlignment="1">
      <alignment horizontal="center"/>
    </xf>
    <xf numFmtId="0" fontId="39" fillId="2" borderId="10" xfId="0" applyFont="1" applyBorder="1" applyAlignment="1">
      <alignment horizontal="center" wrapText="1"/>
    </xf>
    <xf numFmtId="0" fontId="39" fillId="2" borderId="10" xfId="0" applyFont="1" applyBorder="1" applyAlignment="1">
      <alignment horizontal="center" vertical="center" wrapText="1"/>
    </xf>
    <xf numFmtId="0" fontId="39" fillId="2" borderId="23" xfId="0" applyFont="1" applyBorder="1" applyAlignment="1">
      <alignment horizontal="center" vertical="center" wrapText="1"/>
    </xf>
    <xf numFmtId="0" fontId="39" fillId="2" borderId="24" xfId="0" applyFont="1" applyBorder="1" applyAlignment="1">
      <alignment horizontal="center" vertical="center" wrapText="1"/>
    </xf>
    <xf numFmtId="0" fontId="39" fillId="2" borderId="24" xfId="0" applyFont="1" applyBorder="1" applyAlignment="1">
      <alignment horizontal="center"/>
    </xf>
    <xf numFmtId="0" fontId="38" fillId="2" borderId="18" xfId="0" applyFont="1" applyBorder="1" applyAlignment="1">
      <alignment horizontal="center" vertical="center" wrapText="1"/>
    </xf>
    <xf numFmtId="0" fontId="38" fillId="2" borderId="10" xfId="0" applyFont="1" applyBorder="1" applyAlignment="1">
      <alignment horizontal="center" vertical="center" wrapText="1"/>
    </xf>
    <xf numFmtId="0" fontId="41" fillId="2" borderId="10" xfId="0" applyFont="1" applyBorder="1" applyAlignment="1">
      <alignment horizontal="left"/>
    </xf>
    <xf numFmtId="0" fontId="40" fillId="2" borderId="10" xfId="0" applyFont="1" applyBorder="1" applyAlignment="1">
      <alignment horizontal="left"/>
    </xf>
    <xf numFmtId="0" fontId="40" fillId="2" borderId="10" xfId="0" applyFont="1" applyBorder="1" applyAlignment="1">
      <alignment horizontal="left" vertical="center" wrapText="1"/>
    </xf>
    <xf numFmtId="0" fontId="40" fillId="2" borderId="10" xfId="0" applyFont="1" applyBorder="1" applyAlignment="1">
      <alignment horizontal="left" wrapText="1"/>
    </xf>
    <xf numFmtId="0" fontId="48" fillId="2" borderId="10" xfId="0" applyFont="1" applyBorder="1" applyAlignment="1">
      <alignment horizontal="left"/>
    </xf>
    <xf numFmtId="0" fontId="49" fillId="2" borderId="0" xfId="0" applyFont="1" applyBorder="1" applyAlignment="1">
      <alignment horizontal="center" wrapText="1"/>
    </xf>
    <xf numFmtId="0" fontId="38" fillId="2" borderId="10" xfId="0" applyFont="1" applyBorder="1" applyAlignment="1">
      <alignment horizontal="center"/>
    </xf>
    <xf numFmtId="0" fontId="38" fillId="2" borderId="19" xfId="0" applyFont="1" applyBorder="1" applyAlignment="1">
      <alignment horizontal="center"/>
    </xf>
    <xf numFmtId="0" fontId="38" fillId="2" borderId="10" xfId="0" applyFont="1" applyBorder="1" applyAlignment="1">
      <alignment horizontal="center" wrapText="1"/>
    </xf>
    <xf numFmtId="0" fontId="38" fillId="2" borderId="18" xfId="0" applyFont="1" applyBorder="1" applyAlignment="1">
      <alignment horizontal="center" wrapText="1"/>
    </xf>
    <xf numFmtId="0" fontId="53" fillId="2" borderId="0" xfId="0" applyFont="1" applyBorder="1" applyAlignment="1">
      <alignment horizontal="center" wrapText="1"/>
    </xf>
    <xf numFmtId="0" fontId="58" fillId="2" borderId="10" xfId="0" applyFont="1" applyBorder="1" applyAlignment="1">
      <alignment horizontal="center" vertical="center"/>
    </xf>
    <xf numFmtId="0" fontId="34" fillId="2" borderId="10" xfId="0" applyFont="1" applyBorder="1" applyAlignment="1">
      <alignment horizontal="center" vertical="center" wrapText="1"/>
    </xf>
    <xf numFmtId="0" fontId="29" fillId="2" borderId="10" xfId="0" applyFont="1" applyBorder="1" applyAlignment="1">
      <alignment horizontal="center" vertical="center" wrapText="1"/>
    </xf>
    <xf numFmtId="0" fontId="34" fillId="2" borderId="10" xfId="0" applyFont="1" applyBorder="1" applyAlignment="1">
      <alignment horizontal="left"/>
    </xf>
    <xf numFmtId="0" fontId="29" fillId="2" borderId="10" xfId="0" applyFont="1" applyBorder="1" applyAlignment="1">
      <alignment horizontal="left"/>
    </xf>
    <xf numFmtId="0" fontId="29" fillId="2" borderId="10" xfId="0" applyFont="1" applyBorder="1" applyAlignment="1">
      <alignment horizontal="left" wrapText="1"/>
    </xf>
    <xf numFmtId="0" fontId="29" fillId="2" borderId="10" xfId="0" applyFont="1" applyBorder="1" applyAlignment="1">
      <alignment horizontal="left" vertical="center" wrapText="1"/>
    </xf>
  </cellXfs>
  <cellStyles count="13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— акцент1" xfId="22"/>
    <cellStyle name="20% - Акцент2" xfId="23"/>
    <cellStyle name="20% — акцент2" xfId="24"/>
    <cellStyle name="20% - Акцент3" xfId="25"/>
    <cellStyle name="20% — акцент3" xfId="26"/>
    <cellStyle name="20% - Акцент4" xfId="27"/>
    <cellStyle name="20% — акцент4" xfId="28"/>
    <cellStyle name="20% - Акцент5" xfId="29"/>
    <cellStyle name="20% — акцент5" xfId="30"/>
    <cellStyle name="20% - Акцент6" xfId="31"/>
    <cellStyle name="20% — акцент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Акцент1" xfId="39"/>
    <cellStyle name="40% — акцент1" xfId="40"/>
    <cellStyle name="40% - Акцент2" xfId="41"/>
    <cellStyle name="40% — акцент2" xfId="42"/>
    <cellStyle name="40% - Акцент3" xfId="43"/>
    <cellStyle name="40% — акцент3" xfId="44"/>
    <cellStyle name="40% - Акцент4" xfId="45"/>
    <cellStyle name="40% — акцент4" xfId="46"/>
    <cellStyle name="40% - Акцент5" xfId="47"/>
    <cellStyle name="40% — акцент5" xfId="48"/>
    <cellStyle name="40% - Акцент6" xfId="49"/>
    <cellStyle name="40% — акцент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— акцент1" xfId="58"/>
    <cellStyle name="60% - Акцент2" xfId="59"/>
    <cellStyle name="60% — акцент2" xfId="60"/>
    <cellStyle name="60% - Акцент3" xfId="61"/>
    <cellStyle name="60% — акцент3" xfId="62"/>
    <cellStyle name="60% - Акцент4" xfId="63"/>
    <cellStyle name="60% — акцент4" xfId="64"/>
    <cellStyle name="60% - Акцент5" xfId="65"/>
    <cellStyle name="60% — акцент5" xfId="66"/>
    <cellStyle name="60% - Акцент6" xfId="67"/>
    <cellStyle name="60% — акцент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 1" xfId="75"/>
    <cellStyle name="br" xfId="76"/>
    <cellStyle name="Calculation" xfId="77"/>
    <cellStyle name="Check Cell" xfId="78"/>
    <cellStyle name="col" xfId="79"/>
    <cellStyle name="Explanatory Text" xfId="80"/>
    <cellStyle name="Good 1" xfId="81"/>
    <cellStyle name="Heading 1 1" xfId="82"/>
    <cellStyle name="Heading 2 1" xfId="83"/>
    <cellStyle name="Heading 3" xfId="84"/>
    <cellStyle name="Heading 4" xfId="85"/>
    <cellStyle name="Input" xfId="86"/>
    <cellStyle name="Linked Cell" xfId="87"/>
    <cellStyle name="Neutral 1" xfId="88"/>
    <cellStyle name="Note 1" xfId="89"/>
    <cellStyle name="Output" xfId="90"/>
    <cellStyle name="style0" xfId="91"/>
    <cellStyle name="td" xfId="92"/>
    <cellStyle name="Title" xfId="93"/>
    <cellStyle name="Total" xfId="94"/>
    <cellStyle name="tr" xfId="95"/>
    <cellStyle name="Warning Text" xfId="96"/>
    <cellStyle name="xl21" xfId="97"/>
    <cellStyle name="xl22" xfId="98"/>
    <cellStyle name="xl23" xfId="99"/>
    <cellStyle name="xl24" xfId="100"/>
    <cellStyle name="xl25" xfId="101"/>
    <cellStyle name="xl26" xfId="102"/>
    <cellStyle name="xl27" xfId="103"/>
    <cellStyle name="xl28" xfId="104"/>
    <cellStyle name="xl29" xfId="105"/>
    <cellStyle name="xl30" xfId="106"/>
    <cellStyle name="xl31" xfId="107"/>
    <cellStyle name="xl32" xfId="108"/>
    <cellStyle name="xl33" xfId="109"/>
    <cellStyle name="xl34" xfId="110"/>
    <cellStyle name="xl35" xfId="111"/>
    <cellStyle name="xl36" xfId="112"/>
    <cellStyle name="xl37" xfId="113"/>
    <cellStyle name="xl38" xfId="114"/>
    <cellStyle name="xl39" xfId="115"/>
    <cellStyle name="xl40" xfId="116"/>
    <cellStyle name="xl41" xfId="117"/>
    <cellStyle name="xl42" xfId="118"/>
    <cellStyle name="xl43" xfId="119"/>
    <cellStyle name="xl44" xfId="120"/>
    <cellStyle name="Акцент1" xfId="121"/>
    <cellStyle name="Акцент2" xfId="122"/>
    <cellStyle name="Акцент3" xfId="123"/>
    <cellStyle name="Акцент4" xfId="124"/>
    <cellStyle name="Акцент5" xfId="125"/>
    <cellStyle name="Акцент6" xfId="126"/>
    <cellStyle name="Ввод " xfId="127"/>
    <cellStyle name="Вывод" xfId="128"/>
    <cellStyle name="Вычисление" xfId="129"/>
    <cellStyle name="Currency" xfId="130"/>
    <cellStyle name="Currency [0]" xfId="131"/>
    <cellStyle name="Заголовок 1" xfId="132"/>
    <cellStyle name="Заголовок 2" xfId="133"/>
    <cellStyle name="Заголовок 3" xfId="134"/>
    <cellStyle name="Заголовок 4" xfId="135"/>
    <cellStyle name="Итог" xfId="136"/>
    <cellStyle name="Контрольная ячейка" xfId="137"/>
    <cellStyle name="Название" xfId="138"/>
    <cellStyle name="Нейтральный" xfId="139"/>
    <cellStyle name="Плохой" xfId="140"/>
    <cellStyle name="Пояснение" xfId="141"/>
    <cellStyle name="Примечание" xfId="142"/>
    <cellStyle name="Percent" xfId="143"/>
    <cellStyle name="Связанная ячейка" xfId="144"/>
    <cellStyle name="Текст предупреждения" xfId="145"/>
    <cellStyle name="Comma" xfId="146"/>
    <cellStyle name="Comma [0]" xfId="147"/>
    <cellStyle name="Хороший" xfId="14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8"/>
  <sheetViews>
    <sheetView tabSelected="1" view="pageBreakPreview" zoomScale="75" zoomScaleSheetLayoutView="75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B3" sqref="B3:AA3"/>
    </sheetView>
  </sheetViews>
  <sheetFormatPr defaultColWidth="9.00390625" defaultRowHeight="12.75" customHeight="1"/>
  <cols>
    <col min="1" max="1" width="23.140625" style="1" customWidth="1"/>
    <col min="2" max="2" width="13.8515625" style="1" customWidth="1"/>
    <col min="3" max="3" width="14.00390625" style="1" customWidth="1"/>
    <col min="4" max="4" width="6.00390625" style="1" customWidth="1"/>
    <col min="5" max="5" width="13.421875" style="1" customWidth="1"/>
    <col min="6" max="6" width="13.57421875" style="1" customWidth="1"/>
    <col min="7" max="8" width="12.8515625" style="1" customWidth="1"/>
    <col min="9" max="9" width="8.28125" style="1" customWidth="1"/>
    <col min="10" max="10" width="7.421875" style="1" customWidth="1"/>
    <col min="11" max="11" width="13.8515625" style="1" customWidth="1"/>
    <col min="12" max="12" width="13.7109375" style="1" customWidth="1"/>
    <col min="13" max="13" width="5.421875" style="1" customWidth="1"/>
    <col min="14" max="14" width="11.140625" style="1" customWidth="1"/>
    <col min="15" max="15" width="10.140625" style="1" customWidth="1"/>
    <col min="16" max="16" width="6.140625" style="1" customWidth="1"/>
    <col min="17" max="17" width="9.421875" style="1" customWidth="1"/>
    <col min="18" max="18" width="9.57421875" style="1" customWidth="1"/>
    <col min="19" max="19" width="7.00390625" style="1" customWidth="1"/>
    <col min="20" max="20" width="11.00390625" style="1" customWidth="1"/>
    <col min="21" max="21" width="10.7109375" style="1" customWidth="1"/>
    <col min="22" max="22" width="11.57421875" style="1" customWidth="1"/>
    <col min="23" max="24" width="12.140625" style="1" customWidth="1"/>
    <col min="25" max="25" width="9.57421875" style="1" customWidth="1"/>
    <col min="26" max="27" width="14.140625" style="1" customWidth="1"/>
    <col min="28" max="28" width="5.28125" style="1" customWidth="1"/>
    <col min="29" max="29" width="13.28125" style="1" customWidth="1"/>
    <col min="30" max="30" width="13.00390625" style="1" customWidth="1"/>
    <col min="31" max="31" width="13.421875" style="1" customWidth="1"/>
    <col min="32" max="32" width="12.7109375" style="1" customWidth="1"/>
    <col min="33" max="33" width="13.7109375" style="1" customWidth="1"/>
    <col min="34" max="64" width="9.00390625" style="1" customWidth="1"/>
  </cols>
  <sheetData>
    <row r="1" spans="2:25" ht="13.5" customHeight="1">
      <c r="B1" s="2"/>
      <c r="C1" s="3"/>
      <c r="D1" s="2"/>
      <c r="E1" s="2"/>
      <c r="F1" s="2"/>
      <c r="G1" s="4"/>
      <c r="H1" s="4"/>
      <c r="I1" s="2"/>
      <c r="J1" s="2"/>
      <c r="K1" s="2"/>
      <c r="L1" s="3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2:25" ht="13.5" customHeight="1">
      <c r="B2" s="2"/>
      <c r="C2" s="3"/>
      <c r="D2" s="2"/>
      <c r="E2" s="2"/>
      <c r="F2" s="2"/>
      <c r="G2" s="4"/>
      <c r="H2" s="4"/>
      <c r="I2" s="2"/>
      <c r="J2" s="2"/>
      <c r="K2" s="2"/>
      <c r="L2" s="3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7" ht="12.75" customHeight="1">
      <c r="A3" s="5"/>
      <c r="B3" s="133" t="s">
        <v>0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</row>
    <row r="4" spans="1:28" ht="12.75" customHeight="1">
      <c r="A4" s="5"/>
      <c r="B4" s="6"/>
      <c r="C4" s="7"/>
      <c r="D4" s="6"/>
      <c r="E4" s="6"/>
      <c r="F4" s="6"/>
      <c r="G4" s="8"/>
      <c r="H4" s="8"/>
      <c r="I4" s="6"/>
      <c r="J4" s="6"/>
      <c r="K4" s="6"/>
      <c r="L4" s="7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5"/>
      <c r="AA4" s="5"/>
      <c r="AB4" s="5"/>
    </row>
    <row r="5" spans="1:32" ht="14.25" customHeight="1">
      <c r="A5" s="134"/>
      <c r="B5" s="135" t="s">
        <v>1</v>
      </c>
      <c r="C5" s="135"/>
      <c r="D5" s="135"/>
      <c r="E5" s="136"/>
      <c r="F5" s="135" t="s">
        <v>2</v>
      </c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7" t="s">
        <v>3</v>
      </c>
      <c r="AA5" s="137"/>
      <c r="AB5" s="137"/>
      <c r="AC5" s="137" t="s">
        <v>4</v>
      </c>
      <c r="AD5" s="137"/>
      <c r="AE5" s="137" t="s">
        <v>5</v>
      </c>
      <c r="AF5" s="137"/>
    </row>
    <row r="6" spans="1:32" ht="15" customHeight="1">
      <c r="A6" s="134"/>
      <c r="B6" s="135"/>
      <c r="C6" s="135"/>
      <c r="D6" s="135"/>
      <c r="E6" s="136"/>
      <c r="F6" s="138" t="s">
        <v>6</v>
      </c>
      <c r="G6" s="138"/>
      <c r="H6" s="138"/>
      <c r="I6" s="138"/>
      <c r="J6" s="138"/>
      <c r="K6" s="139" t="s">
        <v>7</v>
      </c>
      <c r="L6" s="139"/>
      <c r="M6" s="139"/>
      <c r="N6" s="140" t="s">
        <v>8</v>
      </c>
      <c r="O6" s="140"/>
      <c r="P6" s="140"/>
      <c r="Q6" s="140"/>
      <c r="R6" s="140"/>
      <c r="S6" s="140"/>
      <c r="T6" s="139" t="s">
        <v>9</v>
      </c>
      <c r="U6" s="139"/>
      <c r="V6" s="139"/>
      <c r="W6" s="139" t="s">
        <v>10</v>
      </c>
      <c r="X6" s="139"/>
      <c r="Y6" s="139" t="s">
        <v>11</v>
      </c>
      <c r="Z6" s="137"/>
      <c r="AA6" s="137"/>
      <c r="AB6" s="137"/>
      <c r="AC6" s="137"/>
      <c r="AD6" s="137"/>
      <c r="AE6" s="137"/>
      <c r="AF6" s="137"/>
    </row>
    <row r="7" spans="1:32" ht="6" customHeight="1">
      <c r="A7" s="134"/>
      <c r="B7" s="135"/>
      <c r="C7" s="135"/>
      <c r="D7" s="135"/>
      <c r="E7" s="136"/>
      <c r="F7" s="138"/>
      <c r="G7" s="138"/>
      <c r="H7" s="138"/>
      <c r="I7" s="138"/>
      <c r="J7" s="138"/>
      <c r="K7" s="139"/>
      <c r="L7" s="139"/>
      <c r="M7" s="139"/>
      <c r="N7" s="137" t="s">
        <v>12</v>
      </c>
      <c r="O7" s="137"/>
      <c r="P7" s="137"/>
      <c r="Q7" s="137" t="s">
        <v>13</v>
      </c>
      <c r="R7" s="137"/>
      <c r="S7" s="137"/>
      <c r="T7" s="139"/>
      <c r="U7" s="139"/>
      <c r="V7" s="139"/>
      <c r="W7" s="139"/>
      <c r="X7" s="139"/>
      <c r="Y7" s="139"/>
      <c r="Z7" s="137"/>
      <c r="AA7" s="137"/>
      <c r="AB7" s="137"/>
      <c r="AC7" s="137"/>
      <c r="AD7" s="137"/>
      <c r="AE7" s="137"/>
      <c r="AF7" s="137"/>
    </row>
    <row r="8" spans="1:32" ht="65.25" customHeight="1">
      <c r="A8" s="134"/>
      <c r="B8" s="135"/>
      <c r="C8" s="135"/>
      <c r="D8" s="135"/>
      <c r="E8" s="136"/>
      <c r="F8" s="141" t="s">
        <v>14</v>
      </c>
      <c r="G8" s="142" t="s">
        <v>15</v>
      </c>
      <c r="H8" s="142"/>
      <c r="I8" s="141" t="s">
        <v>16</v>
      </c>
      <c r="J8" s="141"/>
      <c r="K8" s="139"/>
      <c r="L8" s="139"/>
      <c r="M8" s="139"/>
      <c r="N8" s="137"/>
      <c r="O8" s="137"/>
      <c r="P8" s="137"/>
      <c r="Q8" s="137"/>
      <c r="R8" s="137"/>
      <c r="S8" s="137"/>
      <c r="T8" s="139"/>
      <c r="U8" s="139"/>
      <c r="V8" s="139"/>
      <c r="W8" s="139"/>
      <c r="X8" s="139"/>
      <c r="Y8" s="139"/>
      <c r="Z8" s="137"/>
      <c r="AA8" s="137"/>
      <c r="AB8" s="137"/>
      <c r="AC8" s="137"/>
      <c r="AD8" s="137"/>
      <c r="AE8" s="137"/>
      <c r="AF8" s="137"/>
    </row>
    <row r="9" spans="1:32" ht="65.25" customHeight="1">
      <c r="A9" s="134"/>
      <c r="B9" s="11" t="s">
        <v>17</v>
      </c>
      <c r="C9" s="11" t="s">
        <v>15</v>
      </c>
      <c r="D9" s="12" t="s">
        <v>16</v>
      </c>
      <c r="E9" s="136"/>
      <c r="F9" s="141"/>
      <c r="G9" s="13">
        <v>44197</v>
      </c>
      <c r="H9" s="11" t="s">
        <v>18</v>
      </c>
      <c r="I9" s="11" t="s">
        <v>19</v>
      </c>
      <c r="J9" s="11" t="s">
        <v>20</v>
      </c>
      <c r="K9" s="11" t="s">
        <v>17</v>
      </c>
      <c r="L9" s="14" t="s">
        <v>15</v>
      </c>
      <c r="M9" s="12" t="s">
        <v>16</v>
      </c>
      <c r="N9" s="11" t="s">
        <v>17</v>
      </c>
      <c r="O9" s="14" t="s">
        <v>15</v>
      </c>
      <c r="P9" s="12" t="s">
        <v>16</v>
      </c>
      <c r="Q9" s="11" t="s">
        <v>17</v>
      </c>
      <c r="R9" s="14" t="s">
        <v>15</v>
      </c>
      <c r="S9" s="12" t="s">
        <v>16</v>
      </c>
      <c r="T9" s="11" t="s">
        <v>17</v>
      </c>
      <c r="U9" s="14" t="s">
        <v>15</v>
      </c>
      <c r="V9" s="12" t="s">
        <v>16</v>
      </c>
      <c r="W9" s="11" t="s">
        <v>17</v>
      </c>
      <c r="X9" s="14" t="s">
        <v>15</v>
      </c>
      <c r="Y9" s="14"/>
      <c r="Z9" s="10" t="s">
        <v>17</v>
      </c>
      <c r="AA9" s="10" t="s">
        <v>15</v>
      </c>
      <c r="AB9" s="9" t="s">
        <v>16</v>
      </c>
      <c r="AC9" s="10" t="s">
        <v>17</v>
      </c>
      <c r="AD9" s="10" t="s">
        <v>15</v>
      </c>
      <c r="AE9" s="10" t="s">
        <v>21</v>
      </c>
      <c r="AF9" s="15">
        <v>44562</v>
      </c>
    </row>
    <row r="10" spans="1:33" ht="19.5" customHeight="1">
      <c r="A10" s="16" t="s">
        <v>22</v>
      </c>
      <c r="B10" s="17">
        <f aca="true" t="shared" si="0" ref="B10:B18">F10+K10+T10</f>
        <v>8881386.36</v>
      </c>
      <c r="C10" s="17">
        <f aca="true" t="shared" si="1" ref="C10:C17">H10+L10+U10</f>
        <v>8906492.83</v>
      </c>
      <c r="D10" s="18">
        <f aca="true" t="shared" si="2" ref="D10:D21">C10/B10*100</f>
        <v>100.28268638456126</v>
      </c>
      <c r="E10" s="17"/>
      <c r="F10" s="17">
        <v>1851945</v>
      </c>
      <c r="G10" s="19">
        <f>Лист2!F10+Лист2!K10+Лист2!P10+Лист2!U10+Лист2!Z10+Лист2!AE10+Лист2!AJ10+Лист2!AO10+Лист2!AT10+Лист2!AY10+Лист2!BD10+Лист2!BI10+Лист2!BN10+Лист2!BS10+Лист2!BX10+Лист2!CH10+Лист2!CM10</f>
        <v>1490834.3</v>
      </c>
      <c r="H10" s="19">
        <f>Лист2!C10</f>
        <v>1877051.47</v>
      </c>
      <c r="I10" s="18">
        <f aca="true" t="shared" si="3" ref="I10:I21">H10/G10*100</f>
        <v>125.90610975344477</v>
      </c>
      <c r="J10" s="18">
        <f aca="true" t="shared" si="4" ref="J10:J21">H10/F10*100</f>
        <v>101.3556811892362</v>
      </c>
      <c r="K10" s="17">
        <v>6919259.36</v>
      </c>
      <c r="L10" s="17">
        <v>6919259.36</v>
      </c>
      <c r="M10" s="18">
        <f aca="true" t="shared" si="5" ref="M10:M21">L10/K10*100</f>
        <v>100</v>
      </c>
      <c r="N10" s="20">
        <v>1271887</v>
      </c>
      <c r="O10" s="20">
        <v>1271887</v>
      </c>
      <c r="P10" s="18">
        <f aca="true" t="shared" si="6" ref="P10:P21">O10/N10*100</f>
        <v>100</v>
      </c>
      <c r="Q10" s="20">
        <v>1415700</v>
      </c>
      <c r="R10" s="20">
        <v>1415700</v>
      </c>
      <c r="S10" s="18">
        <f>R10/Q10*100</f>
        <v>100</v>
      </c>
      <c r="T10" s="21">
        <v>110182</v>
      </c>
      <c r="U10" s="17">
        <v>110182</v>
      </c>
      <c r="V10" s="18">
        <f>U10/T10*100</f>
        <v>100</v>
      </c>
      <c r="W10" s="22"/>
      <c r="X10" s="22"/>
      <c r="Y10" s="23"/>
      <c r="Z10" s="24">
        <v>8856471.43</v>
      </c>
      <c r="AA10" s="24">
        <v>8673264.91</v>
      </c>
      <c r="AB10" s="25">
        <f aca="true" t="shared" si="7" ref="AB10:AB21">AA10/Z10*100</f>
        <v>97.931382476102</v>
      </c>
      <c r="AC10" s="26">
        <f aca="true" t="shared" si="8" ref="AC10:AC21">B10-Z10</f>
        <v>24914.929999999702</v>
      </c>
      <c r="AD10" s="26">
        <f aca="true" t="shared" si="9" ref="AD10:AD21">C10-AA10</f>
        <v>233227.91999999993</v>
      </c>
      <c r="AE10" s="27">
        <v>309870.44</v>
      </c>
      <c r="AF10" s="27">
        <v>543098.36</v>
      </c>
      <c r="AG10" s="28">
        <f>AE10+C10-AA10</f>
        <v>543098.3599999994</v>
      </c>
    </row>
    <row r="11" spans="1:33" ht="20.25" customHeight="1">
      <c r="A11" s="16" t="s">
        <v>23</v>
      </c>
      <c r="B11" s="17">
        <f t="shared" si="0"/>
        <v>6143372.5</v>
      </c>
      <c r="C11" s="17">
        <f t="shared" si="1"/>
        <v>6176318.47</v>
      </c>
      <c r="D11" s="18">
        <f t="shared" si="2"/>
        <v>100.53628475238968</v>
      </c>
      <c r="E11" s="17"/>
      <c r="F11" s="17">
        <v>1788720</v>
      </c>
      <c r="G11" s="19">
        <f>Лист2!F11+Лист2!K11+Лист2!P11+Лист2!U11+Лист2!Z11+Лист2!AE11+Лист2!AJ11+Лист2!AO11+Лист2!AT11+Лист2!AY11+Лист2!BD11+Лист2!BI11+Лист2!BN11+Лист2!BS11+Лист2!BX11+Лист2!CH11+Лист2!CM11</f>
        <v>1420621.5399999998</v>
      </c>
      <c r="H11" s="19">
        <f>Лист2!C11</f>
        <v>1821665.9699999997</v>
      </c>
      <c r="I11" s="18">
        <f t="shared" si="3"/>
        <v>128.23020901119096</v>
      </c>
      <c r="J11" s="18">
        <f t="shared" si="4"/>
        <v>101.84187407755265</v>
      </c>
      <c r="K11" s="17">
        <v>4350797</v>
      </c>
      <c r="L11" s="17">
        <v>4350797</v>
      </c>
      <c r="M11" s="18">
        <f t="shared" si="5"/>
        <v>100</v>
      </c>
      <c r="N11" s="20">
        <v>2721110</v>
      </c>
      <c r="O11" s="20">
        <v>2721110</v>
      </c>
      <c r="P11" s="18">
        <f t="shared" si="6"/>
        <v>100</v>
      </c>
      <c r="Q11" s="20">
        <v>19300</v>
      </c>
      <c r="R11" s="20">
        <v>19300</v>
      </c>
      <c r="S11" s="18">
        <v>0</v>
      </c>
      <c r="T11" s="17">
        <v>3855.5</v>
      </c>
      <c r="U11" s="17">
        <v>3855.5</v>
      </c>
      <c r="V11" s="18">
        <f>U11/T11*100</f>
        <v>100</v>
      </c>
      <c r="W11" s="23"/>
      <c r="X11" s="23"/>
      <c r="Y11" s="23"/>
      <c r="Z11" s="24">
        <v>6125257</v>
      </c>
      <c r="AA11" s="24">
        <v>6052734.63</v>
      </c>
      <c r="AB11" s="25">
        <f t="shared" si="7"/>
        <v>98.81601098533498</v>
      </c>
      <c r="AC11" s="26">
        <f t="shared" si="8"/>
        <v>18115.5</v>
      </c>
      <c r="AD11" s="26">
        <f t="shared" si="9"/>
        <v>123583.83999999985</v>
      </c>
      <c r="AE11" s="26">
        <v>99118.93</v>
      </c>
      <c r="AF11" s="27">
        <v>222702.77</v>
      </c>
      <c r="AG11" s="28">
        <f>AE11+C11-AA11</f>
        <v>222702.76999999955</v>
      </c>
    </row>
    <row r="12" spans="1:33" ht="21.75" customHeight="1">
      <c r="A12" s="16" t="s">
        <v>24</v>
      </c>
      <c r="B12" s="17">
        <f t="shared" si="0"/>
        <v>10146781.5</v>
      </c>
      <c r="C12" s="17">
        <f t="shared" si="1"/>
        <v>10334743.84</v>
      </c>
      <c r="D12" s="18">
        <f t="shared" si="2"/>
        <v>101.85243310896168</v>
      </c>
      <c r="E12" s="17"/>
      <c r="F12" s="17">
        <v>3028492</v>
      </c>
      <c r="G12" s="19">
        <f>Лист2!F12+Лист2!K12+Лист2!P12+Лист2!U12+Лист2!Z12+Лист2!AE12+Лист2!AJ12+Лист2!AO12+Лист2!AT12+Лист2!AY12+Лист2!BD12+Лист2!BI12+Лист2!BN12+Лист2!BS12+Лист2!BX12+Лист2!CH12+Лист2!CM12</f>
        <v>2038528.99</v>
      </c>
      <c r="H12" s="19">
        <f>Лист2!C12</f>
        <v>3225773.62</v>
      </c>
      <c r="I12" s="18">
        <f t="shared" si="3"/>
        <v>158.24026225891444</v>
      </c>
      <c r="J12" s="18">
        <f t="shared" si="4"/>
        <v>106.51418659847872</v>
      </c>
      <c r="K12" s="17">
        <v>7112191.3</v>
      </c>
      <c r="L12" s="17">
        <v>7102872.02</v>
      </c>
      <c r="M12" s="18">
        <f t="shared" si="5"/>
        <v>99.86896752903708</v>
      </c>
      <c r="N12" s="20">
        <v>2542042</v>
      </c>
      <c r="O12" s="20">
        <v>2542042</v>
      </c>
      <c r="P12" s="18">
        <f t="shared" si="6"/>
        <v>100</v>
      </c>
      <c r="Q12" s="20">
        <v>411500</v>
      </c>
      <c r="R12" s="20">
        <v>411500</v>
      </c>
      <c r="S12" s="18">
        <f aca="true" t="shared" si="10" ref="S12:S19">R12/Q12*100</f>
        <v>100</v>
      </c>
      <c r="T12" s="17">
        <v>6098.2</v>
      </c>
      <c r="U12" s="17">
        <v>6098.2</v>
      </c>
      <c r="V12" s="18">
        <f>U12/T12*100</f>
        <v>100</v>
      </c>
      <c r="W12" s="22"/>
      <c r="X12" s="18"/>
      <c r="Y12" s="23"/>
      <c r="Z12" s="24">
        <v>9798930.6</v>
      </c>
      <c r="AA12" s="24">
        <v>9622696.01</v>
      </c>
      <c r="AB12" s="25">
        <f t="shared" si="7"/>
        <v>98.2014915995017</v>
      </c>
      <c r="AC12" s="26">
        <f t="shared" si="8"/>
        <v>347850.9000000004</v>
      </c>
      <c r="AD12" s="26">
        <f t="shared" si="9"/>
        <v>712047.8300000001</v>
      </c>
      <c r="AE12" s="26">
        <v>369931.55</v>
      </c>
      <c r="AF12" s="27">
        <v>1081979.38</v>
      </c>
      <c r="AG12" s="28">
        <f>AE12+C12-AA12</f>
        <v>1081979.3800000008</v>
      </c>
    </row>
    <row r="13" spans="1:33" ht="21" customHeight="1">
      <c r="A13" s="16" t="s">
        <v>25</v>
      </c>
      <c r="B13" s="17">
        <f t="shared" si="0"/>
        <v>15151987.03</v>
      </c>
      <c r="C13" s="17">
        <f t="shared" si="1"/>
        <v>15230052.54</v>
      </c>
      <c r="D13" s="18">
        <f t="shared" si="2"/>
        <v>100.51521632011323</v>
      </c>
      <c r="E13" s="17"/>
      <c r="F13" s="17">
        <v>3525846.42</v>
      </c>
      <c r="G13" s="19">
        <f>Лист2!F13+Лист2!K13+Лист2!P13+Лист2!U13+Лист2!Z13+Лист2!AE13+Лист2!AJ13+Лист2!AO13+Лист2!AT13+Лист2!AY13+Лист2!BD13+Лист2!BI13+Лист2!BN13+Лист2!BS13+Лист2!BX13+Лист2!CH13+Лист2!CM13</f>
        <v>2537097.1199999996</v>
      </c>
      <c r="H13" s="19">
        <f>Лист2!C13</f>
        <v>3626410.5999999996</v>
      </c>
      <c r="I13" s="18">
        <f t="shared" si="3"/>
        <v>142.93542692602955</v>
      </c>
      <c r="J13" s="18">
        <f t="shared" si="4"/>
        <v>102.85219967124944</v>
      </c>
      <c r="K13" s="17">
        <v>11514098.61</v>
      </c>
      <c r="L13" s="17">
        <v>11491599.94</v>
      </c>
      <c r="M13" s="18">
        <f t="shared" si="5"/>
        <v>99.80459894636947</v>
      </c>
      <c r="N13" s="20">
        <v>3489671</v>
      </c>
      <c r="O13" s="20">
        <v>3489671</v>
      </c>
      <c r="P13" s="18">
        <f t="shared" si="6"/>
        <v>100</v>
      </c>
      <c r="Q13" s="20">
        <v>1155300</v>
      </c>
      <c r="R13" s="20">
        <v>1155300</v>
      </c>
      <c r="S13" s="18">
        <f t="shared" si="10"/>
        <v>100</v>
      </c>
      <c r="T13" s="17">
        <v>112042</v>
      </c>
      <c r="U13" s="17">
        <v>112042</v>
      </c>
      <c r="V13" s="18">
        <f>U13/T13*100</f>
        <v>100</v>
      </c>
      <c r="W13" s="22"/>
      <c r="X13" s="18"/>
      <c r="Y13" s="23"/>
      <c r="Z13" s="24">
        <v>15456101.89</v>
      </c>
      <c r="AA13" s="24">
        <v>15069126.4</v>
      </c>
      <c r="AB13" s="25">
        <f t="shared" si="7"/>
        <v>97.49629309670654</v>
      </c>
      <c r="AC13" s="26">
        <f t="shared" si="8"/>
        <v>-304114.86000000127</v>
      </c>
      <c r="AD13" s="26">
        <f t="shared" si="9"/>
        <v>160926.13999999873</v>
      </c>
      <c r="AE13" s="26">
        <v>391671.48</v>
      </c>
      <c r="AF13" s="27">
        <v>552597.62</v>
      </c>
      <c r="AG13" s="28">
        <f>AE13+C13-AA13</f>
        <v>552597.6199999992</v>
      </c>
    </row>
    <row r="14" spans="1:33" ht="21.75" customHeight="1">
      <c r="A14" s="16" t="s">
        <v>26</v>
      </c>
      <c r="B14" s="17">
        <f t="shared" si="0"/>
        <v>9012790.89</v>
      </c>
      <c r="C14" s="17">
        <f t="shared" si="1"/>
        <v>9047068.9</v>
      </c>
      <c r="D14" s="18">
        <f t="shared" si="2"/>
        <v>100.38032625430189</v>
      </c>
      <c r="E14" s="17"/>
      <c r="F14" s="17">
        <v>1819726.9</v>
      </c>
      <c r="G14" s="19">
        <f>Лист2!F14+Лист2!K14+Лист2!P14+Лист2!U14+Лист2!Z14+Лист2!AE14+Лист2!AJ14+Лист2!AO14+Лист2!AT14+Лист2!AY14+Лист2!BD14+Лист2!BI14+Лист2!BN14+Лист2!BS14+Лист2!BX14+Лист2!CH14+Лист2!CM14</f>
        <v>1523440.86</v>
      </c>
      <c r="H14" s="19">
        <f>Лист2!C14</f>
        <v>1854004.9099999997</v>
      </c>
      <c r="I14" s="18">
        <f t="shared" si="3"/>
        <v>121.69851542514093</v>
      </c>
      <c r="J14" s="18">
        <f t="shared" si="4"/>
        <v>101.88368979982654</v>
      </c>
      <c r="K14" s="17">
        <v>7176919.25</v>
      </c>
      <c r="L14" s="17">
        <v>7176919.25</v>
      </c>
      <c r="M14" s="18">
        <f t="shared" si="5"/>
        <v>100</v>
      </c>
      <c r="N14" s="20">
        <v>1695689</v>
      </c>
      <c r="O14" s="20">
        <v>1695689</v>
      </c>
      <c r="P14" s="18">
        <f t="shared" si="6"/>
        <v>100</v>
      </c>
      <c r="Q14" s="20">
        <v>1041700</v>
      </c>
      <c r="R14" s="20">
        <v>1041700</v>
      </c>
      <c r="S14" s="18">
        <f t="shared" si="10"/>
        <v>100</v>
      </c>
      <c r="T14" s="17">
        <v>16144.74</v>
      </c>
      <c r="U14" s="17">
        <v>16144.74</v>
      </c>
      <c r="V14" s="18">
        <f>U14/T14*100</f>
        <v>100</v>
      </c>
      <c r="W14" s="22"/>
      <c r="X14" s="22"/>
      <c r="Y14" s="23"/>
      <c r="Z14" s="24">
        <v>9005135.79</v>
      </c>
      <c r="AA14" s="24">
        <v>8948470.54</v>
      </c>
      <c r="AB14" s="25">
        <f t="shared" si="7"/>
        <v>99.37074519117274</v>
      </c>
      <c r="AC14" s="26">
        <f t="shared" si="8"/>
        <v>7655.10000000149</v>
      </c>
      <c r="AD14" s="26">
        <f t="shared" si="9"/>
        <v>98598.36000000127</v>
      </c>
      <c r="AE14" s="26">
        <v>279833.33</v>
      </c>
      <c r="AF14" s="27">
        <v>378431.69</v>
      </c>
      <c r="AG14" s="28">
        <f>AE14+C14-AA14</f>
        <v>378431.69000000134</v>
      </c>
    </row>
    <row r="15" spans="1:33" ht="21.75" customHeight="1">
      <c r="A15" s="16" t="s">
        <v>27</v>
      </c>
      <c r="B15" s="17">
        <f t="shared" si="0"/>
        <v>8553783</v>
      </c>
      <c r="C15" s="17">
        <f t="shared" si="1"/>
        <v>8612612.76</v>
      </c>
      <c r="D15" s="18">
        <f t="shared" si="2"/>
        <v>100.68776306343052</v>
      </c>
      <c r="E15" s="17"/>
      <c r="F15" s="17">
        <v>2502429</v>
      </c>
      <c r="G15" s="19">
        <f>Лист2!F15+Лист2!K15+Лист2!P15+Лист2!U15+Лист2!Z15+Лист2!AE15+Лист2!AJ15+Лист2!AO15+Лист2!AT15+Лист2!AY15+Лист2!BD15+Лист2!BI15+Лист2!BN15+Лист2!BS15+Лист2!BX15+Лист2!CH15+Лист2!CM15</f>
        <v>2222117.62</v>
      </c>
      <c r="H15" s="19">
        <f>Лист2!C15</f>
        <v>2561258.76</v>
      </c>
      <c r="I15" s="18">
        <f t="shared" si="3"/>
        <v>115.26206970088289</v>
      </c>
      <c r="J15" s="18">
        <f t="shared" si="4"/>
        <v>102.3509062594783</v>
      </c>
      <c r="K15" s="17">
        <v>6051354</v>
      </c>
      <c r="L15" s="17">
        <v>6051354</v>
      </c>
      <c r="M15" s="18">
        <f t="shared" si="5"/>
        <v>100</v>
      </c>
      <c r="N15" s="20">
        <v>2698863</v>
      </c>
      <c r="O15" s="20">
        <v>2698863</v>
      </c>
      <c r="P15" s="18">
        <f t="shared" si="6"/>
        <v>100</v>
      </c>
      <c r="Q15" s="20">
        <v>520000</v>
      </c>
      <c r="R15" s="20">
        <v>520000</v>
      </c>
      <c r="S15" s="18">
        <f t="shared" si="10"/>
        <v>100</v>
      </c>
      <c r="T15" s="17"/>
      <c r="U15" s="17"/>
      <c r="V15" s="18"/>
      <c r="W15" s="22"/>
      <c r="X15" s="22"/>
      <c r="Y15" s="23"/>
      <c r="Z15" s="24">
        <v>8867376.17</v>
      </c>
      <c r="AA15" s="24">
        <v>8799037.24</v>
      </c>
      <c r="AB15" s="25">
        <f t="shared" si="7"/>
        <v>99.22932185699753</v>
      </c>
      <c r="AC15" s="26">
        <f t="shared" si="8"/>
        <v>-313593.1699999999</v>
      </c>
      <c r="AD15" s="26">
        <f t="shared" si="9"/>
        <v>-186424.48000000045</v>
      </c>
      <c r="AE15" s="26">
        <v>495799.53</v>
      </c>
      <c r="AF15" s="27">
        <v>309375.05</v>
      </c>
      <c r="AG15" s="28">
        <f>AE15-AA15+C15</f>
        <v>309375.0499999998</v>
      </c>
    </row>
    <row r="16" spans="1:33" ht="19.5" customHeight="1">
      <c r="A16" s="16" t="s">
        <v>28</v>
      </c>
      <c r="B16" s="17">
        <f t="shared" si="0"/>
        <v>5683053.11</v>
      </c>
      <c r="C16" s="17">
        <f t="shared" si="1"/>
        <v>5699437.07</v>
      </c>
      <c r="D16" s="18">
        <f t="shared" si="2"/>
        <v>100.28829503583505</v>
      </c>
      <c r="E16" s="17"/>
      <c r="F16" s="17">
        <v>1513500</v>
      </c>
      <c r="G16" s="19">
        <f>Лист2!F16+Лист2!K16+Лист2!P16+Лист2!U16+Лист2!Z16+Лист2!AE16+Лист2!AJ16+Лист2!AO16+Лист2!AT16+Лист2!AY16+Лист2!BD16+Лист2!BI16+Лист2!BN16+Лист2!BS16+Лист2!BX16+Лист2!CH16+Лист2!CM16</f>
        <v>1478015.35</v>
      </c>
      <c r="H16" s="19">
        <f>Лист2!C16</f>
        <v>1536869.3800000001</v>
      </c>
      <c r="I16" s="18">
        <f t="shared" si="3"/>
        <v>103.98196338082685</v>
      </c>
      <c r="J16" s="18">
        <f t="shared" si="4"/>
        <v>101.5440621076974</v>
      </c>
      <c r="K16" s="17">
        <v>4160532.81</v>
      </c>
      <c r="L16" s="17">
        <v>4153547.39</v>
      </c>
      <c r="M16" s="18">
        <f t="shared" si="5"/>
        <v>99.83210275416624</v>
      </c>
      <c r="N16" s="20">
        <v>1508530</v>
      </c>
      <c r="O16" s="20">
        <v>1508530</v>
      </c>
      <c r="P16" s="18">
        <f t="shared" si="6"/>
        <v>100</v>
      </c>
      <c r="Q16" s="20">
        <v>245100</v>
      </c>
      <c r="R16" s="20">
        <v>245100</v>
      </c>
      <c r="S16" s="18">
        <f t="shared" si="10"/>
        <v>100</v>
      </c>
      <c r="T16" s="17">
        <v>9020.3</v>
      </c>
      <c r="U16" s="17">
        <v>9020.3</v>
      </c>
      <c r="V16" s="18">
        <f>U16/T16*100</f>
        <v>100</v>
      </c>
      <c r="W16" s="22"/>
      <c r="X16" s="23"/>
      <c r="Y16" s="23"/>
      <c r="Z16" s="24">
        <v>5961265.59</v>
      </c>
      <c r="AA16" s="24">
        <v>5717197.02</v>
      </c>
      <c r="AB16" s="25">
        <f t="shared" si="7"/>
        <v>95.90575916615049</v>
      </c>
      <c r="AC16" s="26">
        <f t="shared" si="8"/>
        <v>-278212.4799999995</v>
      </c>
      <c r="AD16" s="26">
        <f t="shared" si="9"/>
        <v>-17759.949999999255</v>
      </c>
      <c r="AE16" s="26">
        <v>281881.42</v>
      </c>
      <c r="AF16" s="27">
        <v>264121.47</v>
      </c>
      <c r="AG16" s="28">
        <f>AE16+C16-AA16</f>
        <v>264121.47000000067</v>
      </c>
    </row>
    <row r="17" spans="1:33" ht="20.25" customHeight="1">
      <c r="A17" s="16" t="s">
        <v>29</v>
      </c>
      <c r="B17" s="17">
        <f t="shared" si="0"/>
        <v>37209089.05</v>
      </c>
      <c r="C17" s="17">
        <f t="shared" si="1"/>
        <v>26402167.749999996</v>
      </c>
      <c r="D17" s="18">
        <f t="shared" si="2"/>
        <v>70.9562325337282</v>
      </c>
      <c r="E17" s="17"/>
      <c r="F17" s="17">
        <v>6334438.8</v>
      </c>
      <c r="G17" s="19">
        <f>Лист2!F17+Лист2!K17+Лист2!P17+Лист2!U17+Лист2!Z17+Лист2!AE17+Лист2!AJ17+Лист2!AO17+Лист2!AT17+Лист2!AY17+Лист2!BD17+Лист2!BI17+Лист2!BN17+Лист2!BS17+Лист2!BX17+Лист2!CH17+Лист2!CM17</f>
        <v>6102022.8</v>
      </c>
      <c r="H17" s="19">
        <f>Лист2!C17</f>
        <v>6455811.88</v>
      </c>
      <c r="I17" s="18">
        <f t="shared" si="3"/>
        <v>105.79789836249056</v>
      </c>
      <c r="J17" s="18">
        <f t="shared" si="4"/>
        <v>101.91608260545513</v>
      </c>
      <c r="K17" s="17">
        <v>30867393.42</v>
      </c>
      <c r="L17" s="17">
        <v>19939099.04</v>
      </c>
      <c r="M17" s="18">
        <f t="shared" si="5"/>
        <v>64.59599218080008</v>
      </c>
      <c r="N17" s="20">
        <v>6549902</v>
      </c>
      <c r="O17" s="20">
        <v>6549902</v>
      </c>
      <c r="P17" s="18">
        <f t="shared" si="6"/>
        <v>100</v>
      </c>
      <c r="Q17" s="20">
        <v>1992000</v>
      </c>
      <c r="R17" s="20">
        <v>1992000</v>
      </c>
      <c r="S17" s="18">
        <f t="shared" si="10"/>
        <v>100</v>
      </c>
      <c r="T17" s="17">
        <v>7256.83</v>
      </c>
      <c r="U17" s="17">
        <v>7256.83</v>
      </c>
      <c r="V17" s="18">
        <f>U17/T17*100</f>
        <v>100</v>
      </c>
      <c r="W17" s="22"/>
      <c r="X17" s="22"/>
      <c r="Y17" s="23"/>
      <c r="Z17" s="24">
        <v>37922475.72</v>
      </c>
      <c r="AA17" s="24">
        <v>26967245.34</v>
      </c>
      <c r="AB17" s="25">
        <f t="shared" si="7"/>
        <v>71.11151059628129</v>
      </c>
      <c r="AC17" s="26">
        <f t="shared" si="8"/>
        <v>-713386.6700000018</v>
      </c>
      <c r="AD17" s="26">
        <f t="shared" si="9"/>
        <v>-565077.5900000036</v>
      </c>
      <c r="AE17" s="26">
        <v>715372.03</v>
      </c>
      <c r="AF17" s="27">
        <v>150294.44</v>
      </c>
      <c r="AG17" s="28">
        <f>AE17+C17-AA17</f>
        <v>150294.43999999762</v>
      </c>
    </row>
    <row r="18" spans="1:33" ht="18.75" customHeight="1">
      <c r="A18" s="16" t="s">
        <v>30</v>
      </c>
      <c r="B18" s="17">
        <f t="shared" si="0"/>
        <v>14280810.17</v>
      </c>
      <c r="C18" s="17">
        <f>H18+L18+U18+X18</f>
        <v>14354197.98</v>
      </c>
      <c r="D18" s="18">
        <f t="shared" si="2"/>
        <v>100.51389108269339</v>
      </c>
      <c r="E18" s="17"/>
      <c r="F18" s="17">
        <v>3241055</v>
      </c>
      <c r="G18" s="19">
        <f>Лист2!F18+Лист2!K18+Лист2!P18+Лист2!U18+Лист2!Z18+Лист2!AE18+Лист2!AJ18+Лист2!AO18+Лист2!AT18+Лист2!AY18+Лист2!BD18+Лист2!BI18+Лист2!BN18+Лист2!BS18+Лист2!BX18+Лист2!CH18+Лист2!CM18</f>
        <v>2923279.08</v>
      </c>
      <c r="H18" s="19">
        <f>Лист2!C18</f>
        <v>3319383.25</v>
      </c>
      <c r="I18" s="18">
        <f t="shared" si="3"/>
        <v>113.54999502818595</v>
      </c>
      <c r="J18" s="18">
        <f t="shared" si="4"/>
        <v>102.41675164414058</v>
      </c>
      <c r="K18" s="17">
        <v>11026842.87</v>
      </c>
      <c r="L18" s="17">
        <v>11021902.43</v>
      </c>
      <c r="M18" s="18">
        <f t="shared" si="5"/>
        <v>99.95519624195026</v>
      </c>
      <c r="N18" s="20">
        <v>4302806</v>
      </c>
      <c r="O18" s="20">
        <v>4302806</v>
      </c>
      <c r="P18" s="18">
        <f t="shared" si="6"/>
        <v>100</v>
      </c>
      <c r="Q18" s="20">
        <v>500100</v>
      </c>
      <c r="R18" s="20">
        <v>500100</v>
      </c>
      <c r="S18" s="18">
        <f t="shared" si="10"/>
        <v>100</v>
      </c>
      <c r="T18" s="17">
        <v>12912.3</v>
      </c>
      <c r="U18" s="17">
        <v>12912.3</v>
      </c>
      <c r="V18" s="18">
        <f>U18/T18*100</f>
        <v>100</v>
      </c>
      <c r="W18" s="22"/>
      <c r="X18" s="17"/>
      <c r="Y18" s="23"/>
      <c r="Z18" s="24">
        <v>14254713.47</v>
      </c>
      <c r="AA18" s="24">
        <v>14174327.31</v>
      </c>
      <c r="AB18" s="25">
        <f t="shared" si="7"/>
        <v>99.43607312648425</v>
      </c>
      <c r="AC18" s="26">
        <f t="shared" si="8"/>
        <v>26096.699999999255</v>
      </c>
      <c r="AD18" s="26">
        <f t="shared" si="9"/>
        <v>179870.66999999993</v>
      </c>
      <c r="AE18" s="26">
        <v>379573.08</v>
      </c>
      <c r="AF18" s="27">
        <v>559443.75</v>
      </c>
      <c r="AG18" s="28">
        <f>AE18+C18-AA18</f>
        <v>559443.75</v>
      </c>
    </row>
    <row r="19" spans="1:32" ht="20.25" customHeight="1">
      <c r="A19" s="29" t="s">
        <v>31</v>
      </c>
      <c r="B19" s="30">
        <f>SUM(B10:B18)</f>
        <v>115063053.61</v>
      </c>
      <c r="C19" s="30">
        <f>C10+C11+C12+C13+C14+C15+C16+C17+C18</f>
        <v>104763092.14</v>
      </c>
      <c r="D19" s="22">
        <f t="shared" si="2"/>
        <v>91.04841984733764</v>
      </c>
      <c r="E19" s="30"/>
      <c r="F19" s="30">
        <f>SUM(F10:F18)</f>
        <v>25606153.12</v>
      </c>
      <c r="G19" s="31">
        <f>G10+G11+G12+G13+G14+G15+G16+G17+G18</f>
        <v>21735957.659999996</v>
      </c>
      <c r="H19" s="31">
        <f>Лист2!C19</f>
        <v>26278229.84</v>
      </c>
      <c r="I19" s="22">
        <f t="shared" si="3"/>
        <v>120.89750196909431</v>
      </c>
      <c r="J19" s="22">
        <f t="shared" si="4"/>
        <v>102.62466883194206</v>
      </c>
      <c r="K19" s="30">
        <f>SUM(K10:K18)</f>
        <v>89179388.62</v>
      </c>
      <c r="L19" s="30">
        <f>SUM(L10:L18)</f>
        <v>78207350.43</v>
      </c>
      <c r="M19" s="22">
        <f t="shared" si="5"/>
        <v>87.69666583300693</v>
      </c>
      <c r="N19" s="32">
        <f>SUM(N10:N18)</f>
        <v>26780500</v>
      </c>
      <c r="O19" s="33">
        <f>SUM(O10:O18)</f>
        <v>26780500</v>
      </c>
      <c r="P19" s="22">
        <f t="shared" si="6"/>
        <v>100</v>
      </c>
      <c r="Q19" s="33">
        <f>SUM(Q10:Q18)</f>
        <v>7300700</v>
      </c>
      <c r="R19" s="33">
        <f>SUM(R10:R18)</f>
        <v>7300700</v>
      </c>
      <c r="S19" s="22">
        <f t="shared" si="10"/>
        <v>100</v>
      </c>
      <c r="T19" s="30">
        <f>SUM(T10:T18)</f>
        <v>277511.87</v>
      </c>
      <c r="U19" s="30">
        <f>SUM(U10:U18)</f>
        <v>277511.87</v>
      </c>
      <c r="V19" s="18">
        <f>U19/T19*100</f>
        <v>100</v>
      </c>
      <c r="W19" s="30">
        <f>W10+W11+W12+W13+W14+W15+W16+W17+W18</f>
        <v>0</v>
      </c>
      <c r="X19" s="30">
        <f>X10+X11+X12+X14+X16+X17+X18</f>
        <v>0</v>
      </c>
      <c r="Y19" s="34"/>
      <c r="Z19" s="35">
        <f>Z10+Z11+Z12+Z13+Z14+Z15+Z16+Z17+Z18</f>
        <v>116247727.66</v>
      </c>
      <c r="AA19" s="35">
        <f>SUM(AA10:AA18)</f>
        <v>104024099.4</v>
      </c>
      <c r="AB19" s="25">
        <f t="shared" si="7"/>
        <v>89.48484541930014</v>
      </c>
      <c r="AC19" s="36">
        <f t="shared" si="8"/>
        <v>-1184674.049999997</v>
      </c>
      <c r="AD19" s="36">
        <f t="shared" si="9"/>
        <v>738992.7399999946</v>
      </c>
      <c r="AE19" s="36">
        <f>SUM(AE10:AE18)</f>
        <v>3323051.79</v>
      </c>
      <c r="AF19" s="36">
        <f>AF10+AF11+AF12+AF13+AF14+AF15+AF16+AF17+AF18</f>
        <v>4062044.53</v>
      </c>
    </row>
    <row r="20" spans="1:33" ht="21" customHeight="1">
      <c r="A20" s="16" t="s">
        <v>32</v>
      </c>
      <c r="B20" s="17">
        <f>K20+T20+W20+F20</f>
        <v>453000189.76</v>
      </c>
      <c r="C20" s="17">
        <f>H20+L20+X20+Y20</f>
        <v>459988842.48</v>
      </c>
      <c r="D20" s="18">
        <f t="shared" si="2"/>
        <v>101.5427482985609</v>
      </c>
      <c r="E20" s="17"/>
      <c r="F20" s="17">
        <v>83013000</v>
      </c>
      <c r="G20" s="17">
        <f>G48</f>
        <v>81091640.66</v>
      </c>
      <c r="H20" s="17">
        <f>H48</f>
        <v>90385910.86</v>
      </c>
      <c r="I20" s="18">
        <f t="shared" si="3"/>
        <v>111.46144056817016</v>
      </c>
      <c r="J20" s="18">
        <f t="shared" si="4"/>
        <v>108.8816340332237</v>
      </c>
      <c r="K20" s="17">
        <v>378957080.07</v>
      </c>
      <c r="L20" s="17">
        <v>378572821.93</v>
      </c>
      <c r="M20" s="18">
        <f t="shared" si="5"/>
        <v>99.89860114503495</v>
      </c>
      <c r="N20" s="20">
        <v>29092000</v>
      </c>
      <c r="O20" s="37">
        <v>29092000</v>
      </c>
      <c r="P20" s="18">
        <f t="shared" si="6"/>
        <v>100</v>
      </c>
      <c r="Q20" s="20"/>
      <c r="R20" s="37"/>
      <c r="S20" s="18"/>
      <c r="T20" s="17"/>
      <c r="U20" s="20"/>
      <c r="V20" s="22"/>
      <c r="W20" s="17">
        <v>-8969890.31</v>
      </c>
      <c r="X20" s="38">
        <v>-8969890.31</v>
      </c>
      <c r="Y20" s="23"/>
      <c r="Z20" s="24">
        <v>461897194.32</v>
      </c>
      <c r="AA20" s="24">
        <v>450157821.64</v>
      </c>
      <c r="AB20" s="39">
        <f t="shared" si="7"/>
        <v>97.4584446876144</v>
      </c>
      <c r="AC20" s="26">
        <f t="shared" si="8"/>
        <v>-8897004.560000002</v>
      </c>
      <c r="AD20" s="26">
        <f t="shared" si="9"/>
        <v>9831020.840000033</v>
      </c>
      <c r="AE20" s="26">
        <v>17556745.66</v>
      </c>
      <c r="AF20" s="26">
        <v>28525266.5</v>
      </c>
      <c r="AG20" s="28">
        <f>AE20+C20-AA20</f>
        <v>27387766.50000006</v>
      </c>
    </row>
    <row r="21" spans="1:33" ht="30.75" customHeight="1">
      <c r="A21" s="29" t="s">
        <v>33</v>
      </c>
      <c r="B21" s="30">
        <f>F21+K21+T21+W21</f>
        <v>472464349.43</v>
      </c>
      <c r="C21" s="30">
        <f>H21+L21+U21+X21+Y21</f>
        <v>480125078.87</v>
      </c>
      <c r="D21" s="22">
        <f t="shared" si="2"/>
        <v>101.62144073923085</v>
      </c>
      <c r="E21" s="30"/>
      <c r="F21" s="30">
        <f>F19+F20</f>
        <v>108619153.12</v>
      </c>
      <c r="G21" s="30">
        <f>SUM(G19:G20)</f>
        <v>102827598.32</v>
      </c>
      <c r="H21" s="30">
        <f>SUM(H19:H20)</f>
        <v>116664140.7</v>
      </c>
      <c r="I21" s="22">
        <f t="shared" si="3"/>
        <v>113.45605907952904</v>
      </c>
      <c r="J21" s="22">
        <f t="shared" si="4"/>
        <v>107.40660127511038</v>
      </c>
      <c r="K21" s="30">
        <f>K20-6419505.32</f>
        <v>372537574.75</v>
      </c>
      <c r="L21" s="40">
        <f>L20-6419505.32</f>
        <v>372153316.61</v>
      </c>
      <c r="M21" s="22">
        <f t="shared" si="5"/>
        <v>99.89685385688736</v>
      </c>
      <c r="N21" s="32">
        <f>N20</f>
        <v>29092000</v>
      </c>
      <c r="O21" s="32">
        <f>O20</f>
        <v>29092000</v>
      </c>
      <c r="P21" s="22">
        <f t="shared" si="6"/>
        <v>100</v>
      </c>
      <c r="Q21" s="32">
        <f>Q20</f>
        <v>0</v>
      </c>
      <c r="R21" s="32">
        <f>R20</f>
        <v>0</v>
      </c>
      <c r="S21" s="22">
        <v>0</v>
      </c>
      <c r="T21" s="30">
        <f>T19</f>
        <v>277511.87</v>
      </c>
      <c r="U21" s="30">
        <f>U19+U20</f>
        <v>277511.87</v>
      </c>
      <c r="V21" s="18">
        <f>U21/T21*100</f>
        <v>100</v>
      </c>
      <c r="W21" s="30">
        <f>W20</f>
        <v>-8969890.31</v>
      </c>
      <c r="X21" s="41">
        <f>X20</f>
        <v>-8969890.31</v>
      </c>
      <c r="Y21" s="34">
        <f>Y20</f>
        <v>0</v>
      </c>
      <c r="Z21" s="35">
        <f>Z19+Z20-K19-6419505.32</f>
        <v>482546028.04</v>
      </c>
      <c r="AA21" s="30">
        <f>AA19+AA20-L19-6419505.32</f>
        <v>469555065.28999996</v>
      </c>
      <c r="AB21" s="25">
        <f t="shared" si="7"/>
        <v>97.3078293064049</v>
      </c>
      <c r="AC21" s="36">
        <f t="shared" si="8"/>
        <v>-10081678.610000014</v>
      </c>
      <c r="AD21" s="36">
        <f t="shared" si="9"/>
        <v>10570013.580000043</v>
      </c>
      <c r="AE21" s="36">
        <f>AE19+AE20</f>
        <v>20879797.45</v>
      </c>
      <c r="AF21" s="36">
        <f>AF19+AF20</f>
        <v>32587311.03</v>
      </c>
      <c r="AG21" s="28"/>
    </row>
    <row r="22" spans="1:32" ht="18" customHeight="1">
      <c r="A22" s="42"/>
      <c r="B22" s="43"/>
      <c r="C22" s="44"/>
      <c r="D22" s="45"/>
      <c r="E22" s="45"/>
      <c r="F22" s="43"/>
      <c r="G22" s="44"/>
      <c r="H22" s="44"/>
      <c r="I22" s="45"/>
      <c r="J22" s="46"/>
      <c r="K22" s="47"/>
      <c r="L22" s="48"/>
      <c r="M22" s="45"/>
      <c r="N22" s="47"/>
      <c r="O22" s="49"/>
      <c r="P22" s="45"/>
      <c r="Q22" s="47"/>
      <c r="R22" s="49"/>
      <c r="S22" s="45"/>
      <c r="T22" s="50"/>
      <c r="U22" s="50"/>
      <c r="V22" s="45"/>
      <c r="W22" s="44" t="s">
        <v>34</v>
      </c>
      <c r="X22" s="44"/>
      <c r="Y22" s="44"/>
      <c r="Z22" s="51"/>
      <c r="AA22" s="52"/>
      <c r="AB22" s="53"/>
      <c r="AC22" s="54"/>
      <c r="AD22" s="55"/>
      <c r="AE22" s="54"/>
      <c r="AF22" s="54"/>
    </row>
    <row r="23" spans="1:32" ht="22.5" customHeight="1">
      <c r="A23" s="56"/>
      <c r="B23" s="57" t="s">
        <v>35</v>
      </c>
      <c r="C23" s="57"/>
      <c r="D23" s="57"/>
      <c r="E23" s="57" t="s">
        <v>36</v>
      </c>
      <c r="F23" s="57"/>
      <c r="G23" s="58"/>
      <c r="H23" s="58"/>
      <c r="I23" s="59"/>
      <c r="J23" s="59"/>
      <c r="K23" s="45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1"/>
    </row>
    <row r="24" spans="1:32" ht="15" customHeight="1">
      <c r="A24" s="143" t="s">
        <v>37</v>
      </c>
      <c r="B24" s="143"/>
      <c r="C24" s="143"/>
      <c r="D24" s="143"/>
      <c r="E24" s="62">
        <f>SUM(E25:E33)</f>
        <v>70656596.02</v>
      </c>
      <c r="F24" s="62">
        <f>SUM(F25:F33)</f>
        <v>71527000</v>
      </c>
      <c r="G24" s="62">
        <f>SUM(G25:G33)</f>
        <v>70656596.02</v>
      </c>
      <c r="H24" s="62">
        <f>SUM(H25:H33)</f>
        <v>78052133.73</v>
      </c>
      <c r="I24" s="63">
        <f aca="true" t="shared" si="11" ref="I24:I34">H24/G24*100</f>
        <v>110.46687517738137</v>
      </c>
      <c r="J24" s="64">
        <f aca="true" t="shared" si="12" ref="J24:J34">H24/F24*100</f>
        <v>109.12261625679814</v>
      </c>
      <c r="K24" s="65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1"/>
    </row>
    <row r="25" spans="1:32" ht="15" customHeight="1">
      <c r="A25" s="144" t="s">
        <v>38</v>
      </c>
      <c r="B25" s="144"/>
      <c r="C25" s="144"/>
      <c r="D25" s="144"/>
      <c r="E25" s="26">
        <v>55441745.22</v>
      </c>
      <c r="F25" s="26">
        <v>49488900</v>
      </c>
      <c r="G25" s="26">
        <v>55441745.22</v>
      </c>
      <c r="H25" s="26">
        <v>53991455.95</v>
      </c>
      <c r="I25" s="66">
        <f t="shared" si="11"/>
        <v>97.38412045969142</v>
      </c>
      <c r="J25" s="18">
        <f t="shared" si="12"/>
        <v>109.09811280913497</v>
      </c>
      <c r="K25" s="65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7"/>
      <c r="AE25" s="61"/>
      <c r="AF25" s="61"/>
    </row>
    <row r="26" spans="1:32" ht="24" customHeight="1">
      <c r="A26" s="145" t="s">
        <v>39</v>
      </c>
      <c r="B26" s="145"/>
      <c r="C26" s="145"/>
      <c r="D26" s="145"/>
      <c r="E26" s="26">
        <v>3132584.04</v>
      </c>
      <c r="F26" s="26">
        <v>3524100</v>
      </c>
      <c r="G26" s="26">
        <v>3132584.04</v>
      </c>
      <c r="H26" s="26">
        <v>3591784.76</v>
      </c>
      <c r="I26" s="66">
        <f t="shared" si="11"/>
        <v>114.65884758833158</v>
      </c>
      <c r="J26" s="18">
        <f t="shared" si="12"/>
        <v>101.92062540790556</v>
      </c>
      <c r="K26" s="65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</row>
    <row r="27" spans="1:32" ht="24" customHeight="1">
      <c r="A27" s="146" t="s">
        <v>40</v>
      </c>
      <c r="B27" s="146"/>
      <c r="C27" s="146"/>
      <c r="D27" s="146"/>
      <c r="E27" s="26">
        <v>1439338.97</v>
      </c>
      <c r="F27" s="26">
        <v>7755000</v>
      </c>
      <c r="G27" s="26">
        <v>1439338.97</v>
      </c>
      <c r="H27" s="26">
        <v>8269316.97</v>
      </c>
      <c r="I27" s="66">
        <f t="shared" si="11"/>
        <v>574.5218563768894</v>
      </c>
      <c r="J27" s="18">
        <f t="shared" si="12"/>
        <v>106.63206924564797</v>
      </c>
      <c r="K27" s="65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7"/>
    </row>
    <row r="28" spans="1:32" ht="15" customHeight="1">
      <c r="A28" s="144" t="s">
        <v>41</v>
      </c>
      <c r="B28" s="144"/>
      <c r="C28" s="144"/>
      <c r="D28" s="144"/>
      <c r="E28" s="26">
        <v>3625061.38</v>
      </c>
      <c r="F28" s="26">
        <v>840000</v>
      </c>
      <c r="G28" s="26">
        <v>3625061.38</v>
      </c>
      <c r="H28" s="26">
        <v>868776.68</v>
      </c>
      <c r="I28" s="66">
        <f t="shared" si="11"/>
        <v>23.965847441733526</v>
      </c>
      <c r="J28" s="18">
        <f t="shared" si="12"/>
        <v>103.42579523809525</v>
      </c>
      <c r="K28" s="65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</row>
    <row r="29" spans="1:32" ht="15" customHeight="1">
      <c r="A29" s="144" t="s">
        <v>42</v>
      </c>
      <c r="B29" s="144"/>
      <c r="C29" s="144"/>
      <c r="D29" s="144"/>
      <c r="E29" s="26">
        <v>2233805.08</v>
      </c>
      <c r="F29" s="26">
        <v>3200000</v>
      </c>
      <c r="G29" s="26">
        <v>2233805.08</v>
      </c>
      <c r="H29" s="26">
        <v>3655102.48</v>
      </c>
      <c r="I29" s="66">
        <f t="shared" si="11"/>
        <v>163.62674222228915</v>
      </c>
      <c r="J29" s="18">
        <f t="shared" si="12"/>
        <v>114.2219525</v>
      </c>
      <c r="K29" s="65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</row>
    <row r="30" spans="1:32" ht="26.25" customHeight="1">
      <c r="A30" s="145" t="s">
        <v>43</v>
      </c>
      <c r="B30" s="145"/>
      <c r="C30" s="145"/>
      <c r="D30" s="145"/>
      <c r="E30" s="26">
        <v>45001.74</v>
      </c>
      <c r="F30" s="26">
        <v>2025000</v>
      </c>
      <c r="G30" s="26">
        <v>45001.74</v>
      </c>
      <c r="H30" s="26">
        <v>2560084.99</v>
      </c>
      <c r="I30" s="66">
        <f t="shared" si="11"/>
        <v>5688.857786387816</v>
      </c>
      <c r="J30" s="18">
        <f t="shared" si="12"/>
        <v>126.42395012345679</v>
      </c>
      <c r="K30" s="65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</row>
    <row r="31" spans="1:32" ht="15" customHeight="1">
      <c r="A31" s="144" t="s">
        <v>44</v>
      </c>
      <c r="B31" s="144"/>
      <c r="C31" s="144"/>
      <c r="D31" s="144"/>
      <c r="E31" s="26">
        <v>1853590.21</v>
      </c>
      <c r="F31" s="26">
        <v>1650000</v>
      </c>
      <c r="G31" s="26">
        <v>1853590.21</v>
      </c>
      <c r="H31" s="26">
        <v>1886446.44</v>
      </c>
      <c r="I31" s="66">
        <f t="shared" si="11"/>
        <v>101.77257248245823</v>
      </c>
      <c r="J31" s="18">
        <f t="shared" si="12"/>
        <v>114.33008727272727</v>
      </c>
      <c r="K31" s="65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</row>
    <row r="32" spans="1:32" ht="15" customHeight="1">
      <c r="A32" s="144" t="s">
        <v>45</v>
      </c>
      <c r="B32" s="144"/>
      <c r="C32" s="144"/>
      <c r="D32" s="144"/>
      <c r="E32" s="26">
        <v>561550</v>
      </c>
      <c r="F32" s="26">
        <v>1600000</v>
      </c>
      <c r="G32" s="26">
        <v>561550</v>
      </c>
      <c r="H32" s="26">
        <v>1716244.43</v>
      </c>
      <c r="I32" s="66">
        <f t="shared" si="11"/>
        <v>305.6262897337726</v>
      </c>
      <c r="J32" s="18">
        <f t="shared" si="12"/>
        <v>107.265276875</v>
      </c>
      <c r="K32" s="65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</row>
    <row r="33" spans="1:32" ht="15" customHeight="1">
      <c r="A33" s="144" t="s">
        <v>46</v>
      </c>
      <c r="B33" s="144"/>
      <c r="C33" s="144"/>
      <c r="D33" s="144"/>
      <c r="E33" s="26">
        <v>2323919.38</v>
      </c>
      <c r="F33" s="26">
        <v>1444000</v>
      </c>
      <c r="G33" s="26">
        <v>2323919.38</v>
      </c>
      <c r="H33" s="26">
        <v>1512921.03</v>
      </c>
      <c r="I33" s="66">
        <f t="shared" si="11"/>
        <v>65.10213060833462</v>
      </c>
      <c r="J33" s="18">
        <f t="shared" si="12"/>
        <v>104.77292451523546</v>
      </c>
      <c r="K33" s="65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</row>
    <row r="34" spans="1:32" ht="15" customHeight="1">
      <c r="A34" s="143" t="s">
        <v>47</v>
      </c>
      <c r="B34" s="143"/>
      <c r="C34" s="143"/>
      <c r="D34" s="143"/>
      <c r="E34" s="36">
        <f>SUM(E35:E47)</f>
        <v>10435044.64</v>
      </c>
      <c r="F34" s="36">
        <f>SUM(F35:F47)</f>
        <v>11486000</v>
      </c>
      <c r="G34" s="36">
        <f>SUM(G35:G47)</f>
        <v>10435044.64</v>
      </c>
      <c r="H34" s="36">
        <f>SUM(H35:H47)</f>
        <v>12333777.13</v>
      </c>
      <c r="I34" s="68">
        <f t="shared" si="11"/>
        <v>118.1957294434727</v>
      </c>
      <c r="J34" s="22">
        <f t="shared" si="12"/>
        <v>107.38096056068258</v>
      </c>
      <c r="K34" s="65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</row>
    <row r="35" spans="1:32" ht="24.75" customHeight="1">
      <c r="A35" s="146" t="s">
        <v>48</v>
      </c>
      <c r="B35" s="146"/>
      <c r="C35" s="146"/>
      <c r="D35" s="146"/>
      <c r="E35" s="26"/>
      <c r="F35" s="26"/>
      <c r="G35" s="69"/>
      <c r="H35" s="26"/>
      <c r="I35" s="68"/>
      <c r="J35" s="18"/>
      <c r="K35" s="65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</row>
    <row r="36" spans="1:32" ht="17.25" customHeight="1">
      <c r="A36" s="144" t="s">
        <v>49</v>
      </c>
      <c r="B36" s="144"/>
      <c r="C36" s="144"/>
      <c r="D36" s="144"/>
      <c r="E36" s="26">
        <v>6564326.94</v>
      </c>
      <c r="F36" s="26">
        <v>6362000</v>
      </c>
      <c r="G36" s="26">
        <v>6564326.94</v>
      </c>
      <c r="H36" s="26">
        <v>6842608.27</v>
      </c>
      <c r="I36" s="66">
        <f aca="true" t="shared" si="13" ref="I36:I48">H36/G36*100</f>
        <v>104.23929722793484</v>
      </c>
      <c r="J36" s="18">
        <f>H36/F36*100</f>
        <v>107.55435822068532</v>
      </c>
      <c r="K36" s="65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</row>
    <row r="37" spans="1:32" ht="20.25" customHeight="1">
      <c r="A37" s="144" t="s">
        <v>50</v>
      </c>
      <c r="B37" s="144"/>
      <c r="C37" s="144"/>
      <c r="D37" s="144"/>
      <c r="E37" s="26">
        <v>336981.5</v>
      </c>
      <c r="F37" s="26">
        <v>274000</v>
      </c>
      <c r="G37" s="26">
        <v>336981.5</v>
      </c>
      <c r="H37" s="26">
        <v>294972.12</v>
      </c>
      <c r="I37" s="66">
        <f t="shared" si="13"/>
        <v>87.53362424940241</v>
      </c>
      <c r="J37" s="18">
        <f>H37/F37*100</f>
        <v>107.65405839416059</v>
      </c>
      <c r="K37" s="65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</row>
    <row r="38" spans="1:32" ht="36" customHeight="1">
      <c r="A38" s="146" t="s">
        <v>51</v>
      </c>
      <c r="B38" s="146"/>
      <c r="C38" s="146"/>
      <c r="D38" s="146"/>
      <c r="E38" s="26">
        <v>26079.36</v>
      </c>
      <c r="F38" s="26">
        <v>10000</v>
      </c>
      <c r="G38" s="26">
        <v>26079.36</v>
      </c>
      <c r="H38" s="26">
        <v>12680.3</v>
      </c>
      <c r="I38" s="66">
        <f t="shared" si="13"/>
        <v>48.621975385899034</v>
      </c>
      <c r="J38" s="18"/>
      <c r="K38" s="65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</row>
    <row r="39" spans="1:32" ht="16.5" customHeight="1">
      <c r="A39" s="144" t="s">
        <v>52</v>
      </c>
      <c r="B39" s="144"/>
      <c r="C39" s="144"/>
      <c r="D39" s="144"/>
      <c r="E39" s="26">
        <v>62503.73</v>
      </c>
      <c r="F39" s="26">
        <v>100000</v>
      </c>
      <c r="G39" s="26">
        <v>62503.73</v>
      </c>
      <c r="H39" s="26">
        <v>107327.81</v>
      </c>
      <c r="I39" s="66">
        <f t="shared" si="13"/>
        <v>171.71424809367375</v>
      </c>
      <c r="J39" s="18">
        <f aca="true" t="shared" si="14" ref="J39:J45">H39/F39*100</f>
        <v>107.32781</v>
      </c>
      <c r="K39" s="65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</row>
    <row r="40" spans="1:32" ht="15" customHeight="1">
      <c r="A40" s="144" t="s">
        <v>53</v>
      </c>
      <c r="B40" s="144"/>
      <c r="C40" s="144"/>
      <c r="D40" s="144"/>
      <c r="E40" s="26">
        <v>1749041.28</v>
      </c>
      <c r="F40" s="26">
        <v>1749000</v>
      </c>
      <c r="G40" s="26">
        <v>1749041.28</v>
      </c>
      <c r="H40" s="26">
        <v>1777639.52</v>
      </c>
      <c r="I40" s="66">
        <f t="shared" si="13"/>
        <v>101.63508090558047</v>
      </c>
      <c r="J40" s="18">
        <f t="shared" si="14"/>
        <v>101.63747970268726</v>
      </c>
      <c r="K40" s="65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</row>
    <row r="41" spans="1:32" ht="31.5" customHeight="1">
      <c r="A41" s="146" t="s">
        <v>54</v>
      </c>
      <c r="B41" s="146"/>
      <c r="C41" s="146"/>
      <c r="D41" s="146"/>
      <c r="E41" s="26">
        <v>77918.73</v>
      </c>
      <c r="F41" s="26">
        <v>70000</v>
      </c>
      <c r="G41" s="26">
        <v>77918.73</v>
      </c>
      <c r="H41" s="26">
        <v>80208.84</v>
      </c>
      <c r="I41" s="66">
        <f t="shared" si="13"/>
        <v>102.93910077846495</v>
      </c>
      <c r="J41" s="18">
        <f t="shared" si="14"/>
        <v>114.58405714285713</v>
      </c>
      <c r="K41" s="65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</row>
    <row r="42" spans="1:32" ht="23.25" customHeight="1">
      <c r="A42" s="146" t="s">
        <v>55</v>
      </c>
      <c r="B42" s="146"/>
      <c r="C42" s="146"/>
      <c r="D42" s="146"/>
      <c r="E42" s="26">
        <v>102974.82</v>
      </c>
      <c r="F42" s="26">
        <v>254000</v>
      </c>
      <c r="G42" s="26">
        <v>102974.82</v>
      </c>
      <c r="H42" s="26">
        <v>295395.65</v>
      </c>
      <c r="I42" s="66">
        <f t="shared" si="13"/>
        <v>286.86202122033325</v>
      </c>
      <c r="J42" s="18">
        <f t="shared" si="14"/>
        <v>116.29750000000001</v>
      </c>
      <c r="K42" s="65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</row>
    <row r="43" spans="1:32" ht="15" customHeight="1">
      <c r="A43" s="144" t="s">
        <v>56</v>
      </c>
      <c r="B43" s="144"/>
      <c r="C43" s="144"/>
      <c r="D43" s="144"/>
      <c r="E43" s="26">
        <v>330894</v>
      </c>
      <c r="F43" s="26">
        <v>1256000</v>
      </c>
      <c r="G43" s="26">
        <v>330894</v>
      </c>
      <c r="H43" s="26">
        <v>1301896</v>
      </c>
      <c r="I43" s="66">
        <f t="shared" si="13"/>
        <v>393.4480528507619</v>
      </c>
      <c r="J43" s="18">
        <f t="shared" si="14"/>
        <v>103.65414012738854</v>
      </c>
      <c r="K43" s="65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</row>
    <row r="44" spans="1:32" ht="15" customHeight="1">
      <c r="A44" s="144" t="s">
        <v>57</v>
      </c>
      <c r="B44" s="144"/>
      <c r="C44" s="144"/>
      <c r="D44" s="144"/>
      <c r="E44" s="26">
        <v>354246.17</v>
      </c>
      <c r="F44" s="26">
        <v>670000</v>
      </c>
      <c r="G44" s="26">
        <v>354246.17</v>
      </c>
      <c r="H44" s="26">
        <v>740027.39</v>
      </c>
      <c r="I44" s="66">
        <f t="shared" si="13"/>
        <v>208.90201579314183</v>
      </c>
      <c r="J44" s="18">
        <f t="shared" si="14"/>
        <v>110.45184925373135</v>
      </c>
      <c r="K44" s="65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</row>
    <row r="45" spans="1:32" ht="18.75" customHeight="1">
      <c r="A45" s="144" t="s">
        <v>58</v>
      </c>
      <c r="B45" s="144"/>
      <c r="C45" s="144"/>
      <c r="D45" s="144"/>
      <c r="E45" s="26">
        <v>830243.11</v>
      </c>
      <c r="F45" s="26">
        <v>741000</v>
      </c>
      <c r="G45" s="26">
        <v>830243.11</v>
      </c>
      <c r="H45" s="26">
        <v>881021.23</v>
      </c>
      <c r="I45" s="66">
        <f t="shared" si="13"/>
        <v>106.11605436870171</v>
      </c>
      <c r="J45" s="18">
        <f t="shared" si="14"/>
        <v>118.8962523616734</v>
      </c>
      <c r="K45" s="65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</row>
    <row r="46" spans="1:32" ht="18" customHeight="1">
      <c r="A46" s="144" t="s">
        <v>59</v>
      </c>
      <c r="B46" s="144"/>
      <c r="C46" s="144"/>
      <c r="D46" s="144"/>
      <c r="E46" s="26">
        <v>-165</v>
      </c>
      <c r="F46" s="26"/>
      <c r="G46" s="26">
        <v>-165</v>
      </c>
      <c r="H46" s="26">
        <v>0</v>
      </c>
      <c r="I46" s="66">
        <f t="shared" si="13"/>
        <v>0</v>
      </c>
      <c r="J46" s="18"/>
      <c r="K46" s="65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</row>
    <row r="47" spans="1:11" ht="23.25" customHeight="1">
      <c r="A47" s="146" t="s">
        <v>60</v>
      </c>
      <c r="B47" s="146"/>
      <c r="C47" s="146"/>
      <c r="D47" s="146"/>
      <c r="E47" s="26"/>
      <c r="F47" s="26"/>
      <c r="G47" s="26"/>
      <c r="H47" s="26">
        <v>0</v>
      </c>
      <c r="I47" s="66" t="e">
        <f t="shared" si="13"/>
        <v>#DIV/0!</v>
      </c>
      <c r="J47" s="18"/>
      <c r="K47" s="70"/>
    </row>
    <row r="48" spans="1:11" ht="15" customHeight="1">
      <c r="A48" s="147" t="s">
        <v>61</v>
      </c>
      <c r="B48" s="147"/>
      <c r="C48" s="147"/>
      <c r="D48" s="147"/>
      <c r="E48" s="71">
        <f>E24+E34</f>
        <v>81091640.66</v>
      </c>
      <c r="F48" s="36">
        <f>F24+F34</f>
        <v>83013000</v>
      </c>
      <c r="G48" s="36">
        <f>G24+G34</f>
        <v>81091640.66</v>
      </c>
      <c r="H48" s="36">
        <f>H24+H34</f>
        <v>90385910.86</v>
      </c>
      <c r="I48" s="68">
        <f t="shared" si="13"/>
        <v>111.46144056817016</v>
      </c>
      <c r="J48" s="22">
        <f>H48/F48*100</f>
        <v>108.8816340332237</v>
      </c>
      <c r="K48" s="70"/>
    </row>
  </sheetData>
  <sheetProtection selectLockedCells="1" selectUnlockedCells="1"/>
  <mergeCells count="44">
    <mergeCell ref="A48:D48"/>
    <mergeCell ref="A42:D42"/>
    <mergeCell ref="A43:D43"/>
    <mergeCell ref="A44:D44"/>
    <mergeCell ref="A45:D45"/>
    <mergeCell ref="A46:D46"/>
    <mergeCell ref="A47:D47"/>
    <mergeCell ref="A36:D36"/>
    <mergeCell ref="A37:D37"/>
    <mergeCell ref="A38:D38"/>
    <mergeCell ref="A39:D39"/>
    <mergeCell ref="A40:D40"/>
    <mergeCell ref="A41:D41"/>
    <mergeCell ref="A30:D30"/>
    <mergeCell ref="A31:D31"/>
    <mergeCell ref="A32:D32"/>
    <mergeCell ref="A33:D33"/>
    <mergeCell ref="A34:D34"/>
    <mergeCell ref="A35:D35"/>
    <mergeCell ref="A24:D24"/>
    <mergeCell ref="A25:D25"/>
    <mergeCell ref="A26:D26"/>
    <mergeCell ref="A27:D27"/>
    <mergeCell ref="A28:D28"/>
    <mergeCell ref="A29:D29"/>
    <mergeCell ref="AC5:AD8"/>
    <mergeCell ref="AE5:AF8"/>
    <mergeCell ref="F6:J7"/>
    <mergeCell ref="K6:M8"/>
    <mergeCell ref="N6:S6"/>
    <mergeCell ref="T6:V8"/>
    <mergeCell ref="W6:X8"/>
    <mergeCell ref="Y6:Y8"/>
    <mergeCell ref="N7:P8"/>
    <mergeCell ref="Q7:S8"/>
    <mergeCell ref="B3:AA3"/>
    <mergeCell ref="A5:A9"/>
    <mergeCell ref="B5:D8"/>
    <mergeCell ref="E5:E9"/>
    <mergeCell ref="F5:Y5"/>
    <mergeCell ref="Z5:AB8"/>
    <mergeCell ref="F8:F9"/>
    <mergeCell ref="G8:H8"/>
    <mergeCell ref="I8:J8"/>
  </mergeCells>
  <printOptions/>
  <pageMargins left="0.19652777777777777" right="0.19652777777777777" top="0.7875" bottom="0.39375" header="0.5118055555555555" footer="0.5118055555555555"/>
  <pageSetup fitToHeight="1" fitToWidth="1" horizontalDpi="300" verticalDpi="3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CP19"/>
  <sheetViews>
    <sheetView view="pageBreakPreview" zoomScale="83" zoomScaleNormal="88" zoomScaleSheetLayoutView="83" zoomScalePageLayoutView="0" workbookViewId="0" topLeftCell="A1">
      <pane xSplit="3" topLeftCell="BD1" activePane="topRight" state="frozen"/>
      <selection pane="topLeft" activeCell="A1" sqref="A1"/>
      <selection pane="topRight" activeCell="L12" sqref="L12"/>
    </sheetView>
  </sheetViews>
  <sheetFormatPr defaultColWidth="9.00390625" defaultRowHeight="12.75" customHeight="1"/>
  <cols>
    <col min="1" max="1" width="17.8515625" style="0" customWidth="1"/>
    <col min="2" max="2" width="13.00390625" style="0" customWidth="1"/>
    <col min="3" max="3" width="13.28125" style="0" customWidth="1"/>
    <col min="4" max="4" width="5.7109375" style="0" customWidth="1"/>
    <col min="5" max="5" width="10.421875" style="0" customWidth="1"/>
    <col min="6" max="6" width="12.421875" style="0" customWidth="1"/>
    <col min="7" max="7" width="11.8515625" style="0" customWidth="1"/>
    <col min="8" max="8" width="7.140625" style="0" customWidth="1"/>
    <col min="9" max="9" width="7.7109375" style="0" customWidth="1"/>
    <col min="10" max="10" width="10.8515625" style="0" customWidth="1"/>
    <col min="11" max="11" width="12.57421875" style="0" customWidth="1"/>
    <col min="12" max="12" width="12.8515625" style="0" customWidth="1"/>
    <col min="13" max="13" width="6.421875" style="0" customWidth="1"/>
    <col min="14" max="14" width="6.140625" style="0" customWidth="1"/>
    <col min="15" max="16" width="10.140625" style="0" customWidth="1"/>
    <col min="17" max="17" width="11.8515625" style="0" customWidth="1"/>
    <col min="18" max="18" width="7.140625" style="0" customWidth="1"/>
    <col min="19" max="19" width="6.140625" style="0" customWidth="1"/>
    <col min="20" max="20" width="10.00390625" style="0" customWidth="1"/>
    <col min="21" max="21" width="11.7109375" style="0" customWidth="1"/>
    <col min="22" max="22" width="12.28125" style="0" customWidth="1"/>
    <col min="23" max="23" width="7.7109375" style="0" customWidth="1"/>
    <col min="24" max="24" width="5.8515625" style="0" customWidth="1"/>
    <col min="25" max="25" width="10.140625" style="0" customWidth="1"/>
    <col min="26" max="26" width="11.8515625" style="0" customWidth="1"/>
    <col min="27" max="27" width="12.00390625" style="0" customWidth="1"/>
    <col min="28" max="28" width="5.7109375" style="0" customWidth="1"/>
    <col min="29" max="29" width="8.140625" style="0" customWidth="1"/>
    <col min="30" max="30" width="7.00390625" style="0" customWidth="1"/>
    <col min="31" max="31" width="8.8515625" style="0" customWidth="1"/>
    <col min="32" max="32" width="8.28125" style="0" customWidth="1"/>
    <col min="33" max="33" width="9.00390625" style="0" customWidth="1"/>
    <col min="34" max="34" width="7.8515625" style="0" customWidth="1"/>
    <col min="35" max="35" width="10.28125" style="0" customWidth="1"/>
    <col min="36" max="36" width="12.00390625" style="0" customWidth="1"/>
    <col min="37" max="37" width="11.8515625" style="0" customWidth="1"/>
    <col min="38" max="38" width="7.140625" style="0" customWidth="1"/>
    <col min="39" max="39" width="6.140625" style="0" customWidth="1"/>
    <col min="40" max="40" width="9.421875" style="0" customWidth="1"/>
    <col min="41" max="41" width="11.00390625" style="0" customWidth="1"/>
    <col min="42" max="42" width="10.28125" style="0" customWidth="1"/>
    <col min="43" max="43" width="7.28125" style="0" customWidth="1"/>
    <col min="44" max="44" width="5.421875" style="0" customWidth="1"/>
    <col min="45" max="45" width="8.00390625" style="0" customWidth="1"/>
    <col min="46" max="46" width="11.28125" style="0" customWidth="1"/>
    <col min="47" max="47" width="10.28125" style="0" customWidth="1"/>
    <col min="48" max="48" width="6.8515625" style="0" customWidth="1"/>
    <col min="49" max="49" width="6.421875" style="0" customWidth="1"/>
    <col min="50" max="50" width="9.140625" style="0" customWidth="1"/>
    <col min="51" max="51" width="9.00390625" style="0" customWidth="1"/>
    <col min="52" max="52" width="10.57421875" style="0" customWidth="1"/>
    <col min="53" max="53" width="9.8515625" style="0" customWidth="1"/>
    <col min="54" max="54" width="6.7109375" style="0" customWidth="1"/>
    <col min="55" max="55" width="7.00390625" style="0" customWidth="1"/>
    <col min="56" max="56" width="10.8515625" style="0" customWidth="1"/>
    <col min="57" max="57" width="9.7109375" style="0" customWidth="1"/>
    <col min="58" max="58" width="7.421875" style="0" customWidth="1"/>
    <col min="59" max="59" width="6.57421875" style="0" customWidth="1"/>
    <col min="60" max="60" width="6.8515625" style="0" customWidth="1"/>
    <col min="61" max="61" width="5.28125" style="0" customWidth="1"/>
    <col min="62" max="62" width="9.28125" style="0" customWidth="1"/>
    <col min="63" max="64" width="5.7109375" style="0" customWidth="1"/>
    <col min="65" max="65" width="7.140625" style="0" customWidth="1"/>
    <col min="66" max="66" width="7.8515625" style="0" customWidth="1"/>
    <col min="67" max="67" width="9.57421875" style="0" customWidth="1"/>
    <col min="68" max="68" width="6.8515625" style="0" customWidth="1"/>
    <col min="69" max="69" width="6.7109375" style="0" customWidth="1"/>
    <col min="70" max="70" width="8.57421875" style="0" customWidth="1"/>
    <col min="71" max="71" width="9.8515625" style="0" customWidth="1"/>
    <col min="72" max="72" width="10.140625" style="0" customWidth="1"/>
    <col min="73" max="73" width="6.8515625" style="0" customWidth="1"/>
    <col min="74" max="74" width="5.8515625" style="0" customWidth="1"/>
    <col min="75" max="75" width="7.7109375" style="0" customWidth="1"/>
    <col min="76" max="76" width="11.7109375" style="0" customWidth="1"/>
    <col min="77" max="77" width="10.140625" style="0" customWidth="1"/>
    <col min="78" max="78" width="8.00390625" style="0" customWidth="1"/>
    <col min="79" max="79" width="5.8515625" style="0" customWidth="1"/>
    <col min="80" max="80" width="7.140625" style="0" customWidth="1"/>
    <col min="81" max="81" width="6.28125" style="0" customWidth="1"/>
    <col min="82" max="82" width="7.421875" style="0" customWidth="1"/>
    <col min="83" max="83" width="6.57421875" style="0" customWidth="1"/>
    <col min="84" max="84" width="6.140625" style="0" customWidth="1"/>
    <col min="85" max="85" width="13.00390625" style="0" customWidth="1"/>
    <col min="86" max="86" width="6.28125" style="0" customWidth="1"/>
    <col min="87" max="87" width="12.00390625" style="0" customWidth="1"/>
    <col min="88" max="89" width="6.57421875" style="0" customWidth="1"/>
    <col min="90" max="90" width="5.7109375" style="0" customWidth="1"/>
    <col min="91" max="91" width="9.140625" style="0" customWidth="1"/>
    <col min="92" max="92" width="6.57421875" style="0" customWidth="1"/>
    <col min="93" max="93" width="6.140625" style="0" customWidth="1"/>
    <col min="94" max="94" width="5.57421875" style="0" customWidth="1"/>
  </cols>
  <sheetData>
    <row r="1" ht="3" customHeight="1"/>
    <row r="2" ht="12.75" customHeight="1" hidden="1"/>
    <row r="3" spans="2:55" ht="56.25" customHeight="1"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/>
      <c r="AD3" s="148"/>
      <c r="AE3" s="148"/>
      <c r="AF3" s="148"/>
      <c r="AG3" s="148"/>
      <c r="AH3" s="148"/>
      <c r="AI3" s="148"/>
      <c r="AJ3" s="72"/>
      <c r="AK3" s="72"/>
      <c r="AL3" s="72"/>
      <c r="AM3" s="72"/>
      <c r="AN3" s="73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</row>
    <row r="6" spans="1:94" ht="12.75" customHeight="1">
      <c r="A6" s="149" t="s">
        <v>62</v>
      </c>
      <c r="B6" s="150" t="s">
        <v>1</v>
      </c>
      <c r="C6" s="150"/>
      <c r="D6" s="150"/>
      <c r="E6" s="134" t="s">
        <v>2</v>
      </c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134"/>
      <c r="AO6" s="134"/>
      <c r="AP6" s="134"/>
      <c r="AQ6" s="134"/>
      <c r="AR6" s="134"/>
      <c r="AS6" s="134"/>
      <c r="AT6" s="134"/>
      <c r="AU6" s="134"/>
      <c r="AV6" s="134"/>
      <c r="AW6" s="134"/>
      <c r="AX6" s="134"/>
      <c r="AY6" s="134"/>
      <c r="AZ6" s="134"/>
      <c r="BA6" s="134"/>
      <c r="BB6" s="134"/>
      <c r="BC6" s="134"/>
      <c r="BD6" s="134"/>
      <c r="BE6" s="134"/>
      <c r="BF6" s="134"/>
      <c r="BG6" s="134"/>
      <c r="BH6" s="134"/>
      <c r="BI6" s="134"/>
      <c r="BJ6" s="134"/>
      <c r="BK6" s="134"/>
      <c r="BL6" s="134"/>
      <c r="BM6" s="134"/>
      <c r="BN6" s="134"/>
      <c r="BO6" s="134"/>
      <c r="BP6" s="134"/>
      <c r="BQ6" s="134"/>
      <c r="BR6" s="134"/>
      <c r="BS6" s="134"/>
      <c r="BT6" s="134"/>
      <c r="BU6" s="134"/>
      <c r="BV6" s="134"/>
      <c r="BW6" s="134"/>
      <c r="BX6" s="134"/>
      <c r="BY6" s="134"/>
      <c r="BZ6" s="134"/>
      <c r="CA6" s="134"/>
      <c r="CB6" s="134"/>
      <c r="CC6" s="134"/>
      <c r="CD6" s="134"/>
      <c r="CE6" s="134"/>
      <c r="CF6" s="134"/>
      <c r="CG6" s="134"/>
      <c r="CH6" s="134"/>
      <c r="CI6" s="134"/>
      <c r="CJ6" s="134"/>
      <c r="CK6" s="134"/>
      <c r="CL6" s="134"/>
      <c r="CM6" s="134"/>
      <c r="CN6" s="134"/>
      <c r="CO6" s="134"/>
      <c r="CP6" s="134"/>
    </row>
    <row r="7" spans="1:94" ht="72" customHeight="1">
      <c r="A7" s="149"/>
      <c r="B7" s="150"/>
      <c r="C7" s="150"/>
      <c r="D7" s="150"/>
      <c r="E7" s="151" t="s">
        <v>63</v>
      </c>
      <c r="F7" s="151"/>
      <c r="G7" s="151"/>
      <c r="H7" s="151"/>
      <c r="I7" s="151"/>
      <c r="J7" s="151" t="s">
        <v>64</v>
      </c>
      <c r="K7" s="151"/>
      <c r="L7" s="151"/>
      <c r="M7" s="151"/>
      <c r="N7" s="151"/>
      <c r="O7" s="151" t="s">
        <v>42</v>
      </c>
      <c r="P7" s="151"/>
      <c r="Q7" s="151"/>
      <c r="R7" s="151"/>
      <c r="S7" s="151"/>
      <c r="T7" s="149" t="s">
        <v>65</v>
      </c>
      <c r="U7" s="149"/>
      <c r="V7" s="149"/>
      <c r="W7" s="149"/>
      <c r="X7" s="149"/>
      <c r="Y7" s="149" t="s">
        <v>66</v>
      </c>
      <c r="Z7" s="149"/>
      <c r="AA7" s="149"/>
      <c r="AB7" s="149"/>
      <c r="AC7" s="149"/>
      <c r="AD7" s="151" t="s">
        <v>67</v>
      </c>
      <c r="AE7" s="151"/>
      <c r="AF7" s="151"/>
      <c r="AG7" s="151"/>
      <c r="AH7" s="151"/>
      <c r="AI7" s="151" t="s">
        <v>68</v>
      </c>
      <c r="AJ7" s="151"/>
      <c r="AK7" s="151"/>
      <c r="AL7" s="151"/>
      <c r="AM7" s="151"/>
      <c r="AN7" s="151" t="s">
        <v>69</v>
      </c>
      <c r="AO7" s="151"/>
      <c r="AP7" s="151"/>
      <c r="AQ7" s="151"/>
      <c r="AR7" s="151"/>
      <c r="AS7" s="151" t="s">
        <v>70</v>
      </c>
      <c r="AT7" s="151"/>
      <c r="AU7" s="151"/>
      <c r="AV7" s="151"/>
      <c r="AW7" s="151"/>
      <c r="AX7" s="151" t="s">
        <v>51</v>
      </c>
      <c r="AY7" s="151"/>
      <c r="AZ7" s="151"/>
      <c r="BA7" s="151"/>
      <c r="BB7" s="151"/>
      <c r="BC7" s="151" t="s">
        <v>71</v>
      </c>
      <c r="BD7" s="151"/>
      <c r="BE7" s="151"/>
      <c r="BF7" s="151"/>
      <c r="BG7" s="151"/>
      <c r="BH7" s="151" t="s">
        <v>72</v>
      </c>
      <c r="BI7" s="151"/>
      <c r="BJ7" s="151"/>
      <c r="BK7" s="151"/>
      <c r="BL7" s="151"/>
      <c r="BM7" s="151" t="s">
        <v>73</v>
      </c>
      <c r="BN7" s="151"/>
      <c r="BO7" s="151"/>
      <c r="BP7" s="151"/>
      <c r="BQ7" s="151"/>
      <c r="BR7" s="151" t="s">
        <v>74</v>
      </c>
      <c r="BS7" s="151"/>
      <c r="BT7" s="151"/>
      <c r="BU7" s="151"/>
      <c r="BV7" s="151"/>
      <c r="BW7" s="152" t="s">
        <v>75</v>
      </c>
      <c r="BX7" s="152"/>
      <c r="BY7" s="152"/>
      <c r="BZ7" s="152"/>
      <c r="CA7" s="152"/>
      <c r="CB7" s="151" t="s">
        <v>76</v>
      </c>
      <c r="CC7" s="151"/>
      <c r="CD7" s="151"/>
      <c r="CE7" s="151"/>
      <c r="CF7" s="151"/>
      <c r="CG7" s="151" t="s">
        <v>77</v>
      </c>
      <c r="CH7" s="151"/>
      <c r="CI7" s="151"/>
      <c r="CJ7" s="151"/>
      <c r="CK7" s="151"/>
      <c r="CL7" s="151" t="s">
        <v>59</v>
      </c>
      <c r="CM7" s="151"/>
      <c r="CN7" s="151"/>
      <c r="CO7" s="151"/>
      <c r="CP7" s="151"/>
    </row>
    <row r="8" spans="1:94" ht="26.25" customHeight="1">
      <c r="A8" s="149"/>
      <c r="B8" s="151" t="s">
        <v>78</v>
      </c>
      <c r="C8" s="151" t="s">
        <v>15</v>
      </c>
      <c r="D8" s="75"/>
      <c r="E8" s="151" t="s">
        <v>78</v>
      </c>
      <c r="F8" s="151" t="s">
        <v>15</v>
      </c>
      <c r="G8" s="151"/>
      <c r="H8" s="151" t="s">
        <v>79</v>
      </c>
      <c r="I8" s="151"/>
      <c r="J8" s="151" t="s">
        <v>78</v>
      </c>
      <c r="K8" s="151" t="s">
        <v>15</v>
      </c>
      <c r="L8" s="151"/>
      <c r="M8" s="151" t="s">
        <v>79</v>
      </c>
      <c r="N8" s="151"/>
      <c r="O8" s="151" t="s">
        <v>78</v>
      </c>
      <c r="P8" s="151" t="s">
        <v>15</v>
      </c>
      <c r="Q8" s="151"/>
      <c r="R8" s="151" t="s">
        <v>79</v>
      </c>
      <c r="S8" s="151"/>
      <c r="T8" s="151" t="s">
        <v>78</v>
      </c>
      <c r="U8" s="151" t="s">
        <v>15</v>
      </c>
      <c r="V8" s="151"/>
      <c r="W8" s="151" t="s">
        <v>79</v>
      </c>
      <c r="X8" s="151"/>
      <c r="Y8" s="151" t="s">
        <v>78</v>
      </c>
      <c r="Z8" s="151" t="s">
        <v>15</v>
      </c>
      <c r="AA8" s="151"/>
      <c r="AB8" s="149" t="s">
        <v>79</v>
      </c>
      <c r="AC8" s="149"/>
      <c r="AD8" s="151" t="s">
        <v>78</v>
      </c>
      <c r="AE8" s="151" t="s">
        <v>15</v>
      </c>
      <c r="AF8" s="151"/>
      <c r="AG8" s="149" t="s">
        <v>79</v>
      </c>
      <c r="AH8" s="149"/>
      <c r="AI8" s="151" t="s">
        <v>78</v>
      </c>
      <c r="AJ8" s="151" t="s">
        <v>15</v>
      </c>
      <c r="AK8" s="151"/>
      <c r="AL8" s="149" t="s">
        <v>79</v>
      </c>
      <c r="AM8" s="149"/>
      <c r="AN8" s="151" t="s">
        <v>78</v>
      </c>
      <c r="AO8" s="151" t="s">
        <v>15</v>
      </c>
      <c r="AP8" s="151"/>
      <c r="AQ8" s="149" t="s">
        <v>79</v>
      </c>
      <c r="AR8" s="149"/>
      <c r="AS8" s="151" t="s">
        <v>78</v>
      </c>
      <c r="AT8" s="151" t="s">
        <v>15</v>
      </c>
      <c r="AU8" s="151"/>
      <c r="AV8" s="149" t="s">
        <v>79</v>
      </c>
      <c r="AW8" s="149"/>
      <c r="AX8" s="151" t="s">
        <v>78</v>
      </c>
      <c r="AY8" s="151" t="s">
        <v>15</v>
      </c>
      <c r="AZ8" s="151"/>
      <c r="BA8" s="149" t="s">
        <v>79</v>
      </c>
      <c r="BB8" s="149"/>
      <c r="BC8" s="151" t="s">
        <v>78</v>
      </c>
      <c r="BD8" s="151" t="s">
        <v>15</v>
      </c>
      <c r="BE8" s="151"/>
      <c r="BF8" s="149" t="s">
        <v>79</v>
      </c>
      <c r="BG8" s="149"/>
      <c r="BH8" s="151" t="s">
        <v>78</v>
      </c>
      <c r="BI8" s="151" t="s">
        <v>15</v>
      </c>
      <c r="BJ8" s="151"/>
      <c r="BK8" s="149" t="s">
        <v>79</v>
      </c>
      <c r="BL8" s="149"/>
      <c r="BM8" s="151" t="s">
        <v>78</v>
      </c>
      <c r="BN8" s="151" t="s">
        <v>15</v>
      </c>
      <c r="BO8" s="151"/>
      <c r="BP8" s="149" t="s">
        <v>79</v>
      </c>
      <c r="BQ8" s="149"/>
      <c r="BR8" s="151" t="s">
        <v>78</v>
      </c>
      <c r="BS8" s="151" t="s">
        <v>15</v>
      </c>
      <c r="BT8" s="151"/>
      <c r="BU8" s="149" t="s">
        <v>79</v>
      </c>
      <c r="BV8" s="149"/>
      <c r="BW8" s="151" t="s">
        <v>78</v>
      </c>
      <c r="BX8" s="151" t="s">
        <v>15</v>
      </c>
      <c r="BY8" s="151"/>
      <c r="BZ8" s="149" t="s">
        <v>79</v>
      </c>
      <c r="CA8" s="149"/>
      <c r="CB8" s="151" t="s">
        <v>78</v>
      </c>
      <c r="CC8" s="151" t="s">
        <v>15</v>
      </c>
      <c r="CD8" s="151"/>
      <c r="CE8" s="149" t="s">
        <v>79</v>
      </c>
      <c r="CF8" s="149"/>
      <c r="CG8" s="151" t="s">
        <v>78</v>
      </c>
      <c r="CH8" s="151" t="s">
        <v>15</v>
      </c>
      <c r="CI8" s="151"/>
      <c r="CJ8" s="149" t="s">
        <v>79</v>
      </c>
      <c r="CK8" s="149"/>
      <c r="CL8" s="151" t="s">
        <v>78</v>
      </c>
      <c r="CM8" s="151" t="s">
        <v>15</v>
      </c>
      <c r="CN8" s="151"/>
      <c r="CO8" s="149" t="s">
        <v>79</v>
      </c>
      <c r="CP8" s="149"/>
    </row>
    <row r="9" spans="1:94" ht="92.25" customHeight="1">
      <c r="A9" s="149"/>
      <c r="B9" s="151"/>
      <c r="C9" s="151"/>
      <c r="D9" s="76" t="s">
        <v>80</v>
      </c>
      <c r="E9" s="151"/>
      <c r="F9" s="11" t="s">
        <v>81</v>
      </c>
      <c r="G9" s="11" t="s">
        <v>18</v>
      </c>
      <c r="H9" s="11" t="s">
        <v>19</v>
      </c>
      <c r="I9" s="11" t="s">
        <v>20</v>
      </c>
      <c r="J9" s="151"/>
      <c r="K9" s="11" t="s">
        <v>81</v>
      </c>
      <c r="L9" s="11" t="s">
        <v>18</v>
      </c>
      <c r="M9" s="11" t="s">
        <v>19</v>
      </c>
      <c r="N9" s="11" t="s">
        <v>20</v>
      </c>
      <c r="O9" s="151"/>
      <c r="P9" s="11" t="s">
        <v>81</v>
      </c>
      <c r="Q9" s="11" t="s">
        <v>18</v>
      </c>
      <c r="R9" s="11" t="s">
        <v>19</v>
      </c>
      <c r="S9" s="11" t="s">
        <v>20</v>
      </c>
      <c r="T9" s="151"/>
      <c r="U9" s="11" t="s">
        <v>81</v>
      </c>
      <c r="V9" s="11" t="s">
        <v>18</v>
      </c>
      <c r="W9" s="11" t="s">
        <v>19</v>
      </c>
      <c r="X9" s="11" t="s">
        <v>20</v>
      </c>
      <c r="Y9" s="151"/>
      <c r="Z9" s="11" t="s">
        <v>81</v>
      </c>
      <c r="AA9" s="11" t="s">
        <v>18</v>
      </c>
      <c r="AB9" s="11" t="s">
        <v>19</v>
      </c>
      <c r="AC9" s="11" t="s">
        <v>20</v>
      </c>
      <c r="AD9" s="151"/>
      <c r="AE9" s="11" t="s">
        <v>81</v>
      </c>
      <c r="AF9" s="11" t="s">
        <v>18</v>
      </c>
      <c r="AG9" s="11" t="s">
        <v>19</v>
      </c>
      <c r="AH9" s="11" t="s">
        <v>20</v>
      </c>
      <c r="AI9" s="151"/>
      <c r="AJ9" s="11" t="s">
        <v>81</v>
      </c>
      <c r="AK9" s="11" t="s">
        <v>18</v>
      </c>
      <c r="AL9" s="11" t="s">
        <v>19</v>
      </c>
      <c r="AM9" s="11" t="s">
        <v>20</v>
      </c>
      <c r="AN9" s="151"/>
      <c r="AO9" s="11" t="s">
        <v>81</v>
      </c>
      <c r="AP9" s="11" t="s">
        <v>18</v>
      </c>
      <c r="AQ9" s="11" t="s">
        <v>19</v>
      </c>
      <c r="AR9" s="11" t="s">
        <v>20</v>
      </c>
      <c r="AS9" s="151"/>
      <c r="AT9" s="11" t="s">
        <v>81</v>
      </c>
      <c r="AU9" s="11" t="s">
        <v>18</v>
      </c>
      <c r="AV9" s="11" t="s">
        <v>19</v>
      </c>
      <c r="AW9" s="11" t="s">
        <v>20</v>
      </c>
      <c r="AX9" s="151"/>
      <c r="AY9" s="11" t="s">
        <v>81</v>
      </c>
      <c r="AZ9" s="11" t="s">
        <v>18</v>
      </c>
      <c r="BA9" s="11" t="s">
        <v>19</v>
      </c>
      <c r="BB9" s="11" t="s">
        <v>20</v>
      </c>
      <c r="BC9" s="151"/>
      <c r="BD9" s="11" t="s">
        <v>81</v>
      </c>
      <c r="BE9" s="11" t="s">
        <v>18</v>
      </c>
      <c r="BF9" s="11" t="s">
        <v>19</v>
      </c>
      <c r="BG9" s="11" t="s">
        <v>20</v>
      </c>
      <c r="BH9" s="151"/>
      <c r="BI9" s="11" t="s">
        <v>81</v>
      </c>
      <c r="BJ9" s="11" t="s">
        <v>18</v>
      </c>
      <c r="BK9" s="11" t="s">
        <v>19</v>
      </c>
      <c r="BL9" s="11" t="s">
        <v>20</v>
      </c>
      <c r="BM9" s="151"/>
      <c r="BN9" s="11" t="s">
        <v>81</v>
      </c>
      <c r="BO9" s="11" t="s">
        <v>18</v>
      </c>
      <c r="BP9" s="11" t="s">
        <v>19</v>
      </c>
      <c r="BQ9" s="11" t="s">
        <v>20</v>
      </c>
      <c r="BR9" s="151"/>
      <c r="BS9" s="11" t="s">
        <v>81</v>
      </c>
      <c r="BT9" s="11" t="s">
        <v>18</v>
      </c>
      <c r="BU9" s="11" t="s">
        <v>19</v>
      </c>
      <c r="BV9" s="11" t="s">
        <v>20</v>
      </c>
      <c r="BW9" s="151"/>
      <c r="BX9" s="11" t="s">
        <v>81</v>
      </c>
      <c r="BY9" s="11" t="s">
        <v>18</v>
      </c>
      <c r="BZ9" s="11" t="s">
        <v>19</v>
      </c>
      <c r="CA9" s="11" t="s">
        <v>20</v>
      </c>
      <c r="CB9" s="151"/>
      <c r="CC9" s="11" t="s">
        <v>81</v>
      </c>
      <c r="CD9" s="11" t="s">
        <v>18</v>
      </c>
      <c r="CE9" s="11" t="s">
        <v>19</v>
      </c>
      <c r="CF9" s="11" t="s">
        <v>20</v>
      </c>
      <c r="CG9" s="151"/>
      <c r="CH9" s="11" t="s">
        <v>81</v>
      </c>
      <c r="CI9" s="11" t="s">
        <v>18</v>
      </c>
      <c r="CJ9" s="11" t="s">
        <v>19</v>
      </c>
      <c r="CK9" s="11" t="s">
        <v>20</v>
      </c>
      <c r="CL9" s="151"/>
      <c r="CM9" s="11" t="s">
        <v>81</v>
      </c>
      <c r="CN9" s="11" t="s">
        <v>18</v>
      </c>
      <c r="CO9" s="11" t="s">
        <v>19</v>
      </c>
      <c r="CP9" s="11" t="s">
        <v>20</v>
      </c>
    </row>
    <row r="10" spans="1:94" s="91" customFormat="1" ht="25.5" customHeight="1">
      <c r="A10" s="77" t="s">
        <v>82</v>
      </c>
      <c r="B10" s="78">
        <f aca="true" t="shared" si="0" ref="B10:B18">E10+O10+T10+Y10+AD10+AI10+AN10+BC10+BM10+CL10+J10+AS10+BR10+BW10+CG10+BH10+AX10+CB10</f>
        <v>1851945</v>
      </c>
      <c r="C10" s="78">
        <f aca="true" t="shared" si="1" ref="C10:C16">G10+L10+Q10+V10+AA10+AK10+AP10+BE10+BO10+BT10+BY10+CI10+CN10+AF10+BJ10</f>
        <v>1877051.47</v>
      </c>
      <c r="D10" s="79">
        <f aca="true" t="shared" si="2" ref="D10:D19">C10/B10*100</f>
        <v>101.3556811892362</v>
      </c>
      <c r="E10" s="80">
        <v>41500</v>
      </c>
      <c r="F10" s="81">
        <v>39286.45</v>
      </c>
      <c r="G10" s="82">
        <v>46498.58</v>
      </c>
      <c r="H10" s="83">
        <f aca="true" t="shared" si="3" ref="H10:H19">G10/F10*100</f>
        <v>118.35780529928259</v>
      </c>
      <c r="I10" s="84">
        <f aca="true" t="shared" si="4" ref="I10:I19">G10/E10*100</f>
        <v>112.04477108433734</v>
      </c>
      <c r="J10" s="85">
        <v>414270</v>
      </c>
      <c r="K10" s="86">
        <v>366835.72</v>
      </c>
      <c r="L10" s="82">
        <v>422236.07</v>
      </c>
      <c r="M10" s="83">
        <f aca="true" t="shared" si="5" ref="M10:M19">L10/K10*100</f>
        <v>115.10222341488448</v>
      </c>
      <c r="N10" s="84">
        <f aca="true" t="shared" si="6" ref="N10:N19">L10/J10*100</f>
        <v>101.92291742100564</v>
      </c>
      <c r="O10" s="85">
        <v>85500</v>
      </c>
      <c r="P10" s="86">
        <v>23206.1</v>
      </c>
      <c r="Q10" s="82">
        <v>93873.3</v>
      </c>
      <c r="R10" s="83">
        <f aca="true" t="shared" si="7" ref="R10:R19">Q10/P10*100</f>
        <v>404.51993225919057</v>
      </c>
      <c r="S10" s="84">
        <f aca="true" t="shared" si="8" ref="S10:S19">Q10/O10*100</f>
        <v>109.79333333333334</v>
      </c>
      <c r="T10" s="85">
        <v>240000</v>
      </c>
      <c r="U10" s="81">
        <v>260983.15</v>
      </c>
      <c r="V10" s="82">
        <v>240684.32</v>
      </c>
      <c r="W10" s="83">
        <f aca="true" t="shared" si="9" ref="W10:W19">V10/U10*100</f>
        <v>92.22216836604203</v>
      </c>
      <c r="X10" s="84">
        <f aca="true" t="shared" si="10" ref="X10:X19">V10/T10*100</f>
        <v>100.28513333333333</v>
      </c>
      <c r="Y10" s="85">
        <v>366000</v>
      </c>
      <c r="Z10" s="81">
        <v>428645.75</v>
      </c>
      <c r="AA10" s="82">
        <v>368271.67</v>
      </c>
      <c r="AB10" s="83">
        <f aca="true" t="shared" si="11" ref="AB10:AB19">AA10/Z10*100</f>
        <v>85.91515721315328</v>
      </c>
      <c r="AC10" s="84">
        <f aca="true" t="shared" si="12" ref="AC10:AC19">AA10/Y10*100</f>
        <v>100.62067486338798</v>
      </c>
      <c r="AD10" s="85">
        <v>2900</v>
      </c>
      <c r="AE10" s="87">
        <v>2000</v>
      </c>
      <c r="AF10" s="85">
        <v>2900</v>
      </c>
      <c r="AG10" s="83">
        <f>AF10/AE10*100</f>
        <v>145</v>
      </c>
      <c r="AH10" s="84">
        <f aca="true" t="shared" si="13" ref="AH10:AH16">AF10/AD10*100</f>
        <v>100</v>
      </c>
      <c r="AI10" s="85">
        <v>386400</v>
      </c>
      <c r="AJ10" s="81">
        <v>350190.6</v>
      </c>
      <c r="AK10" s="82">
        <v>387212.57</v>
      </c>
      <c r="AL10" s="83">
        <f aca="true" t="shared" si="14" ref="AL10:AL19">AK10/AJ10*100</f>
        <v>110.57194853317023</v>
      </c>
      <c r="AM10" s="84">
        <f aca="true" t="shared" si="15" ref="AM10:AM19">AK10/AI10*100</f>
        <v>100.21029244306419</v>
      </c>
      <c r="AN10" s="85">
        <v>16600</v>
      </c>
      <c r="AO10" s="81">
        <v>16599.96</v>
      </c>
      <c r="AP10" s="82">
        <v>16599.96</v>
      </c>
      <c r="AQ10" s="83">
        <f>AP10/AO10*100</f>
        <v>100</v>
      </c>
      <c r="AR10" s="84">
        <f>AP10/AN10*100</f>
        <v>99.99975903614458</v>
      </c>
      <c r="AS10" s="84"/>
      <c r="AT10" s="88"/>
      <c r="AU10" s="82"/>
      <c r="AV10" s="83"/>
      <c r="AW10" s="84"/>
      <c r="AX10" s="84"/>
      <c r="AY10" s="88"/>
      <c r="AZ10" s="82"/>
      <c r="BA10" s="83"/>
      <c r="BB10" s="84"/>
      <c r="BC10" s="85"/>
      <c r="BD10" s="89"/>
      <c r="BE10" s="82"/>
      <c r="BF10" s="83"/>
      <c r="BG10" s="84"/>
      <c r="BH10" s="85"/>
      <c r="BI10" s="82"/>
      <c r="BJ10" s="82">
        <v>0</v>
      </c>
      <c r="BK10" s="83"/>
      <c r="BL10" s="84"/>
      <c r="BM10" s="85"/>
      <c r="BN10" s="82"/>
      <c r="BO10" s="82"/>
      <c r="BP10" s="83"/>
      <c r="BQ10" s="84"/>
      <c r="BR10" s="82"/>
      <c r="BS10" s="81"/>
      <c r="BT10" s="82"/>
      <c r="BU10" s="83"/>
      <c r="BV10" s="84"/>
      <c r="BW10" s="85"/>
      <c r="BX10" s="81">
        <v>3086.57</v>
      </c>
      <c r="BY10" s="82"/>
      <c r="BZ10" s="83"/>
      <c r="CA10" s="84"/>
      <c r="CB10" s="85"/>
      <c r="CC10" s="82"/>
      <c r="CD10" s="82"/>
      <c r="CE10" s="83"/>
      <c r="CF10" s="84"/>
      <c r="CG10" s="82">
        <v>298775</v>
      </c>
      <c r="CH10" s="82"/>
      <c r="CI10" s="82">
        <v>298775</v>
      </c>
      <c r="CJ10" s="83"/>
      <c r="CK10" s="84">
        <f>CI10/CG10*100</f>
        <v>100</v>
      </c>
      <c r="CL10" s="90"/>
      <c r="CM10" s="81"/>
      <c r="CN10" s="82"/>
      <c r="CO10" s="83"/>
      <c r="CP10" s="84"/>
    </row>
    <row r="11" spans="1:94" s="96" customFormat="1" ht="24.75" customHeight="1">
      <c r="A11" s="92" t="s">
        <v>83</v>
      </c>
      <c r="B11" s="78">
        <f t="shared" si="0"/>
        <v>1788720</v>
      </c>
      <c r="C11" s="78">
        <f t="shared" si="1"/>
        <v>1821665.9699999997</v>
      </c>
      <c r="D11" s="79">
        <f t="shared" si="2"/>
        <v>101.84187407755265</v>
      </c>
      <c r="E11" s="80">
        <v>79500</v>
      </c>
      <c r="F11" s="81">
        <v>97318.56</v>
      </c>
      <c r="G11" s="82">
        <v>92229.38</v>
      </c>
      <c r="H11" s="83">
        <f t="shared" si="3"/>
        <v>94.77059668782604</v>
      </c>
      <c r="I11" s="84">
        <f t="shared" si="4"/>
        <v>116.01179874213837</v>
      </c>
      <c r="J11" s="85">
        <v>536920</v>
      </c>
      <c r="K11" s="86">
        <v>477851.77</v>
      </c>
      <c r="L11" s="82">
        <v>547240.2</v>
      </c>
      <c r="M11" s="83">
        <f t="shared" si="5"/>
        <v>114.52091095110937</v>
      </c>
      <c r="N11" s="84">
        <f t="shared" si="6"/>
        <v>101.92211130149742</v>
      </c>
      <c r="O11" s="85">
        <v>52500</v>
      </c>
      <c r="P11" s="93">
        <v>21955.19</v>
      </c>
      <c r="Q11" s="82">
        <v>57374.48</v>
      </c>
      <c r="R11" s="83">
        <f t="shared" si="7"/>
        <v>261.32536316014574</v>
      </c>
      <c r="S11" s="84">
        <f t="shared" si="8"/>
        <v>109.28472380952381</v>
      </c>
      <c r="T11" s="85">
        <v>425000</v>
      </c>
      <c r="U11" s="81">
        <v>268035.87</v>
      </c>
      <c r="V11" s="82">
        <v>425914.24</v>
      </c>
      <c r="W11" s="83">
        <f t="shared" si="9"/>
        <v>158.9019559210489</v>
      </c>
      <c r="X11" s="84">
        <f t="shared" si="10"/>
        <v>100.21511529411764</v>
      </c>
      <c r="Y11" s="85">
        <v>455000</v>
      </c>
      <c r="Z11" s="94">
        <v>463546.01</v>
      </c>
      <c r="AA11" s="82">
        <v>458861.96</v>
      </c>
      <c r="AB11" s="83">
        <f t="shared" si="11"/>
        <v>98.98951778271157</v>
      </c>
      <c r="AC11" s="84">
        <f t="shared" si="12"/>
        <v>100.84878241758241</v>
      </c>
      <c r="AD11" s="85">
        <v>3600</v>
      </c>
      <c r="AE11" s="87">
        <v>4700</v>
      </c>
      <c r="AF11" s="85">
        <v>3660</v>
      </c>
      <c r="AG11" s="83">
        <f>AF11/AE11*100</f>
        <v>77.87234042553192</v>
      </c>
      <c r="AH11" s="84">
        <f t="shared" si="13"/>
        <v>101.66666666666666</v>
      </c>
      <c r="AI11" s="85">
        <v>92200</v>
      </c>
      <c r="AJ11" s="95">
        <v>50772.94</v>
      </c>
      <c r="AK11" s="82">
        <v>92257.19</v>
      </c>
      <c r="AL11" s="83">
        <f t="shared" si="14"/>
        <v>181.70543206676626</v>
      </c>
      <c r="AM11" s="84">
        <f t="shared" si="15"/>
        <v>100.06202819956616</v>
      </c>
      <c r="AN11" s="85"/>
      <c r="AO11" s="81"/>
      <c r="AP11" s="82"/>
      <c r="AQ11" s="83">
        <v>0</v>
      </c>
      <c r="AR11" s="84"/>
      <c r="AS11" s="84"/>
      <c r="AT11" s="88"/>
      <c r="AU11" s="82"/>
      <c r="AV11" s="83"/>
      <c r="AW11" s="84"/>
      <c r="AX11" s="84"/>
      <c r="AY11" s="88"/>
      <c r="AZ11" s="82"/>
      <c r="BA11" s="83"/>
      <c r="BB11" s="84"/>
      <c r="BC11" s="85"/>
      <c r="BD11" s="81"/>
      <c r="BE11" s="82"/>
      <c r="BF11" s="83"/>
      <c r="BG11" s="84"/>
      <c r="BH11" s="85">
        <v>1400</v>
      </c>
      <c r="BI11" s="82"/>
      <c r="BJ11" s="82">
        <v>1461.85</v>
      </c>
      <c r="BK11" s="83"/>
      <c r="BL11" s="84"/>
      <c r="BM11" s="85">
        <v>57000</v>
      </c>
      <c r="BN11" s="84"/>
      <c r="BO11" s="82">
        <v>57000</v>
      </c>
      <c r="BP11" s="83"/>
      <c r="BQ11" s="84"/>
      <c r="BR11" s="85">
        <v>8600</v>
      </c>
      <c r="BS11" s="81">
        <v>8000</v>
      </c>
      <c r="BT11" s="82">
        <v>8666.67</v>
      </c>
      <c r="BU11" s="83"/>
      <c r="BV11" s="84">
        <f>BT11/BR11*100</f>
        <v>100.77523255813954</v>
      </c>
      <c r="BW11" s="85"/>
      <c r="BX11" s="81">
        <v>28441.2</v>
      </c>
      <c r="BY11" s="82"/>
      <c r="BZ11" s="83"/>
      <c r="CA11" s="84"/>
      <c r="CB11" s="85"/>
      <c r="CC11" s="82"/>
      <c r="CD11" s="82"/>
      <c r="CE11" s="83"/>
      <c r="CF11" s="84"/>
      <c r="CG11" s="82">
        <v>77000</v>
      </c>
      <c r="CH11" s="82"/>
      <c r="CI11" s="82">
        <v>77000</v>
      </c>
      <c r="CJ11" s="83"/>
      <c r="CK11" s="84"/>
      <c r="CL11" s="90"/>
      <c r="CM11" s="81"/>
      <c r="CN11" s="82"/>
      <c r="CO11" s="83"/>
      <c r="CP11" s="84"/>
    </row>
    <row r="12" spans="1:94" s="96" customFormat="1" ht="24.75" customHeight="1">
      <c r="A12" s="92" t="s">
        <v>84</v>
      </c>
      <c r="B12" s="78">
        <f t="shared" si="0"/>
        <v>3028492</v>
      </c>
      <c r="C12" s="78">
        <f t="shared" si="1"/>
        <v>3225773.62</v>
      </c>
      <c r="D12" s="79">
        <f t="shared" si="2"/>
        <v>106.51418659847872</v>
      </c>
      <c r="E12" s="97">
        <v>206000</v>
      </c>
      <c r="F12" s="81">
        <v>170838.08</v>
      </c>
      <c r="G12" s="82">
        <v>234627.2</v>
      </c>
      <c r="H12" s="83">
        <f t="shared" si="3"/>
        <v>137.33893520695153</v>
      </c>
      <c r="I12" s="84">
        <f t="shared" si="4"/>
        <v>113.89669902912622</v>
      </c>
      <c r="J12" s="85">
        <v>534190</v>
      </c>
      <c r="K12" s="86">
        <v>475438.4</v>
      </c>
      <c r="L12" s="82">
        <v>544462.34</v>
      </c>
      <c r="M12" s="83">
        <f t="shared" si="5"/>
        <v>114.51795647974583</v>
      </c>
      <c r="N12" s="84">
        <f t="shared" si="6"/>
        <v>101.9229749714521</v>
      </c>
      <c r="O12" s="85">
        <v>557400</v>
      </c>
      <c r="P12" s="93">
        <v>58998.9</v>
      </c>
      <c r="Q12" s="82">
        <v>686625.77</v>
      </c>
      <c r="R12" s="83">
        <f t="shared" si="7"/>
        <v>1163.794189383192</v>
      </c>
      <c r="S12" s="84">
        <f t="shared" si="8"/>
        <v>123.18366881951921</v>
      </c>
      <c r="T12" s="85">
        <v>265000</v>
      </c>
      <c r="U12" s="93">
        <v>249365.5</v>
      </c>
      <c r="V12" s="82">
        <v>267820.35</v>
      </c>
      <c r="W12" s="83">
        <f t="shared" si="9"/>
        <v>107.40072303506298</v>
      </c>
      <c r="X12" s="84">
        <f t="shared" si="10"/>
        <v>101.06428301886791</v>
      </c>
      <c r="Y12" s="85">
        <v>750000</v>
      </c>
      <c r="Z12" s="69">
        <v>868546.9</v>
      </c>
      <c r="AA12" s="82">
        <v>759364.65</v>
      </c>
      <c r="AB12" s="83">
        <f t="shared" si="11"/>
        <v>87.42932016682116</v>
      </c>
      <c r="AC12" s="84">
        <f t="shared" si="12"/>
        <v>101.24862000000002</v>
      </c>
      <c r="AD12" s="85">
        <v>6900</v>
      </c>
      <c r="AE12" s="87">
        <v>3400</v>
      </c>
      <c r="AF12" s="85">
        <v>7500</v>
      </c>
      <c r="AG12" s="83">
        <v>0</v>
      </c>
      <c r="AH12" s="84">
        <f t="shared" si="13"/>
        <v>108.69565217391303</v>
      </c>
      <c r="AI12" s="85">
        <v>136000</v>
      </c>
      <c r="AJ12" s="98">
        <v>171846.94</v>
      </c>
      <c r="AK12" s="82">
        <v>152135.24</v>
      </c>
      <c r="AL12" s="83">
        <f t="shared" si="14"/>
        <v>88.52950189278901</v>
      </c>
      <c r="AM12" s="84">
        <f t="shared" si="15"/>
        <v>111.86414705882353</v>
      </c>
      <c r="AN12" s="85">
        <v>20700</v>
      </c>
      <c r="AO12" s="81">
        <v>11812.5</v>
      </c>
      <c r="AP12" s="82">
        <v>20780.54</v>
      </c>
      <c r="AQ12" s="83">
        <f>AP12/AO12*100</f>
        <v>175.91991534391536</v>
      </c>
      <c r="AR12" s="84">
        <f>AP12/AN12*100</f>
        <v>100.38908212560386</v>
      </c>
      <c r="AS12" s="84"/>
      <c r="AT12" s="88"/>
      <c r="AU12" s="82"/>
      <c r="AV12" s="83"/>
      <c r="AW12" s="84"/>
      <c r="AX12" s="84"/>
      <c r="AY12" s="88"/>
      <c r="AZ12" s="82"/>
      <c r="BA12" s="83"/>
      <c r="BB12" s="84"/>
      <c r="BC12" s="85"/>
      <c r="BD12" s="81"/>
      <c r="BE12" s="82"/>
      <c r="BF12" s="83"/>
      <c r="BG12" s="84"/>
      <c r="BH12" s="85">
        <v>1200</v>
      </c>
      <c r="BI12" s="82"/>
      <c r="BJ12" s="82">
        <v>1272.49</v>
      </c>
      <c r="BK12" s="83"/>
      <c r="BL12" s="84">
        <f>BJ12/BH12*100</f>
        <v>106.04083333333334</v>
      </c>
      <c r="BM12" s="85"/>
      <c r="BN12" s="84"/>
      <c r="BO12" s="82"/>
      <c r="BP12" s="83"/>
      <c r="BQ12" s="84"/>
      <c r="BR12" s="82"/>
      <c r="BS12" s="81"/>
      <c r="BT12" s="82"/>
      <c r="BU12" s="83"/>
      <c r="BV12" s="84"/>
      <c r="BW12" s="85">
        <v>32400</v>
      </c>
      <c r="BX12" s="81">
        <v>28281.77</v>
      </c>
      <c r="BY12" s="82">
        <v>32483.04</v>
      </c>
      <c r="BZ12" s="83">
        <f>BY12/BX12*100</f>
        <v>114.85504620113946</v>
      </c>
      <c r="CA12" s="84">
        <f>BY12/BW12*100</f>
        <v>100.25629629629631</v>
      </c>
      <c r="CB12" s="85"/>
      <c r="CC12" s="82"/>
      <c r="CD12" s="82"/>
      <c r="CE12" s="83"/>
      <c r="CF12" s="84"/>
      <c r="CG12" s="82">
        <v>518702</v>
      </c>
      <c r="CH12" s="82"/>
      <c r="CI12" s="82">
        <v>518702</v>
      </c>
      <c r="CJ12" s="83"/>
      <c r="CK12" s="84">
        <f>CI12/CG12*100</f>
        <v>100</v>
      </c>
      <c r="CL12" s="90"/>
      <c r="CM12" s="81"/>
      <c r="CN12" s="82"/>
      <c r="CO12" s="83"/>
      <c r="CP12" s="84"/>
    </row>
    <row r="13" spans="1:94" s="102" customFormat="1" ht="25.5" customHeight="1">
      <c r="A13" s="99" t="s">
        <v>85</v>
      </c>
      <c r="B13" s="78">
        <f t="shared" si="0"/>
        <v>3525846.42</v>
      </c>
      <c r="C13" s="78">
        <f t="shared" si="1"/>
        <v>3626410.5999999996</v>
      </c>
      <c r="D13" s="79">
        <f t="shared" si="2"/>
        <v>102.85219967124944</v>
      </c>
      <c r="E13" s="85">
        <v>139000</v>
      </c>
      <c r="F13" s="100">
        <v>317699.74</v>
      </c>
      <c r="G13" s="101">
        <v>163390.39</v>
      </c>
      <c r="H13" s="83">
        <f t="shared" si="3"/>
        <v>51.42918593512227</v>
      </c>
      <c r="I13" s="84">
        <f t="shared" si="4"/>
        <v>117.54704316546764</v>
      </c>
      <c r="J13" s="85">
        <v>787670</v>
      </c>
      <c r="K13" s="86">
        <v>699883.95</v>
      </c>
      <c r="L13" s="101">
        <v>802804.18</v>
      </c>
      <c r="M13" s="83">
        <f t="shared" si="5"/>
        <v>114.70532793329524</v>
      </c>
      <c r="N13" s="84">
        <f t="shared" si="6"/>
        <v>101.92138585956047</v>
      </c>
      <c r="O13" s="85">
        <v>46500</v>
      </c>
      <c r="P13" s="86">
        <v>33676.06</v>
      </c>
      <c r="Q13" s="101">
        <v>50748.72</v>
      </c>
      <c r="R13" s="83">
        <f t="shared" si="7"/>
        <v>150.69672639851575</v>
      </c>
      <c r="S13" s="84">
        <f t="shared" si="8"/>
        <v>109.13703225806452</v>
      </c>
      <c r="T13" s="85">
        <v>333700</v>
      </c>
      <c r="U13" s="86">
        <v>321714.5</v>
      </c>
      <c r="V13" s="101">
        <v>335767.9</v>
      </c>
      <c r="W13" s="83">
        <f t="shared" si="9"/>
        <v>104.36828305842603</v>
      </c>
      <c r="X13" s="84">
        <f t="shared" si="10"/>
        <v>100.61968834282291</v>
      </c>
      <c r="Y13" s="85">
        <v>816000</v>
      </c>
      <c r="Z13" s="81">
        <v>993516.4</v>
      </c>
      <c r="AA13" s="101">
        <v>834852.75</v>
      </c>
      <c r="AB13" s="83">
        <f t="shared" si="11"/>
        <v>84.03009250778346</v>
      </c>
      <c r="AC13" s="84">
        <f t="shared" si="12"/>
        <v>102.31038602941176</v>
      </c>
      <c r="AD13" s="85">
        <v>7200</v>
      </c>
      <c r="AE13" s="87">
        <v>10550</v>
      </c>
      <c r="AF13" s="80">
        <v>7540</v>
      </c>
      <c r="AG13" s="83">
        <f>AF13/AE13*100</f>
        <v>71.46919431279622</v>
      </c>
      <c r="AH13" s="84">
        <f t="shared" si="13"/>
        <v>104.72222222222223</v>
      </c>
      <c r="AI13" s="85">
        <v>192240</v>
      </c>
      <c r="AJ13" s="81">
        <v>130680.57</v>
      </c>
      <c r="AK13" s="101">
        <v>227243.74</v>
      </c>
      <c r="AL13" s="83">
        <f t="shared" si="14"/>
        <v>173.89252281345267</v>
      </c>
      <c r="AM13" s="84">
        <f t="shared" si="15"/>
        <v>118.20835414065752</v>
      </c>
      <c r="AN13" s="85">
        <v>6300</v>
      </c>
      <c r="AO13" s="81"/>
      <c r="AP13" s="101">
        <v>6343.04</v>
      </c>
      <c r="AQ13" s="83">
        <v>0</v>
      </c>
      <c r="AR13" s="84"/>
      <c r="AS13" s="84"/>
      <c r="AT13" s="88"/>
      <c r="AU13" s="101"/>
      <c r="AV13" s="83"/>
      <c r="AW13" s="84"/>
      <c r="AX13" s="84"/>
      <c r="AY13" s="88"/>
      <c r="AZ13" s="101"/>
      <c r="BA13" s="83"/>
      <c r="BB13" s="84"/>
      <c r="BC13" s="85"/>
      <c r="BD13" s="81"/>
      <c r="BE13" s="101"/>
      <c r="BF13" s="83"/>
      <c r="BG13" s="84"/>
      <c r="BH13" s="85"/>
      <c r="BI13" s="82"/>
      <c r="BJ13" s="101"/>
      <c r="BK13" s="83"/>
      <c r="BL13" s="84"/>
      <c r="BM13" s="85">
        <v>12000</v>
      </c>
      <c r="BN13" s="82"/>
      <c r="BO13" s="101">
        <v>12450</v>
      </c>
      <c r="BP13" s="83"/>
      <c r="BQ13" s="84"/>
      <c r="BR13" s="82"/>
      <c r="BS13" s="81">
        <v>13600</v>
      </c>
      <c r="BT13" s="101"/>
      <c r="BU13" s="83"/>
      <c r="BV13" s="84"/>
      <c r="BW13" s="85">
        <v>12100</v>
      </c>
      <c r="BX13" s="81">
        <v>15775.9</v>
      </c>
      <c r="BY13" s="101">
        <v>12133.46</v>
      </c>
      <c r="BZ13" s="83">
        <f>BY13/BX13*100</f>
        <v>76.91136480327589</v>
      </c>
      <c r="CA13" s="84"/>
      <c r="CB13" s="85"/>
      <c r="CC13" s="82"/>
      <c r="CD13" s="101"/>
      <c r="CE13" s="83"/>
      <c r="CF13" s="84"/>
      <c r="CG13" s="82">
        <v>1173136.42</v>
      </c>
      <c r="CH13" s="82"/>
      <c r="CI13" s="101">
        <v>1173136.42</v>
      </c>
      <c r="CJ13" s="83"/>
      <c r="CK13" s="84">
        <f>CI13/CG13*100</f>
        <v>100</v>
      </c>
      <c r="CL13" s="90"/>
      <c r="CM13" s="81"/>
      <c r="CN13" s="80"/>
      <c r="CO13" s="83"/>
      <c r="CP13" s="84"/>
    </row>
    <row r="14" spans="1:94" s="96" customFormat="1" ht="24.75" customHeight="1">
      <c r="A14" s="92" t="s">
        <v>86</v>
      </c>
      <c r="B14" s="78">
        <f t="shared" si="0"/>
        <v>1819726.9</v>
      </c>
      <c r="C14" s="78">
        <f t="shared" si="1"/>
        <v>1854004.9099999997</v>
      </c>
      <c r="D14" s="79">
        <f t="shared" si="2"/>
        <v>101.88368979982654</v>
      </c>
      <c r="E14" s="103">
        <v>116000</v>
      </c>
      <c r="F14" s="81">
        <v>93540.66</v>
      </c>
      <c r="G14" s="82">
        <v>127311.34</v>
      </c>
      <c r="H14" s="83">
        <f t="shared" si="3"/>
        <v>136.10267449470638</v>
      </c>
      <c r="I14" s="84">
        <f t="shared" si="4"/>
        <v>109.75115517241379</v>
      </c>
      <c r="J14" s="85">
        <v>408820</v>
      </c>
      <c r="K14" s="86">
        <v>362008.95</v>
      </c>
      <c r="L14" s="82">
        <v>416680.37</v>
      </c>
      <c r="M14" s="83">
        <f t="shared" si="5"/>
        <v>115.10222882611052</v>
      </c>
      <c r="N14" s="84">
        <f t="shared" si="6"/>
        <v>101.92269703047796</v>
      </c>
      <c r="O14" s="85">
        <v>41500</v>
      </c>
      <c r="P14" s="93">
        <v>36540.57</v>
      </c>
      <c r="Q14" s="82">
        <v>45618</v>
      </c>
      <c r="R14" s="83">
        <f t="shared" si="7"/>
        <v>124.8420591140204</v>
      </c>
      <c r="S14" s="84">
        <f t="shared" si="8"/>
        <v>109.92289156626506</v>
      </c>
      <c r="T14" s="85">
        <v>242000</v>
      </c>
      <c r="U14" s="81">
        <v>264743.03</v>
      </c>
      <c r="V14" s="82">
        <v>246124.81</v>
      </c>
      <c r="W14" s="83">
        <f t="shared" si="9"/>
        <v>92.96743714083803</v>
      </c>
      <c r="X14" s="84">
        <f t="shared" si="10"/>
        <v>101.70446694214877</v>
      </c>
      <c r="Y14" s="85">
        <v>511900</v>
      </c>
      <c r="Z14" s="94">
        <v>626688.46</v>
      </c>
      <c r="AA14" s="82">
        <v>518521.73</v>
      </c>
      <c r="AB14" s="83">
        <f t="shared" si="11"/>
        <v>82.73995184146202</v>
      </c>
      <c r="AC14" s="84">
        <f t="shared" si="12"/>
        <v>101.2935592889236</v>
      </c>
      <c r="AD14" s="85">
        <v>3100</v>
      </c>
      <c r="AE14" s="104">
        <v>2900</v>
      </c>
      <c r="AF14" s="85">
        <v>3100</v>
      </c>
      <c r="AG14" s="83">
        <f>AF14/AE14*100</f>
        <v>106.89655172413792</v>
      </c>
      <c r="AH14" s="84">
        <f t="shared" si="13"/>
        <v>100</v>
      </c>
      <c r="AI14" s="85">
        <v>100100</v>
      </c>
      <c r="AJ14" s="81">
        <v>88560.6</v>
      </c>
      <c r="AK14" s="82">
        <v>100153.88</v>
      </c>
      <c r="AL14" s="83">
        <f t="shared" si="14"/>
        <v>113.09078755112319</v>
      </c>
      <c r="AM14" s="84">
        <f t="shared" si="15"/>
        <v>100.0538261738262</v>
      </c>
      <c r="AN14" s="85">
        <v>25000</v>
      </c>
      <c r="AO14" s="81">
        <v>25160.76</v>
      </c>
      <c r="AP14" s="82">
        <v>25140</v>
      </c>
      <c r="AQ14" s="83">
        <f>AP14/AO14*100</f>
        <v>99.91749056864737</v>
      </c>
      <c r="AR14" s="84">
        <f>AP14/AN14*100</f>
        <v>100.56</v>
      </c>
      <c r="AS14" s="84"/>
      <c r="AT14" s="88"/>
      <c r="AU14" s="82"/>
      <c r="AV14" s="83"/>
      <c r="AW14" s="84"/>
      <c r="AX14" s="84"/>
      <c r="AY14" s="88"/>
      <c r="AZ14" s="82"/>
      <c r="BA14" s="83"/>
      <c r="BB14" s="84"/>
      <c r="BC14" s="85"/>
      <c r="BD14" s="81"/>
      <c r="BE14" s="82"/>
      <c r="BF14" s="83"/>
      <c r="BG14" s="84"/>
      <c r="BH14" s="85"/>
      <c r="BI14" s="82"/>
      <c r="BJ14" s="82"/>
      <c r="BK14" s="83"/>
      <c r="BL14" s="84"/>
      <c r="BM14" s="82"/>
      <c r="BN14" s="82"/>
      <c r="BO14" s="82"/>
      <c r="BP14" s="83"/>
      <c r="BQ14" s="84"/>
      <c r="BR14" s="85">
        <v>73912</v>
      </c>
      <c r="BS14" s="81"/>
      <c r="BT14" s="82">
        <v>73912.5</v>
      </c>
      <c r="BU14" s="83"/>
      <c r="BV14" s="84">
        <f>BT14/BR14*100</f>
        <v>100.00067648013855</v>
      </c>
      <c r="BW14" s="85">
        <v>9400</v>
      </c>
      <c r="BX14" s="81">
        <v>23297.83</v>
      </c>
      <c r="BY14" s="82">
        <v>9447.38</v>
      </c>
      <c r="BZ14" s="83"/>
      <c r="CA14" s="84"/>
      <c r="CB14" s="85"/>
      <c r="CC14" s="82"/>
      <c r="CD14" s="82"/>
      <c r="CE14" s="83"/>
      <c r="CF14" s="84"/>
      <c r="CG14" s="82">
        <v>287994.9</v>
      </c>
      <c r="CH14" s="82"/>
      <c r="CI14" s="82">
        <v>287994.9</v>
      </c>
      <c r="CJ14" s="83"/>
      <c r="CK14" s="84"/>
      <c r="CL14" s="90"/>
      <c r="CM14" s="81"/>
      <c r="CN14" s="85"/>
      <c r="CO14" s="83"/>
      <c r="CP14" s="84"/>
    </row>
    <row r="15" spans="1:94" s="96" customFormat="1" ht="24.75" customHeight="1">
      <c r="A15" s="92" t="s">
        <v>87</v>
      </c>
      <c r="B15" s="78">
        <f t="shared" si="0"/>
        <v>2502429</v>
      </c>
      <c r="C15" s="78">
        <f t="shared" si="1"/>
        <v>2561258.76</v>
      </c>
      <c r="D15" s="79">
        <f t="shared" si="2"/>
        <v>102.3509062594783</v>
      </c>
      <c r="E15" s="80">
        <v>120000</v>
      </c>
      <c r="F15" s="81">
        <v>140488.59</v>
      </c>
      <c r="G15" s="82">
        <v>140477.66</v>
      </c>
      <c r="H15" s="83">
        <f t="shared" si="3"/>
        <v>99.99222000875659</v>
      </c>
      <c r="I15" s="84">
        <f t="shared" si="4"/>
        <v>117.06471666666667</v>
      </c>
      <c r="J15" s="85">
        <v>427900</v>
      </c>
      <c r="K15" s="86">
        <v>381316.08</v>
      </c>
      <c r="L15" s="82">
        <v>436125.45</v>
      </c>
      <c r="M15" s="83">
        <f t="shared" si="5"/>
        <v>114.37373687466838</v>
      </c>
      <c r="N15" s="84">
        <f t="shared" si="6"/>
        <v>101.92228324374855</v>
      </c>
      <c r="O15" s="85">
        <v>175000</v>
      </c>
      <c r="P15" s="93">
        <v>259534.07</v>
      </c>
      <c r="Q15" s="82">
        <v>192212.97</v>
      </c>
      <c r="R15" s="83">
        <f t="shared" si="7"/>
        <v>74.06078516011404</v>
      </c>
      <c r="S15" s="84">
        <f t="shared" si="8"/>
        <v>109.83598285714287</v>
      </c>
      <c r="T15" s="85">
        <v>387200</v>
      </c>
      <c r="U15" s="81">
        <v>371144.81</v>
      </c>
      <c r="V15" s="82">
        <v>383284.01</v>
      </c>
      <c r="W15" s="83">
        <f t="shared" si="9"/>
        <v>103.27074491490262</v>
      </c>
      <c r="X15" s="84">
        <f t="shared" si="10"/>
        <v>98.988638946281</v>
      </c>
      <c r="Y15" s="85">
        <v>789000</v>
      </c>
      <c r="Z15" s="81">
        <v>898918.03</v>
      </c>
      <c r="AA15" s="82">
        <v>798308.69</v>
      </c>
      <c r="AB15" s="83">
        <f t="shared" si="11"/>
        <v>88.80772922087233</v>
      </c>
      <c r="AC15" s="84">
        <f t="shared" si="12"/>
        <v>101.17980861850442</v>
      </c>
      <c r="AD15" s="85">
        <v>2700</v>
      </c>
      <c r="AE15" s="87">
        <v>3400</v>
      </c>
      <c r="AF15" s="85">
        <v>2700</v>
      </c>
      <c r="AG15" s="83">
        <f>AF15/AE15*100</f>
        <v>79.41176470588235</v>
      </c>
      <c r="AH15" s="84">
        <f t="shared" si="13"/>
        <v>100</v>
      </c>
      <c r="AI15" s="85">
        <v>108000</v>
      </c>
      <c r="AJ15" s="81">
        <v>123279.08</v>
      </c>
      <c r="AK15" s="82">
        <v>108769.46</v>
      </c>
      <c r="AL15" s="83">
        <f t="shared" si="14"/>
        <v>88.23026583261328</v>
      </c>
      <c r="AM15" s="84">
        <f t="shared" si="15"/>
        <v>100.71246296296297</v>
      </c>
      <c r="AN15" s="85">
        <v>42200</v>
      </c>
      <c r="AO15" s="81">
        <v>44036.96</v>
      </c>
      <c r="AP15" s="82">
        <v>42216.72</v>
      </c>
      <c r="AQ15" s="83">
        <f>AP15/AO15*100</f>
        <v>95.86656299617414</v>
      </c>
      <c r="AR15" s="84">
        <f>AP15/AN15*100</f>
        <v>100.03962085308058</v>
      </c>
      <c r="AS15" s="84"/>
      <c r="AT15" s="88"/>
      <c r="AU15" s="82"/>
      <c r="AV15" s="83"/>
      <c r="AW15" s="84"/>
      <c r="AX15" s="84"/>
      <c r="AY15" s="88"/>
      <c r="AZ15" s="82"/>
      <c r="BA15" s="83"/>
      <c r="BB15" s="84"/>
      <c r="BC15" s="85"/>
      <c r="BD15" s="81"/>
      <c r="BE15" s="82"/>
      <c r="BF15" s="83"/>
      <c r="BG15" s="84"/>
      <c r="BH15" s="85"/>
      <c r="BI15" s="82"/>
      <c r="BJ15" s="82"/>
      <c r="BK15" s="83"/>
      <c r="BL15" s="84"/>
      <c r="BM15" s="82"/>
      <c r="BN15" s="84"/>
      <c r="BO15" s="82"/>
      <c r="BP15" s="83"/>
      <c r="BQ15" s="84"/>
      <c r="BR15" s="82"/>
      <c r="BS15" s="81"/>
      <c r="BT15" s="82"/>
      <c r="BU15" s="83"/>
      <c r="BV15" s="84"/>
      <c r="BW15" s="85">
        <v>2300</v>
      </c>
      <c r="BX15" s="81"/>
      <c r="BY15" s="82">
        <v>2334.8</v>
      </c>
      <c r="BZ15" s="83"/>
      <c r="CA15" s="84"/>
      <c r="CB15" s="85"/>
      <c r="CC15" s="82"/>
      <c r="CD15" s="82"/>
      <c r="CE15" s="83"/>
      <c r="CF15" s="84"/>
      <c r="CG15" s="82">
        <v>448129</v>
      </c>
      <c r="CH15" s="82"/>
      <c r="CI15" s="82">
        <v>454829</v>
      </c>
      <c r="CJ15" s="83"/>
      <c r="CK15" s="84">
        <f>CI15/CG15*100</f>
        <v>101.49510520408187</v>
      </c>
      <c r="CL15" s="90"/>
      <c r="CM15" s="81"/>
      <c r="CN15" s="85"/>
      <c r="CO15" s="83"/>
      <c r="CP15" s="84"/>
    </row>
    <row r="16" spans="1:94" s="96" customFormat="1" ht="25.5" customHeight="1">
      <c r="A16" s="92" t="s">
        <v>88</v>
      </c>
      <c r="B16" s="78">
        <f t="shared" si="0"/>
        <v>1513500</v>
      </c>
      <c r="C16" s="78">
        <f t="shared" si="1"/>
        <v>1536869.3800000001</v>
      </c>
      <c r="D16" s="79">
        <f t="shared" si="2"/>
        <v>101.5440621076974</v>
      </c>
      <c r="E16" s="80">
        <v>58000</v>
      </c>
      <c r="F16" s="81">
        <v>70948.36</v>
      </c>
      <c r="G16" s="82">
        <v>65739.21</v>
      </c>
      <c r="H16" s="83">
        <f t="shared" si="3"/>
        <v>92.65782887722847</v>
      </c>
      <c r="I16" s="84">
        <f t="shared" si="4"/>
        <v>113.3434655172414</v>
      </c>
      <c r="J16" s="85">
        <v>256200</v>
      </c>
      <c r="K16" s="86">
        <v>229272.32</v>
      </c>
      <c r="L16" s="82">
        <v>261119.66</v>
      </c>
      <c r="M16" s="83">
        <f t="shared" si="5"/>
        <v>113.89061706184155</v>
      </c>
      <c r="N16" s="84">
        <f t="shared" si="6"/>
        <v>101.92024199843873</v>
      </c>
      <c r="O16" s="85">
        <v>115000</v>
      </c>
      <c r="P16" s="93">
        <v>239630.1</v>
      </c>
      <c r="Q16" s="82">
        <v>126317.26</v>
      </c>
      <c r="R16" s="83">
        <f t="shared" si="7"/>
        <v>52.713436250287415</v>
      </c>
      <c r="S16" s="84">
        <f t="shared" si="8"/>
        <v>109.8410956521739</v>
      </c>
      <c r="T16" s="85">
        <v>128000</v>
      </c>
      <c r="U16" s="81">
        <v>233301.4</v>
      </c>
      <c r="V16" s="82">
        <v>128190.02</v>
      </c>
      <c r="W16" s="83">
        <f t="shared" si="9"/>
        <v>54.94609976622515</v>
      </c>
      <c r="X16" s="84">
        <f t="shared" si="10"/>
        <v>100.148453125</v>
      </c>
      <c r="Y16" s="85">
        <v>442000</v>
      </c>
      <c r="Z16" s="94">
        <v>484026.42</v>
      </c>
      <c r="AA16" s="82">
        <v>444905.83</v>
      </c>
      <c r="AB16" s="83">
        <f t="shared" si="11"/>
        <v>91.91767465916428</v>
      </c>
      <c r="AC16" s="84">
        <f t="shared" si="12"/>
        <v>100.65742760180996</v>
      </c>
      <c r="AD16" s="85">
        <v>1100</v>
      </c>
      <c r="AE16" s="87">
        <v>2200</v>
      </c>
      <c r="AF16" s="85">
        <v>1200</v>
      </c>
      <c r="AG16" s="83">
        <f>AF16/AE16*100</f>
        <v>54.54545454545454</v>
      </c>
      <c r="AH16" s="84">
        <f t="shared" si="13"/>
        <v>109.09090909090908</v>
      </c>
      <c r="AI16" s="85">
        <v>57700</v>
      </c>
      <c r="AJ16" s="81">
        <v>71552.04</v>
      </c>
      <c r="AK16" s="82">
        <v>53753.58</v>
      </c>
      <c r="AL16" s="83">
        <f t="shared" si="14"/>
        <v>75.12515366438191</v>
      </c>
      <c r="AM16" s="84">
        <f t="shared" si="15"/>
        <v>93.16045060658578</v>
      </c>
      <c r="AN16" s="85">
        <v>36900</v>
      </c>
      <c r="AO16" s="81">
        <v>38900.16</v>
      </c>
      <c r="AP16" s="82">
        <v>36958.48</v>
      </c>
      <c r="AQ16" s="83">
        <f>AP16/AO16*100</f>
        <v>95.00855523473425</v>
      </c>
      <c r="AR16" s="84">
        <f>AP16/AN16*100</f>
        <v>100.15848238482386</v>
      </c>
      <c r="AS16" s="84"/>
      <c r="AT16" s="88"/>
      <c r="AU16" s="82"/>
      <c r="AV16" s="83"/>
      <c r="AW16" s="84"/>
      <c r="AX16" s="84"/>
      <c r="AY16" s="88"/>
      <c r="AZ16" s="82"/>
      <c r="BA16" s="83"/>
      <c r="BB16" s="84"/>
      <c r="BC16" s="85">
        <v>79500</v>
      </c>
      <c r="BD16" s="81">
        <v>108184.55</v>
      </c>
      <c r="BE16" s="82">
        <v>79549.23</v>
      </c>
      <c r="BF16" s="83">
        <f>BE16/BD16*100</f>
        <v>73.53104486731237</v>
      </c>
      <c r="BG16" s="84">
        <f>BE16/BC16*100</f>
        <v>100.06192452830187</v>
      </c>
      <c r="BH16" s="85"/>
      <c r="BI16" s="82"/>
      <c r="BJ16" s="82"/>
      <c r="BK16" s="83"/>
      <c r="BL16" s="84"/>
      <c r="BM16" s="85"/>
      <c r="BN16" s="82"/>
      <c r="BO16" s="82"/>
      <c r="BP16" s="83"/>
      <c r="BQ16" s="84"/>
      <c r="BR16" s="82"/>
      <c r="BS16" s="81"/>
      <c r="BT16" s="82"/>
      <c r="BU16" s="83"/>
      <c r="BV16" s="84"/>
      <c r="BW16" s="85">
        <v>3600</v>
      </c>
      <c r="BX16" s="81"/>
      <c r="BY16" s="82">
        <v>3636.11</v>
      </c>
      <c r="BZ16" s="83"/>
      <c r="CA16" s="84"/>
      <c r="CB16" s="85"/>
      <c r="CC16" s="82"/>
      <c r="CD16" s="82"/>
      <c r="CE16" s="83"/>
      <c r="CF16" s="84"/>
      <c r="CG16" s="82">
        <v>335500</v>
      </c>
      <c r="CH16" s="82"/>
      <c r="CI16" s="82">
        <v>335500</v>
      </c>
      <c r="CJ16" s="83"/>
      <c r="CK16" s="84">
        <f>CI16/CG16*100</f>
        <v>100</v>
      </c>
      <c r="CL16" s="90"/>
      <c r="CM16" s="81">
        <v>0</v>
      </c>
      <c r="CN16" s="85"/>
      <c r="CO16" s="83"/>
      <c r="CP16" s="84"/>
    </row>
    <row r="17" spans="1:94" s="96" customFormat="1" ht="24.75" customHeight="1">
      <c r="A17" s="92" t="s">
        <v>89</v>
      </c>
      <c r="B17" s="78">
        <f t="shared" si="0"/>
        <v>6334438.8</v>
      </c>
      <c r="C17" s="78">
        <f>G17+L17+Q17+V17+AA17+AK17+AP17+BE17+BO17+BT17+BY17+CI17+CN17+AF17+BJ17+AU17+AZ17+CD17</f>
        <v>6455811.88</v>
      </c>
      <c r="D17" s="79">
        <f t="shared" si="2"/>
        <v>101.91608260545513</v>
      </c>
      <c r="E17" s="80">
        <v>1335645</v>
      </c>
      <c r="F17" s="81">
        <v>1466120.46</v>
      </c>
      <c r="G17" s="82">
        <v>1410110.32</v>
      </c>
      <c r="H17" s="83">
        <f t="shared" si="3"/>
        <v>96.1797040878892</v>
      </c>
      <c r="I17" s="84">
        <f t="shared" si="4"/>
        <v>105.57523293989047</v>
      </c>
      <c r="J17" s="85">
        <v>618690</v>
      </c>
      <c r="K17" s="86">
        <v>550253.59</v>
      </c>
      <c r="L17" s="82">
        <v>630576.3</v>
      </c>
      <c r="M17" s="83">
        <f t="shared" si="5"/>
        <v>114.59739862851237</v>
      </c>
      <c r="N17" s="84">
        <f t="shared" si="6"/>
        <v>101.92120448043447</v>
      </c>
      <c r="O17" s="85">
        <v>142000</v>
      </c>
      <c r="P17" s="93">
        <v>13697.86</v>
      </c>
      <c r="Q17" s="82">
        <v>142786.1</v>
      </c>
      <c r="R17" s="83">
        <f t="shared" si="7"/>
        <v>1042.397133566849</v>
      </c>
      <c r="S17" s="84">
        <f t="shared" si="8"/>
        <v>100.55359154929577</v>
      </c>
      <c r="T17" s="85">
        <v>1836000</v>
      </c>
      <c r="U17" s="81">
        <v>2128557.09</v>
      </c>
      <c r="V17" s="82">
        <v>1857227.56</v>
      </c>
      <c r="W17" s="83">
        <f t="shared" si="9"/>
        <v>87.25288923305318</v>
      </c>
      <c r="X17" s="84">
        <f t="shared" si="10"/>
        <v>101.1561851851852</v>
      </c>
      <c r="Y17" s="85">
        <v>1598000</v>
      </c>
      <c r="Z17" s="81">
        <v>1577436.18</v>
      </c>
      <c r="AA17" s="82">
        <v>1603918.82</v>
      </c>
      <c r="AB17" s="83">
        <f t="shared" si="11"/>
        <v>101.67884066156007</v>
      </c>
      <c r="AC17" s="84">
        <f t="shared" si="12"/>
        <v>100.37038923654569</v>
      </c>
      <c r="AD17" s="85"/>
      <c r="AE17" s="87"/>
      <c r="AF17" s="85"/>
      <c r="AG17" s="83">
        <v>0</v>
      </c>
      <c r="AH17" s="84">
        <v>0</v>
      </c>
      <c r="AI17" s="85">
        <v>106600</v>
      </c>
      <c r="AJ17" s="81">
        <v>113215.85</v>
      </c>
      <c r="AK17" s="82">
        <v>106663.47</v>
      </c>
      <c r="AL17" s="83">
        <f t="shared" si="14"/>
        <v>94.21248879905066</v>
      </c>
      <c r="AM17" s="84">
        <f t="shared" si="15"/>
        <v>100.05954033771107</v>
      </c>
      <c r="AN17" s="85"/>
      <c r="AO17" s="81">
        <v>6237.46</v>
      </c>
      <c r="AP17" s="82">
        <v>0</v>
      </c>
      <c r="AQ17" s="83">
        <f>AP17/AO17*100</f>
        <v>0</v>
      </c>
      <c r="AR17" s="84"/>
      <c r="AS17" s="85">
        <v>257700</v>
      </c>
      <c r="AT17" s="81">
        <v>238212.32</v>
      </c>
      <c r="AU17" s="82">
        <v>264487.23</v>
      </c>
      <c r="AV17" s="83">
        <f>AU17/AT17*100</f>
        <v>111.0300382448733</v>
      </c>
      <c r="AW17" s="84">
        <f>AU17/AS17*100</f>
        <v>102.63377182770664</v>
      </c>
      <c r="AX17" s="84">
        <v>22700</v>
      </c>
      <c r="AY17" s="81">
        <v>73.26</v>
      </c>
      <c r="AZ17" s="82">
        <v>22789.79</v>
      </c>
      <c r="BA17" s="83">
        <f>AZ17/AY17*100</f>
        <v>31108.094458094456</v>
      </c>
      <c r="BB17" s="84">
        <f>AZ17/AX17*100</f>
        <v>100.39555066079295</v>
      </c>
      <c r="BC17" s="85"/>
      <c r="BD17" s="89"/>
      <c r="BE17" s="82"/>
      <c r="BF17" s="83"/>
      <c r="BG17" s="84"/>
      <c r="BH17" s="85"/>
      <c r="BI17" s="82"/>
      <c r="BJ17" s="82"/>
      <c r="BK17" s="83"/>
      <c r="BL17" s="84"/>
      <c r="BM17" s="85"/>
      <c r="BN17" s="84"/>
      <c r="BO17" s="82"/>
      <c r="BP17" s="83"/>
      <c r="BQ17" s="84"/>
      <c r="BR17" s="85">
        <v>157500</v>
      </c>
      <c r="BS17" s="81">
        <v>3150</v>
      </c>
      <c r="BT17" s="82">
        <v>157500</v>
      </c>
      <c r="BU17" s="80">
        <f>BT17/BS17*100</f>
        <v>5000</v>
      </c>
      <c r="BV17" s="84">
        <f>BT17/BR17*100</f>
        <v>100</v>
      </c>
      <c r="BW17" s="85">
        <v>20000</v>
      </c>
      <c r="BX17" s="81">
        <v>5688.73</v>
      </c>
      <c r="BY17" s="82">
        <v>20078.49</v>
      </c>
      <c r="BZ17" s="83">
        <f>BY17/BX17*100</f>
        <v>352.9520648721244</v>
      </c>
      <c r="CA17" s="84"/>
      <c r="CB17" s="85">
        <v>50800</v>
      </c>
      <c r="CC17" s="82"/>
      <c r="CD17" s="85">
        <v>50870</v>
      </c>
      <c r="CE17" s="83"/>
      <c r="CF17" s="84">
        <f>CD17/CB17*100</f>
        <v>100.13779527559055</v>
      </c>
      <c r="CG17" s="82">
        <v>188803.8</v>
      </c>
      <c r="CH17" s="82"/>
      <c r="CI17" s="82">
        <v>188803.8</v>
      </c>
      <c r="CJ17" s="83"/>
      <c r="CK17" s="84">
        <f>CI17/CG17*100</f>
        <v>100</v>
      </c>
      <c r="CL17" s="90"/>
      <c r="CM17" s="81">
        <v>-620</v>
      </c>
      <c r="CN17" s="85"/>
      <c r="CO17" s="83"/>
      <c r="CP17" s="84"/>
    </row>
    <row r="18" spans="1:94" s="96" customFormat="1" ht="21.75" customHeight="1">
      <c r="A18" s="92" t="s">
        <v>90</v>
      </c>
      <c r="B18" s="78">
        <f t="shared" si="0"/>
        <v>3241055</v>
      </c>
      <c r="C18" s="78">
        <f>G18+L18+Q18+V18+AA18+AK18+AP18+BE18+BO18+BT18+BY18+CI18+CN18+AF18+BJ18</f>
        <v>3319383.25</v>
      </c>
      <c r="D18" s="79">
        <f t="shared" si="2"/>
        <v>102.41675164414058</v>
      </c>
      <c r="E18" s="80">
        <v>273000</v>
      </c>
      <c r="F18" s="81">
        <v>277153.58</v>
      </c>
      <c r="G18" s="82">
        <v>303763.49</v>
      </c>
      <c r="H18" s="83">
        <f t="shared" si="3"/>
        <v>109.60114244239601</v>
      </c>
      <c r="I18" s="84">
        <f t="shared" si="4"/>
        <v>111.26867765567765</v>
      </c>
      <c r="J18" s="85">
        <v>700450</v>
      </c>
      <c r="K18" s="86">
        <v>622655.36</v>
      </c>
      <c r="L18" s="82">
        <v>713912.29</v>
      </c>
      <c r="M18" s="83">
        <f t="shared" si="5"/>
        <v>114.65609000780144</v>
      </c>
      <c r="N18" s="84">
        <f t="shared" si="6"/>
        <v>101.92194874723393</v>
      </c>
      <c r="O18" s="85">
        <v>156000</v>
      </c>
      <c r="P18" s="93">
        <v>270106.19</v>
      </c>
      <c r="Q18" s="82">
        <v>170915.89</v>
      </c>
      <c r="R18" s="83">
        <f t="shared" si="7"/>
        <v>63.277294755814374</v>
      </c>
      <c r="S18" s="84">
        <f t="shared" si="8"/>
        <v>109.56146794871795</v>
      </c>
      <c r="T18" s="85">
        <v>379000</v>
      </c>
      <c r="U18" s="81">
        <v>427754.99</v>
      </c>
      <c r="V18" s="82">
        <v>380451.27</v>
      </c>
      <c r="W18" s="83">
        <f t="shared" si="9"/>
        <v>88.94139843932622</v>
      </c>
      <c r="X18" s="84">
        <f t="shared" si="10"/>
        <v>100.38292084432719</v>
      </c>
      <c r="Y18" s="85">
        <v>1038000</v>
      </c>
      <c r="Z18" s="81">
        <v>1173097.07</v>
      </c>
      <c r="AA18" s="82">
        <v>1054585.88</v>
      </c>
      <c r="AB18" s="83">
        <f t="shared" si="11"/>
        <v>89.89758025736096</v>
      </c>
      <c r="AC18" s="84">
        <f t="shared" si="12"/>
        <v>101.59786897880538</v>
      </c>
      <c r="AD18" s="85">
        <v>2500</v>
      </c>
      <c r="AE18" s="87">
        <v>4300</v>
      </c>
      <c r="AF18" s="85">
        <v>2600</v>
      </c>
      <c r="AG18" s="83">
        <f>AF18/AE18*100</f>
        <v>60.46511627906976</v>
      </c>
      <c r="AH18" s="84">
        <f>AF18/AD18*100</f>
        <v>104</v>
      </c>
      <c r="AI18" s="85">
        <v>109000</v>
      </c>
      <c r="AJ18" s="81">
        <v>121174.43</v>
      </c>
      <c r="AK18" s="82">
        <v>109902.83</v>
      </c>
      <c r="AL18" s="83">
        <f t="shared" si="14"/>
        <v>90.69803753151552</v>
      </c>
      <c r="AM18" s="84">
        <f t="shared" si="15"/>
        <v>100.82828440366973</v>
      </c>
      <c r="AN18" s="85">
        <v>6000</v>
      </c>
      <c r="AO18" s="81"/>
      <c r="AP18" s="82">
        <v>6073.11</v>
      </c>
      <c r="AQ18" s="83"/>
      <c r="AR18" s="84"/>
      <c r="AS18" s="85"/>
      <c r="AT18" s="88"/>
      <c r="AU18" s="82"/>
      <c r="AV18" s="83"/>
      <c r="AW18" s="84"/>
      <c r="AX18" s="84"/>
      <c r="AY18" s="88"/>
      <c r="AZ18" s="82"/>
      <c r="BA18" s="83"/>
      <c r="BB18" s="84"/>
      <c r="BC18" s="85"/>
      <c r="BD18" s="81">
        <v>18798.33</v>
      </c>
      <c r="BE18" s="82"/>
      <c r="BF18" s="83"/>
      <c r="BG18" s="84"/>
      <c r="BH18" s="85"/>
      <c r="BI18" s="82"/>
      <c r="BJ18" s="82"/>
      <c r="BK18" s="83"/>
      <c r="BL18" s="84"/>
      <c r="BM18" s="85"/>
      <c r="BN18" s="82"/>
      <c r="BO18" s="82"/>
      <c r="BP18" s="83"/>
      <c r="BQ18" s="84"/>
      <c r="BR18" s="82"/>
      <c r="BS18" s="81"/>
      <c r="BT18" s="82"/>
      <c r="BU18" s="83"/>
      <c r="BV18" s="84"/>
      <c r="BW18" s="85">
        <v>35900</v>
      </c>
      <c r="BX18" s="81">
        <v>8239.13</v>
      </c>
      <c r="BY18" s="82">
        <v>35973.49</v>
      </c>
      <c r="BZ18" s="83">
        <f>BY18/BX18*100</f>
        <v>436.61757976873776</v>
      </c>
      <c r="CA18" s="84"/>
      <c r="CB18" s="85"/>
      <c r="CC18" s="82"/>
      <c r="CD18" s="85"/>
      <c r="CE18" s="83"/>
      <c r="CF18" s="84"/>
      <c r="CG18" s="82">
        <v>541205</v>
      </c>
      <c r="CH18" s="82"/>
      <c r="CI18" s="82">
        <v>541205</v>
      </c>
      <c r="CJ18" s="83"/>
      <c r="CK18" s="84">
        <f>CI18/CG18*100</f>
        <v>100</v>
      </c>
      <c r="CL18" s="90"/>
      <c r="CM18" s="81">
        <v>0</v>
      </c>
      <c r="CN18" s="85"/>
      <c r="CO18" s="83"/>
      <c r="CP18" s="84"/>
    </row>
    <row r="19" spans="1:94" s="118" customFormat="1" ht="24.75" customHeight="1">
      <c r="A19" s="105" t="s">
        <v>91</v>
      </c>
      <c r="B19" s="106">
        <f>SUM(B10:B18)</f>
        <v>25606153.12</v>
      </c>
      <c r="C19" s="106">
        <f>SUM(C10:C18)</f>
        <v>26278229.84</v>
      </c>
      <c r="D19" s="107">
        <f t="shared" si="2"/>
        <v>102.62466883194206</v>
      </c>
      <c r="E19" s="108">
        <f>SUM(E10:E18)</f>
        <v>2368645</v>
      </c>
      <c r="F19" s="109">
        <f>SUM(F10:F18)</f>
        <v>2673394.48</v>
      </c>
      <c r="G19" s="109">
        <f>SUM(G10:G18)</f>
        <v>2584147.5700000003</v>
      </c>
      <c r="H19" s="110">
        <f t="shared" si="3"/>
        <v>96.6616632648991</v>
      </c>
      <c r="I19" s="111">
        <f t="shared" si="4"/>
        <v>109.09813712059004</v>
      </c>
      <c r="J19" s="108">
        <f>SUM(J10:J18)</f>
        <v>4685110</v>
      </c>
      <c r="K19" s="112">
        <f>SUM(K10:K18)</f>
        <v>4165516.1399999997</v>
      </c>
      <c r="L19" s="112">
        <f>SUM(L10:L18)</f>
        <v>4775156.86</v>
      </c>
      <c r="M19" s="113">
        <f t="shared" si="5"/>
        <v>114.63541850542443</v>
      </c>
      <c r="N19" s="114">
        <f t="shared" si="6"/>
        <v>101.92197963334905</v>
      </c>
      <c r="O19" s="108">
        <f>SUM(O10:O18)</f>
        <v>1371400</v>
      </c>
      <c r="P19" s="115">
        <f>P18+P17+P16+P15+P14+P12+P11+P13+P10</f>
        <v>957345.0399999999</v>
      </c>
      <c r="Q19" s="115">
        <f>Q18+Q17+Q16+Q15+Q14+Q12+Q11+Q13+Q10</f>
        <v>1566472.49</v>
      </c>
      <c r="R19" s="113">
        <f t="shared" si="7"/>
        <v>163.62674109639718</v>
      </c>
      <c r="S19" s="114">
        <f t="shared" si="8"/>
        <v>114.22433206941811</v>
      </c>
      <c r="T19" s="108">
        <f>SUM(T10:T18)</f>
        <v>4235900</v>
      </c>
      <c r="U19" s="109">
        <f>SUM(U10:U18)</f>
        <v>4525600.34</v>
      </c>
      <c r="V19" s="109">
        <f>SUM(V10:V18)</f>
        <v>4265464.48</v>
      </c>
      <c r="W19" s="111">
        <f t="shared" si="9"/>
        <v>94.251903825869</v>
      </c>
      <c r="X19" s="111">
        <f t="shared" si="10"/>
        <v>100.69795037654336</v>
      </c>
      <c r="Y19" s="108">
        <f>SUM(Y10:Y18)</f>
        <v>6765900</v>
      </c>
      <c r="Z19" s="109">
        <f>SUM(Z10:Z18)</f>
        <v>7514421.22</v>
      </c>
      <c r="AA19" s="109">
        <f>SUM(AA10:AA18)</f>
        <v>6841591.98</v>
      </c>
      <c r="AB19" s="111">
        <f t="shared" si="11"/>
        <v>91.0461601725329</v>
      </c>
      <c r="AC19" s="111">
        <f t="shared" si="12"/>
        <v>101.11872744202546</v>
      </c>
      <c r="AD19" s="108">
        <f>SUM(AD10:AD18)</f>
        <v>30000</v>
      </c>
      <c r="AE19" s="108">
        <f>SUM(AE10:AE18)</f>
        <v>33450</v>
      </c>
      <c r="AF19" s="108">
        <f>SUM(AF10:AF18)</f>
        <v>31200</v>
      </c>
      <c r="AG19" s="114">
        <f>AF19/AE19*100</f>
        <v>93.27354260089686</v>
      </c>
      <c r="AH19" s="111">
        <f>AF19/AD19*100</f>
        <v>104</v>
      </c>
      <c r="AI19" s="108">
        <f>SUM(AI10:AI18)</f>
        <v>1288240</v>
      </c>
      <c r="AJ19" s="109">
        <f>SUM(AJ10:AJ18)</f>
        <v>1221273.05</v>
      </c>
      <c r="AK19" s="109">
        <f>SUM(AK10:AK18)</f>
        <v>1338091.9600000002</v>
      </c>
      <c r="AL19" s="111">
        <f t="shared" si="14"/>
        <v>109.56533921713904</v>
      </c>
      <c r="AM19" s="114">
        <f t="shared" si="15"/>
        <v>103.86977271315905</v>
      </c>
      <c r="AN19" s="108">
        <f>SUM(AN10:AN18)</f>
        <v>153700</v>
      </c>
      <c r="AO19" s="109">
        <f>SUM(AO10:AO18)</f>
        <v>142747.8</v>
      </c>
      <c r="AP19" s="109">
        <f>SUM(AP10:AP18)</f>
        <v>154111.85</v>
      </c>
      <c r="AQ19" s="111">
        <f>AP19/AO19*100</f>
        <v>107.96092829451665</v>
      </c>
      <c r="AR19" s="114">
        <f>AP19/AN19*100</f>
        <v>100.26795705920625</v>
      </c>
      <c r="AS19" s="108">
        <f>SUM(AS10:AS18)</f>
        <v>257700</v>
      </c>
      <c r="AT19" s="109">
        <f>SUM(AT10:AT18)</f>
        <v>238212.32</v>
      </c>
      <c r="AU19" s="109">
        <f>SUM(AU10:AU18)</f>
        <v>264487.23</v>
      </c>
      <c r="AV19" s="111"/>
      <c r="AW19" s="111">
        <f>AU19/AS19*100</f>
        <v>102.63377182770664</v>
      </c>
      <c r="AX19" s="110">
        <f>SUM(AX10:AX18)</f>
        <v>22700</v>
      </c>
      <c r="AY19" s="116">
        <f>AY17</f>
        <v>73.26</v>
      </c>
      <c r="AZ19" s="110">
        <f>AZ17</f>
        <v>22789.79</v>
      </c>
      <c r="BA19" s="110">
        <f>BA17</f>
        <v>31108.094458094456</v>
      </c>
      <c r="BB19" s="111">
        <f>AZ19/AX19*100</f>
        <v>100.39555066079295</v>
      </c>
      <c r="BC19" s="108">
        <f>SUM(BC10:BC18)</f>
        <v>79500</v>
      </c>
      <c r="BD19" s="109">
        <f>SUM(BD10:BD18)</f>
        <v>126982.88</v>
      </c>
      <c r="BE19" s="109">
        <f>SUM(BE10:BE18)</f>
        <v>79549.23</v>
      </c>
      <c r="BF19" s="111">
        <v>0</v>
      </c>
      <c r="BG19" s="111">
        <f>BE19/BC19*100</f>
        <v>100.06192452830187</v>
      </c>
      <c r="BH19" s="108">
        <f>SUM(BH10:BH18)</f>
        <v>2600</v>
      </c>
      <c r="BI19" s="109">
        <f>SUM(BI10:BI18)</f>
        <v>0</v>
      </c>
      <c r="BJ19" s="109">
        <f>SUM(BJ10:BJ18)</f>
        <v>2734.34</v>
      </c>
      <c r="BK19" s="114"/>
      <c r="BL19" s="84">
        <v>0</v>
      </c>
      <c r="BM19" s="108">
        <f>SUM(BM10:BM18)</f>
        <v>69000</v>
      </c>
      <c r="BN19" s="108">
        <f>SUM(BN10:BN18)</f>
        <v>0</v>
      </c>
      <c r="BO19" s="108">
        <f>SUM(BO10:BO18)</f>
        <v>69450</v>
      </c>
      <c r="BP19" s="111"/>
      <c r="BQ19" s="111"/>
      <c r="BR19" s="117">
        <f>SUM(BR10:BR18)</f>
        <v>240012</v>
      </c>
      <c r="BS19" s="116">
        <f>SUM(BS10:BS18)</f>
        <v>24750</v>
      </c>
      <c r="BT19" s="116">
        <f>SUM(BT10:BT18)</f>
        <v>240079.16999999998</v>
      </c>
      <c r="BU19" s="111">
        <v>0</v>
      </c>
      <c r="BV19" s="111">
        <v>0</v>
      </c>
      <c r="BW19" s="108">
        <f>SUM(BW10:BW18)</f>
        <v>115700</v>
      </c>
      <c r="BX19" s="109">
        <f>SUM(BX10:BX18)</f>
        <v>112811.13</v>
      </c>
      <c r="BY19" s="109">
        <f>SUM(BY10:BY18)</f>
        <v>116086.76999999999</v>
      </c>
      <c r="BZ19" s="111">
        <v>0</v>
      </c>
      <c r="CA19" s="84">
        <v>0</v>
      </c>
      <c r="CB19" s="108">
        <f>SUM(CB10:CB18)</f>
        <v>50800</v>
      </c>
      <c r="CC19" s="116">
        <f>CC17</f>
        <v>0</v>
      </c>
      <c r="CD19" s="117">
        <f>CD10+CD11+CD12+CD13+CD14+CD15+CD16+CD17+CD18</f>
        <v>50870</v>
      </c>
      <c r="CE19" s="111">
        <v>0</v>
      </c>
      <c r="CF19" s="111">
        <v>0</v>
      </c>
      <c r="CG19" s="109">
        <f>SUM(CG10:CG18)</f>
        <v>3869246.1199999996</v>
      </c>
      <c r="CH19" s="116">
        <f>CH17</f>
        <v>0</v>
      </c>
      <c r="CI19" s="116">
        <f>CI10+CI11+CI12+CI13+CI14+CI15+CI16+CI17+CI18</f>
        <v>3875946.1199999996</v>
      </c>
      <c r="CJ19" s="111">
        <v>0</v>
      </c>
      <c r="CK19" s="84">
        <f>CI19/CG19*100</f>
        <v>100.17316034680161</v>
      </c>
      <c r="CL19" s="109"/>
      <c r="CM19" s="109">
        <f>SUM(CM10:CM18)</f>
        <v>-620</v>
      </c>
      <c r="CN19" s="108">
        <f>SUM(CN10:CN18)</f>
        <v>0</v>
      </c>
      <c r="CO19" s="111"/>
      <c r="CP19" s="111"/>
    </row>
    <row r="38" ht="14.25" customHeight="1"/>
  </sheetData>
  <sheetProtection selectLockedCells="1" selectUnlockedCells="1"/>
  <mergeCells count="78">
    <mergeCell ref="CM8:CN8"/>
    <mergeCell ref="CO8:CP8"/>
    <mergeCell ref="CC8:CD8"/>
    <mergeCell ref="CE8:CF8"/>
    <mergeCell ref="CG8:CG9"/>
    <mergeCell ref="CH8:CI8"/>
    <mergeCell ref="CJ8:CK8"/>
    <mergeCell ref="CL8:CL9"/>
    <mergeCell ref="BS8:BT8"/>
    <mergeCell ref="BU8:BV8"/>
    <mergeCell ref="BW8:BW9"/>
    <mergeCell ref="BX8:BY8"/>
    <mergeCell ref="BZ8:CA8"/>
    <mergeCell ref="CB8:CB9"/>
    <mergeCell ref="BI8:BJ8"/>
    <mergeCell ref="BK8:BL8"/>
    <mergeCell ref="BM8:BM9"/>
    <mergeCell ref="BN8:BO8"/>
    <mergeCell ref="BP8:BQ8"/>
    <mergeCell ref="BR8:BR9"/>
    <mergeCell ref="AY8:AZ8"/>
    <mergeCell ref="BA8:BB8"/>
    <mergeCell ref="BC8:BC9"/>
    <mergeCell ref="BD8:BE8"/>
    <mergeCell ref="BF8:BG8"/>
    <mergeCell ref="BH8:BH9"/>
    <mergeCell ref="AO8:AP8"/>
    <mergeCell ref="AQ8:AR8"/>
    <mergeCell ref="AS8:AS9"/>
    <mergeCell ref="AT8:AU8"/>
    <mergeCell ref="AV8:AW8"/>
    <mergeCell ref="AX8:AX9"/>
    <mergeCell ref="AE8:AF8"/>
    <mergeCell ref="AG8:AH8"/>
    <mergeCell ref="AI8:AI9"/>
    <mergeCell ref="AJ8:AK8"/>
    <mergeCell ref="AL8:AM8"/>
    <mergeCell ref="AN8:AN9"/>
    <mergeCell ref="U8:V8"/>
    <mergeCell ref="W8:X8"/>
    <mergeCell ref="Y8:Y9"/>
    <mergeCell ref="Z8:AA8"/>
    <mergeCell ref="AB8:AC8"/>
    <mergeCell ref="AD8:AD9"/>
    <mergeCell ref="K8:L8"/>
    <mergeCell ref="M8:N8"/>
    <mergeCell ref="O8:O9"/>
    <mergeCell ref="P8:Q8"/>
    <mergeCell ref="R8:S8"/>
    <mergeCell ref="T8:T9"/>
    <mergeCell ref="B8:B9"/>
    <mergeCell ref="C8:C9"/>
    <mergeCell ref="E8:E9"/>
    <mergeCell ref="F8:G8"/>
    <mergeCell ref="H8:I8"/>
    <mergeCell ref="J8:J9"/>
    <mergeCell ref="BM7:BQ7"/>
    <mergeCell ref="BR7:BV7"/>
    <mergeCell ref="BW7:CA7"/>
    <mergeCell ref="CB7:CF7"/>
    <mergeCell ref="CG7:CK7"/>
    <mergeCell ref="CL7:CP7"/>
    <mergeCell ref="AI7:AM7"/>
    <mergeCell ref="AN7:AR7"/>
    <mergeCell ref="AS7:AW7"/>
    <mergeCell ref="AX7:BB7"/>
    <mergeCell ref="BC7:BG7"/>
    <mergeCell ref="BH7:BL7"/>
    <mergeCell ref="B3:AI3"/>
    <mergeCell ref="A6:A9"/>
    <mergeCell ref="B6:D7"/>
    <mergeCell ref="E6:CP6"/>
    <mergeCell ref="E7:I7"/>
    <mergeCell ref="J7:N7"/>
    <mergeCell ref="O7:S7"/>
    <mergeCell ref="T7:X7"/>
    <mergeCell ref="Y7:AC7"/>
    <mergeCell ref="AD7:AH7"/>
  </mergeCells>
  <printOptions/>
  <pageMargins left="0.19652777777777777" right="0.19652777777777777" top="0.75" bottom="0.75" header="0.5118055555555555" footer="0.5118055555555555"/>
  <pageSetup horizontalDpi="300" verticalDpi="300" orientation="landscape" paperSize="9" scale="51" r:id="rId1"/>
  <colBreaks count="1" manualBreakCount="1">
    <brk id="5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view="pageBreakPreview" zoomScale="83" zoomScaleNormal="88" zoomScaleSheetLayoutView="83" zoomScalePageLayoutView="0" workbookViewId="0" topLeftCell="A1">
      <selection activeCell="J32" sqref="J32"/>
    </sheetView>
  </sheetViews>
  <sheetFormatPr defaultColWidth="9.00390625" defaultRowHeight="12.75" customHeight="1"/>
  <cols>
    <col min="1" max="1" width="9.00390625" style="0" customWidth="1"/>
    <col min="2" max="2" width="4.140625" style="0" customWidth="1"/>
    <col min="3" max="3" width="9.00390625" style="0" hidden="1" customWidth="1"/>
    <col min="4" max="4" width="10.28125" style="0" customWidth="1"/>
    <col min="5" max="5" width="10.8515625" style="0" customWidth="1"/>
    <col min="6" max="6" width="50.421875" style="0" customWidth="1"/>
    <col min="7" max="7" width="14.7109375" style="0" customWidth="1"/>
    <col min="8" max="8" width="15.140625" style="0" customWidth="1"/>
    <col min="9" max="9" width="14.57421875" style="0" customWidth="1"/>
    <col min="10" max="10" width="14.7109375" style="0" customWidth="1"/>
    <col min="11" max="11" width="10.57421875" style="0" customWidth="1"/>
    <col min="12" max="12" width="12.00390625" style="0" customWidth="1"/>
  </cols>
  <sheetData>
    <row r="1" spans="1:12" ht="8.25" customHeight="1">
      <c r="A1" s="153" t="s">
        <v>34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</row>
    <row r="2" spans="1:12" ht="12.75" customHeight="1">
      <c r="A2" s="119"/>
      <c r="B2" s="119"/>
      <c r="C2" s="119"/>
      <c r="D2" s="120"/>
      <c r="E2" s="121"/>
      <c r="F2" s="120"/>
      <c r="G2" s="120"/>
      <c r="H2" s="120"/>
      <c r="I2" s="122"/>
      <c r="J2" s="122"/>
      <c r="K2" s="120"/>
      <c r="L2" s="120"/>
    </row>
    <row r="3" spans="1:12" ht="14.25" customHeight="1">
      <c r="A3" s="154"/>
      <c r="B3" s="154"/>
      <c r="C3" s="154"/>
      <c r="D3" s="154"/>
      <c r="E3" s="154"/>
      <c r="F3" s="154"/>
      <c r="G3" s="155" t="s">
        <v>92</v>
      </c>
      <c r="H3" s="156" t="s">
        <v>93</v>
      </c>
      <c r="I3" s="156" t="s">
        <v>15</v>
      </c>
      <c r="J3" s="156"/>
      <c r="K3" s="156" t="s">
        <v>16</v>
      </c>
      <c r="L3" s="156"/>
    </row>
    <row r="4" spans="1:12" ht="61.5" customHeight="1">
      <c r="A4" s="154"/>
      <c r="B4" s="154"/>
      <c r="C4" s="154"/>
      <c r="D4" s="154"/>
      <c r="E4" s="154"/>
      <c r="F4" s="154"/>
      <c r="G4" s="155"/>
      <c r="H4" s="156"/>
      <c r="I4" s="11" t="s">
        <v>81</v>
      </c>
      <c r="J4" s="11" t="s">
        <v>18</v>
      </c>
      <c r="K4" s="11" t="s">
        <v>19</v>
      </c>
      <c r="L4" s="11" t="s">
        <v>20</v>
      </c>
    </row>
    <row r="5" spans="1:12" ht="23.25" customHeight="1">
      <c r="A5" s="157" t="s">
        <v>37</v>
      </c>
      <c r="B5" s="157"/>
      <c r="C5" s="157"/>
      <c r="D5" s="157"/>
      <c r="E5" s="157"/>
      <c r="F5" s="157"/>
      <c r="G5" s="123">
        <f>SUM(G6:G16)</f>
        <v>90526323.24</v>
      </c>
      <c r="H5" s="123">
        <f>SUM(H6:H16)</f>
        <v>90983955</v>
      </c>
      <c r="I5" s="123">
        <f>SUM(I6:I16)</f>
        <v>90526323.23999998</v>
      </c>
      <c r="J5" s="123">
        <f>SUM(J6:J16)</f>
        <v>98116167.11000001</v>
      </c>
      <c r="K5" s="124">
        <f aca="true" t="shared" si="0" ref="K5:K29">J5/I5*100</f>
        <v>108.38412916636206</v>
      </c>
      <c r="L5" s="124">
        <f aca="true" t="shared" si="1" ref="L5:L28">J5/H5*100</f>
        <v>107.83897788351804</v>
      </c>
    </row>
    <row r="6" spans="1:12" ht="16.5" customHeight="1">
      <c r="A6" s="158" t="s">
        <v>38</v>
      </c>
      <c r="B6" s="158"/>
      <c r="C6" s="158"/>
      <c r="D6" s="158"/>
      <c r="E6" s="158"/>
      <c r="F6" s="158"/>
      <c r="G6" s="125">
        <v>58115139.7</v>
      </c>
      <c r="H6" s="125">
        <f>Лист1!F25+Лист2!E19</f>
        <v>51857545</v>
      </c>
      <c r="I6" s="125">
        <f>Лист1!G25+Лист2!F19</f>
        <v>58115139.699999996</v>
      </c>
      <c r="J6" s="125">
        <f>Лист1!H25+Лист2!G19</f>
        <v>56575603.52</v>
      </c>
      <c r="K6" s="126">
        <f t="shared" si="0"/>
        <v>97.35088620977712</v>
      </c>
      <c r="L6" s="126">
        <f t="shared" si="1"/>
        <v>109.0981139195849</v>
      </c>
    </row>
    <row r="7" spans="1:12" ht="27" customHeight="1">
      <c r="A7" s="159" t="s">
        <v>39</v>
      </c>
      <c r="B7" s="159"/>
      <c r="C7" s="159"/>
      <c r="D7" s="159"/>
      <c r="E7" s="159"/>
      <c r="F7" s="159"/>
      <c r="G7" s="125">
        <v>7298100.18</v>
      </c>
      <c r="H7" s="125">
        <f>Лист1!F26+Лист2!J19</f>
        <v>8209210</v>
      </c>
      <c r="I7" s="125">
        <f>Лист1!G26+Лист2!K19</f>
        <v>7298100.18</v>
      </c>
      <c r="J7" s="125">
        <f>Лист1!H26+Лист2!L19</f>
        <v>8366941.62</v>
      </c>
      <c r="K7" s="126">
        <f t="shared" si="0"/>
        <v>114.64547503649094</v>
      </c>
      <c r="L7" s="126">
        <f t="shared" si="1"/>
        <v>101.92139828314784</v>
      </c>
    </row>
    <row r="8" spans="1:12" ht="16.5" customHeight="1">
      <c r="A8" s="160" t="s">
        <v>40</v>
      </c>
      <c r="B8" s="160"/>
      <c r="C8" s="160"/>
      <c r="D8" s="160"/>
      <c r="E8" s="160"/>
      <c r="F8" s="160"/>
      <c r="G8" s="125">
        <v>1439338.97</v>
      </c>
      <c r="H8" s="125">
        <f>Лист1!F27</f>
        <v>7755000</v>
      </c>
      <c r="I8" s="125">
        <f>Лист1!G27</f>
        <v>1439338.97</v>
      </c>
      <c r="J8" s="125">
        <f>Лист1!H27</f>
        <v>8269316.97</v>
      </c>
      <c r="K8" s="126">
        <f t="shared" si="0"/>
        <v>574.5218563768894</v>
      </c>
      <c r="L8" s="126">
        <f t="shared" si="1"/>
        <v>106.63206924564797</v>
      </c>
    </row>
    <row r="9" spans="1:12" ht="16.5" customHeight="1">
      <c r="A9" s="158" t="s">
        <v>41</v>
      </c>
      <c r="B9" s="158"/>
      <c r="C9" s="158"/>
      <c r="D9" s="158"/>
      <c r="E9" s="158"/>
      <c r="F9" s="158"/>
      <c r="G9" s="125">
        <v>3625061.38</v>
      </c>
      <c r="H9" s="125">
        <f>Лист1!F28</f>
        <v>840000</v>
      </c>
      <c r="I9" s="125">
        <f>Лист1!G28</f>
        <v>3625061.38</v>
      </c>
      <c r="J9" s="125">
        <f>Лист1!H28</f>
        <v>868776.68</v>
      </c>
      <c r="K9" s="126">
        <f t="shared" si="0"/>
        <v>23.965847441733526</v>
      </c>
      <c r="L9" s="126">
        <f t="shared" si="1"/>
        <v>103.42579523809525</v>
      </c>
    </row>
    <row r="10" spans="1:12" ht="16.5" customHeight="1">
      <c r="A10" s="158" t="s">
        <v>42</v>
      </c>
      <c r="B10" s="158"/>
      <c r="C10" s="158"/>
      <c r="D10" s="158"/>
      <c r="E10" s="158"/>
      <c r="F10" s="158"/>
      <c r="G10" s="125">
        <v>3191150.12</v>
      </c>
      <c r="H10" s="125">
        <f>Лист1!F29+Лист2!O19</f>
        <v>4571400</v>
      </c>
      <c r="I10" s="125">
        <f>Лист1!G29+Лист2!P19</f>
        <v>3191150.12</v>
      </c>
      <c r="J10" s="125">
        <f>Лист1!H29+Лист2!Q19</f>
        <v>5221574.97</v>
      </c>
      <c r="K10" s="126">
        <f t="shared" si="0"/>
        <v>163.62674188452155</v>
      </c>
      <c r="L10" s="126">
        <f t="shared" si="1"/>
        <v>114.22266636041473</v>
      </c>
    </row>
    <row r="11" spans="1:12" ht="16.5" customHeight="1">
      <c r="A11" s="159" t="s">
        <v>43</v>
      </c>
      <c r="B11" s="159"/>
      <c r="C11" s="159"/>
      <c r="D11" s="159"/>
      <c r="E11" s="159"/>
      <c r="F11" s="159"/>
      <c r="G11" s="125">
        <v>45001.74</v>
      </c>
      <c r="H11" s="125">
        <f>Лист1!F30</f>
        <v>2025000</v>
      </c>
      <c r="I11" s="125">
        <f>Лист1!G30</f>
        <v>45001.74</v>
      </c>
      <c r="J11" s="125">
        <f>Лист1!H30</f>
        <v>2560084.99</v>
      </c>
      <c r="K11" s="126">
        <f t="shared" si="0"/>
        <v>5688.857786387816</v>
      </c>
      <c r="L11" s="126">
        <f t="shared" si="1"/>
        <v>126.42395012345679</v>
      </c>
    </row>
    <row r="12" spans="1:12" ht="16.5" customHeight="1">
      <c r="A12" s="158" t="s">
        <v>94</v>
      </c>
      <c r="B12" s="158"/>
      <c r="C12" s="158"/>
      <c r="D12" s="158"/>
      <c r="E12" s="158"/>
      <c r="F12" s="158"/>
      <c r="G12" s="127">
        <v>4525600.34</v>
      </c>
      <c r="H12" s="125">
        <f>Лист2!T19</f>
        <v>4235900</v>
      </c>
      <c r="I12" s="125">
        <f>Лист2!U19</f>
        <v>4525600.34</v>
      </c>
      <c r="J12" s="125">
        <f>Лист2!V19</f>
        <v>4265464.48</v>
      </c>
      <c r="K12" s="126">
        <f t="shared" si="0"/>
        <v>94.251903825869</v>
      </c>
      <c r="L12" s="126">
        <f t="shared" si="1"/>
        <v>100.69795037654336</v>
      </c>
    </row>
    <row r="13" spans="1:12" ht="16.5" customHeight="1">
      <c r="A13" s="158" t="s">
        <v>95</v>
      </c>
      <c r="B13" s="158"/>
      <c r="C13" s="158"/>
      <c r="D13" s="158"/>
      <c r="E13" s="158"/>
      <c r="F13" s="158"/>
      <c r="G13" s="125">
        <v>7514421.22</v>
      </c>
      <c r="H13" s="125">
        <f>Лист2!Y19</f>
        <v>6765900</v>
      </c>
      <c r="I13" s="125">
        <f>Лист2!Z19</f>
        <v>7514421.22</v>
      </c>
      <c r="J13" s="125">
        <f>Лист2!AA19</f>
        <v>6841591.98</v>
      </c>
      <c r="K13" s="126">
        <f t="shared" si="0"/>
        <v>91.0461601725329</v>
      </c>
      <c r="L13" s="126">
        <f t="shared" si="1"/>
        <v>101.11872744202546</v>
      </c>
    </row>
    <row r="14" spans="1:12" ht="16.5" customHeight="1">
      <c r="A14" s="158" t="s">
        <v>44</v>
      </c>
      <c r="B14" s="158"/>
      <c r="C14" s="158"/>
      <c r="D14" s="158"/>
      <c r="E14" s="158"/>
      <c r="F14" s="158"/>
      <c r="G14" s="125">
        <v>1853590.21</v>
      </c>
      <c r="H14" s="125">
        <f>Лист1!F31</f>
        <v>1650000</v>
      </c>
      <c r="I14" s="125">
        <f>Лист1!G31</f>
        <v>1853590.21</v>
      </c>
      <c r="J14" s="125">
        <f>Лист1!H31</f>
        <v>1886446.44</v>
      </c>
      <c r="K14" s="126">
        <f t="shared" si="0"/>
        <v>101.77257248245823</v>
      </c>
      <c r="L14" s="126">
        <f t="shared" si="1"/>
        <v>114.33008727272727</v>
      </c>
    </row>
    <row r="15" spans="1:12" ht="16.5" customHeight="1">
      <c r="A15" s="158" t="s">
        <v>45</v>
      </c>
      <c r="B15" s="158"/>
      <c r="C15" s="158"/>
      <c r="D15" s="158"/>
      <c r="E15" s="158"/>
      <c r="F15" s="158"/>
      <c r="G15" s="125">
        <v>561550</v>
      </c>
      <c r="H15" s="125">
        <f>Лист1!F32</f>
        <v>1600000</v>
      </c>
      <c r="I15" s="125">
        <f>Лист1!G32</f>
        <v>561550</v>
      </c>
      <c r="J15" s="125">
        <f>Лист1!H32</f>
        <v>1716244.43</v>
      </c>
      <c r="K15" s="126">
        <f t="shared" si="0"/>
        <v>305.6262897337726</v>
      </c>
      <c r="L15" s="126">
        <f t="shared" si="1"/>
        <v>107.265276875</v>
      </c>
    </row>
    <row r="16" spans="1:12" ht="16.5" customHeight="1">
      <c r="A16" s="158" t="s">
        <v>46</v>
      </c>
      <c r="B16" s="158"/>
      <c r="C16" s="158"/>
      <c r="D16" s="158"/>
      <c r="E16" s="158"/>
      <c r="F16" s="158"/>
      <c r="G16" s="125">
        <v>2357369.38</v>
      </c>
      <c r="H16" s="125">
        <f>Лист1!F33+Лист2!AD19</f>
        <v>1474000</v>
      </c>
      <c r="I16" s="125">
        <f>Лист1!G33+Лист2!AE19</f>
        <v>2357369.38</v>
      </c>
      <c r="J16" s="125">
        <f>Лист1!H33+Лист2!AF19</f>
        <v>1544121.03</v>
      </c>
      <c r="K16" s="126">
        <f t="shared" si="0"/>
        <v>65.50187013967239</v>
      </c>
      <c r="L16" s="126">
        <f t="shared" si="1"/>
        <v>104.7571933514247</v>
      </c>
    </row>
    <row r="17" spans="1:12" ht="21" customHeight="1">
      <c r="A17" s="157" t="s">
        <v>47</v>
      </c>
      <c r="B17" s="157"/>
      <c r="C17" s="157"/>
      <c r="D17" s="157"/>
      <c r="E17" s="157"/>
      <c r="F17" s="157"/>
      <c r="G17" s="123">
        <f>G18+G19+G20+G21+G22+G23+G24+G25+G26+G27+G28+G29+G31</f>
        <v>12301275.079999998</v>
      </c>
      <c r="H17" s="123">
        <f>SUM(H18:H31)</f>
        <v>17635198.12</v>
      </c>
      <c r="I17" s="123">
        <f>SUM(I18:I31)</f>
        <v>12301275.079999998</v>
      </c>
      <c r="J17" s="123">
        <f>SUM(J18:J31)</f>
        <v>18547973.59</v>
      </c>
      <c r="K17" s="128">
        <f t="shared" si="0"/>
        <v>150.78090254364105</v>
      </c>
      <c r="L17" s="128">
        <f t="shared" si="1"/>
        <v>105.17587306810476</v>
      </c>
    </row>
    <row r="18" spans="1:12" ht="16.5" customHeight="1">
      <c r="A18" s="158" t="s">
        <v>49</v>
      </c>
      <c r="B18" s="158"/>
      <c r="C18" s="158"/>
      <c r="D18" s="158"/>
      <c r="E18" s="158"/>
      <c r="F18" s="158"/>
      <c r="G18" s="125">
        <v>7785599.99</v>
      </c>
      <c r="H18" s="125">
        <f>Лист1!F36+Лист2!AI19</f>
        <v>7650240</v>
      </c>
      <c r="I18" s="125">
        <f>Лист1!G36+Лист2!AJ19</f>
        <v>7785599.99</v>
      </c>
      <c r="J18" s="125">
        <f>Лист1!H36+Лист2!AK19</f>
        <v>8180700.2299999995</v>
      </c>
      <c r="K18" s="126">
        <f t="shared" si="0"/>
        <v>105.07475648000764</v>
      </c>
      <c r="L18" s="126">
        <f t="shared" si="1"/>
        <v>106.93390311937925</v>
      </c>
    </row>
    <row r="19" spans="1:12" ht="16.5" customHeight="1">
      <c r="A19" s="158" t="s">
        <v>50</v>
      </c>
      <c r="B19" s="158"/>
      <c r="C19" s="158"/>
      <c r="D19" s="158"/>
      <c r="E19" s="158"/>
      <c r="F19" s="158"/>
      <c r="G19" s="125">
        <v>479729.3</v>
      </c>
      <c r="H19" s="125">
        <f>Лист1!F37+Лист2!AN19</f>
        <v>427700</v>
      </c>
      <c r="I19" s="125">
        <f>Лист1!G37+Лист2!AO19</f>
        <v>479729.3</v>
      </c>
      <c r="J19" s="125">
        <f>Лист1!H37+Лист2!AP19</f>
        <v>449083.97</v>
      </c>
      <c r="K19" s="126">
        <f t="shared" si="0"/>
        <v>93.61195365803172</v>
      </c>
      <c r="L19" s="126">
        <f t="shared" si="1"/>
        <v>104.99975917699322</v>
      </c>
    </row>
    <row r="20" spans="1:12" ht="16.5" customHeight="1">
      <c r="A20" s="159" t="s">
        <v>96</v>
      </c>
      <c r="B20" s="159"/>
      <c r="C20" s="159"/>
      <c r="D20" s="159"/>
      <c r="E20" s="159"/>
      <c r="F20" s="159"/>
      <c r="G20" s="125">
        <v>238212.32</v>
      </c>
      <c r="H20" s="125">
        <f>Лист2!AS17</f>
        <v>257700</v>
      </c>
      <c r="I20" s="125">
        <f>Лист2!AT19</f>
        <v>238212.32</v>
      </c>
      <c r="J20" s="125">
        <f>Лист2!AU17</f>
        <v>264487.23</v>
      </c>
      <c r="K20" s="126">
        <f t="shared" si="0"/>
        <v>111.0300382448733</v>
      </c>
      <c r="L20" s="126">
        <f t="shared" si="1"/>
        <v>102.63377182770664</v>
      </c>
    </row>
    <row r="21" spans="1:12" ht="27.75" customHeight="1">
      <c r="A21" s="159" t="s">
        <v>97</v>
      </c>
      <c r="B21" s="159"/>
      <c r="C21" s="159"/>
      <c r="D21" s="159"/>
      <c r="E21" s="159"/>
      <c r="F21" s="159"/>
      <c r="G21" s="125">
        <v>26152.62</v>
      </c>
      <c r="H21" s="125">
        <f>Лист1!F38+Лист2!AX19</f>
        <v>32700</v>
      </c>
      <c r="I21" s="125">
        <f>Лист1!G38+Лист2!AY19</f>
        <v>26152.62</v>
      </c>
      <c r="J21" s="125">
        <f>Лист1!H38+Лист2!AZ19</f>
        <v>35470.09</v>
      </c>
      <c r="K21" s="126">
        <f t="shared" si="0"/>
        <v>135.62729087946065</v>
      </c>
      <c r="L21" s="126">
        <f t="shared" si="1"/>
        <v>108.4712232415902</v>
      </c>
    </row>
    <row r="22" spans="1:12" ht="16.5" customHeight="1">
      <c r="A22" s="158" t="s">
        <v>52</v>
      </c>
      <c r="B22" s="158"/>
      <c r="C22" s="158"/>
      <c r="D22" s="158"/>
      <c r="E22" s="158"/>
      <c r="F22" s="158"/>
      <c r="G22" s="125">
        <v>62503.73</v>
      </c>
      <c r="H22" s="125">
        <f>Лист1!F39</f>
        <v>100000</v>
      </c>
      <c r="I22" s="125">
        <f>Лист1!G39</f>
        <v>62503.73</v>
      </c>
      <c r="J22" s="125">
        <f>Лист1!H39</f>
        <v>107327.81</v>
      </c>
      <c r="K22" s="126">
        <f t="shared" si="0"/>
        <v>171.71424809367375</v>
      </c>
      <c r="L22" s="126">
        <f t="shared" si="1"/>
        <v>107.32781</v>
      </c>
    </row>
    <row r="23" spans="1:12" ht="16.5" customHeight="1">
      <c r="A23" s="158" t="s">
        <v>53</v>
      </c>
      <c r="B23" s="158"/>
      <c r="C23" s="158"/>
      <c r="D23" s="158"/>
      <c r="E23" s="158"/>
      <c r="F23" s="158"/>
      <c r="G23" s="125">
        <v>1749041.28</v>
      </c>
      <c r="H23" s="125">
        <f>Лист1!F40</f>
        <v>1749000</v>
      </c>
      <c r="I23" s="125">
        <f>Лист1!G40</f>
        <v>1749041.28</v>
      </c>
      <c r="J23" s="125">
        <f>Лист1!H40</f>
        <v>1777639.52</v>
      </c>
      <c r="K23" s="126">
        <f t="shared" si="0"/>
        <v>101.63508090558047</v>
      </c>
      <c r="L23" s="126">
        <f t="shared" si="1"/>
        <v>101.63747970268726</v>
      </c>
    </row>
    <row r="24" spans="1:12" ht="16.5" customHeight="1">
      <c r="A24" s="159" t="s">
        <v>98</v>
      </c>
      <c r="B24" s="159"/>
      <c r="C24" s="159"/>
      <c r="D24" s="159"/>
      <c r="E24" s="159"/>
      <c r="F24" s="159"/>
      <c r="G24" s="129">
        <v>204901.61</v>
      </c>
      <c r="H24" s="129">
        <f>Лист1!F41+Лист2!BC19</f>
        <v>149500</v>
      </c>
      <c r="I24" s="125">
        <f>Лист1!G41+Лист2!BD19</f>
        <v>204901.61</v>
      </c>
      <c r="J24" s="129">
        <f>Лист1!H41+Лист2!BE19</f>
        <v>159758.07</v>
      </c>
      <c r="K24" s="126">
        <f t="shared" si="0"/>
        <v>77.96818677998675</v>
      </c>
      <c r="L24" s="126">
        <f t="shared" si="1"/>
        <v>106.86158528428093</v>
      </c>
    </row>
    <row r="25" spans="1:12" ht="16.5" customHeight="1">
      <c r="A25" s="159" t="s">
        <v>99</v>
      </c>
      <c r="B25" s="159"/>
      <c r="C25" s="159"/>
      <c r="D25" s="159"/>
      <c r="E25" s="159"/>
      <c r="F25" s="159"/>
      <c r="G25" s="125">
        <v>102974.82</v>
      </c>
      <c r="H25" s="125">
        <f>Лист1!F42+Лист2!BH19</f>
        <v>256600</v>
      </c>
      <c r="I25" s="125">
        <f>Лист1!G42</f>
        <v>102974.82</v>
      </c>
      <c r="J25" s="125">
        <f>Лист1!H42+Лист2!BJ19</f>
        <v>298129.99000000005</v>
      </c>
      <c r="K25" s="126">
        <f t="shared" si="0"/>
        <v>289.5173693918572</v>
      </c>
      <c r="L25" s="126">
        <f t="shared" si="1"/>
        <v>116.18471940763837</v>
      </c>
    </row>
    <row r="26" spans="1:12" ht="16.5" customHeight="1">
      <c r="A26" s="158" t="s">
        <v>100</v>
      </c>
      <c r="B26" s="158"/>
      <c r="C26" s="158"/>
      <c r="D26" s="158"/>
      <c r="E26" s="158"/>
      <c r="F26" s="158"/>
      <c r="G26" s="125">
        <v>355644</v>
      </c>
      <c r="H26" s="125">
        <f>Лист1!F43+Лист2!BR19</f>
        <v>1496012</v>
      </c>
      <c r="I26" s="125">
        <f>Лист1!G43+Лист2!BS19</f>
        <v>355644</v>
      </c>
      <c r="J26" s="125">
        <f>Лист1!H43+Лист2!BT19</f>
        <v>1541975.17</v>
      </c>
      <c r="K26" s="126">
        <f t="shared" si="0"/>
        <v>433.5726653619912</v>
      </c>
      <c r="L26" s="126">
        <f t="shared" si="1"/>
        <v>103.0723797670072</v>
      </c>
    </row>
    <row r="27" spans="1:12" ht="16.5" customHeight="1">
      <c r="A27" s="158" t="s">
        <v>57</v>
      </c>
      <c r="B27" s="158"/>
      <c r="C27" s="158"/>
      <c r="D27" s="158"/>
      <c r="E27" s="158"/>
      <c r="F27" s="158"/>
      <c r="G27" s="125">
        <v>354246.17</v>
      </c>
      <c r="H27" s="125">
        <f>Лист1!F44+Лист2!BM19</f>
        <v>739000</v>
      </c>
      <c r="I27" s="125">
        <f>Лист1!G44+Лист2!BN19</f>
        <v>354246.17</v>
      </c>
      <c r="J27" s="125">
        <f>Лист1!H44+Лист2!BO19</f>
        <v>809477.39</v>
      </c>
      <c r="K27" s="126">
        <f t="shared" si="0"/>
        <v>228.50702662501615</v>
      </c>
      <c r="L27" s="126">
        <f t="shared" si="1"/>
        <v>109.53685926928283</v>
      </c>
    </row>
    <row r="28" spans="1:12" ht="16.5" customHeight="1">
      <c r="A28" s="158" t="s">
        <v>58</v>
      </c>
      <c r="B28" s="158"/>
      <c r="C28" s="158"/>
      <c r="D28" s="158"/>
      <c r="E28" s="158"/>
      <c r="F28" s="158"/>
      <c r="G28" s="125">
        <v>943054.24</v>
      </c>
      <c r="H28" s="125">
        <f>Лист1!F45+Лист2!BW19</f>
        <v>856700</v>
      </c>
      <c r="I28" s="125">
        <f>Лист1!G45+Лист2!BX19</f>
        <v>943054.24</v>
      </c>
      <c r="J28" s="125">
        <f>Лист1!H45+Лист2!BY19</f>
        <v>997108</v>
      </c>
      <c r="K28" s="126">
        <f t="shared" si="0"/>
        <v>105.73177636102882</v>
      </c>
      <c r="L28" s="126">
        <f t="shared" si="1"/>
        <v>116.38940119061516</v>
      </c>
    </row>
    <row r="29" spans="1:12" ht="16.5" customHeight="1">
      <c r="A29" s="159" t="s">
        <v>59</v>
      </c>
      <c r="B29" s="159"/>
      <c r="C29" s="159"/>
      <c r="D29" s="159"/>
      <c r="E29" s="159"/>
      <c r="F29" s="159"/>
      <c r="G29" s="125">
        <v>-785</v>
      </c>
      <c r="H29" s="125">
        <f>Лист1!F46+Лист2!CL19</f>
        <v>0</v>
      </c>
      <c r="I29" s="130">
        <f>Лист1!G46+Лист2!CM19</f>
        <v>-785</v>
      </c>
      <c r="J29" s="125">
        <f>Лист1!H46+Лист2!CN19</f>
        <v>0</v>
      </c>
      <c r="K29" s="126">
        <f t="shared" si="0"/>
        <v>0</v>
      </c>
      <c r="L29" s="126"/>
    </row>
    <row r="30" spans="1:12" ht="16.5" customHeight="1">
      <c r="A30" s="159" t="s">
        <v>101</v>
      </c>
      <c r="B30" s="159"/>
      <c r="C30" s="159"/>
      <c r="D30" s="159"/>
      <c r="E30" s="159"/>
      <c r="F30" s="159"/>
      <c r="G30" s="125">
        <v>0</v>
      </c>
      <c r="H30" s="125">
        <f>Лист2!CB19</f>
        <v>50800</v>
      </c>
      <c r="I30" s="125">
        <f>Лист1!G47+Лист2!CC19</f>
        <v>0</v>
      </c>
      <c r="J30" s="125">
        <f>Лист2!CD19</f>
        <v>50870</v>
      </c>
      <c r="K30" s="126">
        <v>0</v>
      </c>
      <c r="L30" s="126">
        <f>J30/H30*100</f>
        <v>100.13779527559055</v>
      </c>
    </row>
    <row r="31" spans="1:12" ht="16.5" customHeight="1">
      <c r="A31" s="159" t="s">
        <v>102</v>
      </c>
      <c r="B31" s="159"/>
      <c r="C31" s="159"/>
      <c r="D31" s="159"/>
      <c r="E31" s="159"/>
      <c r="F31" s="159"/>
      <c r="G31" s="125">
        <v>0</v>
      </c>
      <c r="H31" s="125">
        <f>Лист2!CG19</f>
        <v>3869246.1199999996</v>
      </c>
      <c r="I31" s="125">
        <v>0</v>
      </c>
      <c r="J31" s="125">
        <f>Лист2!CI19+Лист1!H47</f>
        <v>3875946.1199999996</v>
      </c>
      <c r="K31" s="126">
        <v>0</v>
      </c>
      <c r="L31" s="126">
        <f>J31/H31*100</f>
        <v>100.17316034680161</v>
      </c>
    </row>
    <row r="32" spans="1:12" ht="21" customHeight="1">
      <c r="A32" s="157" t="s">
        <v>61</v>
      </c>
      <c r="B32" s="157"/>
      <c r="C32" s="157"/>
      <c r="D32" s="157"/>
      <c r="E32" s="157"/>
      <c r="F32" s="157"/>
      <c r="G32" s="131">
        <f>G5+G17</f>
        <v>102827598.32</v>
      </c>
      <c r="H32" s="131">
        <f>H5+H17</f>
        <v>108619153.12</v>
      </c>
      <c r="I32" s="131">
        <f>I5+I17</f>
        <v>102827598.31999998</v>
      </c>
      <c r="J32" s="131">
        <f>J5+J17</f>
        <v>116664140.70000002</v>
      </c>
      <c r="K32" s="132">
        <f>J32/I32*100</f>
        <v>113.45605907952907</v>
      </c>
      <c r="L32" s="132">
        <f>J32/H32*100</f>
        <v>107.40660127511038</v>
      </c>
    </row>
  </sheetData>
  <sheetProtection selectLockedCells="1" selectUnlockedCells="1"/>
  <mergeCells count="34">
    <mergeCell ref="A29:F29"/>
    <mergeCell ref="A30:F30"/>
    <mergeCell ref="A31:F31"/>
    <mergeCell ref="A32:F32"/>
    <mergeCell ref="A23:F23"/>
    <mergeCell ref="A24:F24"/>
    <mergeCell ref="A25:F25"/>
    <mergeCell ref="A26:F26"/>
    <mergeCell ref="A27:F27"/>
    <mergeCell ref="A28:F28"/>
    <mergeCell ref="A17:F17"/>
    <mergeCell ref="A18:F18"/>
    <mergeCell ref="A19:F19"/>
    <mergeCell ref="A20:F20"/>
    <mergeCell ref="A21:F21"/>
    <mergeCell ref="A22:F22"/>
    <mergeCell ref="A11:F11"/>
    <mergeCell ref="A12:F12"/>
    <mergeCell ref="A13:F13"/>
    <mergeCell ref="A14:F14"/>
    <mergeCell ref="A15:F15"/>
    <mergeCell ref="A16:F16"/>
    <mergeCell ref="A5:F5"/>
    <mergeCell ref="A6:F6"/>
    <mergeCell ref="A7:F7"/>
    <mergeCell ref="A8:F8"/>
    <mergeCell ref="A9:F9"/>
    <mergeCell ref="A10:F10"/>
    <mergeCell ref="A1:L1"/>
    <mergeCell ref="A3:F4"/>
    <mergeCell ref="G3:G4"/>
    <mergeCell ref="H3:H4"/>
    <mergeCell ref="I3:J3"/>
    <mergeCell ref="K3:L3"/>
  </mergeCells>
  <printOptions/>
  <pageMargins left="0.7875" right="0.39375" top="0.5902777777777778" bottom="0.39375" header="0.5118055555555555" footer="0.5118055555555555"/>
  <pageSetup fitToHeight="1" fitToWidth="1" horizontalDpi="300" verticalDpi="3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Заместитель</dc:creator>
  <cp:keywords/>
  <dc:description/>
  <cp:lastModifiedBy>Заместитель</cp:lastModifiedBy>
  <dcterms:created xsi:type="dcterms:W3CDTF">2022-02-11T11:07:07Z</dcterms:created>
  <dcterms:modified xsi:type="dcterms:W3CDTF">2022-02-11T11:07:08Z</dcterms:modified>
  <cp:category/>
  <cp:version/>
  <cp:contentType/>
  <cp:contentStatus/>
</cp:coreProperties>
</file>