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tabRatio="500" activeTab="0"/>
  </bookViews>
  <sheets>
    <sheet name="Лист1" sheetId="1" r:id="rId1"/>
    <sheet name="Лист2" sheetId="2" r:id="rId2"/>
    <sheet name="Лист3" sheetId="3" r:id="rId3"/>
  </sheets>
  <definedNames>
    <definedName name="Excel_BuiltIn_Print_Area" localSheetId="0">'Лист1'!$A$1:$AF$48</definedName>
    <definedName name="Excel_BuiltIn_Print_Titles" localSheetId="1">'Лист2'!$A:$A</definedName>
    <definedName name="_xlnm.Print_Titles" localSheetId="1">'Лист2'!$A:$A</definedName>
    <definedName name="_xlnm.Print_Area" localSheetId="0">'Лист1'!$A$1:$AF$48</definedName>
  </definedNames>
  <calcPr fullCalcOnLoad="1"/>
</workbook>
</file>

<file path=xl/sharedStrings.xml><?xml version="1.0" encoding="utf-8"?>
<sst xmlns="http://schemas.openxmlformats.org/spreadsheetml/2006/main" count="272" uniqueCount="99">
  <si>
    <t>Всего доходов</t>
  </si>
  <si>
    <t>в том числе</t>
  </si>
  <si>
    <t>всего расходов</t>
  </si>
  <si>
    <t>Дефицит (-),Профицит (+)</t>
  </si>
  <si>
    <t>Остатки на счетах бюджетов</t>
  </si>
  <si>
    <t>налоговые и неналоговые доходы</t>
  </si>
  <si>
    <t>безвозмездные перечисления</t>
  </si>
  <si>
    <t>в том числе:</t>
  </si>
  <si>
    <t>Прочие безвозмездные поступления (добр.взносы юр.и физ.лиц)</t>
  </si>
  <si>
    <t>Возврат остаков субсидий,субвенций и иных межбюджетных трансфертов прошлых лет</t>
  </si>
  <si>
    <t>Возврат остатков субсидий (БУ, АУ)</t>
  </si>
  <si>
    <t>дотации на выравнивание уровня бюджетной обеспеченности</t>
  </si>
  <si>
    <t>дотации на сбалансированность бюджетов (прочие дотации)</t>
  </si>
  <si>
    <t>назначено     на год</t>
  </si>
  <si>
    <t>исполнено</t>
  </si>
  <si>
    <t>%</t>
  </si>
  <si>
    <t>На 01.01.2021 г.</t>
  </si>
  <si>
    <t>Б-Таябинское</t>
  </si>
  <si>
    <t>Б-Яльчикское</t>
  </si>
  <si>
    <t xml:space="preserve">Кильдюшевское </t>
  </si>
  <si>
    <t>Лащ-Таябинское</t>
  </si>
  <si>
    <t xml:space="preserve">Малотаябинское </t>
  </si>
  <si>
    <t xml:space="preserve">Новошимкусское </t>
  </si>
  <si>
    <t xml:space="preserve">Сабанчинское </t>
  </si>
  <si>
    <t xml:space="preserve">Яльчикское </t>
  </si>
  <si>
    <t>Янтиковское</t>
  </si>
  <si>
    <t>Всего по пос-м</t>
  </si>
  <si>
    <t>Бюджет района:</t>
  </si>
  <si>
    <t>Консолидированный бюджет</t>
  </si>
  <si>
    <t xml:space="preserve"> </t>
  </si>
  <si>
    <t>Муниципальный район</t>
  </si>
  <si>
    <t>Факт 2020</t>
  </si>
  <si>
    <t>Налоговые доходы</t>
  </si>
  <si>
    <t>Налог на доходы физ.лиц</t>
  </si>
  <si>
    <t>Акцизы по подакцизным товарам (продукции), производимым на территории Российской Федерации</t>
  </si>
  <si>
    <t>Налог, взимаемый в связи с применением упрощенной системы налогообложения</t>
  </si>
  <si>
    <t>Единый налог на вмененный доход</t>
  </si>
  <si>
    <t>Единый с/х налог</t>
  </si>
  <si>
    <t>Налог, взимаемый в связи с применением патентной системы налогообложения</t>
  </si>
  <si>
    <t>Транспортный налог</t>
  </si>
  <si>
    <t>Налог на добычу полезных ископаемых</t>
  </si>
  <si>
    <t>Госпошлина</t>
  </si>
  <si>
    <t>Неналоговые доходы</t>
  </si>
  <si>
    <t xml:space="preserve">Доходы от перечисления части прибыли, остающейся после уплаты налогов и иных обязательных платежей МУП </t>
  </si>
  <si>
    <t>Доходы от арендной платы за земельные участки</t>
  </si>
  <si>
    <t>Доходы от сдачи в аренду имущества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</si>
  <si>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учреждений) (11109045)</t>
  </si>
  <si>
    <t>Негативное возд.на окружающую среду</t>
  </si>
  <si>
    <t>Доходы от оказания платных услуг</t>
  </si>
  <si>
    <t>Доходы, поступающие в порядке возмещения расходов, понесенных в связи с эксплуатацией имущества муниципальных районов</t>
  </si>
  <si>
    <t>Прочие доходы от компенсации затрат бюджетов муниципальных районов</t>
  </si>
  <si>
    <t>Доходы от продажи муниц. имущества</t>
  </si>
  <si>
    <t>Доходы от продажи земли</t>
  </si>
  <si>
    <t>Штрафы</t>
  </si>
  <si>
    <t>Невыясненные поступления</t>
  </si>
  <si>
    <t xml:space="preserve">Прочие неналоговые доходы </t>
  </si>
  <si>
    <t xml:space="preserve">Итого налог. и неналог. доходы </t>
  </si>
  <si>
    <t>Сельские поселения</t>
  </si>
  <si>
    <t>НДФЛ</t>
  </si>
  <si>
    <t>Акцизы на нефтепродукты</t>
  </si>
  <si>
    <t>Налог на имущество</t>
  </si>
  <si>
    <t>Земельный налог</t>
  </si>
  <si>
    <t>Государственная пошлина за совершение нотариальных действий должностными лицами органов местного самоуправления</t>
  </si>
  <si>
    <t>Арендная плата за аренду земли (11105025)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</si>
  <si>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 (11105035)</t>
  </si>
  <si>
    <t xml:space="preserve">  Доходы от сдачи в аренду имущества, составляющего казну сельских поселений (за исключением земельных участков) (11105075)</t>
  </si>
  <si>
    <t>Доходы, поступающие в порядке возмещения расходов, понесенных в связи с эксплуатацией имущества сельских поселений (11302065)</t>
  </si>
  <si>
    <t>Прочие доходы от компенсации затрат государства бюджетов поселений(11302995)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</si>
  <si>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</t>
  </si>
  <si>
    <t>Доходы от реализации иного имущества, находящихся в собственности поселений</t>
  </si>
  <si>
    <t>Прочие поступления от денежных взысканий (штрафов) за наруш.зак. РФ о размещ.зак.на пост.тов. выпол.работ,оказ. усл.</t>
  </si>
  <si>
    <t>Прочие неналоговые доходы
(Инициативные платежи
117150301)</t>
  </si>
  <si>
    <t>Уточненный план на год</t>
  </si>
  <si>
    <t xml:space="preserve"> % </t>
  </si>
  <si>
    <t xml:space="preserve"> % исп-ия</t>
  </si>
  <si>
    <t xml:space="preserve">  Большетаябинское</t>
  </si>
  <si>
    <t xml:space="preserve">  Большеяльчикское</t>
  </si>
  <si>
    <t xml:space="preserve">  Кильдюшевское</t>
  </si>
  <si>
    <t xml:space="preserve">  Лащ-Таябинское</t>
  </si>
  <si>
    <t xml:space="preserve">  Малотаябинское</t>
  </si>
  <si>
    <t xml:space="preserve">  Новошимкусское</t>
  </si>
  <si>
    <t xml:space="preserve">  Сабанчинское</t>
  </si>
  <si>
    <t xml:space="preserve">  Яльчикское</t>
  </si>
  <si>
    <t xml:space="preserve">  Янтиковское</t>
  </si>
  <si>
    <t>Всего</t>
  </si>
  <si>
    <t xml:space="preserve">Факт 2020 год </t>
  </si>
  <si>
    <t>Назначено     
на 2021 год</t>
  </si>
  <si>
    <t>Налог на имущество физических лиц</t>
  </si>
  <si>
    <t xml:space="preserve">Земельный налог </t>
  </si>
  <si>
    <t>Доходы от сдачи в аренду имущества, составляющего казну  (за исключением земельных участков)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</si>
  <si>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учреждений)</t>
  </si>
  <si>
    <t>Возмещение расходов, понесенных в связи с эксплуатацией имущества муниципальных районов</t>
  </si>
  <si>
    <t xml:space="preserve">Прочие доходы от компенсации затрат бюджетов </t>
  </si>
  <si>
    <t>Доходы от продажи муниц.имущества</t>
  </si>
  <si>
    <t>Исполнение консолидированного бюджета Яльчикского района на 01.06.2021 года</t>
  </si>
  <si>
    <t>На 01.06.2020</t>
  </si>
  <si>
    <t>На 01.06.2021</t>
  </si>
  <si>
    <t>01.06.2021/01.06.2020</t>
  </si>
  <si>
    <t>01.06.2021 к плановым назначениям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</si>
</sst>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0;\-#,##0.00"/>
    <numFmt numFmtId="174" formatCode="#,##0.0"/>
  </numFmts>
  <fonts count="7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8"/>
      <name val="Arial Cyr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0"/>
      <name val="Times New Roman"/>
      <family val="1"/>
    </font>
    <font>
      <b/>
      <sz val="10"/>
      <color indexed="57"/>
      <name val="Times New Roman"/>
      <family val="1"/>
    </font>
    <font>
      <b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color indexed="57"/>
      <name val="Times New Roman"/>
      <family val="1"/>
    </font>
    <font>
      <b/>
      <sz val="8"/>
      <color indexed="10"/>
      <name val="Times New Roman"/>
      <family val="1"/>
    </font>
    <font>
      <b/>
      <i/>
      <sz val="8"/>
      <color indexed="10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b/>
      <sz val="9"/>
      <name val="Times New Roman"/>
      <family val="1"/>
    </font>
    <font>
      <b/>
      <sz val="8"/>
      <color indexed="8"/>
      <name val="Arial"/>
      <family val="2"/>
    </font>
    <font>
      <b/>
      <i/>
      <sz val="8"/>
      <color indexed="10"/>
      <name val="Arial"/>
      <family val="2"/>
    </font>
    <font>
      <b/>
      <sz val="8"/>
      <color indexed="57"/>
      <name val="Arial"/>
      <family val="2"/>
    </font>
    <font>
      <b/>
      <sz val="9"/>
      <name val="Arial"/>
      <family val="2"/>
    </font>
    <font>
      <b/>
      <sz val="8"/>
      <name val="Times New Roman"/>
      <family val="1"/>
    </font>
    <font>
      <b/>
      <sz val="12"/>
      <name val="Arial Cyr"/>
      <family val="2"/>
    </font>
    <font>
      <sz val="14"/>
      <name val="Arial Cyr"/>
      <family val="2"/>
    </font>
    <font>
      <sz val="9"/>
      <name val="Arial"/>
      <family val="2"/>
    </font>
    <font>
      <sz val="9"/>
      <name val="Arial Cyr"/>
      <family val="2"/>
    </font>
    <font>
      <b/>
      <sz val="10"/>
      <name val="Arial Cyr"/>
      <family val="2"/>
    </font>
    <font>
      <sz val="8"/>
      <name val="Arial Cyr"/>
      <family val="2"/>
    </font>
    <font>
      <b/>
      <sz val="8"/>
      <color indexed="57"/>
      <name val="Arial Cyr"/>
      <family val="2"/>
    </font>
    <font>
      <b/>
      <sz val="8"/>
      <color indexed="10"/>
      <name val="Arial Cyr"/>
      <family val="2"/>
    </font>
    <font>
      <b/>
      <i/>
      <sz val="8"/>
      <color indexed="10"/>
      <name val="Arial Cyr"/>
      <family val="2"/>
    </font>
    <font>
      <b/>
      <sz val="11"/>
      <name val="Times New Roman"/>
      <family val="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4"/>
      </top>
      <bottom style="double">
        <color indexed="4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131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13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2" fillId="12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2" fillId="12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13" borderId="0" applyNumberFormat="0" applyBorder="0" applyAlignment="0" applyProtection="0"/>
    <xf numFmtId="0" fontId="3" fillId="31" borderId="0" applyNumberFormat="0" applyBorder="0" applyAlignment="0" applyProtection="0"/>
    <xf numFmtId="0" fontId="4" fillId="0" borderId="0">
      <alignment/>
      <protection/>
    </xf>
    <xf numFmtId="0" fontId="5" fillId="2" borderId="1" applyNumberFormat="0" applyAlignment="0" applyProtection="0"/>
    <xf numFmtId="0" fontId="6" fillId="32" borderId="2" applyNumberFormat="0" applyAlignment="0" applyProtection="0"/>
    <xf numFmtId="0" fontId="4" fillId="0" borderId="0">
      <alignment/>
      <protection/>
    </xf>
    <xf numFmtId="0" fontId="7" fillId="2" borderId="0" applyNumberFormat="0" applyBorder="0" applyAlignment="0" applyProtection="0"/>
    <xf numFmtId="0" fontId="8" fillId="33" borderId="0" applyNumberFormat="0" applyBorder="0" applyAlignment="0" applyProtection="0"/>
    <xf numFmtId="0" fontId="9" fillId="2" borderId="3" applyNumberFormat="0" applyAlignment="0" applyProtection="0"/>
    <xf numFmtId="0" fontId="10" fillId="2" borderId="3" applyNumberFormat="0" applyAlignment="0" applyProtection="0"/>
    <xf numFmtId="0" fontId="11" fillId="2" borderId="4" applyNumberFormat="0" applyAlignment="0" applyProtection="0"/>
    <xf numFmtId="0" fontId="11" fillId="2" borderId="0" applyNumberFormat="0" applyBorder="0" applyAlignment="0" applyProtection="0"/>
    <xf numFmtId="0" fontId="12" fillId="13" borderId="1" applyNumberFormat="0" applyAlignment="0" applyProtection="0"/>
    <xf numFmtId="0" fontId="13" fillId="2" borderId="5" applyNumberFormat="0" applyAlignment="0" applyProtection="0"/>
    <xf numFmtId="0" fontId="14" fillId="22" borderId="0" applyNumberFormat="0" applyBorder="0" applyAlignment="0" applyProtection="0"/>
    <xf numFmtId="0" fontId="0" fillId="4" borderId="6" applyNumberFormat="0" applyAlignment="0" applyProtection="0"/>
    <xf numFmtId="0" fontId="15" fillId="2" borderId="7" applyNumberFormat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7" fillId="2" borderId="0" applyNumberFormat="0" applyBorder="0" applyAlignment="0" applyProtection="0"/>
    <xf numFmtId="0" fontId="18" fillId="2" borderId="8" applyNumberFormat="0" applyAlignment="0" applyProtection="0"/>
    <xf numFmtId="0" fontId="4" fillId="0" borderId="0">
      <alignment/>
      <protection/>
    </xf>
    <xf numFmtId="0" fontId="19" fillId="2" borderId="0" applyNumberFormat="0" applyBorder="0" applyAlignment="0" applyProtection="0"/>
    <xf numFmtId="0" fontId="16" fillId="34" borderId="0">
      <alignment/>
      <protection/>
    </xf>
    <xf numFmtId="0" fontId="16" fillId="0" borderId="0">
      <alignment horizontal="left" wrapText="1"/>
      <protection/>
    </xf>
    <xf numFmtId="0" fontId="20" fillId="0" borderId="0">
      <alignment horizontal="center" wrapText="1"/>
      <protection/>
    </xf>
    <xf numFmtId="0" fontId="20" fillId="0" borderId="0">
      <alignment horizontal="center"/>
      <protection/>
    </xf>
    <xf numFmtId="0" fontId="16" fillId="0" borderId="0">
      <alignment horizontal="right"/>
      <protection/>
    </xf>
    <xf numFmtId="0" fontId="16" fillId="34" borderId="9">
      <alignment/>
      <protection/>
    </xf>
    <xf numFmtId="0" fontId="16" fillId="0" borderId="10">
      <alignment horizontal="center" vertical="center" wrapText="1"/>
      <protection/>
    </xf>
    <xf numFmtId="0" fontId="16" fillId="34" borderId="11">
      <alignment/>
      <protection/>
    </xf>
    <xf numFmtId="49" fontId="16" fillId="0" borderId="10">
      <alignment horizontal="center" vertical="top" shrinkToFit="1"/>
      <protection/>
    </xf>
    <xf numFmtId="0" fontId="16" fillId="0" borderId="10">
      <alignment horizontal="center" vertical="top" wrapText="1"/>
      <protection/>
    </xf>
    <xf numFmtId="4" fontId="16" fillId="0" borderId="10">
      <alignment horizontal="right" vertical="top" shrinkToFit="1"/>
      <protection/>
    </xf>
    <xf numFmtId="10" fontId="16" fillId="0" borderId="10">
      <alignment horizontal="center" vertical="top" shrinkToFit="1"/>
      <protection/>
    </xf>
    <xf numFmtId="0" fontId="16" fillId="34" borderId="12">
      <alignment/>
      <protection/>
    </xf>
    <xf numFmtId="49" fontId="21" fillId="0" borderId="10">
      <alignment horizontal="left" vertical="top" shrinkToFit="1"/>
      <protection/>
    </xf>
    <xf numFmtId="4" fontId="21" fillId="22" borderId="10">
      <alignment horizontal="right" vertical="top" shrinkToFit="1"/>
      <protection/>
    </xf>
    <xf numFmtId="10" fontId="21" fillId="22" borderId="10">
      <alignment horizontal="center" vertical="top" shrinkToFit="1"/>
      <protection/>
    </xf>
    <xf numFmtId="0" fontId="16" fillId="0" borderId="0">
      <alignment/>
      <protection/>
    </xf>
    <xf numFmtId="0" fontId="16" fillId="34" borderId="9">
      <alignment horizontal="left"/>
      <protection/>
    </xf>
    <xf numFmtId="0" fontId="16" fillId="0" borderId="10">
      <alignment horizontal="left" vertical="top" wrapText="1"/>
      <protection/>
    </xf>
    <xf numFmtId="4" fontId="21" fillId="5" borderId="10">
      <alignment horizontal="right" vertical="top" shrinkToFit="1"/>
      <protection/>
    </xf>
    <xf numFmtId="10" fontId="21" fillId="5" borderId="10">
      <alignment horizontal="center" vertical="top" shrinkToFit="1"/>
      <protection/>
    </xf>
    <xf numFmtId="0" fontId="16" fillId="34" borderId="11">
      <alignment horizontal="left"/>
      <protection/>
    </xf>
    <xf numFmtId="0" fontId="16" fillId="34" borderId="12">
      <alignment horizontal="left"/>
      <protection/>
    </xf>
    <xf numFmtId="0" fontId="16" fillId="34" borderId="0">
      <alignment horizontal="left"/>
      <protection/>
    </xf>
    <xf numFmtId="0" fontId="60" fillId="35" borderId="0" applyNumberFormat="0" applyBorder="0" applyAlignment="0" applyProtection="0"/>
    <xf numFmtId="0" fontId="60" fillId="36" borderId="0" applyNumberFormat="0" applyBorder="0" applyAlignment="0" applyProtection="0"/>
    <xf numFmtId="0" fontId="60" fillId="37" borderId="0" applyNumberFormat="0" applyBorder="0" applyAlignment="0" applyProtection="0"/>
    <xf numFmtId="0" fontId="60" fillId="38" borderId="0" applyNumberFormat="0" applyBorder="0" applyAlignment="0" applyProtection="0"/>
    <xf numFmtId="0" fontId="60" fillId="39" borderId="0" applyNumberFormat="0" applyBorder="0" applyAlignment="0" applyProtection="0"/>
    <xf numFmtId="0" fontId="60" fillId="40" borderId="0" applyNumberFormat="0" applyBorder="0" applyAlignment="0" applyProtection="0"/>
    <xf numFmtId="0" fontId="61" fillId="41" borderId="13" applyNumberFormat="0" applyAlignment="0" applyProtection="0"/>
    <xf numFmtId="0" fontId="62" fillId="42" borderId="14" applyNumberFormat="0" applyAlignment="0" applyProtection="0"/>
    <xf numFmtId="0" fontId="63" fillId="42" borderId="13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4" fillId="0" borderId="15" applyNumberFormat="0" applyFill="0" applyAlignment="0" applyProtection="0"/>
    <xf numFmtId="0" fontId="65" fillId="0" borderId="16" applyNumberFormat="0" applyFill="0" applyAlignment="0" applyProtection="0"/>
    <xf numFmtId="0" fontId="66" fillId="0" borderId="1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18" applyNumberFormat="0" applyFill="0" applyAlignment="0" applyProtection="0"/>
    <xf numFmtId="0" fontId="68" fillId="43" borderId="19" applyNumberFormat="0" applyAlignment="0" applyProtection="0"/>
    <xf numFmtId="0" fontId="69" fillId="0" borderId="0" applyNumberFormat="0" applyFill="0" applyBorder="0" applyAlignment="0" applyProtection="0"/>
    <xf numFmtId="0" fontId="70" fillId="44" borderId="0" applyNumberFormat="0" applyBorder="0" applyAlignment="0" applyProtection="0"/>
    <xf numFmtId="0" fontId="71" fillId="45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46" borderId="20" applyNumberFormat="0" applyFont="0" applyAlignment="0" applyProtection="0"/>
    <xf numFmtId="9" fontId="0" fillId="0" borderId="0" applyFill="0" applyBorder="0" applyAlignment="0" applyProtection="0"/>
    <xf numFmtId="0" fontId="73" fillId="0" borderId="21" applyNumberFormat="0" applyFill="0" applyAlignment="0" applyProtection="0"/>
    <xf numFmtId="0" fontId="74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75" fillId="47" borderId="0" applyNumberFormat="0" applyBorder="0" applyAlignment="0" applyProtection="0"/>
  </cellStyleXfs>
  <cellXfs count="148">
    <xf numFmtId="0" fontId="0" fillId="2" borderId="0" xfId="0" applyAlignment="1">
      <alignment/>
    </xf>
    <xf numFmtId="0" fontId="22" fillId="2" borderId="0" xfId="0" applyFont="1" applyAlignment="1">
      <alignment/>
    </xf>
    <xf numFmtId="0" fontId="23" fillId="2" borderId="0" xfId="0" applyFont="1" applyAlignment="1">
      <alignment/>
    </xf>
    <xf numFmtId="0" fontId="24" fillId="2" borderId="0" xfId="0" applyFont="1" applyAlignment="1">
      <alignment/>
    </xf>
    <xf numFmtId="0" fontId="25" fillId="2" borderId="0" xfId="0" applyFont="1" applyAlignment="1">
      <alignment/>
    </xf>
    <xf numFmtId="0" fontId="26" fillId="2" borderId="0" xfId="0" applyFont="1" applyAlignment="1">
      <alignment/>
    </xf>
    <xf numFmtId="0" fontId="28" fillId="2" borderId="0" xfId="0" applyFont="1" applyAlignment="1">
      <alignment/>
    </xf>
    <xf numFmtId="0" fontId="29" fillId="2" borderId="0" xfId="0" applyFont="1" applyAlignment="1">
      <alignment/>
    </xf>
    <xf numFmtId="0" fontId="30" fillId="2" borderId="0" xfId="0" applyFont="1" applyAlignment="1">
      <alignment/>
    </xf>
    <xf numFmtId="0" fontId="32" fillId="2" borderId="10" xfId="0" applyFont="1" applyBorder="1" applyAlignment="1">
      <alignment horizontal="center" vertical="center" wrapText="1"/>
    </xf>
    <xf numFmtId="0" fontId="31" fillId="2" borderId="10" xfId="0" applyFont="1" applyBorder="1" applyAlignment="1">
      <alignment horizontal="center" vertical="center" wrapText="1"/>
    </xf>
    <xf numFmtId="0" fontId="31" fillId="2" borderId="22" xfId="0" applyFont="1" applyBorder="1" applyAlignment="1">
      <alignment horizontal="center" vertical="center" wrapText="1"/>
    </xf>
    <xf numFmtId="0" fontId="32" fillId="2" borderId="22" xfId="0" applyFont="1" applyBorder="1" applyAlignment="1">
      <alignment horizontal="center" vertical="center" wrapText="1"/>
    </xf>
    <xf numFmtId="0" fontId="31" fillId="0" borderId="22" xfId="0" applyFont="1" applyFill="1" applyBorder="1" applyAlignment="1">
      <alignment horizontal="center" vertical="center" wrapText="1"/>
    </xf>
    <xf numFmtId="14" fontId="31" fillId="2" borderId="10" xfId="0" applyNumberFormat="1" applyFont="1" applyBorder="1" applyAlignment="1">
      <alignment horizontal="center" vertical="center" wrapText="1"/>
    </xf>
    <xf numFmtId="0" fontId="31" fillId="2" borderId="10" xfId="0" applyFont="1" applyBorder="1" applyAlignment="1">
      <alignment horizontal="left" wrapText="1"/>
    </xf>
    <xf numFmtId="172" fontId="33" fillId="0" borderId="10" xfId="0" applyNumberFormat="1" applyFont="1" applyFill="1" applyBorder="1" applyAlignment="1">
      <alignment wrapText="1"/>
    </xf>
    <xf numFmtId="4" fontId="22" fillId="2" borderId="0" xfId="0" applyNumberFormat="1" applyFont="1" applyAlignment="1">
      <alignment/>
    </xf>
    <xf numFmtId="0" fontId="32" fillId="2" borderId="10" xfId="0" applyFont="1" applyBorder="1" applyAlignment="1">
      <alignment horizontal="left" wrapText="1"/>
    </xf>
    <xf numFmtId="4" fontId="33" fillId="2" borderId="10" xfId="0" applyNumberFormat="1" applyFont="1" applyBorder="1" applyAlignment="1">
      <alignment/>
    </xf>
    <xf numFmtId="0" fontId="32" fillId="2" borderId="0" xfId="0" applyFont="1" applyBorder="1" applyAlignment="1">
      <alignment horizontal="left" wrapText="1"/>
    </xf>
    <xf numFmtId="4" fontId="32" fillId="0" borderId="0" xfId="0" applyNumberFormat="1" applyFont="1" applyFill="1" applyBorder="1" applyAlignment="1">
      <alignment wrapText="1"/>
    </xf>
    <xf numFmtId="2" fontId="32" fillId="0" borderId="0" xfId="0" applyNumberFormat="1" applyFont="1" applyFill="1" applyBorder="1" applyAlignment="1">
      <alignment wrapText="1"/>
    </xf>
    <xf numFmtId="172" fontId="32" fillId="0" borderId="0" xfId="0" applyNumberFormat="1" applyFont="1" applyFill="1" applyBorder="1" applyAlignment="1">
      <alignment wrapText="1"/>
    </xf>
    <xf numFmtId="172" fontId="31" fillId="0" borderId="0" xfId="0" applyNumberFormat="1" applyFont="1" applyFill="1" applyBorder="1" applyAlignment="1">
      <alignment wrapText="1"/>
    </xf>
    <xf numFmtId="3" fontId="32" fillId="0" borderId="0" xfId="0" applyNumberFormat="1" applyFont="1" applyFill="1" applyBorder="1" applyAlignment="1">
      <alignment wrapText="1"/>
    </xf>
    <xf numFmtId="3" fontId="32" fillId="0" borderId="0" xfId="0" applyNumberFormat="1" applyFont="1" applyFill="1" applyBorder="1" applyAlignment="1">
      <alignment horizontal="right" wrapText="1"/>
    </xf>
    <xf numFmtId="4" fontId="34" fillId="0" borderId="0" xfId="0" applyNumberFormat="1" applyFont="1" applyFill="1" applyBorder="1" applyAlignment="1">
      <alignment wrapText="1"/>
    </xf>
    <xf numFmtId="1" fontId="32" fillId="0" borderId="0" xfId="0" applyNumberFormat="1" applyFont="1" applyFill="1" applyBorder="1" applyAlignment="1">
      <alignment wrapText="1"/>
    </xf>
    <xf numFmtId="4" fontId="32" fillId="2" borderId="0" xfId="0" applyNumberFormat="1" applyFont="1" applyBorder="1" applyAlignment="1">
      <alignment wrapText="1"/>
    </xf>
    <xf numFmtId="2" fontId="32" fillId="2" borderId="0" xfId="0" applyNumberFormat="1" applyFont="1" applyBorder="1" applyAlignment="1">
      <alignment wrapText="1"/>
    </xf>
    <xf numFmtId="172" fontId="32" fillId="2" borderId="0" xfId="0" applyNumberFormat="1" applyFont="1" applyBorder="1" applyAlignment="1">
      <alignment wrapText="1"/>
    </xf>
    <xf numFmtId="4" fontId="32" fillId="2" borderId="0" xfId="0" applyNumberFormat="1" applyFont="1" applyBorder="1" applyAlignment="1">
      <alignment/>
    </xf>
    <xf numFmtId="2" fontId="32" fillId="2" borderId="0" xfId="0" applyNumberFormat="1" applyFont="1" applyBorder="1" applyAlignment="1">
      <alignment/>
    </xf>
    <xf numFmtId="0" fontId="31" fillId="2" borderId="0" xfId="0" applyFont="1" applyBorder="1" applyAlignment="1">
      <alignment horizontal="left" wrapText="1"/>
    </xf>
    <xf numFmtId="172" fontId="34" fillId="0" borderId="0" xfId="0" applyNumberFormat="1" applyFont="1" applyFill="1" applyBorder="1" applyAlignment="1">
      <alignment/>
    </xf>
    <xf numFmtId="172" fontId="35" fillId="0" borderId="0" xfId="0" applyNumberFormat="1" applyFont="1" applyFill="1" applyBorder="1" applyAlignment="1">
      <alignment/>
    </xf>
    <xf numFmtId="172" fontId="36" fillId="0" borderId="0" xfId="0" applyNumberFormat="1" applyFont="1" applyFill="1" applyBorder="1" applyAlignment="1">
      <alignment/>
    </xf>
    <xf numFmtId="0" fontId="31" fillId="2" borderId="0" xfId="0" applyFont="1" applyAlignment="1">
      <alignment/>
    </xf>
    <xf numFmtId="2" fontId="32" fillId="0" borderId="0" xfId="0" applyNumberFormat="1" applyFont="1" applyFill="1" applyBorder="1" applyAlignment="1">
      <alignment/>
    </xf>
    <xf numFmtId="172" fontId="33" fillId="0" borderId="23" xfId="0" applyNumberFormat="1" applyFont="1" applyFill="1" applyBorder="1" applyAlignment="1">
      <alignment wrapText="1"/>
    </xf>
    <xf numFmtId="2" fontId="38" fillId="0" borderId="0" xfId="0" applyNumberFormat="1" applyFont="1" applyFill="1" applyBorder="1" applyAlignment="1">
      <alignment/>
    </xf>
    <xf numFmtId="4" fontId="33" fillId="2" borderId="24" xfId="0" applyNumberFormat="1" applyFont="1" applyBorder="1" applyAlignment="1">
      <alignment horizontal="right"/>
    </xf>
    <xf numFmtId="0" fontId="39" fillId="2" borderId="0" xfId="0" applyFont="1" applyAlignment="1">
      <alignment wrapText="1"/>
    </xf>
    <xf numFmtId="0" fontId="0" fillId="2" borderId="0" xfId="0" applyAlignment="1">
      <alignment horizontal="center" wrapText="1"/>
    </xf>
    <xf numFmtId="0" fontId="40" fillId="2" borderId="0" xfId="0" applyFont="1" applyAlignment="1">
      <alignment horizontal="center" wrapText="1"/>
    </xf>
    <xf numFmtId="0" fontId="31" fillId="2" borderId="25" xfId="0" applyFont="1" applyBorder="1" applyAlignment="1">
      <alignment horizontal="center"/>
    </xf>
    <xf numFmtId="0" fontId="31" fillId="2" borderId="26" xfId="0" applyFont="1" applyBorder="1" applyAlignment="1">
      <alignment horizontal="center" wrapText="1"/>
    </xf>
    <xf numFmtId="2" fontId="37" fillId="2" borderId="23" xfId="0" applyNumberFormat="1" applyFont="1" applyBorder="1" applyAlignment="1">
      <alignment horizontal="left"/>
    </xf>
    <xf numFmtId="4" fontId="37" fillId="2" borderId="10" xfId="0" applyNumberFormat="1" applyFont="1" applyBorder="1" applyAlignment="1">
      <alignment/>
    </xf>
    <xf numFmtId="4" fontId="41" fillId="2" borderId="10" xfId="0" applyNumberFormat="1" applyFont="1" applyBorder="1" applyAlignment="1">
      <alignment/>
    </xf>
    <xf numFmtId="2" fontId="42" fillId="2" borderId="0" xfId="0" applyNumberFormat="1" applyFont="1" applyAlignment="1">
      <alignment/>
    </xf>
    <xf numFmtId="0" fontId="37" fillId="2" borderId="23" xfId="0" applyFont="1" applyBorder="1" applyAlignment="1">
      <alignment horizontal="left"/>
    </xf>
    <xf numFmtId="174" fontId="41" fillId="2" borderId="10" xfId="0" applyNumberFormat="1" applyFont="1" applyBorder="1" applyAlignment="1">
      <alignment/>
    </xf>
    <xf numFmtId="0" fontId="42" fillId="2" borderId="0" xfId="0" applyFont="1" applyAlignment="1">
      <alignment/>
    </xf>
    <xf numFmtId="172" fontId="37" fillId="2" borderId="23" xfId="0" applyNumberFormat="1" applyFont="1" applyBorder="1" applyAlignment="1">
      <alignment horizontal="left"/>
    </xf>
    <xf numFmtId="172" fontId="42" fillId="2" borderId="0" xfId="0" applyNumberFormat="1" applyFont="1" applyAlignment="1">
      <alignment/>
    </xf>
    <xf numFmtId="0" fontId="32" fillId="0" borderId="23" xfId="0" applyFont="1" applyFill="1" applyBorder="1" applyAlignment="1">
      <alignment horizontal="center"/>
    </xf>
    <xf numFmtId="4" fontId="37" fillId="0" borderId="24" xfId="0" applyNumberFormat="1" applyFont="1" applyFill="1" applyBorder="1" applyAlignment="1">
      <alignment/>
    </xf>
    <xf numFmtId="4" fontId="37" fillId="2" borderId="10" xfId="0" applyNumberFormat="1" applyFont="1" applyBorder="1" applyAlignment="1">
      <alignment horizontal="right" wrapText="1"/>
    </xf>
    <xf numFmtId="4" fontId="37" fillId="0" borderId="10" xfId="0" applyNumberFormat="1" applyFont="1" applyFill="1" applyBorder="1" applyAlignment="1">
      <alignment wrapText="1"/>
    </xf>
    <xf numFmtId="3" fontId="37" fillId="0" borderId="24" xfId="0" applyNumberFormat="1" applyFont="1" applyFill="1" applyBorder="1" applyAlignment="1">
      <alignment/>
    </xf>
    <xf numFmtId="4" fontId="37" fillId="2" borderId="24" xfId="0" applyNumberFormat="1" applyFont="1" applyBorder="1" applyAlignment="1">
      <alignment/>
    </xf>
    <xf numFmtId="0" fontId="42" fillId="0" borderId="0" xfId="0" applyFont="1" applyFill="1" applyAlignment="1">
      <alignment/>
    </xf>
    <xf numFmtId="0" fontId="44" fillId="2" borderId="0" xfId="0" applyFont="1" applyAlignment="1">
      <alignment/>
    </xf>
    <xf numFmtId="0" fontId="45" fillId="2" borderId="0" xfId="0" applyFont="1" applyAlignment="1">
      <alignment/>
    </xf>
    <xf numFmtId="4" fontId="46" fillId="2" borderId="0" xfId="0" applyNumberFormat="1" applyFont="1" applyAlignment="1">
      <alignment/>
    </xf>
    <xf numFmtId="0" fontId="47" fillId="2" borderId="0" xfId="0" applyFont="1" applyAlignment="1">
      <alignment/>
    </xf>
    <xf numFmtId="4" fontId="41" fillId="0" borderId="10" xfId="0" applyNumberFormat="1" applyFont="1" applyFill="1" applyBorder="1" applyAlignment="1">
      <alignment/>
    </xf>
    <xf numFmtId="4" fontId="49" fillId="0" borderId="10" xfId="0" applyNumberFormat="1" applyFont="1" applyFill="1" applyBorder="1" applyAlignment="1">
      <alignment/>
    </xf>
    <xf numFmtId="172" fontId="49" fillId="0" borderId="23" xfId="0" applyNumberFormat="1" applyFont="1" applyFill="1" applyBorder="1" applyAlignment="1">
      <alignment/>
    </xf>
    <xf numFmtId="172" fontId="49" fillId="0" borderId="10" xfId="0" applyNumberFormat="1" applyFont="1" applyFill="1" applyBorder="1" applyAlignment="1">
      <alignment/>
    </xf>
    <xf numFmtId="172" fontId="41" fillId="0" borderId="23" xfId="0" applyNumberFormat="1" applyFont="1" applyFill="1" applyBorder="1" applyAlignment="1">
      <alignment wrapText="1"/>
    </xf>
    <xf numFmtId="172" fontId="41" fillId="0" borderId="10" xfId="0" applyNumberFormat="1" applyFont="1" applyFill="1" applyBorder="1" applyAlignment="1">
      <alignment wrapText="1"/>
    </xf>
    <xf numFmtId="172" fontId="37" fillId="0" borderId="23" xfId="0" applyNumberFormat="1" applyFont="1" applyFill="1" applyBorder="1" applyAlignment="1">
      <alignment wrapText="1"/>
    </xf>
    <xf numFmtId="172" fontId="37" fillId="0" borderId="10" xfId="0" applyNumberFormat="1" applyFont="1" applyFill="1" applyBorder="1" applyAlignment="1">
      <alignment wrapText="1"/>
    </xf>
    <xf numFmtId="4" fontId="41" fillId="0" borderId="10" xfId="0" applyNumberFormat="1" applyFont="1" applyFill="1" applyBorder="1" applyAlignment="1">
      <alignment wrapText="1"/>
    </xf>
    <xf numFmtId="4" fontId="41" fillId="2" borderId="10" xfId="0" applyNumberFormat="1" applyFont="1" applyBorder="1" applyAlignment="1">
      <alignment/>
    </xf>
    <xf numFmtId="3" fontId="41" fillId="0" borderId="10" xfId="0" applyNumberFormat="1" applyFont="1" applyFill="1" applyBorder="1" applyAlignment="1">
      <alignment wrapText="1"/>
    </xf>
    <xf numFmtId="4" fontId="41" fillId="2" borderId="22" xfId="0" applyNumberFormat="1" applyFont="1" applyBorder="1" applyAlignment="1">
      <alignment horizontal="right" wrapText="1"/>
    </xf>
    <xf numFmtId="2" fontId="41" fillId="0" borderId="10" xfId="0" applyNumberFormat="1" applyFont="1" applyFill="1" applyBorder="1" applyAlignment="1">
      <alignment wrapText="1"/>
    </xf>
    <xf numFmtId="4" fontId="41" fillId="2" borderId="10" xfId="0" applyNumberFormat="1" applyFont="1" applyBorder="1" applyAlignment="1">
      <alignment wrapText="1"/>
    </xf>
    <xf numFmtId="172" fontId="37" fillId="2" borderId="10" xfId="0" applyNumberFormat="1" applyFont="1" applyBorder="1" applyAlignment="1">
      <alignment wrapText="1"/>
    </xf>
    <xf numFmtId="4" fontId="41" fillId="0" borderId="10" xfId="0" applyNumberFormat="1" applyFont="1" applyFill="1" applyBorder="1" applyAlignment="1">
      <alignment horizontal="right" wrapText="1"/>
    </xf>
    <xf numFmtId="4" fontId="37" fillId="2" borderId="10" xfId="0" applyNumberFormat="1" applyFont="1" applyBorder="1" applyAlignment="1">
      <alignment/>
    </xf>
    <xf numFmtId="3" fontId="37" fillId="0" borderId="10" xfId="0" applyNumberFormat="1" applyFont="1" applyFill="1" applyBorder="1" applyAlignment="1">
      <alignment wrapText="1"/>
    </xf>
    <xf numFmtId="3" fontId="49" fillId="0" borderId="10" xfId="0" applyNumberFormat="1" applyFont="1" applyFill="1" applyBorder="1" applyAlignment="1">
      <alignment wrapText="1"/>
    </xf>
    <xf numFmtId="2" fontId="37" fillId="0" borderId="10" xfId="0" applyNumberFormat="1" applyFont="1" applyFill="1" applyBorder="1" applyAlignment="1">
      <alignment wrapText="1"/>
    </xf>
    <xf numFmtId="4" fontId="37" fillId="2" borderId="10" xfId="0" applyNumberFormat="1" applyFont="1" applyBorder="1" applyAlignment="1">
      <alignment wrapText="1"/>
    </xf>
    <xf numFmtId="3" fontId="50" fillId="0" borderId="10" xfId="0" applyNumberFormat="1" applyFont="1" applyFill="1" applyBorder="1" applyAlignment="1">
      <alignment wrapText="1"/>
    </xf>
    <xf numFmtId="173" fontId="41" fillId="0" borderId="10" xfId="0" applyNumberFormat="1" applyFont="1" applyFill="1" applyBorder="1" applyAlignment="1">
      <alignment wrapText="1"/>
    </xf>
    <xf numFmtId="172" fontId="41" fillId="2" borderId="10" xfId="0" applyNumberFormat="1" applyFont="1" applyBorder="1" applyAlignment="1">
      <alignment wrapText="1"/>
    </xf>
    <xf numFmtId="4" fontId="37" fillId="0" borderId="10" xfId="0" applyNumberFormat="1" applyFont="1" applyFill="1" applyBorder="1" applyAlignment="1">
      <alignment horizontal="right" wrapText="1"/>
    </xf>
    <xf numFmtId="173" fontId="37" fillId="0" borderId="10" xfId="0" applyNumberFormat="1" applyFont="1" applyFill="1" applyBorder="1" applyAlignment="1">
      <alignment wrapText="1"/>
    </xf>
    <xf numFmtId="172" fontId="41" fillId="2" borderId="10" xfId="0" applyNumberFormat="1" applyFont="1" applyBorder="1" applyAlignment="1">
      <alignment/>
    </xf>
    <xf numFmtId="3" fontId="41" fillId="2" borderId="24" xfId="0" applyNumberFormat="1" applyFont="1" applyBorder="1" applyAlignment="1">
      <alignment/>
    </xf>
    <xf numFmtId="174" fontId="41" fillId="2" borderId="24" xfId="0" applyNumberFormat="1" applyFont="1" applyBorder="1" applyAlignment="1">
      <alignment/>
    </xf>
    <xf numFmtId="3" fontId="41" fillId="2" borderId="10" xfId="0" applyNumberFormat="1" applyFont="1" applyBorder="1" applyAlignment="1">
      <alignment/>
    </xf>
    <xf numFmtId="4" fontId="41" fillId="2" borderId="10" xfId="0" applyNumberFormat="1" applyFont="1" applyBorder="1" applyAlignment="1">
      <alignment horizontal="right" wrapText="1"/>
    </xf>
    <xf numFmtId="4" fontId="41" fillId="2" borderId="10" xfId="0" applyNumberFormat="1" applyFont="1" applyBorder="1" applyAlignment="1">
      <alignment horizontal="right"/>
    </xf>
    <xf numFmtId="4" fontId="41" fillId="2" borderId="10" xfId="0" applyNumberFormat="1" applyFont="1" applyFill="1" applyBorder="1" applyAlignment="1">
      <alignment horizontal="right" shrinkToFit="1"/>
    </xf>
    <xf numFmtId="3" fontId="41" fillId="2" borderId="26" xfId="0" applyNumberFormat="1" applyFont="1" applyBorder="1" applyAlignment="1">
      <alignment/>
    </xf>
    <xf numFmtId="4" fontId="41" fillId="2" borderId="10" xfId="0" applyNumberFormat="1" applyFont="1" applyFill="1" applyBorder="1" applyAlignment="1">
      <alignment/>
    </xf>
    <xf numFmtId="4" fontId="41" fillId="2" borderId="24" xfId="0" applyNumberFormat="1" applyFont="1" applyBorder="1" applyAlignment="1">
      <alignment/>
    </xf>
    <xf numFmtId="3" fontId="41" fillId="2" borderId="27" xfId="0" applyNumberFormat="1" applyFont="1" applyBorder="1" applyAlignment="1">
      <alignment/>
    </xf>
    <xf numFmtId="3" fontId="41" fillId="2" borderId="10" xfId="0" applyNumberFormat="1" applyFont="1" applyBorder="1" applyAlignment="1">
      <alignment horizontal="right"/>
    </xf>
    <xf numFmtId="172" fontId="37" fillId="2" borderId="10" xfId="0" applyNumberFormat="1" applyFont="1" applyBorder="1" applyAlignment="1">
      <alignment/>
    </xf>
    <xf numFmtId="174" fontId="37" fillId="2" borderId="24" xfId="0" applyNumberFormat="1" applyFont="1" applyBorder="1" applyAlignment="1">
      <alignment/>
    </xf>
    <xf numFmtId="174" fontId="37" fillId="2" borderId="10" xfId="0" applyNumberFormat="1" applyFont="1" applyBorder="1" applyAlignment="1">
      <alignment/>
    </xf>
    <xf numFmtId="174" fontId="37" fillId="2" borderId="10" xfId="0" applyNumberFormat="1" applyFont="1" applyBorder="1" applyAlignment="1">
      <alignment horizontal="right"/>
    </xf>
    <xf numFmtId="174" fontId="37" fillId="0" borderId="24" xfId="0" applyNumberFormat="1" applyFont="1" applyFill="1" applyBorder="1" applyAlignment="1">
      <alignment/>
    </xf>
    <xf numFmtId="3" fontId="37" fillId="2" borderId="24" xfId="0" applyNumberFormat="1" applyFont="1" applyBorder="1" applyAlignment="1">
      <alignment/>
    </xf>
    <xf numFmtId="4" fontId="51" fillId="2" borderId="10" xfId="0" applyNumberFormat="1" applyFont="1" applyBorder="1" applyAlignment="1">
      <alignment horizontal="right"/>
    </xf>
    <xf numFmtId="172" fontId="51" fillId="2" borderId="10" xfId="0" applyNumberFormat="1" applyFont="1" applyBorder="1" applyAlignment="1">
      <alignment horizontal="right"/>
    </xf>
    <xf numFmtId="4" fontId="0" fillId="2" borderId="10" xfId="0" applyNumberFormat="1" applyFont="1" applyBorder="1" applyAlignment="1">
      <alignment/>
    </xf>
    <xf numFmtId="172" fontId="0" fillId="0" borderId="10" xfId="0" applyNumberFormat="1" applyFont="1" applyFill="1" applyBorder="1" applyAlignment="1">
      <alignment wrapText="1"/>
    </xf>
    <xf numFmtId="4" fontId="0" fillId="0" borderId="10" xfId="0" applyNumberFormat="1" applyFont="1" applyFill="1" applyBorder="1" applyAlignment="1">
      <alignment/>
    </xf>
    <xf numFmtId="4" fontId="51" fillId="2" borderId="10" xfId="0" applyNumberFormat="1" applyFont="1" applyBorder="1" applyAlignment="1">
      <alignment/>
    </xf>
    <xf numFmtId="174" fontId="51" fillId="2" borderId="10" xfId="0" applyNumberFormat="1" applyFont="1" applyBorder="1" applyAlignment="1">
      <alignment horizontal="right"/>
    </xf>
    <xf numFmtId="4" fontId="0" fillId="0" borderId="10" xfId="0" applyNumberFormat="1" applyFont="1" applyFill="1" applyBorder="1" applyAlignment="1">
      <alignment wrapText="1"/>
    </xf>
    <xf numFmtId="172" fontId="51" fillId="0" borderId="10" xfId="0" applyNumberFormat="1" applyFont="1" applyFill="1" applyBorder="1" applyAlignment="1">
      <alignment wrapText="1"/>
    </xf>
    <xf numFmtId="0" fontId="31" fillId="2" borderId="10" xfId="0" applyFont="1" applyBorder="1" applyAlignment="1">
      <alignment horizontal="left" wrapText="1"/>
    </xf>
    <xf numFmtId="0" fontId="31" fillId="2" borderId="10" xfId="0" applyFont="1" applyBorder="1" applyAlignment="1">
      <alignment horizontal="left"/>
    </xf>
    <xf numFmtId="0" fontId="37" fillId="2" borderId="10" xfId="0" applyFont="1" applyBorder="1" applyAlignment="1">
      <alignment horizontal="left"/>
    </xf>
    <xf numFmtId="0" fontId="31" fillId="2" borderId="10" xfId="0" applyFont="1" applyBorder="1" applyAlignment="1">
      <alignment horizontal="left" vertical="center" wrapText="1"/>
    </xf>
    <xf numFmtId="0" fontId="32" fillId="2" borderId="10" xfId="0" applyFont="1" applyBorder="1" applyAlignment="1">
      <alignment horizontal="center" vertical="center" wrapText="1"/>
    </xf>
    <xf numFmtId="0" fontId="32" fillId="2" borderId="28" xfId="0" applyFont="1" applyBorder="1" applyAlignment="1">
      <alignment horizontal="center" vertical="center" wrapText="1"/>
    </xf>
    <xf numFmtId="0" fontId="32" fillId="2" borderId="29" xfId="0" applyFont="1" applyBorder="1" applyAlignment="1">
      <alignment horizontal="center" vertical="center" wrapText="1"/>
    </xf>
    <xf numFmtId="0" fontId="32" fillId="2" borderId="29" xfId="0" applyFont="1" applyBorder="1" applyAlignment="1">
      <alignment horizontal="center"/>
    </xf>
    <xf numFmtId="0" fontId="31" fillId="2" borderId="23" xfId="0" applyFont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wrapText="1"/>
    </xf>
    <xf numFmtId="0" fontId="31" fillId="2" borderId="10" xfId="0" applyFont="1" applyBorder="1" applyAlignment="1">
      <alignment/>
    </xf>
    <xf numFmtId="0" fontId="32" fillId="2" borderId="10" xfId="0" applyFont="1" applyBorder="1" applyAlignment="1">
      <alignment horizontal="center"/>
    </xf>
    <xf numFmtId="0" fontId="32" fillId="2" borderId="10" xfId="0" applyFont="1" applyBorder="1" applyAlignment="1">
      <alignment horizontal="center" wrapText="1"/>
    </xf>
    <xf numFmtId="0" fontId="31" fillId="2" borderId="10" xfId="0" applyFont="1" applyBorder="1" applyAlignment="1">
      <alignment horizontal="center" vertical="center" wrapText="1"/>
    </xf>
    <xf numFmtId="0" fontId="31" fillId="2" borderId="10" xfId="0" applyFont="1" applyBorder="1" applyAlignment="1">
      <alignment horizontal="center" wrapText="1"/>
    </xf>
    <xf numFmtId="0" fontId="31" fillId="2" borderId="10" xfId="0" applyFont="1" applyBorder="1" applyAlignment="1">
      <alignment horizontal="center"/>
    </xf>
    <xf numFmtId="0" fontId="31" fillId="2" borderId="23" xfId="0" applyFont="1" applyBorder="1" applyAlignment="1">
      <alignment horizontal="center" wrapText="1"/>
    </xf>
    <xf numFmtId="0" fontId="39" fillId="2" borderId="0" xfId="0" applyFont="1" applyBorder="1" applyAlignment="1">
      <alignment horizontal="center" wrapText="1"/>
    </xf>
    <xf numFmtId="0" fontId="31" fillId="2" borderId="24" xfId="0" applyFont="1" applyBorder="1" applyAlignment="1">
      <alignment horizontal="center"/>
    </xf>
    <xf numFmtId="0" fontId="22" fillId="2" borderId="10" xfId="0" applyFont="1" applyBorder="1" applyAlignment="1">
      <alignment horizontal="left" wrapText="1"/>
    </xf>
    <xf numFmtId="0" fontId="27" fillId="2" borderId="10" xfId="0" applyFont="1" applyBorder="1" applyAlignment="1">
      <alignment horizontal="left"/>
    </xf>
    <xf numFmtId="0" fontId="22" fillId="2" borderId="10" xfId="0" applyFont="1" applyBorder="1" applyAlignment="1">
      <alignment horizontal="left"/>
    </xf>
    <xf numFmtId="0" fontId="22" fillId="2" borderId="10" xfId="0" applyFont="1" applyBorder="1" applyAlignment="1">
      <alignment horizontal="left" vertical="center" wrapText="1"/>
    </xf>
    <xf numFmtId="0" fontId="43" fillId="2" borderId="0" xfId="0" applyFont="1" applyBorder="1" applyAlignment="1">
      <alignment horizontal="center" wrapText="1"/>
    </xf>
    <xf numFmtId="0" fontId="48" fillId="2" borderId="10" xfId="0" applyFont="1" applyBorder="1" applyAlignment="1">
      <alignment horizontal="center" vertical="center"/>
    </xf>
    <xf numFmtId="0" fontId="27" fillId="2" borderId="10" xfId="0" applyFont="1" applyBorder="1" applyAlignment="1">
      <alignment horizontal="center" vertical="center" wrapText="1"/>
    </xf>
    <xf numFmtId="0" fontId="22" fillId="2" borderId="10" xfId="0" applyFont="1" applyBorder="1" applyAlignment="1">
      <alignment horizontal="center" vertical="center" wrapText="1"/>
    </xf>
  </cellXfs>
  <cellStyles count="11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 1" xfId="57"/>
    <cellStyle name="br" xfId="58"/>
    <cellStyle name="Calculation" xfId="59"/>
    <cellStyle name="Check Cell" xfId="60"/>
    <cellStyle name="col" xfId="61"/>
    <cellStyle name="Explanatory Text" xfId="62"/>
    <cellStyle name="Good 1" xfId="63"/>
    <cellStyle name="Heading 1 1" xfId="64"/>
    <cellStyle name="Heading 2 1" xfId="65"/>
    <cellStyle name="Heading 3" xfId="66"/>
    <cellStyle name="Heading 4" xfId="67"/>
    <cellStyle name="Input" xfId="68"/>
    <cellStyle name="Linked Cell" xfId="69"/>
    <cellStyle name="Neutral 1" xfId="70"/>
    <cellStyle name="Note 1" xfId="71"/>
    <cellStyle name="Output" xfId="72"/>
    <cellStyle name="style0" xfId="73"/>
    <cellStyle name="td" xfId="74"/>
    <cellStyle name="Title" xfId="75"/>
    <cellStyle name="Total" xfId="76"/>
    <cellStyle name="tr" xfId="77"/>
    <cellStyle name="Warning Text" xfId="78"/>
    <cellStyle name="xl21" xfId="79"/>
    <cellStyle name="xl22" xfId="80"/>
    <cellStyle name="xl23" xfId="81"/>
    <cellStyle name="xl24" xfId="82"/>
    <cellStyle name="xl25" xfId="83"/>
    <cellStyle name="xl26" xfId="84"/>
    <cellStyle name="xl27" xfId="85"/>
    <cellStyle name="xl28" xfId="86"/>
    <cellStyle name="xl29" xfId="87"/>
    <cellStyle name="xl30" xfId="88"/>
    <cellStyle name="xl31" xfId="89"/>
    <cellStyle name="xl32" xfId="90"/>
    <cellStyle name="xl33" xfId="91"/>
    <cellStyle name="xl34" xfId="92"/>
    <cellStyle name="xl35" xfId="93"/>
    <cellStyle name="xl36" xfId="94"/>
    <cellStyle name="xl37" xfId="95"/>
    <cellStyle name="xl38" xfId="96"/>
    <cellStyle name="xl39" xfId="97"/>
    <cellStyle name="xl40" xfId="98"/>
    <cellStyle name="xl41" xfId="99"/>
    <cellStyle name="xl42" xfId="100"/>
    <cellStyle name="xl43" xfId="101"/>
    <cellStyle name="xl44" xfId="102"/>
    <cellStyle name="Акцент1" xfId="103"/>
    <cellStyle name="Акцент2" xfId="104"/>
    <cellStyle name="Акцент3" xfId="105"/>
    <cellStyle name="Акцент4" xfId="106"/>
    <cellStyle name="Акцент5" xfId="107"/>
    <cellStyle name="Акцент6" xfId="108"/>
    <cellStyle name="Ввод " xfId="109"/>
    <cellStyle name="Вывод" xfId="110"/>
    <cellStyle name="Вычисление" xfId="111"/>
    <cellStyle name="Currency" xfId="112"/>
    <cellStyle name="Currency [0]" xfId="113"/>
    <cellStyle name="Заголовок 1" xfId="114"/>
    <cellStyle name="Заголовок 2" xfId="115"/>
    <cellStyle name="Заголовок 3" xfId="116"/>
    <cellStyle name="Заголовок 4" xfId="117"/>
    <cellStyle name="Итог" xfId="118"/>
    <cellStyle name="Контрольная ячейка" xfId="119"/>
    <cellStyle name="Название" xfId="120"/>
    <cellStyle name="Нейтральный" xfId="121"/>
    <cellStyle name="Плохой" xfId="122"/>
    <cellStyle name="Пояснение" xfId="123"/>
    <cellStyle name="Примечание" xfId="124"/>
    <cellStyle name="Percent" xfId="125"/>
    <cellStyle name="Связанная ячейка" xfId="126"/>
    <cellStyle name="Текст предупреждения" xfId="127"/>
    <cellStyle name="Comma" xfId="128"/>
    <cellStyle name="Comma [0]" xfId="129"/>
    <cellStyle name="Хороший" xfId="13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48"/>
  <sheetViews>
    <sheetView tabSelected="1" view="pageBreakPreview" zoomScaleSheetLayoutView="100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6" sqref="A16"/>
      <selection pane="bottomRight" activeCell="AE29" sqref="AE29"/>
    </sheetView>
  </sheetViews>
  <sheetFormatPr defaultColWidth="9.00390625" defaultRowHeight="12.75" customHeight="1"/>
  <cols>
    <col min="1" max="1" width="18.421875" style="1" customWidth="1"/>
    <col min="2" max="2" width="15.57421875" style="1" customWidth="1"/>
    <col min="3" max="3" width="15.140625" style="1" customWidth="1"/>
    <col min="4" max="4" width="6.00390625" style="1" customWidth="1"/>
    <col min="5" max="5" width="14.00390625" style="1" customWidth="1"/>
    <col min="6" max="6" width="13.7109375" style="1" customWidth="1"/>
    <col min="7" max="7" width="13.8515625" style="1" customWidth="1"/>
    <col min="8" max="8" width="14.00390625" style="1" customWidth="1"/>
    <col min="9" max="9" width="8.28125" style="1" customWidth="1"/>
    <col min="10" max="10" width="7.421875" style="1" customWidth="1"/>
    <col min="11" max="11" width="13.8515625" style="1" customWidth="1"/>
    <col min="12" max="12" width="13.7109375" style="1" customWidth="1"/>
    <col min="13" max="13" width="5.421875" style="1" customWidth="1"/>
    <col min="14" max="14" width="11.140625" style="1" customWidth="1"/>
    <col min="15" max="15" width="10.8515625" style="1" customWidth="1"/>
    <col min="16" max="16" width="6.140625" style="1" customWidth="1"/>
    <col min="17" max="18" width="9.421875" style="1" customWidth="1"/>
    <col min="19" max="19" width="7.00390625" style="1" customWidth="1"/>
    <col min="20" max="20" width="11.00390625" style="1" customWidth="1"/>
    <col min="21" max="21" width="10.7109375" style="1" customWidth="1"/>
    <col min="22" max="22" width="5.140625" style="1" customWidth="1"/>
    <col min="23" max="24" width="12.140625" style="1" customWidth="1"/>
    <col min="25" max="25" width="8.8515625" style="1" customWidth="1"/>
    <col min="26" max="27" width="14.140625" style="1" customWidth="1"/>
    <col min="28" max="28" width="5.28125" style="1" customWidth="1"/>
    <col min="29" max="29" width="14.00390625" style="1" customWidth="1"/>
    <col min="30" max="30" width="13.00390625" style="1" customWidth="1"/>
    <col min="31" max="32" width="13.421875" style="1" customWidth="1"/>
    <col min="33" max="33" width="13.7109375" style="1" customWidth="1"/>
    <col min="34" max="64" width="9.00390625" style="1" customWidth="1"/>
  </cols>
  <sheetData>
    <row r="1" spans="2:25" ht="13.5" customHeight="1">
      <c r="B1" s="2"/>
      <c r="C1" s="3"/>
      <c r="D1" s="2"/>
      <c r="E1" s="2"/>
      <c r="F1" s="2"/>
      <c r="G1" s="4"/>
      <c r="H1" s="4"/>
      <c r="I1" s="2"/>
      <c r="J1" s="2"/>
      <c r="K1" s="2"/>
      <c r="L1" s="3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2:25" ht="13.5" customHeight="1">
      <c r="B2" s="2"/>
      <c r="C2" s="3"/>
      <c r="D2" s="2"/>
      <c r="E2" s="2"/>
      <c r="F2" s="2"/>
      <c r="G2" s="4"/>
      <c r="H2" s="4"/>
      <c r="I2" s="2"/>
      <c r="J2" s="2"/>
      <c r="K2" s="2"/>
      <c r="L2" s="3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7" ht="12.75" customHeight="1">
      <c r="A3" s="5"/>
      <c r="B3" s="130" t="s">
        <v>94</v>
      </c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</row>
    <row r="4" spans="1:28" ht="12.75" customHeight="1">
      <c r="A4" s="5"/>
      <c r="B4" s="6"/>
      <c r="C4" s="7"/>
      <c r="D4" s="6"/>
      <c r="E4" s="6"/>
      <c r="F4" s="6"/>
      <c r="G4" s="8"/>
      <c r="H4" s="8"/>
      <c r="I4" s="6"/>
      <c r="J4" s="6"/>
      <c r="K4" s="6"/>
      <c r="L4" s="7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5"/>
      <c r="AA4" s="5"/>
      <c r="AB4" s="5"/>
    </row>
    <row r="5" spans="1:32" ht="14.25" customHeight="1">
      <c r="A5" s="131"/>
      <c r="B5" s="132" t="s">
        <v>0</v>
      </c>
      <c r="C5" s="132"/>
      <c r="D5" s="132"/>
      <c r="E5" s="133"/>
      <c r="F5" s="132" t="s">
        <v>1</v>
      </c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132"/>
      <c r="Z5" s="125" t="s">
        <v>2</v>
      </c>
      <c r="AA5" s="125"/>
      <c r="AB5" s="125"/>
      <c r="AC5" s="125" t="s">
        <v>3</v>
      </c>
      <c r="AD5" s="125"/>
      <c r="AE5" s="125" t="s">
        <v>4</v>
      </c>
      <c r="AF5" s="125"/>
    </row>
    <row r="6" spans="1:32" ht="15" customHeight="1">
      <c r="A6" s="131"/>
      <c r="B6" s="132"/>
      <c r="C6" s="132"/>
      <c r="D6" s="132"/>
      <c r="E6" s="133"/>
      <c r="F6" s="126" t="s">
        <v>5</v>
      </c>
      <c r="G6" s="126"/>
      <c r="H6" s="126"/>
      <c r="I6" s="126"/>
      <c r="J6" s="126"/>
      <c r="K6" s="127" t="s">
        <v>6</v>
      </c>
      <c r="L6" s="127"/>
      <c r="M6" s="127"/>
      <c r="N6" s="128" t="s">
        <v>7</v>
      </c>
      <c r="O6" s="128"/>
      <c r="P6" s="128"/>
      <c r="Q6" s="128"/>
      <c r="R6" s="128"/>
      <c r="S6" s="128"/>
      <c r="T6" s="127" t="s">
        <v>8</v>
      </c>
      <c r="U6" s="127"/>
      <c r="V6" s="127"/>
      <c r="W6" s="127" t="s">
        <v>9</v>
      </c>
      <c r="X6" s="127"/>
      <c r="Y6" s="127" t="s">
        <v>10</v>
      </c>
      <c r="Z6" s="125"/>
      <c r="AA6" s="125"/>
      <c r="AB6" s="125"/>
      <c r="AC6" s="125"/>
      <c r="AD6" s="125"/>
      <c r="AE6" s="125"/>
      <c r="AF6" s="125"/>
    </row>
    <row r="7" spans="1:32" ht="6" customHeight="1">
      <c r="A7" s="131"/>
      <c r="B7" s="132"/>
      <c r="C7" s="132"/>
      <c r="D7" s="132"/>
      <c r="E7" s="133"/>
      <c r="F7" s="126"/>
      <c r="G7" s="126"/>
      <c r="H7" s="126"/>
      <c r="I7" s="126"/>
      <c r="J7" s="126"/>
      <c r="K7" s="127"/>
      <c r="L7" s="127"/>
      <c r="M7" s="127"/>
      <c r="N7" s="125" t="s">
        <v>11</v>
      </c>
      <c r="O7" s="125"/>
      <c r="P7" s="125"/>
      <c r="Q7" s="125" t="s">
        <v>12</v>
      </c>
      <c r="R7" s="125"/>
      <c r="S7" s="125"/>
      <c r="T7" s="127"/>
      <c r="U7" s="127"/>
      <c r="V7" s="127"/>
      <c r="W7" s="127"/>
      <c r="X7" s="127"/>
      <c r="Y7" s="127"/>
      <c r="Z7" s="125"/>
      <c r="AA7" s="125"/>
      <c r="AB7" s="125"/>
      <c r="AC7" s="125"/>
      <c r="AD7" s="125"/>
      <c r="AE7" s="125"/>
      <c r="AF7" s="125"/>
    </row>
    <row r="8" spans="1:32" ht="65.25" customHeight="1">
      <c r="A8" s="131"/>
      <c r="B8" s="132"/>
      <c r="C8" s="132"/>
      <c r="D8" s="132"/>
      <c r="E8" s="133"/>
      <c r="F8" s="129" t="s">
        <v>13</v>
      </c>
      <c r="G8" s="134" t="s">
        <v>14</v>
      </c>
      <c r="H8" s="134"/>
      <c r="I8" s="129" t="s">
        <v>15</v>
      </c>
      <c r="J8" s="129"/>
      <c r="K8" s="127"/>
      <c r="L8" s="127"/>
      <c r="M8" s="127"/>
      <c r="N8" s="125"/>
      <c r="O8" s="125"/>
      <c r="P8" s="125"/>
      <c r="Q8" s="125"/>
      <c r="R8" s="125"/>
      <c r="S8" s="125"/>
      <c r="T8" s="127"/>
      <c r="U8" s="127"/>
      <c r="V8" s="127"/>
      <c r="W8" s="127"/>
      <c r="X8" s="127"/>
      <c r="Y8" s="127"/>
      <c r="Z8" s="125"/>
      <c r="AA8" s="125"/>
      <c r="AB8" s="125"/>
      <c r="AC8" s="125"/>
      <c r="AD8" s="125"/>
      <c r="AE8" s="125"/>
      <c r="AF8" s="125"/>
    </row>
    <row r="9" spans="1:32" ht="65.25" customHeight="1">
      <c r="A9" s="131"/>
      <c r="B9" s="11" t="s">
        <v>13</v>
      </c>
      <c r="C9" s="11" t="s">
        <v>14</v>
      </c>
      <c r="D9" s="12" t="s">
        <v>15</v>
      </c>
      <c r="E9" s="133"/>
      <c r="F9" s="129"/>
      <c r="G9" s="11" t="s">
        <v>95</v>
      </c>
      <c r="H9" s="11" t="s">
        <v>96</v>
      </c>
      <c r="I9" s="11" t="s">
        <v>97</v>
      </c>
      <c r="J9" s="11" t="s">
        <v>98</v>
      </c>
      <c r="K9" s="11" t="s">
        <v>13</v>
      </c>
      <c r="L9" s="13" t="s">
        <v>14</v>
      </c>
      <c r="M9" s="12" t="s">
        <v>15</v>
      </c>
      <c r="N9" s="11" t="s">
        <v>13</v>
      </c>
      <c r="O9" s="13" t="s">
        <v>14</v>
      </c>
      <c r="P9" s="12" t="s">
        <v>15</v>
      </c>
      <c r="Q9" s="11" t="s">
        <v>13</v>
      </c>
      <c r="R9" s="13" t="s">
        <v>14</v>
      </c>
      <c r="S9" s="12" t="s">
        <v>15</v>
      </c>
      <c r="T9" s="11" t="s">
        <v>13</v>
      </c>
      <c r="U9" s="13" t="s">
        <v>14</v>
      </c>
      <c r="V9" s="12" t="s">
        <v>15</v>
      </c>
      <c r="W9" s="11" t="s">
        <v>13</v>
      </c>
      <c r="X9" s="13" t="s">
        <v>14</v>
      </c>
      <c r="Y9" s="13"/>
      <c r="Z9" s="10" t="s">
        <v>13</v>
      </c>
      <c r="AA9" s="10" t="s">
        <v>14</v>
      </c>
      <c r="AB9" s="9" t="s">
        <v>15</v>
      </c>
      <c r="AC9" s="10" t="s">
        <v>13</v>
      </c>
      <c r="AD9" s="10" t="s">
        <v>14</v>
      </c>
      <c r="AE9" s="10" t="s">
        <v>16</v>
      </c>
      <c r="AF9" s="14">
        <v>44348</v>
      </c>
    </row>
    <row r="10" spans="1:33" ht="19.5" customHeight="1">
      <c r="A10" s="15" t="s">
        <v>17</v>
      </c>
      <c r="B10" s="76">
        <f aca="true" t="shared" si="0" ref="B10:B18">F10+K10+T10</f>
        <v>5751167</v>
      </c>
      <c r="C10" s="76">
        <f aca="true" t="shared" si="1" ref="C10:C17">H10+L10+U10</f>
        <v>1355919.57</v>
      </c>
      <c r="D10" s="73">
        <f aca="true" t="shared" si="2" ref="D10:D21">C10/B10*100</f>
        <v>23.57642492384589</v>
      </c>
      <c r="E10" s="76"/>
      <c r="F10" s="76">
        <v>1337728</v>
      </c>
      <c r="G10" s="77">
        <f>Лист2!F10+Лист2!K10+Лист2!P10+Лист2!U10+Лист2!Z10+Лист2!AE10+Лист2!AJ10+Лист2!AO10+Лист2!AT10+Лист2!AY10+Лист2!BD10+Лист2!BI10+Лист2!BN10+Лист2!BS10+Лист2!BX10+Лист2!CC10+Лист2!CH10</f>
        <v>306226.98</v>
      </c>
      <c r="H10" s="77">
        <f>Лист2!C10</f>
        <v>634837.6900000001</v>
      </c>
      <c r="I10" s="73">
        <f aca="true" t="shared" si="3" ref="I10:I21">H10/G10*100</f>
        <v>207.30952249863813</v>
      </c>
      <c r="J10" s="73">
        <f aca="true" t="shared" si="4" ref="J10:J21">H10/F10*100</f>
        <v>47.45641042125156</v>
      </c>
      <c r="K10" s="76">
        <v>4413439</v>
      </c>
      <c r="L10" s="76">
        <v>721081.88</v>
      </c>
      <c r="M10" s="73">
        <f aca="true" t="shared" si="5" ref="M10:M21">L10/K10*100</f>
        <v>16.338322111169997</v>
      </c>
      <c r="N10" s="78">
        <v>1271887</v>
      </c>
      <c r="O10" s="78">
        <v>529955</v>
      </c>
      <c r="P10" s="73">
        <f aca="true" t="shared" si="6" ref="P10:P21">O10/N10*100</f>
        <v>41.666830465285045</v>
      </c>
      <c r="Q10" s="78">
        <v>715000</v>
      </c>
      <c r="R10" s="78"/>
      <c r="S10" s="73">
        <f>R10/Q10*100</f>
        <v>0</v>
      </c>
      <c r="T10" s="79"/>
      <c r="U10" s="76">
        <v>0</v>
      </c>
      <c r="V10" s="73">
        <v>0</v>
      </c>
      <c r="W10" s="75"/>
      <c r="X10" s="75"/>
      <c r="Y10" s="80"/>
      <c r="Z10" s="81">
        <v>6059912</v>
      </c>
      <c r="AA10" s="81">
        <v>1310109.86</v>
      </c>
      <c r="AB10" s="82">
        <f aca="true" t="shared" si="7" ref="AB10:AB21">AA10/Z10*100</f>
        <v>21.61928853092256</v>
      </c>
      <c r="AC10" s="50">
        <f aca="true" t="shared" si="8" ref="AC10:AC21">B10-Z10</f>
        <v>-308745</v>
      </c>
      <c r="AD10" s="50">
        <f aca="true" t="shared" si="9" ref="AD10:AD21">C10-AA10</f>
        <v>45809.70999999996</v>
      </c>
      <c r="AE10" s="83">
        <v>309870.44</v>
      </c>
      <c r="AF10" s="83">
        <v>355680.15</v>
      </c>
      <c r="AG10" s="17"/>
    </row>
    <row r="11" spans="1:33" ht="20.25" customHeight="1">
      <c r="A11" s="15" t="s">
        <v>18</v>
      </c>
      <c r="B11" s="76">
        <f t="shared" si="0"/>
        <v>5751556</v>
      </c>
      <c r="C11" s="76">
        <f t="shared" si="1"/>
        <v>2056827.3200000003</v>
      </c>
      <c r="D11" s="73">
        <f t="shared" si="2"/>
        <v>35.76123261253129</v>
      </c>
      <c r="E11" s="76"/>
      <c r="F11" s="76">
        <v>1598800</v>
      </c>
      <c r="G11" s="77">
        <f>Лист2!F11+Лист2!K11+Лист2!P11+Лист2!U11+Лист2!Z11+Лист2!AE11+Лист2!AJ11+Лист2!AO11+Лист2!AT11+Лист2!AY11+Лист2!BD11+Лист2!BI11+Лист2!BN11+Лист2!BS11+Лист2!BX11+Лист2!CC11+Лист2!CH11</f>
        <v>280206.08999999997</v>
      </c>
      <c r="H11" s="77">
        <f>Лист2!C11</f>
        <v>556924.8200000002</v>
      </c>
      <c r="I11" s="73">
        <f t="shared" si="3"/>
        <v>198.7554303334379</v>
      </c>
      <c r="J11" s="73">
        <f t="shared" si="4"/>
        <v>34.833926695021276</v>
      </c>
      <c r="K11" s="76">
        <v>4152756</v>
      </c>
      <c r="L11" s="76">
        <v>1496047</v>
      </c>
      <c r="M11" s="73">
        <f t="shared" si="5"/>
        <v>36.025400962637825</v>
      </c>
      <c r="N11" s="78">
        <v>2721110</v>
      </c>
      <c r="O11" s="78">
        <v>1133800</v>
      </c>
      <c r="P11" s="73">
        <f t="shared" si="6"/>
        <v>41.66681979045316</v>
      </c>
      <c r="Q11" s="78">
        <v>19300</v>
      </c>
      <c r="R11" s="78"/>
      <c r="S11" s="73">
        <v>0</v>
      </c>
      <c r="T11" s="76"/>
      <c r="U11" s="76">
        <v>3855.5</v>
      </c>
      <c r="V11" s="73">
        <v>0</v>
      </c>
      <c r="W11" s="80"/>
      <c r="X11" s="80"/>
      <c r="Y11" s="80"/>
      <c r="Z11" s="81">
        <v>5848696</v>
      </c>
      <c r="AA11" s="81">
        <v>1619819.88</v>
      </c>
      <c r="AB11" s="82">
        <f t="shared" si="7"/>
        <v>27.695402188795587</v>
      </c>
      <c r="AC11" s="50">
        <f t="shared" si="8"/>
        <v>-97140</v>
      </c>
      <c r="AD11" s="50">
        <f t="shared" si="9"/>
        <v>437007.4400000004</v>
      </c>
      <c r="AE11" s="50">
        <v>99118.93</v>
      </c>
      <c r="AF11" s="83">
        <v>536126.37</v>
      </c>
      <c r="AG11" s="17"/>
    </row>
    <row r="12" spans="1:33" ht="21.75" customHeight="1">
      <c r="A12" s="15" t="s">
        <v>19</v>
      </c>
      <c r="B12" s="76">
        <f t="shared" si="0"/>
        <v>8833919</v>
      </c>
      <c r="C12" s="76">
        <f t="shared" si="1"/>
        <v>2375909.3</v>
      </c>
      <c r="D12" s="73">
        <f t="shared" si="2"/>
        <v>26.89530320574594</v>
      </c>
      <c r="E12" s="76"/>
      <c r="F12" s="76">
        <v>2060102</v>
      </c>
      <c r="G12" s="77">
        <f>Лист2!F12+Лист2!K12+Лист2!P12+Лист2!U12+Лист2!Z12+Лист2!AE12+Лист2!AJ12+Лист2!AO12+Лист2!AT12+Лист2!AY12+Лист2!BD12+Лист2!BI12+Лист2!BN12+Лист2!BS12+Лист2!BX12+Лист2!CC12+Лист2!CH12</f>
        <v>393474.3000000001</v>
      </c>
      <c r="H12" s="77">
        <f>Лист2!C12</f>
        <v>998609.64</v>
      </c>
      <c r="I12" s="73">
        <f t="shared" si="3"/>
        <v>253.79285000316406</v>
      </c>
      <c r="J12" s="73">
        <f t="shared" si="4"/>
        <v>48.47379595767588</v>
      </c>
      <c r="K12" s="76">
        <v>6773817</v>
      </c>
      <c r="L12" s="76">
        <v>1350577.86</v>
      </c>
      <c r="M12" s="73">
        <f t="shared" si="5"/>
        <v>19.938210022502822</v>
      </c>
      <c r="N12" s="78">
        <v>2542042</v>
      </c>
      <c r="O12" s="78">
        <v>1059190</v>
      </c>
      <c r="P12" s="73">
        <f t="shared" si="6"/>
        <v>41.66689614097643</v>
      </c>
      <c r="Q12" s="78">
        <v>186200</v>
      </c>
      <c r="R12" s="78"/>
      <c r="S12" s="73">
        <v>0</v>
      </c>
      <c r="T12" s="76"/>
      <c r="U12" s="76">
        <v>26721.8</v>
      </c>
      <c r="V12" s="73">
        <v>0</v>
      </c>
      <c r="W12" s="75"/>
      <c r="X12" s="73"/>
      <c r="Y12" s="80"/>
      <c r="Z12" s="81">
        <v>9168755.5</v>
      </c>
      <c r="AA12" s="81">
        <v>2003911.7</v>
      </c>
      <c r="AB12" s="82">
        <f t="shared" si="7"/>
        <v>21.855874551349963</v>
      </c>
      <c r="AC12" s="50">
        <f t="shared" si="8"/>
        <v>-334836.5</v>
      </c>
      <c r="AD12" s="50">
        <f t="shared" si="9"/>
        <v>371997.59999999986</v>
      </c>
      <c r="AE12" s="50">
        <v>369931.55</v>
      </c>
      <c r="AF12" s="83">
        <v>741929.15</v>
      </c>
      <c r="AG12" s="17"/>
    </row>
    <row r="13" spans="1:33" ht="21" customHeight="1">
      <c r="A13" s="15" t="s">
        <v>20</v>
      </c>
      <c r="B13" s="76">
        <f t="shared" si="0"/>
        <v>11735652.23</v>
      </c>
      <c r="C13" s="76">
        <f t="shared" si="1"/>
        <v>3018316.48</v>
      </c>
      <c r="D13" s="73">
        <f t="shared" si="2"/>
        <v>25.719205211996982</v>
      </c>
      <c r="E13" s="76"/>
      <c r="F13" s="76">
        <v>2631540</v>
      </c>
      <c r="G13" s="77">
        <f>Лист2!F13+Лист2!K13+Лист2!P13+Лист2!U13+Лист2!Z13+Лист2!AE13+Лист2!AJ13+Лист2!AO13+Лист2!AT13+Лист2!AY13+Лист2!BD13+Лист2!BI13+Лист2!BN13+Лист2!BS13+Лист2!BX13+Лист2!CC13+Лист2!CH13</f>
        <v>665987.47</v>
      </c>
      <c r="H13" s="77">
        <f>Лист2!C13</f>
        <v>1123388.98</v>
      </c>
      <c r="I13" s="73">
        <f t="shared" si="3"/>
        <v>168.68019754185465</v>
      </c>
      <c r="J13" s="73">
        <f t="shared" si="4"/>
        <v>42.68941304331304</v>
      </c>
      <c r="K13" s="76">
        <v>9104112.23</v>
      </c>
      <c r="L13" s="76">
        <v>1882885.5</v>
      </c>
      <c r="M13" s="73">
        <f t="shared" si="5"/>
        <v>20.681703525089343</v>
      </c>
      <c r="N13" s="78">
        <v>3489671</v>
      </c>
      <c r="O13" s="78">
        <v>1454035</v>
      </c>
      <c r="P13" s="73">
        <f t="shared" si="6"/>
        <v>41.66682188664777</v>
      </c>
      <c r="Q13" s="78">
        <v>391800</v>
      </c>
      <c r="R13" s="78"/>
      <c r="S13" s="73">
        <v>0</v>
      </c>
      <c r="T13" s="76"/>
      <c r="U13" s="76">
        <v>12042</v>
      </c>
      <c r="V13" s="73">
        <v>0</v>
      </c>
      <c r="W13" s="75"/>
      <c r="X13" s="73"/>
      <c r="Y13" s="80"/>
      <c r="Z13" s="81">
        <v>11980172.07</v>
      </c>
      <c r="AA13" s="81">
        <v>2953958.38</v>
      </c>
      <c r="AB13" s="82">
        <f t="shared" si="7"/>
        <v>24.657061373910633</v>
      </c>
      <c r="AC13" s="50">
        <f t="shared" si="8"/>
        <v>-244519.83999999985</v>
      </c>
      <c r="AD13" s="50">
        <f t="shared" si="9"/>
        <v>64358.10000000009</v>
      </c>
      <c r="AE13" s="50">
        <v>391671.48</v>
      </c>
      <c r="AF13" s="83">
        <v>456029.58</v>
      </c>
      <c r="AG13" s="17"/>
    </row>
    <row r="14" spans="1:33" ht="21.75" customHeight="1">
      <c r="A14" s="15" t="s">
        <v>21</v>
      </c>
      <c r="B14" s="76">
        <f t="shared" si="0"/>
        <v>7627835.2</v>
      </c>
      <c r="C14" s="76">
        <f t="shared" si="1"/>
        <v>1513862.25</v>
      </c>
      <c r="D14" s="73">
        <f t="shared" si="2"/>
        <v>19.846551614014942</v>
      </c>
      <c r="E14" s="76"/>
      <c r="F14" s="76">
        <v>1452200</v>
      </c>
      <c r="G14" s="77">
        <f>Лист2!F14+Лист2!K14+Лист2!P14+Лист2!U14+Лист2!Z14+Лист2!AE14+Лист2!AJ14+Лист2!AO14+Лист2!AT14+Лист2!AY14+Лист2!BD14+Лист2!BI14+Лист2!BN14+Лист2!BS14+Лист2!BX14+Лист2!CC14+Лист2!CH14</f>
        <v>357536.63</v>
      </c>
      <c r="H14" s="77">
        <f>Лист2!C14</f>
        <v>333214.58</v>
      </c>
      <c r="I14" s="73">
        <f t="shared" si="3"/>
        <v>93.19732638303381</v>
      </c>
      <c r="J14" s="73">
        <f t="shared" si="4"/>
        <v>22.945501996970115</v>
      </c>
      <c r="K14" s="76">
        <v>6175635.2</v>
      </c>
      <c r="L14" s="76">
        <v>1174683</v>
      </c>
      <c r="M14" s="73">
        <f t="shared" si="5"/>
        <v>19.021249830300857</v>
      </c>
      <c r="N14" s="78">
        <v>1695689</v>
      </c>
      <c r="O14" s="78">
        <v>706540</v>
      </c>
      <c r="P14" s="73">
        <f t="shared" si="6"/>
        <v>41.66683867147808</v>
      </c>
      <c r="Q14" s="78">
        <v>732900</v>
      </c>
      <c r="R14" s="78">
        <v>292000</v>
      </c>
      <c r="S14" s="73">
        <f>R14/Q14*100</f>
        <v>39.84172465547824</v>
      </c>
      <c r="T14" s="76"/>
      <c r="U14" s="76">
        <v>5964.67</v>
      </c>
      <c r="V14" s="73">
        <v>0</v>
      </c>
      <c r="W14" s="75"/>
      <c r="X14" s="75"/>
      <c r="Y14" s="80"/>
      <c r="Z14" s="81">
        <v>7864057.93</v>
      </c>
      <c r="AA14" s="81">
        <v>1662779.87</v>
      </c>
      <c r="AB14" s="82">
        <f t="shared" si="7"/>
        <v>21.144044013928063</v>
      </c>
      <c r="AC14" s="50">
        <f t="shared" si="8"/>
        <v>-236222.72999999952</v>
      </c>
      <c r="AD14" s="50">
        <f t="shared" si="9"/>
        <v>-148917.6200000001</v>
      </c>
      <c r="AE14" s="50">
        <v>279833.33</v>
      </c>
      <c r="AF14" s="83">
        <v>130915.71</v>
      </c>
      <c r="AG14" s="17"/>
    </row>
    <row r="15" spans="1:33" ht="21.75" customHeight="1">
      <c r="A15" s="15" t="s">
        <v>22</v>
      </c>
      <c r="B15" s="76">
        <f t="shared" si="0"/>
        <v>7588456</v>
      </c>
      <c r="C15" s="76">
        <f t="shared" si="1"/>
        <v>2018125.7</v>
      </c>
      <c r="D15" s="73">
        <f t="shared" si="2"/>
        <v>26.59468144771479</v>
      </c>
      <c r="E15" s="76"/>
      <c r="F15" s="76">
        <v>2267123</v>
      </c>
      <c r="G15" s="77">
        <f>Лист2!F15+Лист2!K15+Лист2!P15+Лист2!U15+Лист2!Z15+Лист2!AE15+Лист2!AJ15+Лист2!AO15+Лист2!AT15+Лист2!AY15+Лист2!BD15+Лист2!BI15+Лист2!BN15+Лист2!BS15+Лист2!BX15+Лист2!CC15+Лист2!CH15</f>
        <v>383138.63999999996</v>
      </c>
      <c r="H15" s="77">
        <f>Лист2!C15</f>
        <v>620291.7</v>
      </c>
      <c r="I15" s="73">
        <f t="shared" si="3"/>
        <v>161.89745309948378</v>
      </c>
      <c r="J15" s="73">
        <f t="shared" si="4"/>
        <v>27.360302021548893</v>
      </c>
      <c r="K15" s="76">
        <v>5321333</v>
      </c>
      <c r="L15" s="76">
        <v>1397834</v>
      </c>
      <c r="M15" s="73">
        <f t="shared" si="5"/>
        <v>26.26849325159692</v>
      </c>
      <c r="N15" s="78">
        <v>2698863</v>
      </c>
      <c r="O15" s="78">
        <v>1124530</v>
      </c>
      <c r="P15" s="73">
        <f t="shared" si="6"/>
        <v>41.66680561406785</v>
      </c>
      <c r="Q15" s="78">
        <v>410000</v>
      </c>
      <c r="R15" s="78"/>
      <c r="S15" s="73"/>
      <c r="T15" s="76"/>
      <c r="U15" s="76"/>
      <c r="V15" s="73">
        <v>0</v>
      </c>
      <c r="W15" s="75"/>
      <c r="X15" s="75"/>
      <c r="Y15" s="80"/>
      <c r="Z15" s="81">
        <v>8084255.17</v>
      </c>
      <c r="AA15" s="81">
        <v>2113159.87</v>
      </c>
      <c r="AB15" s="82">
        <f t="shared" si="7"/>
        <v>26.13920300093645</v>
      </c>
      <c r="AC15" s="50">
        <f t="shared" si="8"/>
        <v>-495799.1699999999</v>
      </c>
      <c r="AD15" s="50">
        <f t="shared" si="9"/>
        <v>-95034.17000000016</v>
      </c>
      <c r="AE15" s="50">
        <v>495799.53</v>
      </c>
      <c r="AF15" s="83">
        <v>400765.36</v>
      </c>
      <c r="AG15" s="17"/>
    </row>
    <row r="16" spans="1:33" ht="19.5" customHeight="1">
      <c r="A16" s="15" t="s">
        <v>23</v>
      </c>
      <c r="B16" s="76">
        <f t="shared" si="0"/>
        <v>4910357.88</v>
      </c>
      <c r="C16" s="76">
        <f t="shared" si="1"/>
        <v>1470346.56</v>
      </c>
      <c r="D16" s="73">
        <f t="shared" si="2"/>
        <v>29.943775910687798</v>
      </c>
      <c r="E16" s="76"/>
      <c r="F16" s="76">
        <v>1613500</v>
      </c>
      <c r="G16" s="77">
        <f>Лист2!F16+Лист2!K16+Лист2!P16+Лист2!U16+Лист2!Z16+Лист2!AE16+Лист2!AJ16+Лист2!AO16+Лист2!AT16+Лист2!AY16+Лист2!BD16+Лист2!BI16+Лист2!BN16+Лист2!BS16+Лист2!BX16+Лист2!CC16+Лист2!CH16</f>
        <v>461028.4</v>
      </c>
      <c r="H16" s="77">
        <f>Лист2!C16</f>
        <v>503025.84</v>
      </c>
      <c r="I16" s="73">
        <f t="shared" si="3"/>
        <v>109.10951255931305</v>
      </c>
      <c r="J16" s="73">
        <f t="shared" si="4"/>
        <v>31.176066935233965</v>
      </c>
      <c r="K16" s="76">
        <v>3296857.88</v>
      </c>
      <c r="L16" s="76">
        <v>958300.42</v>
      </c>
      <c r="M16" s="73">
        <f t="shared" si="5"/>
        <v>29.06708311005508</v>
      </c>
      <c r="N16" s="78">
        <v>1508530</v>
      </c>
      <c r="O16" s="78">
        <v>628555</v>
      </c>
      <c r="P16" s="73">
        <f t="shared" si="6"/>
        <v>41.66672190808271</v>
      </c>
      <c r="Q16" s="78">
        <v>245100</v>
      </c>
      <c r="R16" s="78">
        <v>150000</v>
      </c>
      <c r="S16" s="73">
        <f>R16/Q16*100</f>
        <v>61.19951040391677</v>
      </c>
      <c r="T16" s="76"/>
      <c r="U16" s="76">
        <v>9020.3</v>
      </c>
      <c r="V16" s="73">
        <v>0</v>
      </c>
      <c r="W16" s="75"/>
      <c r="X16" s="80"/>
      <c r="Y16" s="80"/>
      <c r="Z16" s="81">
        <v>5191480.88</v>
      </c>
      <c r="AA16" s="81">
        <v>1613716.38</v>
      </c>
      <c r="AB16" s="82">
        <f t="shared" si="7"/>
        <v>31.083931874174596</v>
      </c>
      <c r="AC16" s="50">
        <f t="shared" si="8"/>
        <v>-281123</v>
      </c>
      <c r="AD16" s="50">
        <f t="shared" si="9"/>
        <v>-143369.81999999983</v>
      </c>
      <c r="AE16" s="50">
        <v>281881.42</v>
      </c>
      <c r="AF16" s="83">
        <v>138511.6</v>
      </c>
      <c r="AG16" s="17"/>
    </row>
    <row r="17" spans="1:33" ht="20.25" customHeight="1">
      <c r="A17" s="15" t="s">
        <v>24</v>
      </c>
      <c r="B17" s="76">
        <f t="shared" si="0"/>
        <v>22068020.8</v>
      </c>
      <c r="C17" s="76">
        <f t="shared" si="1"/>
        <v>4638663.33</v>
      </c>
      <c r="D17" s="73">
        <f t="shared" si="2"/>
        <v>21.01984302099262</v>
      </c>
      <c r="E17" s="76"/>
      <c r="F17" s="76">
        <v>6300800</v>
      </c>
      <c r="G17" s="77">
        <f>Лист2!F17+Лист2!K17+Лист2!P17+Лист2!U17+Лист2!Z17+Лист2!AE17+Лист2!AJ17+Лист2!AO17+Лист2!AT17+Лист2!AY17+Лист2!BD17+Лист2!BI17+Лист2!BN17+Лист2!BS17+Лист2!BX17+Лист2!CC17+Лист2!CH17</f>
        <v>992521.0099999999</v>
      </c>
      <c r="H17" s="77">
        <f>Лист2!C17</f>
        <v>1496123.33</v>
      </c>
      <c r="I17" s="73">
        <f t="shared" si="3"/>
        <v>150.73971381220437</v>
      </c>
      <c r="J17" s="73">
        <f t="shared" si="4"/>
        <v>23.744974130269174</v>
      </c>
      <c r="K17" s="76">
        <v>15767220.8</v>
      </c>
      <c r="L17" s="76">
        <v>3136535</v>
      </c>
      <c r="M17" s="73">
        <f t="shared" si="5"/>
        <v>19.89275751120324</v>
      </c>
      <c r="N17" s="78">
        <v>6549902</v>
      </c>
      <c r="O17" s="78">
        <v>2729135</v>
      </c>
      <c r="P17" s="73">
        <f t="shared" si="6"/>
        <v>41.66680661787001</v>
      </c>
      <c r="Q17" s="78">
        <v>576900</v>
      </c>
      <c r="R17" s="78"/>
      <c r="S17" s="73">
        <v>0</v>
      </c>
      <c r="T17" s="76"/>
      <c r="U17" s="76">
        <v>6005</v>
      </c>
      <c r="V17" s="73">
        <v>0</v>
      </c>
      <c r="W17" s="75"/>
      <c r="X17" s="75"/>
      <c r="Y17" s="80"/>
      <c r="Z17" s="81">
        <v>22773973.8</v>
      </c>
      <c r="AA17" s="81">
        <v>4963847.03</v>
      </c>
      <c r="AB17" s="82">
        <f t="shared" si="7"/>
        <v>21.796139196401466</v>
      </c>
      <c r="AC17" s="50">
        <f t="shared" si="8"/>
        <v>-705953</v>
      </c>
      <c r="AD17" s="50">
        <f t="shared" si="9"/>
        <v>-325183.7000000002</v>
      </c>
      <c r="AE17" s="50">
        <v>715372.03</v>
      </c>
      <c r="AF17" s="83">
        <v>390188.33</v>
      </c>
      <c r="AG17" s="17"/>
    </row>
    <row r="18" spans="1:33" ht="18.75" customHeight="1">
      <c r="A18" s="15" t="s">
        <v>25</v>
      </c>
      <c r="B18" s="76">
        <f t="shared" si="0"/>
        <v>13775818.65</v>
      </c>
      <c r="C18" s="76">
        <f>H18+L18+U18+X18</f>
        <v>2991028.25</v>
      </c>
      <c r="D18" s="73">
        <f t="shared" si="2"/>
        <v>21.7121633638811</v>
      </c>
      <c r="E18" s="76"/>
      <c r="F18" s="76">
        <v>2931045</v>
      </c>
      <c r="G18" s="77">
        <f>Лист2!F18+Лист2!K18+Лист2!P18+Лист2!U18+Лист2!Z18+Лист2!AE18+Лист2!AJ18+Лист2!AO18+Лист2!AT18+Лист2!AY18+Лист2!BD18+Лист2!BI18+Лист2!BN18+Лист2!BS18+Лист2!BX18+Лист2!CC18+Лист2!CH18</f>
        <v>634138.81</v>
      </c>
      <c r="H18" s="77">
        <f>Лист2!C18</f>
        <v>778431.95</v>
      </c>
      <c r="I18" s="73">
        <f t="shared" si="3"/>
        <v>122.75418847176375</v>
      </c>
      <c r="J18" s="73">
        <f t="shared" si="4"/>
        <v>26.5581712324444</v>
      </c>
      <c r="K18" s="76">
        <v>10844773.65</v>
      </c>
      <c r="L18" s="76">
        <v>2199684</v>
      </c>
      <c r="M18" s="73">
        <f t="shared" si="5"/>
        <v>20.28335556823724</v>
      </c>
      <c r="N18" s="78">
        <v>4302806</v>
      </c>
      <c r="O18" s="78">
        <v>1792845</v>
      </c>
      <c r="P18" s="73">
        <f t="shared" si="6"/>
        <v>41.66687970594073</v>
      </c>
      <c r="Q18" s="78">
        <v>460100</v>
      </c>
      <c r="R18" s="78"/>
      <c r="S18" s="73">
        <v>0</v>
      </c>
      <c r="T18" s="76"/>
      <c r="U18" s="76">
        <v>12912.3</v>
      </c>
      <c r="V18" s="73">
        <v>0</v>
      </c>
      <c r="W18" s="75"/>
      <c r="X18" s="76"/>
      <c r="Y18" s="80"/>
      <c r="Z18" s="81">
        <v>14155349.51</v>
      </c>
      <c r="AA18" s="81">
        <v>3370601.33</v>
      </c>
      <c r="AB18" s="82">
        <f t="shared" si="7"/>
        <v>23.811501988127173</v>
      </c>
      <c r="AC18" s="50">
        <f t="shared" si="8"/>
        <v>-379530.8599999994</v>
      </c>
      <c r="AD18" s="50">
        <f t="shared" si="9"/>
        <v>-379573.0800000001</v>
      </c>
      <c r="AE18" s="50">
        <v>379573.08</v>
      </c>
      <c r="AF18" s="83">
        <v>0</v>
      </c>
      <c r="AG18" s="17"/>
    </row>
    <row r="19" spans="1:32" ht="20.25" customHeight="1">
      <c r="A19" s="18" t="s">
        <v>26</v>
      </c>
      <c r="B19" s="60">
        <f>SUM(B10:B18)</f>
        <v>88042782.76</v>
      </c>
      <c r="C19" s="60">
        <f>C10+C11+C12+C13+C14+C15+C16+C17+C18</f>
        <v>21438998.759999998</v>
      </c>
      <c r="D19" s="75">
        <f t="shared" si="2"/>
        <v>24.350660085837564</v>
      </c>
      <c r="E19" s="60"/>
      <c r="F19" s="60">
        <f>SUM(F10:F18)</f>
        <v>22192838</v>
      </c>
      <c r="G19" s="84">
        <f>G10+G11+G12+G13+G14+G15+G16+G17+G18</f>
        <v>4474258.33</v>
      </c>
      <c r="H19" s="84">
        <f>Лист2!C19</f>
        <v>7044848.53</v>
      </c>
      <c r="I19" s="75">
        <f t="shared" si="3"/>
        <v>157.45287845281834</v>
      </c>
      <c r="J19" s="75">
        <f t="shared" si="4"/>
        <v>31.743792884893768</v>
      </c>
      <c r="K19" s="60">
        <f>SUM(K10:K18)</f>
        <v>65849944.76</v>
      </c>
      <c r="L19" s="60">
        <f>SUM(L10:L18)</f>
        <v>14317628.66</v>
      </c>
      <c r="M19" s="75">
        <f t="shared" si="5"/>
        <v>21.7428104339081</v>
      </c>
      <c r="N19" s="85">
        <f>SUM(N10:N18)</f>
        <v>26780500</v>
      </c>
      <c r="O19" s="86">
        <f>SUM(O10:O18)</f>
        <v>11158585</v>
      </c>
      <c r="P19" s="75">
        <f t="shared" si="6"/>
        <v>41.66682847594332</v>
      </c>
      <c r="Q19" s="86">
        <f>SUM(Q10:Q18)</f>
        <v>3737300</v>
      </c>
      <c r="R19" s="86">
        <f>SUM(R10:R18)</f>
        <v>442000</v>
      </c>
      <c r="S19" s="75">
        <f>R19/Q19*100</f>
        <v>11.826719824472212</v>
      </c>
      <c r="T19" s="60">
        <f>SUM(T10:T18)</f>
        <v>0</v>
      </c>
      <c r="U19" s="60">
        <f>SUM(U10:U18)</f>
        <v>76521.57</v>
      </c>
      <c r="V19" s="75">
        <v>0</v>
      </c>
      <c r="W19" s="60">
        <f>W10+W11+W12+W13+W14+W15+W16+W17+W18</f>
        <v>0</v>
      </c>
      <c r="X19" s="60">
        <f>X10+X11+X12+X14+X16+X17+X18</f>
        <v>0</v>
      </c>
      <c r="Y19" s="87"/>
      <c r="Z19" s="88">
        <f>Z10+Z11+Z12+Z13+Z14+Z15+Z16+Z17+Z18</f>
        <v>91126652.86000001</v>
      </c>
      <c r="AA19" s="88">
        <f>SUM(AA10:AA18)</f>
        <v>21611904.300000004</v>
      </c>
      <c r="AB19" s="82">
        <f t="shared" si="7"/>
        <v>23.716337231438615</v>
      </c>
      <c r="AC19" s="49">
        <f t="shared" si="8"/>
        <v>-3083870.100000009</v>
      </c>
      <c r="AD19" s="49">
        <f t="shared" si="9"/>
        <v>-172905.54000000656</v>
      </c>
      <c r="AE19" s="49">
        <f>SUM(AE10:AE18)</f>
        <v>3323051.79</v>
      </c>
      <c r="AF19" s="49">
        <f>AF10+AF11+AF12+AF13+AF14+AF15+AF16+AF17+AF18</f>
        <v>3150146.25</v>
      </c>
    </row>
    <row r="20" spans="1:33" ht="21" customHeight="1">
      <c r="A20" s="15" t="s">
        <v>27</v>
      </c>
      <c r="B20" s="76">
        <f>K20+T20+W20+F20</f>
        <v>389374703.98</v>
      </c>
      <c r="C20" s="76">
        <f>H20+L20+X20+Y20</f>
        <v>167416125.52</v>
      </c>
      <c r="D20" s="73">
        <f t="shared" si="2"/>
        <v>42.9961483909338</v>
      </c>
      <c r="E20" s="76"/>
      <c r="F20" s="76">
        <f>F48</f>
        <v>79215400</v>
      </c>
      <c r="G20" s="76">
        <f>G48</f>
        <v>30999515.669999998</v>
      </c>
      <c r="H20" s="76">
        <f>H48</f>
        <v>35985076.970000006</v>
      </c>
      <c r="I20" s="73">
        <f t="shared" si="3"/>
        <v>116.08270707540382</v>
      </c>
      <c r="J20" s="73">
        <f t="shared" si="4"/>
        <v>45.426870242402366</v>
      </c>
      <c r="K20" s="76">
        <v>319129194.29</v>
      </c>
      <c r="L20" s="76">
        <v>140363080.71</v>
      </c>
      <c r="M20" s="73">
        <f t="shared" si="5"/>
        <v>43.98315266087779</v>
      </c>
      <c r="N20" s="78">
        <v>29092000</v>
      </c>
      <c r="O20" s="89">
        <v>12121500</v>
      </c>
      <c r="P20" s="73">
        <f t="shared" si="6"/>
        <v>41.66609377148357</v>
      </c>
      <c r="Q20" s="78"/>
      <c r="R20" s="89"/>
      <c r="S20" s="73"/>
      <c r="T20" s="76"/>
      <c r="U20" s="78"/>
      <c r="V20" s="75"/>
      <c r="W20" s="76">
        <v>-8969890.31</v>
      </c>
      <c r="X20" s="90">
        <v>-8969890.31</v>
      </c>
      <c r="Y20" s="80">
        <v>37858.15</v>
      </c>
      <c r="Z20" s="81">
        <v>406875974.7</v>
      </c>
      <c r="AA20" s="81">
        <v>171281876.95</v>
      </c>
      <c r="AB20" s="91">
        <f t="shared" si="7"/>
        <v>42.096827436491054</v>
      </c>
      <c r="AC20" s="50">
        <f t="shared" si="8"/>
        <v>-17501270.71999997</v>
      </c>
      <c r="AD20" s="50">
        <f t="shared" si="9"/>
        <v>-3865751.4299999774</v>
      </c>
      <c r="AE20" s="50">
        <v>17556745.66</v>
      </c>
      <c r="AF20" s="50">
        <v>14828494.23</v>
      </c>
      <c r="AG20" s="17"/>
    </row>
    <row r="21" spans="1:33" ht="30.75" customHeight="1">
      <c r="A21" s="18" t="s">
        <v>28</v>
      </c>
      <c r="B21" s="60">
        <f>F21+K21+T21+W21</f>
        <v>404654741.98</v>
      </c>
      <c r="C21" s="60">
        <f>H21+L21+U21+X21+Y21</f>
        <v>172602173.85</v>
      </c>
      <c r="D21" s="75">
        <f t="shared" si="2"/>
        <v>42.65418292281641</v>
      </c>
      <c r="E21" s="60"/>
      <c r="F21" s="60">
        <f>F19+F20</f>
        <v>101408238</v>
      </c>
      <c r="G21" s="60">
        <f>SUM(G19:G20)</f>
        <v>35473774</v>
      </c>
      <c r="H21" s="60">
        <f>SUM(H19:H20)</f>
        <v>43029925.50000001</v>
      </c>
      <c r="I21" s="75">
        <f t="shared" si="3"/>
        <v>121.30066989771093</v>
      </c>
      <c r="J21" s="75">
        <f t="shared" si="4"/>
        <v>42.43237664774336</v>
      </c>
      <c r="K21" s="60">
        <f>K20-6912800</f>
        <v>312216394.29</v>
      </c>
      <c r="L21" s="92">
        <f>L20-1935321.77</f>
        <v>138427758.94</v>
      </c>
      <c r="M21" s="75">
        <f t="shared" si="5"/>
        <v>44.33712049451905</v>
      </c>
      <c r="N21" s="85">
        <f>N20</f>
        <v>29092000</v>
      </c>
      <c r="O21" s="85">
        <f>O20</f>
        <v>12121500</v>
      </c>
      <c r="P21" s="75">
        <f t="shared" si="6"/>
        <v>41.66609377148357</v>
      </c>
      <c r="Q21" s="85">
        <f>Q20</f>
        <v>0</v>
      </c>
      <c r="R21" s="85">
        <f>R20</f>
        <v>0</v>
      </c>
      <c r="S21" s="75">
        <v>0</v>
      </c>
      <c r="T21" s="60">
        <f>T19</f>
        <v>0</v>
      </c>
      <c r="U21" s="60">
        <f>U19+U20</f>
        <v>76521.57</v>
      </c>
      <c r="V21" s="75">
        <v>0</v>
      </c>
      <c r="W21" s="60">
        <f>W20</f>
        <v>-8969890.31</v>
      </c>
      <c r="X21" s="93">
        <f>X20</f>
        <v>-8969890.31</v>
      </c>
      <c r="Y21" s="87">
        <f>Y20</f>
        <v>37858.15</v>
      </c>
      <c r="Z21" s="88">
        <f>Z19+Z20-K19-6912800</f>
        <v>425239882.8</v>
      </c>
      <c r="AA21" s="60">
        <f>AA19+AA20-L19-1935321.77</f>
        <v>176640830.82</v>
      </c>
      <c r="AB21" s="82">
        <f t="shared" si="7"/>
        <v>41.5391025077199</v>
      </c>
      <c r="AC21" s="49">
        <f t="shared" si="8"/>
        <v>-20585140.819999993</v>
      </c>
      <c r="AD21" s="49">
        <f t="shared" si="9"/>
        <v>-4038656.969999999</v>
      </c>
      <c r="AE21" s="49">
        <f>AE19+AE20</f>
        <v>20879797.45</v>
      </c>
      <c r="AF21" s="49">
        <f>AF19+AF20</f>
        <v>17978640.48</v>
      </c>
      <c r="AG21" s="17"/>
    </row>
    <row r="22" spans="1:32" ht="18" customHeight="1">
      <c r="A22" s="20"/>
      <c r="B22" s="21"/>
      <c r="C22" s="22"/>
      <c r="D22" s="23"/>
      <c r="E22" s="23"/>
      <c r="F22" s="21"/>
      <c r="G22" s="22"/>
      <c r="H22" s="22"/>
      <c r="I22" s="23"/>
      <c r="J22" s="24"/>
      <c r="K22" s="25"/>
      <c r="L22" s="26"/>
      <c r="M22" s="23"/>
      <c r="N22" s="25"/>
      <c r="O22" s="27"/>
      <c r="P22" s="23"/>
      <c r="Q22" s="25"/>
      <c r="R22" s="27"/>
      <c r="S22" s="23"/>
      <c r="T22" s="28"/>
      <c r="U22" s="28"/>
      <c r="V22" s="23"/>
      <c r="W22" s="22" t="s">
        <v>29</v>
      </c>
      <c r="X22" s="22"/>
      <c r="Y22" s="22"/>
      <c r="Z22" s="29"/>
      <c r="AA22" s="30"/>
      <c r="AB22" s="31"/>
      <c r="AC22" s="32"/>
      <c r="AD22" s="33"/>
      <c r="AE22" s="32"/>
      <c r="AF22" s="32"/>
    </row>
    <row r="23" spans="1:32" ht="22.5" customHeight="1">
      <c r="A23" s="34"/>
      <c r="B23" s="35" t="s">
        <v>30</v>
      </c>
      <c r="C23" s="35"/>
      <c r="D23" s="35"/>
      <c r="E23" s="35" t="s">
        <v>31</v>
      </c>
      <c r="F23" s="35"/>
      <c r="G23" s="36"/>
      <c r="H23" s="36"/>
      <c r="I23" s="23"/>
      <c r="J23" s="23"/>
      <c r="K23" s="23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8"/>
    </row>
    <row r="24" spans="1:32" ht="15" customHeight="1">
      <c r="A24" s="123" t="s">
        <v>32</v>
      </c>
      <c r="B24" s="123"/>
      <c r="C24" s="123"/>
      <c r="D24" s="123"/>
      <c r="E24" s="69">
        <f>SUM(E25:E33)</f>
        <v>70656596.02</v>
      </c>
      <c r="F24" s="69">
        <f>SUM(F25:F33)</f>
        <v>69745400</v>
      </c>
      <c r="G24" s="69">
        <f>SUM(G25:G33)</f>
        <v>26429815.889999997</v>
      </c>
      <c r="H24" s="69">
        <f>SUM(H25:H33)</f>
        <v>30144560.340000004</v>
      </c>
      <c r="I24" s="70">
        <f>H24/G24*100</f>
        <v>114.05512798674289</v>
      </c>
      <c r="J24" s="71">
        <f>H24/F24*100</f>
        <v>43.22085806375762</v>
      </c>
      <c r="K24" s="39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8"/>
    </row>
    <row r="25" spans="1:32" ht="15" customHeight="1">
      <c r="A25" s="122" t="s">
        <v>33</v>
      </c>
      <c r="B25" s="122"/>
      <c r="C25" s="122"/>
      <c r="D25" s="122"/>
      <c r="E25" s="50">
        <v>55441745.22</v>
      </c>
      <c r="F25" s="50">
        <v>51648900</v>
      </c>
      <c r="G25" s="68">
        <v>20154653.93</v>
      </c>
      <c r="H25" s="50">
        <v>18040799.4</v>
      </c>
      <c r="I25" s="72">
        <f>H25/G25*100</f>
        <v>89.51182919170073</v>
      </c>
      <c r="J25" s="73">
        <f>H25/F25*100</f>
        <v>34.92968756352991</v>
      </c>
      <c r="K25" s="39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</row>
    <row r="26" spans="1:32" ht="24" customHeight="1">
      <c r="A26" s="124" t="s">
        <v>34</v>
      </c>
      <c r="B26" s="124"/>
      <c r="C26" s="124"/>
      <c r="D26" s="124"/>
      <c r="E26" s="50">
        <v>3132584.04</v>
      </c>
      <c r="F26" s="50">
        <v>3086500</v>
      </c>
      <c r="G26" s="68">
        <v>1215775.58</v>
      </c>
      <c r="H26" s="50">
        <v>1375675.37</v>
      </c>
      <c r="I26" s="72">
        <f>H26/G26*100</f>
        <v>113.15208107733173</v>
      </c>
      <c r="J26" s="73">
        <f>H26/F26*100</f>
        <v>44.57072314919813</v>
      </c>
      <c r="K26" s="39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</row>
    <row r="27" spans="1:32" ht="24" customHeight="1">
      <c r="A27" s="121" t="s">
        <v>35</v>
      </c>
      <c r="B27" s="121"/>
      <c r="C27" s="121"/>
      <c r="D27" s="121"/>
      <c r="E27" s="50">
        <v>1439338.97</v>
      </c>
      <c r="F27" s="50">
        <v>7345000</v>
      </c>
      <c r="G27" s="68">
        <v>654565.13</v>
      </c>
      <c r="H27" s="50">
        <v>4760310.01</v>
      </c>
      <c r="I27" s="72"/>
      <c r="J27" s="73"/>
      <c r="K27" s="39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</row>
    <row r="28" spans="1:32" ht="15" customHeight="1">
      <c r="A28" s="122" t="s">
        <v>36</v>
      </c>
      <c r="B28" s="122"/>
      <c r="C28" s="122"/>
      <c r="D28" s="122"/>
      <c r="E28" s="50">
        <v>3625061.38</v>
      </c>
      <c r="F28" s="50">
        <v>1990000</v>
      </c>
      <c r="G28" s="68">
        <v>1862413.32</v>
      </c>
      <c r="H28" s="50">
        <v>842933.09</v>
      </c>
      <c r="I28" s="72">
        <f>H28/G28*100</f>
        <v>45.26025887744402</v>
      </c>
      <c r="J28" s="73">
        <f aca="true" t="shared" si="10" ref="J28:J34">H28/F28*100</f>
        <v>42.358446733668345</v>
      </c>
      <c r="K28" s="39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</row>
    <row r="29" spans="1:32" ht="15" customHeight="1">
      <c r="A29" s="122" t="s">
        <v>37</v>
      </c>
      <c r="B29" s="122"/>
      <c r="C29" s="122"/>
      <c r="D29" s="122"/>
      <c r="E29" s="50">
        <v>2233805.08</v>
      </c>
      <c r="F29" s="50">
        <v>1800000</v>
      </c>
      <c r="G29" s="68">
        <v>1338911.26</v>
      </c>
      <c r="H29" s="50">
        <v>2911509.39</v>
      </c>
      <c r="I29" s="72">
        <f>H29/G29*100</f>
        <v>217.45349949480595</v>
      </c>
      <c r="J29" s="73">
        <f t="shared" si="10"/>
        <v>161.75052166666669</v>
      </c>
      <c r="K29" s="39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</row>
    <row r="30" spans="1:32" ht="26.25" customHeight="1">
      <c r="A30" s="124" t="s">
        <v>38</v>
      </c>
      <c r="B30" s="124"/>
      <c r="C30" s="124"/>
      <c r="D30" s="124"/>
      <c r="E30" s="50">
        <v>45001.74</v>
      </c>
      <c r="F30" s="50">
        <v>25000</v>
      </c>
      <c r="G30" s="68">
        <v>10929</v>
      </c>
      <c r="H30" s="50">
        <v>1537475.57</v>
      </c>
      <c r="I30" s="72"/>
      <c r="J30" s="73">
        <f t="shared" si="10"/>
        <v>6149.90228</v>
      </c>
      <c r="K30" s="39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</row>
    <row r="31" spans="1:32" ht="15" customHeight="1">
      <c r="A31" s="122" t="s">
        <v>39</v>
      </c>
      <c r="B31" s="122"/>
      <c r="C31" s="122"/>
      <c r="D31" s="122"/>
      <c r="E31" s="50">
        <v>1853590.21</v>
      </c>
      <c r="F31" s="50">
        <v>1550000</v>
      </c>
      <c r="G31" s="68">
        <v>185929.84</v>
      </c>
      <c r="H31" s="50">
        <v>115546.32</v>
      </c>
      <c r="I31" s="72">
        <f>H31/G31*100</f>
        <v>62.14511882546664</v>
      </c>
      <c r="J31" s="73">
        <f t="shared" si="10"/>
        <v>7.4546012903225805</v>
      </c>
      <c r="K31" s="39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</row>
    <row r="32" spans="1:32" ht="15" customHeight="1">
      <c r="A32" s="122" t="s">
        <v>40</v>
      </c>
      <c r="B32" s="122"/>
      <c r="C32" s="122"/>
      <c r="D32" s="122"/>
      <c r="E32" s="50">
        <v>561550</v>
      </c>
      <c r="F32" s="50">
        <v>700000</v>
      </c>
      <c r="G32" s="68">
        <v>70000</v>
      </c>
      <c r="H32" s="50"/>
      <c r="I32" s="72">
        <f>H32/G32*100</f>
        <v>0</v>
      </c>
      <c r="J32" s="73">
        <f t="shared" si="10"/>
        <v>0</v>
      </c>
      <c r="K32" s="39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</row>
    <row r="33" spans="1:32" ht="15" customHeight="1">
      <c r="A33" s="122" t="s">
        <v>41</v>
      </c>
      <c r="B33" s="122"/>
      <c r="C33" s="122"/>
      <c r="D33" s="122"/>
      <c r="E33" s="50">
        <v>2323919.38</v>
      </c>
      <c r="F33" s="50">
        <v>1600000</v>
      </c>
      <c r="G33" s="68">
        <v>936637.83</v>
      </c>
      <c r="H33" s="50">
        <v>560311.19</v>
      </c>
      <c r="I33" s="72">
        <f>H33/G33*100</f>
        <v>59.821541694509605</v>
      </c>
      <c r="J33" s="73">
        <f t="shared" si="10"/>
        <v>35.01944937499999</v>
      </c>
      <c r="K33" s="39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</row>
    <row r="34" spans="1:32" ht="15" customHeight="1">
      <c r="A34" s="123" t="s">
        <v>42</v>
      </c>
      <c r="B34" s="123"/>
      <c r="C34" s="123"/>
      <c r="D34" s="123"/>
      <c r="E34" s="49">
        <f>SUM(E35:E47)</f>
        <v>10435044.64</v>
      </c>
      <c r="F34" s="49">
        <f>SUM(F35:F47)</f>
        <v>9470000</v>
      </c>
      <c r="G34" s="49">
        <f>SUM(G35:G47)</f>
        <v>4569699.78</v>
      </c>
      <c r="H34" s="49">
        <f>SUM(H35:H47)</f>
        <v>5840516.63</v>
      </c>
      <c r="I34" s="74">
        <f>H34/G34*100</f>
        <v>127.80963545049342</v>
      </c>
      <c r="J34" s="75">
        <f t="shared" si="10"/>
        <v>61.67388204857445</v>
      </c>
      <c r="K34" s="39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</row>
    <row r="35" spans="1:32" ht="33" customHeight="1">
      <c r="A35" s="121" t="s">
        <v>43</v>
      </c>
      <c r="B35" s="121"/>
      <c r="C35" s="121"/>
      <c r="D35" s="121"/>
      <c r="E35" s="50"/>
      <c r="F35" s="50"/>
      <c r="G35" s="68"/>
      <c r="H35" s="50"/>
      <c r="I35" s="74"/>
      <c r="J35" s="73"/>
      <c r="K35" s="39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</row>
    <row r="36" spans="1:32" ht="15" customHeight="1">
      <c r="A36" s="122" t="s">
        <v>44</v>
      </c>
      <c r="B36" s="122"/>
      <c r="C36" s="122"/>
      <c r="D36" s="122"/>
      <c r="E36" s="50">
        <v>6564326.94</v>
      </c>
      <c r="F36" s="50">
        <v>5312000</v>
      </c>
      <c r="G36" s="68">
        <v>3480488.99</v>
      </c>
      <c r="H36" s="50">
        <v>3580733.79</v>
      </c>
      <c r="I36" s="72">
        <f>H36/G36*100</f>
        <v>102.88019299265187</v>
      </c>
      <c r="J36" s="73">
        <f>H36/F36*100</f>
        <v>67.4083921310241</v>
      </c>
      <c r="K36" s="39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</row>
    <row r="37" spans="1:32" ht="15" customHeight="1">
      <c r="A37" s="122" t="s">
        <v>45</v>
      </c>
      <c r="B37" s="122"/>
      <c r="C37" s="122"/>
      <c r="D37" s="122"/>
      <c r="E37" s="50">
        <v>336981.5</v>
      </c>
      <c r="F37" s="50">
        <v>334000</v>
      </c>
      <c r="G37" s="68">
        <v>130265.81</v>
      </c>
      <c r="H37" s="50">
        <v>142177.62</v>
      </c>
      <c r="I37" s="72">
        <f>H37/G37*100</f>
        <v>109.14423362507783</v>
      </c>
      <c r="J37" s="73">
        <f>H37/F37*100</f>
        <v>42.5681497005988</v>
      </c>
      <c r="K37" s="39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</row>
    <row r="38" spans="1:32" ht="42.75" customHeight="1">
      <c r="A38" s="121" t="s">
        <v>46</v>
      </c>
      <c r="B38" s="121"/>
      <c r="C38" s="121"/>
      <c r="D38" s="121"/>
      <c r="E38" s="50">
        <v>26079.36</v>
      </c>
      <c r="F38" s="50"/>
      <c r="G38" s="68">
        <v>609.9</v>
      </c>
      <c r="H38" s="50">
        <v>4139.59</v>
      </c>
      <c r="I38" s="72">
        <f>H38/G38*100</f>
        <v>678.7325791113298</v>
      </c>
      <c r="J38" s="73"/>
      <c r="K38" s="39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</row>
    <row r="39" spans="1:32" ht="15" customHeight="1">
      <c r="A39" s="122" t="s">
        <v>47</v>
      </c>
      <c r="B39" s="122"/>
      <c r="C39" s="122"/>
      <c r="D39" s="122"/>
      <c r="E39" s="50">
        <v>62503.73</v>
      </c>
      <c r="F39" s="50">
        <v>100000</v>
      </c>
      <c r="G39" s="68">
        <v>9280.96</v>
      </c>
      <c r="H39" s="50">
        <v>103119.93</v>
      </c>
      <c r="I39" s="72"/>
      <c r="J39" s="73">
        <f aca="true" t="shared" si="11" ref="J39:J45">H39/F39*100</f>
        <v>103.11993</v>
      </c>
      <c r="K39" s="39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</row>
    <row r="40" spans="1:32" ht="15" customHeight="1">
      <c r="A40" s="122" t="s">
        <v>48</v>
      </c>
      <c r="B40" s="122"/>
      <c r="C40" s="122"/>
      <c r="D40" s="122"/>
      <c r="E40" s="50">
        <v>1749041.28</v>
      </c>
      <c r="F40" s="50">
        <v>1749000</v>
      </c>
      <c r="G40" s="68">
        <v>437260.32</v>
      </c>
      <c r="H40" s="50">
        <v>437260.32</v>
      </c>
      <c r="I40" s="72"/>
      <c r="J40" s="73">
        <f t="shared" si="11"/>
        <v>25.000590051457976</v>
      </c>
      <c r="K40" s="39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</row>
    <row r="41" spans="1:32" ht="31.5" customHeight="1">
      <c r="A41" s="121" t="s">
        <v>49</v>
      </c>
      <c r="B41" s="121"/>
      <c r="C41" s="121"/>
      <c r="D41" s="121"/>
      <c r="E41" s="50">
        <v>77918.73</v>
      </c>
      <c r="F41" s="50">
        <v>50000</v>
      </c>
      <c r="G41" s="68"/>
      <c r="H41" s="50"/>
      <c r="I41" s="72"/>
      <c r="J41" s="73">
        <f t="shared" si="11"/>
        <v>0</v>
      </c>
      <c r="K41" s="39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</row>
    <row r="42" spans="1:32" ht="23.25" customHeight="1">
      <c r="A42" s="121" t="s">
        <v>50</v>
      </c>
      <c r="B42" s="121"/>
      <c r="C42" s="121"/>
      <c r="D42" s="121"/>
      <c r="E42" s="50">
        <v>102974.82</v>
      </c>
      <c r="F42" s="50">
        <v>75000</v>
      </c>
      <c r="G42" s="68">
        <v>51231.68</v>
      </c>
      <c r="H42" s="50">
        <v>34409.97</v>
      </c>
      <c r="I42" s="72"/>
      <c r="J42" s="73">
        <f t="shared" si="11"/>
        <v>45.879960000000004</v>
      </c>
      <c r="K42" s="39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</row>
    <row r="43" spans="1:32" ht="15" customHeight="1">
      <c r="A43" s="122" t="s">
        <v>51</v>
      </c>
      <c r="B43" s="122"/>
      <c r="C43" s="122"/>
      <c r="D43" s="122"/>
      <c r="E43" s="50">
        <v>330894</v>
      </c>
      <c r="F43" s="50">
        <v>900000</v>
      </c>
      <c r="G43" s="68">
        <v>194444</v>
      </c>
      <c r="H43" s="50">
        <v>933125</v>
      </c>
      <c r="I43" s="72"/>
      <c r="J43" s="73">
        <f t="shared" si="11"/>
        <v>103.68055555555556</v>
      </c>
      <c r="K43" s="39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</row>
    <row r="44" spans="1:32" ht="15" customHeight="1">
      <c r="A44" s="122" t="s">
        <v>52</v>
      </c>
      <c r="B44" s="122"/>
      <c r="C44" s="122"/>
      <c r="D44" s="122"/>
      <c r="E44" s="50">
        <v>354246.17</v>
      </c>
      <c r="F44" s="50">
        <v>350000</v>
      </c>
      <c r="G44" s="68">
        <v>106013.15</v>
      </c>
      <c r="H44" s="50">
        <v>121489.75</v>
      </c>
      <c r="I44" s="72">
        <f>H44/G44*100</f>
        <v>114.59875496577547</v>
      </c>
      <c r="J44" s="73">
        <f t="shared" si="11"/>
        <v>34.71135714285714</v>
      </c>
      <c r="K44" s="39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</row>
    <row r="45" spans="1:32" ht="15" customHeight="1">
      <c r="A45" s="122" t="s">
        <v>53</v>
      </c>
      <c r="B45" s="122"/>
      <c r="C45" s="122"/>
      <c r="D45" s="122"/>
      <c r="E45" s="50">
        <v>830243.11</v>
      </c>
      <c r="F45" s="50">
        <v>600000</v>
      </c>
      <c r="G45" s="68">
        <v>160260.97</v>
      </c>
      <c r="H45" s="50">
        <v>466295.86</v>
      </c>
      <c r="I45" s="72">
        <f>H45/G45*100</f>
        <v>290.9603380036948</v>
      </c>
      <c r="J45" s="73">
        <f t="shared" si="11"/>
        <v>77.71597666666666</v>
      </c>
      <c r="K45" s="39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</row>
    <row r="46" spans="1:32" ht="15" customHeight="1">
      <c r="A46" s="122" t="s">
        <v>54</v>
      </c>
      <c r="B46" s="122"/>
      <c r="C46" s="122"/>
      <c r="D46" s="122"/>
      <c r="E46" s="50">
        <v>-165</v>
      </c>
      <c r="F46" s="50"/>
      <c r="G46" s="68">
        <v>-165</v>
      </c>
      <c r="H46" s="50">
        <v>17758.74</v>
      </c>
      <c r="I46" s="72"/>
      <c r="J46" s="73"/>
      <c r="K46" s="39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</row>
    <row r="47" spans="1:11" ht="15" customHeight="1">
      <c r="A47" s="121" t="s">
        <v>55</v>
      </c>
      <c r="B47" s="121"/>
      <c r="C47" s="121"/>
      <c r="D47" s="121"/>
      <c r="E47" s="50"/>
      <c r="F47" s="50"/>
      <c r="G47" s="68">
        <v>9</v>
      </c>
      <c r="H47" s="50">
        <v>6.06</v>
      </c>
      <c r="I47" s="72"/>
      <c r="J47" s="73"/>
      <c r="K47" s="41"/>
    </row>
    <row r="48" spans="1:11" ht="15" customHeight="1">
      <c r="A48" s="123" t="s">
        <v>56</v>
      </c>
      <c r="B48" s="123"/>
      <c r="C48" s="123"/>
      <c r="D48" s="123"/>
      <c r="E48" s="42">
        <f>E24+E34</f>
        <v>81091640.66</v>
      </c>
      <c r="F48" s="19">
        <f>F24+F34</f>
        <v>79215400</v>
      </c>
      <c r="G48" s="19">
        <f>G24+G34</f>
        <v>30999515.669999998</v>
      </c>
      <c r="H48" s="19">
        <f>H24+H34</f>
        <v>35985076.970000006</v>
      </c>
      <c r="I48" s="40">
        <f>H48/G48*100</f>
        <v>116.08270707540382</v>
      </c>
      <c r="J48" s="16">
        <f>H48/F48*100</f>
        <v>45.426870242402366</v>
      </c>
      <c r="K48" s="41"/>
    </row>
  </sheetData>
  <sheetProtection selectLockedCells="1" selectUnlockedCells="1"/>
  <mergeCells count="44">
    <mergeCell ref="B3:AA3"/>
    <mergeCell ref="A5:A9"/>
    <mergeCell ref="B5:D8"/>
    <mergeCell ref="E5:E9"/>
    <mergeCell ref="F5:Y5"/>
    <mergeCell ref="Z5:AB8"/>
    <mergeCell ref="F8:F9"/>
    <mergeCell ref="Y6:Y8"/>
    <mergeCell ref="G8:H8"/>
    <mergeCell ref="AC5:AD8"/>
    <mergeCell ref="AE5:AF8"/>
    <mergeCell ref="F6:J7"/>
    <mergeCell ref="K6:M8"/>
    <mergeCell ref="N6:S6"/>
    <mergeCell ref="T6:V8"/>
    <mergeCell ref="W6:X8"/>
    <mergeCell ref="I8:J8"/>
    <mergeCell ref="N7:P8"/>
    <mergeCell ref="Q7:S8"/>
    <mergeCell ref="A24:D24"/>
    <mergeCell ref="A25:D25"/>
    <mergeCell ref="A26:D26"/>
    <mergeCell ref="A27:D27"/>
    <mergeCell ref="A40:D40"/>
    <mergeCell ref="A39:D39"/>
    <mergeCell ref="A28:D28"/>
    <mergeCell ref="A29:D29"/>
    <mergeCell ref="A41:D41"/>
    <mergeCell ref="A30:D30"/>
    <mergeCell ref="A31:D31"/>
    <mergeCell ref="A32:D32"/>
    <mergeCell ref="A33:D33"/>
    <mergeCell ref="A34:D34"/>
    <mergeCell ref="A35:D35"/>
    <mergeCell ref="A36:D36"/>
    <mergeCell ref="A37:D37"/>
    <mergeCell ref="A38:D38"/>
    <mergeCell ref="A42:D42"/>
    <mergeCell ref="A43:D43"/>
    <mergeCell ref="A48:D48"/>
    <mergeCell ref="A44:D44"/>
    <mergeCell ref="A45:D45"/>
    <mergeCell ref="A46:D46"/>
    <mergeCell ref="A47:D47"/>
  </mergeCells>
  <printOptions/>
  <pageMargins left="0.15763888888888888" right="0" top="0.7875" bottom="0.39375" header="0.5118055555555555" footer="0.5118055555555555"/>
  <pageSetup fitToHeight="1" fitToWidth="1" horizontalDpi="300" verticalDpi="3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CK19"/>
  <sheetViews>
    <sheetView view="pageBreakPreview" zoomScale="83" zoomScaleNormal="88" zoomScaleSheetLayoutView="83" zoomScalePageLayoutView="0" workbookViewId="0" topLeftCell="A1">
      <pane xSplit="3" topLeftCell="D1" activePane="topRight" state="frozen"/>
      <selection pane="topLeft" activeCell="A3" sqref="A3"/>
      <selection pane="topRight" activeCell="BX11" sqref="BX11:BX17"/>
    </sheetView>
  </sheetViews>
  <sheetFormatPr defaultColWidth="9.00390625" defaultRowHeight="12.75" customHeight="1"/>
  <cols>
    <col min="1" max="1" width="20.28125" style="0" customWidth="1"/>
    <col min="2" max="2" width="14.57421875" style="0" customWidth="1"/>
    <col min="3" max="3" width="12.28125" style="0" customWidth="1"/>
    <col min="4" max="4" width="5.7109375" style="0" customWidth="1"/>
    <col min="5" max="5" width="10.421875" style="0" customWidth="1"/>
    <col min="6" max="6" width="11.140625" style="0" customWidth="1"/>
    <col min="7" max="7" width="11.28125" style="0" customWidth="1"/>
    <col min="8" max="8" width="7.140625" style="0" customWidth="1"/>
    <col min="9" max="9" width="7.7109375" style="0" customWidth="1"/>
    <col min="10" max="10" width="10.8515625" style="0" customWidth="1"/>
    <col min="11" max="11" width="12.57421875" style="0" customWidth="1"/>
    <col min="12" max="12" width="12.8515625" style="0" customWidth="1"/>
    <col min="13" max="13" width="6.421875" style="0" customWidth="1"/>
    <col min="14" max="14" width="6.140625" style="0" customWidth="1"/>
    <col min="15" max="15" width="9.00390625" style="0" customWidth="1"/>
    <col min="16" max="16" width="10.140625" style="0" customWidth="1"/>
    <col min="17" max="17" width="12.57421875" style="0" customWidth="1"/>
    <col min="18" max="18" width="9.00390625" style="0" customWidth="1"/>
    <col min="19" max="19" width="6.140625" style="0" customWidth="1"/>
    <col min="20" max="20" width="10.00390625" style="0" customWidth="1"/>
    <col min="21" max="21" width="11.140625" style="0" customWidth="1"/>
    <col min="22" max="22" width="11.57421875" style="0" customWidth="1"/>
    <col min="23" max="23" width="8.57421875" style="0" customWidth="1"/>
    <col min="24" max="24" width="5.8515625" style="0" customWidth="1"/>
    <col min="25" max="25" width="10.140625" style="0" customWidth="1"/>
    <col min="26" max="26" width="11.421875" style="0" customWidth="1"/>
    <col min="27" max="27" width="11.140625" style="0" customWidth="1"/>
    <col min="28" max="28" width="6.28125" style="0" customWidth="1"/>
    <col min="29" max="29" width="5.28125" style="0" customWidth="1"/>
    <col min="30" max="30" width="7.00390625" style="0" customWidth="1"/>
    <col min="31" max="31" width="8.28125" style="0" customWidth="1"/>
    <col min="32" max="32" width="8.8515625" style="0" customWidth="1"/>
    <col min="33" max="33" width="9.00390625" style="0" customWidth="1"/>
    <col min="34" max="34" width="7.8515625" style="0" customWidth="1"/>
    <col min="35" max="35" width="10.28125" style="0" customWidth="1"/>
    <col min="36" max="36" width="10.140625" style="0" customWidth="1"/>
    <col min="37" max="37" width="11.00390625" style="0" customWidth="1"/>
    <col min="38" max="38" width="9.00390625" style="0" customWidth="1"/>
    <col min="39" max="39" width="6.140625" style="0" customWidth="1"/>
    <col min="40" max="40" width="9.421875" style="0" customWidth="1"/>
    <col min="41" max="41" width="9.8515625" style="0" customWidth="1"/>
    <col min="42" max="42" width="9.7109375" style="0" customWidth="1"/>
    <col min="43" max="43" width="7.28125" style="0" customWidth="1"/>
    <col min="44" max="44" width="5.421875" style="0" customWidth="1"/>
    <col min="45" max="45" width="8.00390625" style="0" customWidth="1"/>
    <col min="46" max="46" width="9.57421875" style="0" customWidth="1"/>
    <col min="47" max="47" width="10.28125" style="0" customWidth="1"/>
    <col min="48" max="48" width="6.57421875" style="0" customWidth="1"/>
    <col min="49" max="49" width="6.421875" style="0" customWidth="1"/>
    <col min="50" max="50" width="9.140625" style="0" customWidth="1"/>
    <col min="51" max="51" width="9.00390625" style="0" customWidth="1"/>
    <col min="52" max="52" width="8.57421875" style="0" customWidth="1"/>
    <col min="53" max="53" width="7.8515625" style="0" customWidth="1"/>
    <col min="54" max="54" width="6.7109375" style="0" customWidth="1"/>
    <col min="55" max="55" width="7.00390625" style="0" customWidth="1"/>
    <col min="56" max="56" width="9.7109375" style="0" customWidth="1"/>
    <col min="57" max="57" width="11.00390625" style="0" customWidth="1"/>
    <col min="58" max="58" width="8.8515625" style="0" customWidth="1"/>
    <col min="59" max="59" width="6.57421875" style="0" customWidth="1"/>
    <col min="60" max="60" width="6.8515625" style="0" customWidth="1"/>
    <col min="61" max="61" width="9.421875" style="0" customWidth="1"/>
    <col min="62" max="62" width="9.8515625" style="0" customWidth="1"/>
    <col min="63" max="63" width="6.57421875" style="0" customWidth="1"/>
    <col min="64" max="64" width="8.00390625" style="0" customWidth="1"/>
    <col min="65" max="65" width="6.57421875" style="0" customWidth="1"/>
    <col min="66" max="66" width="9.7109375" style="0" customWidth="1"/>
    <col min="67" max="67" width="9.57421875" style="0" customWidth="1"/>
    <col min="68" max="68" width="7.57421875" style="0" customWidth="1"/>
    <col min="69" max="69" width="7.28125" style="0" customWidth="1"/>
    <col min="70" max="70" width="8.00390625" style="0" customWidth="1"/>
    <col min="71" max="71" width="10.00390625" style="0" customWidth="1"/>
    <col min="72" max="72" width="10.140625" style="0" customWidth="1"/>
    <col min="73" max="73" width="6.8515625" style="0" customWidth="1"/>
    <col min="74" max="74" width="5.8515625" style="0" customWidth="1"/>
    <col min="75" max="75" width="7.28125" style="0" customWidth="1"/>
    <col min="76" max="76" width="9.28125" style="0" customWidth="1"/>
    <col min="77" max="77" width="10.140625" style="0" customWidth="1"/>
    <col min="78" max="78" width="7.8515625" style="0" customWidth="1"/>
    <col min="79" max="79" width="8.8515625" style="0" customWidth="1"/>
    <col min="80" max="80" width="9.00390625" style="0" customWidth="1"/>
    <col min="81" max="81" width="8.8515625" style="0" customWidth="1"/>
    <col min="82" max="82" width="12.00390625" style="0" customWidth="1"/>
    <col min="83" max="84" width="6.57421875" style="0" customWidth="1"/>
    <col min="85" max="85" width="5.7109375" style="0" customWidth="1"/>
    <col min="86" max="86" width="8.7109375" style="0" customWidth="1"/>
    <col min="87" max="87" width="9.7109375" style="0" customWidth="1"/>
    <col min="88" max="88" width="7.28125" style="0" customWidth="1"/>
    <col min="89" max="89" width="7.140625" style="0" customWidth="1"/>
  </cols>
  <sheetData>
    <row r="1" ht="3" customHeight="1"/>
    <row r="2" ht="12.75" customHeight="1" hidden="1"/>
    <row r="3" spans="2:55" ht="56.25" customHeight="1"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38"/>
      <c r="AD3" s="138"/>
      <c r="AE3" s="138"/>
      <c r="AF3" s="138"/>
      <c r="AG3" s="138"/>
      <c r="AH3" s="138"/>
      <c r="AI3" s="138"/>
      <c r="AJ3" s="43"/>
      <c r="AK3" s="43"/>
      <c r="AL3" s="43"/>
      <c r="AM3" s="43"/>
      <c r="AN3" s="44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</row>
    <row r="6" spans="1:89" ht="12.75" customHeight="1">
      <c r="A6" s="136" t="s">
        <v>57</v>
      </c>
      <c r="B6" s="139" t="s">
        <v>0</v>
      </c>
      <c r="C6" s="139"/>
      <c r="D6" s="139"/>
      <c r="E6" s="131" t="s">
        <v>1</v>
      </c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1"/>
      <c r="AB6" s="131"/>
      <c r="AC6" s="131"/>
      <c r="AD6" s="131"/>
      <c r="AE6" s="131"/>
      <c r="AF6" s="131"/>
      <c r="AG6" s="131"/>
      <c r="AH6" s="131"/>
      <c r="AI6" s="131"/>
      <c r="AJ6" s="131"/>
      <c r="AK6" s="131"/>
      <c r="AL6" s="131"/>
      <c r="AM6" s="131"/>
      <c r="AN6" s="131"/>
      <c r="AO6" s="131"/>
      <c r="AP6" s="131"/>
      <c r="AQ6" s="131"/>
      <c r="AR6" s="131"/>
      <c r="AS6" s="131"/>
      <c r="AT6" s="131"/>
      <c r="AU6" s="131"/>
      <c r="AV6" s="131"/>
      <c r="AW6" s="131"/>
      <c r="AX6" s="131"/>
      <c r="AY6" s="131"/>
      <c r="AZ6" s="131"/>
      <c r="BA6" s="131"/>
      <c r="BB6" s="131"/>
      <c r="BC6" s="131"/>
      <c r="BD6" s="131"/>
      <c r="BE6" s="131"/>
      <c r="BF6" s="131"/>
      <c r="BG6" s="131"/>
      <c r="BH6" s="131"/>
      <c r="BI6" s="131"/>
      <c r="BJ6" s="131"/>
      <c r="BK6" s="131"/>
      <c r="BL6" s="131"/>
      <c r="BM6" s="131"/>
      <c r="BN6" s="131"/>
      <c r="BO6" s="131"/>
      <c r="BP6" s="131"/>
      <c r="BQ6" s="131"/>
      <c r="BR6" s="131"/>
      <c r="BS6" s="131"/>
      <c r="BT6" s="131"/>
      <c r="BU6" s="131"/>
      <c r="BV6" s="131"/>
      <c r="BW6" s="131"/>
      <c r="BX6" s="131"/>
      <c r="BY6" s="131"/>
      <c r="BZ6" s="131"/>
      <c r="CA6" s="131"/>
      <c r="CB6" s="131"/>
      <c r="CC6" s="131"/>
      <c r="CD6" s="131"/>
      <c r="CE6" s="131"/>
      <c r="CF6" s="131"/>
      <c r="CG6" s="131"/>
      <c r="CH6" s="131"/>
      <c r="CI6" s="131"/>
      <c r="CJ6" s="131"/>
      <c r="CK6" s="131"/>
    </row>
    <row r="7" spans="1:89" ht="72" customHeight="1">
      <c r="A7" s="136"/>
      <c r="B7" s="139"/>
      <c r="C7" s="139"/>
      <c r="D7" s="139"/>
      <c r="E7" s="135" t="s">
        <v>58</v>
      </c>
      <c r="F7" s="135"/>
      <c r="G7" s="135"/>
      <c r="H7" s="135"/>
      <c r="I7" s="135"/>
      <c r="J7" s="135" t="s">
        <v>59</v>
      </c>
      <c r="K7" s="135"/>
      <c r="L7" s="135"/>
      <c r="M7" s="135"/>
      <c r="N7" s="135"/>
      <c r="O7" s="135" t="s">
        <v>37</v>
      </c>
      <c r="P7" s="135"/>
      <c r="Q7" s="135"/>
      <c r="R7" s="135"/>
      <c r="S7" s="135"/>
      <c r="T7" s="136" t="s">
        <v>60</v>
      </c>
      <c r="U7" s="136"/>
      <c r="V7" s="136"/>
      <c r="W7" s="136"/>
      <c r="X7" s="136"/>
      <c r="Y7" s="136" t="s">
        <v>61</v>
      </c>
      <c r="Z7" s="136"/>
      <c r="AA7" s="136"/>
      <c r="AB7" s="136"/>
      <c r="AC7" s="136"/>
      <c r="AD7" s="135" t="s">
        <v>62</v>
      </c>
      <c r="AE7" s="135"/>
      <c r="AF7" s="135"/>
      <c r="AG7" s="135"/>
      <c r="AH7" s="135"/>
      <c r="AI7" s="135" t="s">
        <v>63</v>
      </c>
      <c r="AJ7" s="135"/>
      <c r="AK7" s="135"/>
      <c r="AL7" s="135"/>
      <c r="AM7" s="135"/>
      <c r="AN7" s="135" t="s">
        <v>64</v>
      </c>
      <c r="AO7" s="135"/>
      <c r="AP7" s="135"/>
      <c r="AQ7" s="135"/>
      <c r="AR7" s="135"/>
      <c r="AS7" s="135" t="s">
        <v>65</v>
      </c>
      <c r="AT7" s="135"/>
      <c r="AU7" s="135"/>
      <c r="AV7" s="135"/>
      <c r="AW7" s="135"/>
      <c r="AX7" s="135" t="s">
        <v>46</v>
      </c>
      <c r="AY7" s="135"/>
      <c r="AZ7" s="135"/>
      <c r="BA7" s="135"/>
      <c r="BB7" s="135"/>
      <c r="BC7" s="135" t="s">
        <v>66</v>
      </c>
      <c r="BD7" s="135"/>
      <c r="BE7" s="135"/>
      <c r="BF7" s="135"/>
      <c r="BG7" s="135"/>
      <c r="BH7" s="135" t="s">
        <v>67</v>
      </c>
      <c r="BI7" s="135"/>
      <c r="BJ7" s="135"/>
      <c r="BK7" s="135"/>
      <c r="BL7" s="135"/>
      <c r="BM7" s="135" t="s">
        <v>68</v>
      </c>
      <c r="BN7" s="135"/>
      <c r="BO7" s="135"/>
      <c r="BP7" s="135"/>
      <c r="BQ7" s="135"/>
      <c r="BR7" s="135" t="s">
        <v>69</v>
      </c>
      <c r="BS7" s="135"/>
      <c r="BT7" s="135"/>
      <c r="BU7" s="135"/>
      <c r="BV7" s="135"/>
      <c r="BW7" s="137" t="s">
        <v>70</v>
      </c>
      <c r="BX7" s="137"/>
      <c r="BY7" s="137"/>
      <c r="BZ7" s="137"/>
      <c r="CA7" s="137"/>
      <c r="CB7" s="135" t="s">
        <v>71</v>
      </c>
      <c r="CC7" s="135"/>
      <c r="CD7" s="135"/>
      <c r="CE7" s="135"/>
      <c r="CF7" s="135"/>
      <c r="CG7" s="135" t="s">
        <v>54</v>
      </c>
      <c r="CH7" s="135"/>
      <c r="CI7" s="135"/>
      <c r="CJ7" s="135"/>
      <c r="CK7" s="135"/>
    </row>
    <row r="8" spans="1:89" ht="26.25" customHeight="1">
      <c r="A8" s="136"/>
      <c r="B8" s="135" t="s">
        <v>72</v>
      </c>
      <c r="C8" s="135" t="s">
        <v>14</v>
      </c>
      <c r="D8" s="46"/>
      <c r="E8" s="135" t="s">
        <v>72</v>
      </c>
      <c r="F8" s="135" t="s">
        <v>14</v>
      </c>
      <c r="G8" s="135"/>
      <c r="H8" s="135" t="s">
        <v>73</v>
      </c>
      <c r="I8" s="135"/>
      <c r="J8" s="135" t="s">
        <v>72</v>
      </c>
      <c r="K8" s="135" t="s">
        <v>14</v>
      </c>
      <c r="L8" s="135"/>
      <c r="M8" s="135" t="s">
        <v>73</v>
      </c>
      <c r="N8" s="135"/>
      <c r="O8" s="135" t="s">
        <v>72</v>
      </c>
      <c r="P8" s="135" t="s">
        <v>14</v>
      </c>
      <c r="Q8" s="135"/>
      <c r="R8" s="135" t="s">
        <v>73</v>
      </c>
      <c r="S8" s="135"/>
      <c r="T8" s="135" t="s">
        <v>72</v>
      </c>
      <c r="U8" s="135" t="s">
        <v>14</v>
      </c>
      <c r="V8" s="135"/>
      <c r="W8" s="135" t="s">
        <v>73</v>
      </c>
      <c r="X8" s="135"/>
      <c r="Y8" s="135" t="s">
        <v>72</v>
      </c>
      <c r="Z8" s="135" t="s">
        <v>14</v>
      </c>
      <c r="AA8" s="135"/>
      <c r="AB8" s="136" t="s">
        <v>73</v>
      </c>
      <c r="AC8" s="136"/>
      <c r="AD8" s="135" t="s">
        <v>72</v>
      </c>
      <c r="AE8" s="135" t="s">
        <v>14</v>
      </c>
      <c r="AF8" s="135"/>
      <c r="AG8" s="136" t="s">
        <v>73</v>
      </c>
      <c r="AH8" s="136"/>
      <c r="AI8" s="135" t="s">
        <v>72</v>
      </c>
      <c r="AJ8" s="135" t="s">
        <v>14</v>
      </c>
      <c r="AK8" s="135"/>
      <c r="AL8" s="136" t="s">
        <v>73</v>
      </c>
      <c r="AM8" s="136"/>
      <c r="AN8" s="135" t="s">
        <v>72</v>
      </c>
      <c r="AO8" s="135" t="s">
        <v>14</v>
      </c>
      <c r="AP8" s="135"/>
      <c r="AQ8" s="136" t="s">
        <v>73</v>
      </c>
      <c r="AR8" s="136"/>
      <c r="AS8" s="135" t="s">
        <v>72</v>
      </c>
      <c r="AT8" s="135" t="s">
        <v>14</v>
      </c>
      <c r="AU8" s="135"/>
      <c r="AV8" s="136" t="s">
        <v>73</v>
      </c>
      <c r="AW8" s="136"/>
      <c r="AX8" s="135" t="s">
        <v>72</v>
      </c>
      <c r="AY8" s="135" t="s">
        <v>14</v>
      </c>
      <c r="AZ8" s="135"/>
      <c r="BA8" s="136" t="s">
        <v>73</v>
      </c>
      <c r="BB8" s="136"/>
      <c r="BC8" s="135" t="s">
        <v>72</v>
      </c>
      <c r="BD8" s="135" t="s">
        <v>14</v>
      </c>
      <c r="BE8" s="135"/>
      <c r="BF8" s="136" t="s">
        <v>73</v>
      </c>
      <c r="BG8" s="136"/>
      <c r="BH8" s="135" t="s">
        <v>72</v>
      </c>
      <c r="BI8" s="135" t="s">
        <v>14</v>
      </c>
      <c r="BJ8" s="135"/>
      <c r="BK8" s="136" t="s">
        <v>73</v>
      </c>
      <c r="BL8" s="136"/>
      <c r="BM8" s="135" t="s">
        <v>72</v>
      </c>
      <c r="BN8" s="135" t="s">
        <v>14</v>
      </c>
      <c r="BO8" s="135"/>
      <c r="BP8" s="136" t="s">
        <v>73</v>
      </c>
      <c r="BQ8" s="136"/>
      <c r="BR8" s="135" t="s">
        <v>72</v>
      </c>
      <c r="BS8" s="135" t="s">
        <v>14</v>
      </c>
      <c r="BT8" s="135"/>
      <c r="BU8" s="136" t="s">
        <v>73</v>
      </c>
      <c r="BV8" s="136"/>
      <c r="BW8" s="135" t="s">
        <v>72</v>
      </c>
      <c r="BX8" s="135" t="s">
        <v>14</v>
      </c>
      <c r="BY8" s="135"/>
      <c r="BZ8" s="136" t="s">
        <v>73</v>
      </c>
      <c r="CA8" s="136"/>
      <c r="CB8" s="135" t="s">
        <v>72</v>
      </c>
      <c r="CC8" s="135" t="s">
        <v>14</v>
      </c>
      <c r="CD8" s="135"/>
      <c r="CE8" s="136" t="s">
        <v>73</v>
      </c>
      <c r="CF8" s="136"/>
      <c r="CG8" s="135" t="s">
        <v>72</v>
      </c>
      <c r="CH8" s="135" t="s">
        <v>14</v>
      </c>
      <c r="CI8" s="135"/>
      <c r="CJ8" s="136" t="s">
        <v>73</v>
      </c>
      <c r="CK8" s="136"/>
    </row>
    <row r="9" spans="1:89" ht="66" customHeight="1">
      <c r="A9" s="136"/>
      <c r="B9" s="135"/>
      <c r="C9" s="135"/>
      <c r="D9" s="47" t="s">
        <v>74</v>
      </c>
      <c r="E9" s="135"/>
      <c r="F9" s="11" t="s">
        <v>95</v>
      </c>
      <c r="G9" s="11" t="s">
        <v>96</v>
      </c>
      <c r="H9" s="11" t="s">
        <v>97</v>
      </c>
      <c r="I9" s="11" t="s">
        <v>98</v>
      </c>
      <c r="J9" s="135"/>
      <c r="K9" s="11" t="s">
        <v>95</v>
      </c>
      <c r="L9" s="11" t="s">
        <v>96</v>
      </c>
      <c r="M9" s="11" t="s">
        <v>97</v>
      </c>
      <c r="N9" s="11" t="s">
        <v>98</v>
      </c>
      <c r="O9" s="135"/>
      <c r="P9" s="11" t="s">
        <v>95</v>
      </c>
      <c r="Q9" s="11" t="s">
        <v>96</v>
      </c>
      <c r="R9" s="11" t="s">
        <v>97</v>
      </c>
      <c r="S9" s="11" t="s">
        <v>98</v>
      </c>
      <c r="T9" s="135"/>
      <c r="U9" s="11" t="s">
        <v>95</v>
      </c>
      <c r="V9" s="11" t="s">
        <v>96</v>
      </c>
      <c r="W9" s="11" t="s">
        <v>97</v>
      </c>
      <c r="X9" s="11" t="s">
        <v>98</v>
      </c>
      <c r="Y9" s="135"/>
      <c r="Z9" s="11" t="s">
        <v>95</v>
      </c>
      <c r="AA9" s="11" t="s">
        <v>96</v>
      </c>
      <c r="AB9" s="11" t="s">
        <v>97</v>
      </c>
      <c r="AC9" s="11" t="s">
        <v>98</v>
      </c>
      <c r="AD9" s="135"/>
      <c r="AE9" s="11" t="s">
        <v>95</v>
      </c>
      <c r="AF9" s="11" t="s">
        <v>96</v>
      </c>
      <c r="AG9" s="11" t="s">
        <v>97</v>
      </c>
      <c r="AH9" s="11" t="s">
        <v>98</v>
      </c>
      <c r="AI9" s="135"/>
      <c r="AJ9" s="11" t="s">
        <v>95</v>
      </c>
      <c r="AK9" s="11" t="s">
        <v>96</v>
      </c>
      <c r="AL9" s="11" t="s">
        <v>97</v>
      </c>
      <c r="AM9" s="11" t="s">
        <v>98</v>
      </c>
      <c r="AN9" s="135"/>
      <c r="AO9" s="11" t="s">
        <v>95</v>
      </c>
      <c r="AP9" s="11" t="s">
        <v>96</v>
      </c>
      <c r="AQ9" s="11" t="s">
        <v>97</v>
      </c>
      <c r="AR9" s="11" t="s">
        <v>98</v>
      </c>
      <c r="AS9" s="135"/>
      <c r="AT9" s="11" t="s">
        <v>95</v>
      </c>
      <c r="AU9" s="11" t="s">
        <v>96</v>
      </c>
      <c r="AV9" s="11" t="s">
        <v>97</v>
      </c>
      <c r="AW9" s="11" t="s">
        <v>98</v>
      </c>
      <c r="AX9" s="135"/>
      <c r="AY9" s="11" t="s">
        <v>95</v>
      </c>
      <c r="AZ9" s="11" t="s">
        <v>96</v>
      </c>
      <c r="BA9" s="11" t="s">
        <v>97</v>
      </c>
      <c r="BB9" s="11" t="s">
        <v>98</v>
      </c>
      <c r="BC9" s="135"/>
      <c r="BD9" s="11" t="s">
        <v>95</v>
      </c>
      <c r="BE9" s="11" t="s">
        <v>96</v>
      </c>
      <c r="BF9" s="11" t="s">
        <v>97</v>
      </c>
      <c r="BG9" s="11" t="s">
        <v>98</v>
      </c>
      <c r="BH9" s="135"/>
      <c r="BI9" s="11" t="s">
        <v>95</v>
      </c>
      <c r="BJ9" s="11" t="s">
        <v>96</v>
      </c>
      <c r="BK9" s="11" t="s">
        <v>97</v>
      </c>
      <c r="BL9" s="11" t="s">
        <v>98</v>
      </c>
      <c r="BM9" s="135"/>
      <c r="BN9" s="11" t="s">
        <v>95</v>
      </c>
      <c r="BO9" s="11" t="s">
        <v>96</v>
      </c>
      <c r="BP9" s="11" t="s">
        <v>97</v>
      </c>
      <c r="BQ9" s="11" t="s">
        <v>98</v>
      </c>
      <c r="BR9" s="135"/>
      <c r="BS9" s="11" t="s">
        <v>95</v>
      </c>
      <c r="BT9" s="11" t="s">
        <v>96</v>
      </c>
      <c r="BU9" s="11" t="s">
        <v>97</v>
      </c>
      <c r="BV9" s="11" t="s">
        <v>98</v>
      </c>
      <c r="BW9" s="135"/>
      <c r="BX9" s="11" t="s">
        <v>95</v>
      </c>
      <c r="BY9" s="11" t="s">
        <v>96</v>
      </c>
      <c r="BZ9" s="11" t="s">
        <v>97</v>
      </c>
      <c r="CA9" s="11" t="s">
        <v>98</v>
      </c>
      <c r="CB9" s="135"/>
      <c r="CC9" s="11" t="s">
        <v>95</v>
      </c>
      <c r="CD9" s="11" t="s">
        <v>96</v>
      </c>
      <c r="CE9" s="11" t="s">
        <v>97</v>
      </c>
      <c r="CF9" s="11" t="s">
        <v>98</v>
      </c>
      <c r="CG9" s="135"/>
      <c r="CH9" s="11" t="s">
        <v>95</v>
      </c>
      <c r="CI9" s="11" t="s">
        <v>96</v>
      </c>
      <c r="CJ9" s="11" t="s">
        <v>97</v>
      </c>
      <c r="CK9" s="11" t="s">
        <v>98</v>
      </c>
    </row>
    <row r="10" spans="1:89" s="51" customFormat="1" ht="25.5" customHeight="1">
      <c r="A10" s="48" t="s">
        <v>75</v>
      </c>
      <c r="B10" s="77">
        <f aca="true" t="shared" si="0" ref="B10:B16">E10+O10+T10+Y10+AD10+AI10+AN10+BC10+BM10+CG10+J10+AS10+BR10+BW10+CB10+BH10</f>
        <v>1337728</v>
      </c>
      <c r="C10" s="77">
        <f aca="true" t="shared" si="1" ref="C10:C16">G10+L10+Q10+V10+AA10+AK10+AP10+BE10+BO10+BT10+BY10+CD10+CI10+AF10+BJ10</f>
        <v>634837.6900000001</v>
      </c>
      <c r="D10" s="94">
        <f aca="true" t="shared" si="2" ref="D10:D19">C10/B10*100</f>
        <v>47.45641042125156</v>
      </c>
      <c r="E10" s="95">
        <v>36000</v>
      </c>
      <c r="F10" s="50">
        <v>14214.83</v>
      </c>
      <c r="G10" s="50">
        <v>18027.09</v>
      </c>
      <c r="H10" s="96">
        <f aca="true" t="shared" si="3" ref="H10:H19">G10/F10*100</f>
        <v>126.81889266350706</v>
      </c>
      <c r="I10" s="53">
        <f aca="true" t="shared" si="4" ref="I10:I19">G10/E10*100</f>
        <v>50.075250000000004</v>
      </c>
      <c r="J10" s="97">
        <v>362800</v>
      </c>
      <c r="K10" s="98">
        <v>142371.25</v>
      </c>
      <c r="L10" s="50">
        <v>161718.95</v>
      </c>
      <c r="M10" s="96">
        <f aca="true" t="shared" si="5" ref="M10:M19">L10/K10*100</f>
        <v>113.58961166668131</v>
      </c>
      <c r="N10" s="53">
        <f aca="true" t="shared" si="6" ref="N10:N19">L10/J10*100</f>
        <v>44.575234288864394</v>
      </c>
      <c r="O10" s="97">
        <v>21000</v>
      </c>
      <c r="P10" s="98">
        <v>11609.7</v>
      </c>
      <c r="Q10" s="50">
        <v>93874.2</v>
      </c>
      <c r="R10" s="96">
        <v>0</v>
      </c>
      <c r="S10" s="53">
        <f aca="true" t="shared" si="7" ref="S10:S19">Q10/O10*100</f>
        <v>447.02000000000004</v>
      </c>
      <c r="T10" s="97">
        <v>150000</v>
      </c>
      <c r="U10" s="50">
        <v>8601.93</v>
      </c>
      <c r="V10" s="50">
        <v>1588.71</v>
      </c>
      <c r="W10" s="96">
        <f aca="true" t="shared" si="8" ref="W10:W19">V10/U10*100</f>
        <v>18.469227254813745</v>
      </c>
      <c r="X10" s="53">
        <f aca="true" t="shared" si="9" ref="X10:X19">V10/T10*100</f>
        <v>1.0591400000000002</v>
      </c>
      <c r="Y10" s="97">
        <v>450000</v>
      </c>
      <c r="Z10" s="50">
        <v>25745.02</v>
      </c>
      <c r="AA10" s="50">
        <v>9143.49</v>
      </c>
      <c r="AB10" s="96">
        <f aca="true" t="shared" si="10" ref="AB10:AB19">AA10/Z10*100</f>
        <v>35.51556767095151</v>
      </c>
      <c r="AC10" s="53">
        <f aca="true" t="shared" si="11" ref="AC10:AC19">AA10/Y10*100</f>
        <v>2.031886666666667</v>
      </c>
      <c r="AD10" s="97">
        <v>3000</v>
      </c>
      <c r="AE10" s="97">
        <v>600</v>
      </c>
      <c r="AF10" s="50">
        <v>700</v>
      </c>
      <c r="AG10" s="96">
        <f>AF10/AE10*100</f>
        <v>116.66666666666667</v>
      </c>
      <c r="AH10" s="53">
        <f aca="true" t="shared" si="12" ref="AH10:AH16">AF10/AD10*100</f>
        <v>23.333333333333332</v>
      </c>
      <c r="AI10" s="97">
        <v>269000</v>
      </c>
      <c r="AJ10" s="50">
        <v>96167.6</v>
      </c>
      <c r="AK10" s="50">
        <v>313540.6</v>
      </c>
      <c r="AL10" s="96">
        <f aca="true" t="shared" si="13" ref="AL10:AL16">AK10/AJ10*100</f>
        <v>326.0355878695111</v>
      </c>
      <c r="AM10" s="53">
        <f aca="true" t="shared" si="14" ref="AM10:AM19">AK10/AI10*100</f>
        <v>116.55784386617098</v>
      </c>
      <c r="AN10" s="97">
        <v>16600</v>
      </c>
      <c r="AO10" s="50">
        <v>6916.65</v>
      </c>
      <c r="AP10" s="50">
        <v>6916.65</v>
      </c>
      <c r="AQ10" s="96">
        <f>AP10/AO10*100</f>
        <v>100</v>
      </c>
      <c r="AR10" s="53">
        <f>AP10/AN10*100</f>
        <v>41.66656626506024</v>
      </c>
      <c r="AS10" s="53"/>
      <c r="AT10" s="53"/>
      <c r="AU10" s="50"/>
      <c r="AV10" s="96"/>
      <c r="AW10" s="53"/>
      <c r="AX10" s="53"/>
      <c r="AY10" s="53"/>
      <c r="AZ10" s="50"/>
      <c r="BA10" s="96"/>
      <c r="BB10" s="53"/>
      <c r="BC10" s="97"/>
      <c r="BD10" s="49"/>
      <c r="BE10" s="50"/>
      <c r="BF10" s="96"/>
      <c r="BG10" s="53"/>
      <c r="BH10" s="97"/>
      <c r="BI10" s="50"/>
      <c r="BJ10" s="50"/>
      <c r="BK10" s="96"/>
      <c r="BL10" s="53"/>
      <c r="BM10" s="97"/>
      <c r="BN10" s="50"/>
      <c r="BO10" s="50"/>
      <c r="BP10" s="96"/>
      <c r="BQ10" s="53"/>
      <c r="BR10" s="50"/>
      <c r="BS10" s="50"/>
      <c r="BT10" s="50"/>
      <c r="BU10" s="96"/>
      <c r="BV10" s="53"/>
      <c r="BW10" s="97"/>
      <c r="BX10" s="50"/>
      <c r="BY10" s="50"/>
      <c r="BZ10" s="96"/>
      <c r="CA10" s="53"/>
      <c r="CB10" s="97">
        <v>29328</v>
      </c>
      <c r="CC10" s="50"/>
      <c r="CD10" s="50">
        <v>29328</v>
      </c>
      <c r="CE10" s="96"/>
      <c r="CF10" s="53"/>
      <c r="CG10" s="49"/>
      <c r="CH10" s="50"/>
      <c r="CI10" s="50"/>
      <c r="CJ10" s="96"/>
      <c r="CK10" s="53"/>
    </row>
    <row r="11" spans="1:89" s="54" customFormat="1" ht="24.75" customHeight="1">
      <c r="A11" s="52" t="s">
        <v>76</v>
      </c>
      <c r="B11" s="77">
        <f t="shared" si="0"/>
        <v>1598800</v>
      </c>
      <c r="C11" s="77">
        <f t="shared" si="1"/>
        <v>556924.8200000002</v>
      </c>
      <c r="D11" s="94">
        <f t="shared" si="2"/>
        <v>34.833926695021276</v>
      </c>
      <c r="E11" s="95">
        <v>90000</v>
      </c>
      <c r="F11" s="50">
        <v>25311</v>
      </c>
      <c r="G11" s="50">
        <v>27342.27</v>
      </c>
      <c r="H11" s="96">
        <f t="shared" si="3"/>
        <v>108.02524594050018</v>
      </c>
      <c r="I11" s="53">
        <f t="shared" si="4"/>
        <v>30.3803</v>
      </c>
      <c r="J11" s="97">
        <v>470200</v>
      </c>
      <c r="K11" s="98">
        <v>185457.28</v>
      </c>
      <c r="L11" s="50">
        <v>209596.31</v>
      </c>
      <c r="M11" s="96">
        <f t="shared" si="5"/>
        <v>113.01595170596701</v>
      </c>
      <c r="N11" s="53">
        <f t="shared" si="6"/>
        <v>44.575991067630795</v>
      </c>
      <c r="O11" s="97">
        <v>30000</v>
      </c>
      <c r="P11" s="81">
        <v>21623.94</v>
      </c>
      <c r="Q11" s="50">
        <v>41996.69</v>
      </c>
      <c r="R11" s="96">
        <f>Q11/P11*100</f>
        <v>194.21386666814652</v>
      </c>
      <c r="S11" s="53">
        <f t="shared" si="7"/>
        <v>139.98896666666667</v>
      </c>
      <c r="T11" s="97">
        <v>430000</v>
      </c>
      <c r="U11" s="50">
        <v>6106.88</v>
      </c>
      <c r="V11" s="50">
        <v>187842.54</v>
      </c>
      <c r="W11" s="96">
        <f t="shared" si="8"/>
        <v>3075.9166710333266</v>
      </c>
      <c r="X11" s="53">
        <f t="shared" si="9"/>
        <v>43.68431162790698</v>
      </c>
      <c r="Y11" s="97">
        <v>480000</v>
      </c>
      <c r="Z11" s="99">
        <v>9534.05</v>
      </c>
      <c r="AA11" s="50">
        <v>7672.15</v>
      </c>
      <c r="AB11" s="96">
        <f t="shared" si="10"/>
        <v>80.4710485050949</v>
      </c>
      <c r="AC11" s="53">
        <f t="shared" si="11"/>
        <v>1.5983645833333333</v>
      </c>
      <c r="AD11" s="97">
        <v>6000</v>
      </c>
      <c r="AE11" s="97">
        <v>2600</v>
      </c>
      <c r="AF11" s="50">
        <v>1600</v>
      </c>
      <c r="AG11" s="96">
        <f>AF11/AE11*100</f>
        <v>61.53846153846154</v>
      </c>
      <c r="AH11" s="53">
        <f t="shared" si="12"/>
        <v>26.666666666666668</v>
      </c>
      <c r="AI11" s="97">
        <v>92600</v>
      </c>
      <c r="AJ11" s="100">
        <v>29072.94</v>
      </c>
      <c r="AK11" s="50">
        <v>72208.19</v>
      </c>
      <c r="AL11" s="96">
        <f t="shared" si="13"/>
        <v>248.36906759343913</v>
      </c>
      <c r="AM11" s="53">
        <f t="shared" si="14"/>
        <v>77.97860691144709</v>
      </c>
      <c r="AN11" s="97"/>
      <c r="AO11" s="50"/>
      <c r="AP11" s="50"/>
      <c r="AQ11" s="96">
        <v>0</v>
      </c>
      <c r="AR11" s="53"/>
      <c r="AS11" s="53"/>
      <c r="AT11" s="53"/>
      <c r="AU11" s="50"/>
      <c r="AV11" s="96"/>
      <c r="AW11" s="53"/>
      <c r="AX11" s="53"/>
      <c r="AY11" s="53"/>
      <c r="AZ11" s="50"/>
      <c r="BA11" s="96"/>
      <c r="BB11" s="53"/>
      <c r="BC11" s="97"/>
      <c r="BD11" s="50"/>
      <c r="BE11" s="50"/>
      <c r="BF11" s="96"/>
      <c r="BG11" s="53"/>
      <c r="BH11" s="97"/>
      <c r="BI11" s="50"/>
      <c r="BJ11" s="50"/>
      <c r="BK11" s="96"/>
      <c r="BL11" s="53"/>
      <c r="BM11" s="97"/>
      <c r="BN11" s="53"/>
      <c r="BO11" s="50"/>
      <c r="BP11" s="96"/>
      <c r="BQ11" s="53"/>
      <c r="BR11" s="50"/>
      <c r="BS11" s="50"/>
      <c r="BT11" s="50">
        <v>8666.67</v>
      </c>
      <c r="BU11" s="96"/>
      <c r="BV11" s="53"/>
      <c r="BW11" s="97"/>
      <c r="BX11" s="50"/>
      <c r="BY11" s="50"/>
      <c r="BZ11" s="96"/>
      <c r="CA11" s="53"/>
      <c r="CB11" s="97"/>
      <c r="CC11" s="50"/>
      <c r="CD11" s="50"/>
      <c r="CE11" s="96"/>
      <c r="CF11" s="53"/>
      <c r="CG11" s="49"/>
      <c r="CH11" s="50">
        <v>500</v>
      </c>
      <c r="CI11" s="50"/>
      <c r="CJ11" s="96"/>
      <c r="CK11" s="53"/>
    </row>
    <row r="12" spans="1:89" s="54" customFormat="1" ht="24.75" customHeight="1">
      <c r="A12" s="52" t="s">
        <v>77</v>
      </c>
      <c r="B12" s="77">
        <f t="shared" si="0"/>
        <v>2060102</v>
      </c>
      <c r="C12" s="77">
        <f t="shared" si="1"/>
        <v>998609.64</v>
      </c>
      <c r="D12" s="94">
        <f t="shared" si="2"/>
        <v>48.47379595767588</v>
      </c>
      <c r="E12" s="101">
        <v>177000</v>
      </c>
      <c r="F12" s="50">
        <v>48315.39</v>
      </c>
      <c r="G12" s="50">
        <v>70941.62</v>
      </c>
      <c r="H12" s="96">
        <f t="shared" si="3"/>
        <v>146.83027499105356</v>
      </c>
      <c r="I12" s="53">
        <f t="shared" si="4"/>
        <v>40.08001129943503</v>
      </c>
      <c r="J12" s="97">
        <v>467900</v>
      </c>
      <c r="K12" s="98">
        <v>184520.64</v>
      </c>
      <c r="L12" s="50">
        <v>208532.41</v>
      </c>
      <c r="M12" s="96">
        <f t="shared" si="5"/>
        <v>113.01305371583364</v>
      </c>
      <c r="N12" s="53">
        <f t="shared" si="6"/>
        <v>44.567730284248775</v>
      </c>
      <c r="O12" s="97">
        <v>84000</v>
      </c>
      <c r="P12" s="81">
        <v>45498.9</v>
      </c>
      <c r="Q12" s="50">
        <v>506625.77</v>
      </c>
      <c r="R12" s="96">
        <f>Q12/P12*100</f>
        <v>1113.4901503113263</v>
      </c>
      <c r="S12" s="53">
        <f t="shared" si="7"/>
        <v>603.1259166666666</v>
      </c>
      <c r="T12" s="97">
        <v>240000</v>
      </c>
      <c r="U12" s="81">
        <v>7468.27</v>
      </c>
      <c r="V12" s="50">
        <v>2718.47</v>
      </c>
      <c r="W12" s="96">
        <f t="shared" si="8"/>
        <v>36.400264050442736</v>
      </c>
      <c r="X12" s="53">
        <f t="shared" si="9"/>
        <v>1.1326958333333332</v>
      </c>
      <c r="Y12" s="97">
        <v>850000</v>
      </c>
      <c r="Z12" s="68">
        <v>45073.91</v>
      </c>
      <c r="AA12" s="50">
        <v>34951.52</v>
      </c>
      <c r="AB12" s="96">
        <f t="shared" si="10"/>
        <v>77.54268489243555</v>
      </c>
      <c r="AC12" s="53">
        <f t="shared" si="11"/>
        <v>4.111943529411764</v>
      </c>
      <c r="AD12" s="97">
        <v>4000</v>
      </c>
      <c r="AE12" s="97">
        <v>1200</v>
      </c>
      <c r="AF12" s="50">
        <v>2700</v>
      </c>
      <c r="AG12" s="96">
        <v>0</v>
      </c>
      <c r="AH12" s="53">
        <f t="shared" si="12"/>
        <v>67.5</v>
      </c>
      <c r="AI12" s="97">
        <v>147900</v>
      </c>
      <c r="AJ12" s="102">
        <v>56147.19</v>
      </c>
      <c r="AK12" s="50">
        <v>91729.62</v>
      </c>
      <c r="AL12" s="96">
        <f t="shared" si="13"/>
        <v>163.37348316095603</v>
      </c>
      <c r="AM12" s="53">
        <f t="shared" si="14"/>
        <v>62.02137931034483</v>
      </c>
      <c r="AN12" s="97">
        <v>15700</v>
      </c>
      <c r="AO12" s="50">
        <v>5250</v>
      </c>
      <c r="AP12" s="50">
        <v>5250</v>
      </c>
      <c r="AQ12" s="96">
        <v>0</v>
      </c>
      <c r="AR12" s="53">
        <f>AP12/AN12*100</f>
        <v>33.43949044585987</v>
      </c>
      <c r="AS12" s="53"/>
      <c r="AT12" s="53"/>
      <c r="AU12" s="50"/>
      <c r="AV12" s="96"/>
      <c r="AW12" s="53"/>
      <c r="AX12" s="53"/>
      <c r="AY12" s="53"/>
      <c r="AZ12" s="50"/>
      <c r="BA12" s="96"/>
      <c r="BB12" s="53"/>
      <c r="BC12" s="97"/>
      <c r="BD12" s="50"/>
      <c r="BE12" s="50"/>
      <c r="BF12" s="96"/>
      <c r="BG12" s="53"/>
      <c r="BH12" s="97"/>
      <c r="BI12" s="50"/>
      <c r="BJ12" s="50"/>
      <c r="BK12" s="96"/>
      <c r="BL12" s="53"/>
      <c r="BM12" s="97"/>
      <c r="BN12" s="53"/>
      <c r="BO12" s="50"/>
      <c r="BP12" s="96"/>
      <c r="BQ12" s="53"/>
      <c r="BR12" s="50"/>
      <c r="BS12" s="50"/>
      <c r="BT12" s="50"/>
      <c r="BU12" s="96"/>
      <c r="BV12" s="53"/>
      <c r="BW12" s="97"/>
      <c r="BX12" s="50"/>
      <c r="BY12" s="50">
        <v>1558.23</v>
      </c>
      <c r="BZ12" s="96"/>
      <c r="CA12" s="53"/>
      <c r="CB12" s="97">
        <v>73602</v>
      </c>
      <c r="CC12" s="50"/>
      <c r="CD12" s="50">
        <v>73602</v>
      </c>
      <c r="CE12" s="96"/>
      <c r="CF12" s="53"/>
      <c r="CG12" s="49"/>
      <c r="CH12" s="50"/>
      <c r="CI12" s="50"/>
      <c r="CJ12" s="96"/>
      <c r="CK12" s="53"/>
    </row>
    <row r="13" spans="1:89" s="56" customFormat="1" ht="24.75" customHeight="1">
      <c r="A13" s="55" t="s">
        <v>78</v>
      </c>
      <c r="B13" s="77">
        <f t="shared" si="0"/>
        <v>2631540</v>
      </c>
      <c r="C13" s="77">
        <f t="shared" si="1"/>
        <v>1123388.98</v>
      </c>
      <c r="D13" s="94">
        <f t="shared" si="2"/>
        <v>42.68941304331304</v>
      </c>
      <c r="E13" s="97">
        <v>126000</v>
      </c>
      <c r="F13" s="103">
        <v>217882.62</v>
      </c>
      <c r="G13" s="103">
        <v>40843.28</v>
      </c>
      <c r="H13" s="96">
        <f t="shared" si="3"/>
        <v>18.745542898281652</v>
      </c>
      <c r="I13" s="53">
        <f t="shared" si="4"/>
        <v>32.415301587301585</v>
      </c>
      <c r="J13" s="97">
        <v>689900</v>
      </c>
      <c r="K13" s="98">
        <v>271629.37</v>
      </c>
      <c r="L13" s="103">
        <v>307478.87</v>
      </c>
      <c r="M13" s="96">
        <f t="shared" si="5"/>
        <v>113.19794689359254</v>
      </c>
      <c r="N13" s="53">
        <f t="shared" si="6"/>
        <v>44.568614291926366</v>
      </c>
      <c r="O13" s="97">
        <v>48000</v>
      </c>
      <c r="P13" s="98">
        <v>25129.2</v>
      </c>
      <c r="Q13" s="103">
        <v>50750.04</v>
      </c>
      <c r="R13" s="96">
        <f>Q13/P13*100</f>
        <v>201.95644907120004</v>
      </c>
      <c r="S13" s="53">
        <f t="shared" si="7"/>
        <v>105.72925</v>
      </c>
      <c r="T13" s="97">
        <v>410000</v>
      </c>
      <c r="U13" s="98">
        <v>3849</v>
      </c>
      <c r="V13" s="103">
        <v>12186.72</v>
      </c>
      <c r="W13" s="96">
        <f t="shared" si="8"/>
        <v>316.62042088854247</v>
      </c>
      <c r="X13" s="53">
        <f t="shared" si="9"/>
        <v>2.9723707317073167</v>
      </c>
      <c r="Y13" s="97">
        <v>1100000</v>
      </c>
      <c r="Z13" s="50">
        <v>92391.58</v>
      </c>
      <c r="AA13" s="103">
        <v>61030.23</v>
      </c>
      <c r="AB13" s="96">
        <f t="shared" si="10"/>
        <v>66.05605186100291</v>
      </c>
      <c r="AC13" s="53">
        <f t="shared" si="11"/>
        <v>5.548202727272727</v>
      </c>
      <c r="AD13" s="97">
        <v>9000</v>
      </c>
      <c r="AE13" s="97">
        <v>4130</v>
      </c>
      <c r="AF13" s="103">
        <v>3180</v>
      </c>
      <c r="AG13" s="96">
        <f>AF13/AE13*100</f>
        <v>76.99757869249395</v>
      </c>
      <c r="AH13" s="53">
        <f t="shared" si="12"/>
        <v>35.333333333333336</v>
      </c>
      <c r="AI13" s="97">
        <v>115600</v>
      </c>
      <c r="AJ13" s="50">
        <v>50975.7</v>
      </c>
      <c r="AK13" s="103">
        <v>48044.84</v>
      </c>
      <c r="AL13" s="96">
        <f t="shared" si="13"/>
        <v>94.25047620729092</v>
      </c>
      <c r="AM13" s="53">
        <f t="shared" si="14"/>
        <v>41.5612802768166</v>
      </c>
      <c r="AN13" s="97"/>
      <c r="AO13" s="50"/>
      <c r="AP13" s="103">
        <v>0</v>
      </c>
      <c r="AQ13" s="96">
        <v>0</v>
      </c>
      <c r="AR13" s="53"/>
      <c r="AS13" s="53"/>
      <c r="AT13" s="53"/>
      <c r="AU13" s="103"/>
      <c r="AV13" s="96"/>
      <c r="AW13" s="53"/>
      <c r="AX13" s="53"/>
      <c r="AY13" s="53"/>
      <c r="AZ13" s="103"/>
      <c r="BA13" s="96"/>
      <c r="BB13" s="53"/>
      <c r="BC13" s="97">
        <v>10000</v>
      </c>
      <c r="BD13" s="50"/>
      <c r="BE13" s="103"/>
      <c r="BF13" s="96"/>
      <c r="BG13" s="53"/>
      <c r="BH13" s="97"/>
      <c r="BI13" s="50"/>
      <c r="BJ13" s="103"/>
      <c r="BK13" s="96"/>
      <c r="BL13" s="53"/>
      <c r="BM13" s="97"/>
      <c r="BN13" s="50"/>
      <c r="BO13" s="103"/>
      <c r="BP13" s="96"/>
      <c r="BQ13" s="53"/>
      <c r="BR13" s="50"/>
      <c r="BS13" s="50"/>
      <c r="BT13" s="103"/>
      <c r="BU13" s="96"/>
      <c r="BV13" s="53"/>
      <c r="BW13" s="97"/>
      <c r="BX13" s="50"/>
      <c r="BY13" s="103"/>
      <c r="BZ13" s="96"/>
      <c r="CA13" s="53"/>
      <c r="CB13" s="97">
        <v>123040</v>
      </c>
      <c r="CC13" s="50"/>
      <c r="CD13" s="103">
        <v>599875</v>
      </c>
      <c r="CE13" s="96"/>
      <c r="CF13" s="53"/>
      <c r="CG13" s="49"/>
      <c r="CH13" s="50"/>
      <c r="CI13" s="103"/>
      <c r="CJ13" s="96"/>
      <c r="CK13" s="53"/>
    </row>
    <row r="14" spans="1:89" s="54" customFormat="1" ht="24.75" customHeight="1">
      <c r="A14" s="52" t="s">
        <v>79</v>
      </c>
      <c r="B14" s="77">
        <f t="shared" si="0"/>
        <v>1452200</v>
      </c>
      <c r="C14" s="77">
        <f t="shared" si="1"/>
        <v>333214.58</v>
      </c>
      <c r="D14" s="94">
        <f t="shared" si="2"/>
        <v>22.945501996970115</v>
      </c>
      <c r="E14" s="104">
        <v>90000</v>
      </c>
      <c r="F14" s="50">
        <v>13399.6</v>
      </c>
      <c r="G14" s="50">
        <v>49960.41</v>
      </c>
      <c r="H14" s="96">
        <f t="shared" si="3"/>
        <v>372.85001044807314</v>
      </c>
      <c r="I14" s="53">
        <f t="shared" si="4"/>
        <v>55.51156666666667</v>
      </c>
      <c r="J14" s="97">
        <v>358100</v>
      </c>
      <c r="K14" s="98">
        <v>140497.91</v>
      </c>
      <c r="L14" s="50">
        <v>159591.06</v>
      </c>
      <c r="M14" s="96">
        <f t="shared" si="5"/>
        <v>113.58963275681467</v>
      </c>
      <c r="N14" s="53">
        <f t="shared" si="6"/>
        <v>44.56605975984362</v>
      </c>
      <c r="O14" s="97">
        <v>39000</v>
      </c>
      <c r="P14" s="81">
        <v>35640.57</v>
      </c>
      <c r="Q14" s="50">
        <v>44881.5</v>
      </c>
      <c r="R14" s="96">
        <v>0</v>
      </c>
      <c r="S14" s="53">
        <f t="shared" si="7"/>
        <v>115.08076923076922</v>
      </c>
      <c r="T14" s="97">
        <v>200000</v>
      </c>
      <c r="U14" s="50">
        <v>24463.34</v>
      </c>
      <c r="V14" s="50">
        <v>-23157.66</v>
      </c>
      <c r="W14" s="96">
        <f t="shared" si="8"/>
        <v>-94.66270754524933</v>
      </c>
      <c r="X14" s="53">
        <f t="shared" si="9"/>
        <v>-11.57883</v>
      </c>
      <c r="Y14" s="97">
        <v>640000</v>
      </c>
      <c r="Z14" s="99">
        <v>85881.77</v>
      </c>
      <c r="AA14" s="50">
        <v>45290.65</v>
      </c>
      <c r="AB14" s="96">
        <f t="shared" si="10"/>
        <v>52.736046311108865</v>
      </c>
      <c r="AC14" s="53">
        <f t="shared" si="11"/>
        <v>7.0766640625</v>
      </c>
      <c r="AD14" s="97">
        <v>2000</v>
      </c>
      <c r="AE14" s="105">
        <v>1200</v>
      </c>
      <c r="AF14" s="50">
        <v>1100</v>
      </c>
      <c r="AG14" s="96">
        <f>AF14/AE14*100</f>
        <v>91.66666666666666</v>
      </c>
      <c r="AH14" s="53">
        <f t="shared" si="12"/>
        <v>55.00000000000001</v>
      </c>
      <c r="AI14" s="97">
        <v>98100</v>
      </c>
      <c r="AJ14" s="50">
        <v>31292.68</v>
      </c>
      <c r="AK14" s="50">
        <v>30408.62</v>
      </c>
      <c r="AL14" s="96">
        <f t="shared" si="13"/>
        <v>97.17486645439125</v>
      </c>
      <c r="AM14" s="53">
        <f t="shared" si="14"/>
        <v>30.99757390417941</v>
      </c>
      <c r="AN14" s="97">
        <v>25000</v>
      </c>
      <c r="AO14" s="50">
        <v>25160.76</v>
      </c>
      <c r="AP14" s="50">
        <v>25140</v>
      </c>
      <c r="AQ14" s="96">
        <v>0</v>
      </c>
      <c r="AR14" s="53">
        <f>AP14/AN14*100</f>
        <v>100.56</v>
      </c>
      <c r="AS14" s="53"/>
      <c r="AT14" s="53"/>
      <c r="AU14" s="50"/>
      <c r="AV14" s="96"/>
      <c r="AW14" s="53"/>
      <c r="AX14" s="53"/>
      <c r="AY14" s="53"/>
      <c r="AZ14" s="50"/>
      <c r="BA14" s="96"/>
      <c r="BB14" s="53"/>
      <c r="BC14" s="97"/>
      <c r="BD14" s="50"/>
      <c r="BE14" s="50"/>
      <c r="BF14" s="96"/>
      <c r="BG14" s="53"/>
      <c r="BH14" s="97"/>
      <c r="BI14" s="50"/>
      <c r="BJ14" s="50"/>
      <c r="BK14" s="96"/>
      <c r="BL14" s="53"/>
      <c r="BM14" s="50"/>
      <c r="BN14" s="50"/>
      <c r="BO14" s="50"/>
      <c r="BP14" s="96"/>
      <c r="BQ14" s="53"/>
      <c r="BR14" s="97"/>
      <c r="BS14" s="50"/>
      <c r="BT14" s="50"/>
      <c r="BU14" s="96"/>
      <c r="BV14" s="53"/>
      <c r="BW14" s="97"/>
      <c r="BX14" s="50"/>
      <c r="BY14" s="50"/>
      <c r="BZ14" s="96"/>
      <c r="CA14" s="53"/>
      <c r="CB14" s="97"/>
      <c r="CC14" s="50"/>
      <c r="CD14" s="50"/>
      <c r="CE14" s="96"/>
      <c r="CF14" s="53"/>
      <c r="CG14" s="49"/>
      <c r="CH14" s="50"/>
      <c r="CI14" s="50"/>
      <c r="CJ14" s="96"/>
      <c r="CK14" s="53"/>
    </row>
    <row r="15" spans="1:89" s="54" customFormat="1" ht="24.75" customHeight="1">
      <c r="A15" s="52" t="s">
        <v>80</v>
      </c>
      <c r="B15" s="77">
        <f t="shared" si="0"/>
        <v>2267123</v>
      </c>
      <c r="C15" s="77">
        <f t="shared" si="1"/>
        <v>620291.7</v>
      </c>
      <c r="D15" s="94">
        <f t="shared" si="2"/>
        <v>27.360302021548893</v>
      </c>
      <c r="E15" s="95">
        <v>126000</v>
      </c>
      <c r="F15" s="50">
        <v>43432.86</v>
      </c>
      <c r="G15" s="50">
        <v>41352.53</v>
      </c>
      <c r="H15" s="96">
        <f t="shared" si="3"/>
        <v>95.21023943622409</v>
      </c>
      <c r="I15" s="53">
        <f t="shared" si="4"/>
        <v>32.81946825396825</v>
      </c>
      <c r="J15" s="97">
        <v>374800</v>
      </c>
      <c r="K15" s="98">
        <v>147991.18</v>
      </c>
      <c r="L15" s="50">
        <v>167038.69</v>
      </c>
      <c r="M15" s="96">
        <f t="shared" si="5"/>
        <v>112.87070621370813</v>
      </c>
      <c r="N15" s="53">
        <f t="shared" si="6"/>
        <v>44.56741995731057</v>
      </c>
      <c r="O15" s="97">
        <v>165000</v>
      </c>
      <c r="P15" s="81">
        <v>42672.56</v>
      </c>
      <c r="Q15" s="50">
        <v>187293</v>
      </c>
      <c r="R15" s="96">
        <v>0</v>
      </c>
      <c r="S15" s="53">
        <f t="shared" si="7"/>
        <v>113.51090909090908</v>
      </c>
      <c r="T15" s="97">
        <v>410000</v>
      </c>
      <c r="U15" s="50">
        <v>1166.6</v>
      </c>
      <c r="V15" s="50">
        <v>830.27</v>
      </c>
      <c r="W15" s="96">
        <f t="shared" si="8"/>
        <v>71.17006686096349</v>
      </c>
      <c r="X15" s="53">
        <f t="shared" si="9"/>
        <v>0.20250487804878048</v>
      </c>
      <c r="Y15" s="97">
        <v>900000</v>
      </c>
      <c r="Z15" s="50">
        <v>23412.93</v>
      </c>
      <c r="AA15" s="50">
        <v>17118.26</v>
      </c>
      <c r="AB15" s="96">
        <f t="shared" si="10"/>
        <v>73.1145567855027</v>
      </c>
      <c r="AC15" s="53">
        <f t="shared" si="11"/>
        <v>1.9020288888888885</v>
      </c>
      <c r="AD15" s="97">
        <v>4000</v>
      </c>
      <c r="AE15" s="97">
        <v>1700</v>
      </c>
      <c r="AF15" s="50">
        <v>900</v>
      </c>
      <c r="AG15" s="96">
        <f>AF15/AE15*100</f>
        <v>52.94117647058824</v>
      </c>
      <c r="AH15" s="53">
        <f t="shared" si="12"/>
        <v>22.5</v>
      </c>
      <c r="AI15" s="97">
        <v>132900</v>
      </c>
      <c r="AJ15" s="50">
        <v>103351.97</v>
      </c>
      <c r="AK15" s="50">
        <v>75945.65</v>
      </c>
      <c r="AL15" s="96">
        <f t="shared" si="13"/>
        <v>73.48253739140144</v>
      </c>
      <c r="AM15" s="53">
        <f t="shared" si="14"/>
        <v>57.14495861550037</v>
      </c>
      <c r="AN15" s="97">
        <v>42200</v>
      </c>
      <c r="AO15" s="50">
        <v>19410.54</v>
      </c>
      <c r="AP15" s="50">
        <v>17590.3</v>
      </c>
      <c r="AQ15" s="96">
        <f>AP15/AO15*100</f>
        <v>90.62241442020674</v>
      </c>
      <c r="AR15" s="53">
        <f>AP15/AN15*100</f>
        <v>41.68317535545024</v>
      </c>
      <c r="AS15" s="53"/>
      <c r="AT15" s="53"/>
      <c r="AU15" s="50"/>
      <c r="AV15" s="96"/>
      <c r="AW15" s="53"/>
      <c r="AX15" s="53"/>
      <c r="AY15" s="53"/>
      <c r="AZ15" s="50"/>
      <c r="BA15" s="96"/>
      <c r="BB15" s="53"/>
      <c r="BC15" s="97"/>
      <c r="BD15" s="50"/>
      <c r="BE15" s="50"/>
      <c r="BF15" s="96"/>
      <c r="BG15" s="53"/>
      <c r="BH15" s="97"/>
      <c r="BI15" s="50"/>
      <c r="BJ15" s="50"/>
      <c r="BK15" s="96"/>
      <c r="BL15" s="53"/>
      <c r="BM15" s="50"/>
      <c r="BN15" s="53"/>
      <c r="BO15" s="50"/>
      <c r="BP15" s="96"/>
      <c r="BQ15" s="53"/>
      <c r="BR15" s="50"/>
      <c r="BS15" s="50"/>
      <c r="BT15" s="50"/>
      <c r="BU15" s="96"/>
      <c r="BV15" s="53"/>
      <c r="BW15" s="97"/>
      <c r="BX15" s="50"/>
      <c r="BY15" s="50"/>
      <c r="BZ15" s="96"/>
      <c r="CA15" s="53"/>
      <c r="CB15" s="97">
        <v>112223</v>
      </c>
      <c r="CC15" s="50"/>
      <c r="CD15" s="50">
        <v>112223</v>
      </c>
      <c r="CE15" s="96"/>
      <c r="CF15" s="53"/>
      <c r="CG15" s="49"/>
      <c r="CH15" s="50"/>
      <c r="CI15" s="50"/>
      <c r="CJ15" s="96"/>
      <c r="CK15" s="53"/>
    </row>
    <row r="16" spans="1:89" s="54" customFormat="1" ht="25.5" customHeight="1">
      <c r="A16" s="52" t="s">
        <v>81</v>
      </c>
      <c r="B16" s="77">
        <f t="shared" si="0"/>
        <v>1613500</v>
      </c>
      <c r="C16" s="77">
        <f t="shared" si="1"/>
        <v>503025.84</v>
      </c>
      <c r="D16" s="94">
        <f t="shared" si="2"/>
        <v>31.176066935233965</v>
      </c>
      <c r="E16" s="95">
        <v>69000</v>
      </c>
      <c r="F16" s="50">
        <v>23247.96</v>
      </c>
      <c r="G16" s="50">
        <v>25003.01</v>
      </c>
      <c r="H16" s="96">
        <f t="shared" si="3"/>
        <v>107.54926453761964</v>
      </c>
      <c r="I16" s="53">
        <f t="shared" si="4"/>
        <v>36.23624637681159</v>
      </c>
      <c r="J16" s="97">
        <v>224400</v>
      </c>
      <c r="K16" s="98">
        <v>88982.02</v>
      </c>
      <c r="L16" s="50">
        <v>100010.42</v>
      </c>
      <c r="M16" s="96">
        <f t="shared" si="5"/>
        <v>112.39396453350912</v>
      </c>
      <c r="N16" s="53">
        <f t="shared" si="6"/>
        <v>44.56792335115865</v>
      </c>
      <c r="O16" s="97">
        <v>120000</v>
      </c>
      <c r="P16" s="81">
        <v>238507.2</v>
      </c>
      <c r="Q16" s="50">
        <v>131385.47</v>
      </c>
      <c r="R16" s="96">
        <v>0</v>
      </c>
      <c r="S16" s="53">
        <f t="shared" si="7"/>
        <v>109.48789166666666</v>
      </c>
      <c r="T16" s="97">
        <v>310000</v>
      </c>
      <c r="U16" s="50">
        <v>1895.14</v>
      </c>
      <c r="V16" s="50">
        <v>210.35</v>
      </c>
      <c r="W16" s="96">
        <f t="shared" si="8"/>
        <v>11.09944384056059</v>
      </c>
      <c r="X16" s="53">
        <f t="shared" si="9"/>
        <v>0.06785483870967741</v>
      </c>
      <c r="Y16" s="97">
        <v>550000</v>
      </c>
      <c r="Z16" s="99">
        <v>15830.56</v>
      </c>
      <c r="AA16" s="50">
        <v>14264.01</v>
      </c>
      <c r="AB16" s="96">
        <f t="shared" si="10"/>
        <v>90.10426668418553</v>
      </c>
      <c r="AC16" s="53">
        <f t="shared" si="11"/>
        <v>2.5934563636363634</v>
      </c>
      <c r="AD16" s="97">
        <v>2000</v>
      </c>
      <c r="AE16" s="97">
        <v>1200</v>
      </c>
      <c r="AF16" s="50">
        <v>600</v>
      </c>
      <c r="AG16" s="96">
        <f>AF16/AE16*100</f>
        <v>50</v>
      </c>
      <c r="AH16" s="53">
        <f t="shared" si="12"/>
        <v>30</v>
      </c>
      <c r="AI16" s="97">
        <v>58700</v>
      </c>
      <c r="AJ16" s="50">
        <v>18412.52</v>
      </c>
      <c r="AK16" s="50">
        <v>37205.52</v>
      </c>
      <c r="AL16" s="96">
        <f t="shared" si="13"/>
        <v>202.06642002289743</v>
      </c>
      <c r="AM16" s="53">
        <f t="shared" si="14"/>
        <v>63.382487223168646</v>
      </c>
      <c r="AN16" s="97">
        <v>38900</v>
      </c>
      <c r="AO16" s="50">
        <v>14266.72</v>
      </c>
      <c r="AP16" s="50">
        <v>14266.72</v>
      </c>
      <c r="AQ16" s="96">
        <f>AP16/AO16*100</f>
        <v>100</v>
      </c>
      <c r="AR16" s="53">
        <f>AP16/AN16*100</f>
        <v>36.67537275064267</v>
      </c>
      <c r="AS16" s="53"/>
      <c r="AT16" s="53"/>
      <c r="AU16" s="50"/>
      <c r="AV16" s="96"/>
      <c r="AW16" s="53"/>
      <c r="AX16" s="53"/>
      <c r="AY16" s="53"/>
      <c r="AZ16" s="50"/>
      <c r="BA16" s="96"/>
      <c r="BB16" s="53"/>
      <c r="BC16" s="97">
        <v>70000</v>
      </c>
      <c r="BD16" s="50">
        <v>53186.28</v>
      </c>
      <c r="BE16" s="50">
        <v>9580.34</v>
      </c>
      <c r="BF16" s="96">
        <f>BE16/BD16*100</f>
        <v>18.012803301904174</v>
      </c>
      <c r="BG16" s="53">
        <f>BE16/BC16*100</f>
        <v>13.686200000000001</v>
      </c>
      <c r="BH16" s="97"/>
      <c r="BI16" s="50"/>
      <c r="BJ16" s="50"/>
      <c r="BK16" s="96"/>
      <c r="BL16" s="53"/>
      <c r="BM16" s="97"/>
      <c r="BN16" s="50"/>
      <c r="BO16" s="50"/>
      <c r="BP16" s="96"/>
      <c r="BQ16" s="53"/>
      <c r="BR16" s="50"/>
      <c r="BS16" s="50"/>
      <c r="BT16" s="50"/>
      <c r="BU16" s="96"/>
      <c r="BV16" s="53"/>
      <c r="BW16" s="97"/>
      <c r="BX16" s="50"/>
      <c r="BY16" s="50"/>
      <c r="BZ16" s="96"/>
      <c r="CA16" s="53"/>
      <c r="CB16" s="97">
        <v>170500</v>
      </c>
      <c r="CC16" s="50"/>
      <c r="CD16" s="50">
        <v>170500</v>
      </c>
      <c r="CE16" s="96"/>
      <c r="CF16" s="53"/>
      <c r="CG16" s="49"/>
      <c r="CH16" s="50">
        <v>5500</v>
      </c>
      <c r="CI16" s="50"/>
      <c r="CJ16" s="96"/>
      <c r="CK16" s="53"/>
    </row>
    <row r="17" spans="1:89" s="54" customFormat="1" ht="24.75" customHeight="1">
      <c r="A17" s="52" t="s">
        <v>82</v>
      </c>
      <c r="B17" s="77">
        <f>E17+O17+T17+Y17+AD17+AI17+AN17+BC17+BM17+CG17+J17+AS17+BR17+BW17+CB17+BH17+AX17</f>
        <v>6300800</v>
      </c>
      <c r="C17" s="77">
        <f>G17+L17+Q17+V17+AA17+AK17+AP17+BE17+BO17+BT17+BY17+CD17+CI17+AF17+BJ17+AU17+AZ17</f>
        <v>1496123.33</v>
      </c>
      <c r="D17" s="94">
        <f t="shared" si="2"/>
        <v>23.744974130269174</v>
      </c>
      <c r="E17" s="95">
        <v>1494100</v>
      </c>
      <c r="F17" s="50">
        <v>494986.97</v>
      </c>
      <c r="G17" s="50">
        <v>476297.14</v>
      </c>
      <c r="H17" s="96">
        <f t="shared" si="3"/>
        <v>96.22417737582063</v>
      </c>
      <c r="I17" s="53">
        <f t="shared" si="4"/>
        <v>31.87853155745934</v>
      </c>
      <c r="J17" s="97">
        <v>541900</v>
      </c>
      <c r="K17" s="98">
        <v>213556.85</v>
      </c>
      <c r="L17" s="50">
        <v>241514.52</v>
      </c>
      <c r="M17" s="96">
        <f t="shared" si="5"/>
        <v>113.09144145926481</v>
      </c>
      <c r="N17" s="53">
        <f t="shared" si="6"/>
        <v>44.5680974349511</v>
      </c>
      <c r="O17" s="97">
        <v>30000</v>
      </c>
      <c r="P17" s="81">
        <v>12068.1</v>
      </c>
      <c r="Q17" s="50">
        <v>142788</v>
      </c>
      <c r="R17" s="96">
        <v>0</v>
      </c>
      <c r="S17" s="53">
        <f t="shared" si="7"/>
        <v>475.96</v>
      </c>
      <c r="T17" s="97">
        <v>1900000</v>
      </c>
      <c r="U17" s="50">
        <v>41911.31</v>
      </c>
      <c r="V17" s="50">
        <v>76961.55</v>
      </c>
      <c r="W17" s="96">
        <f t="shared" si="8"/>
        <v>183.62955011427704</v>
      </c>
      <c r="X17" s="53">
        <f t="shared" si="9"/>
        <v>4.050607894736842</v>
      </c>
      <c r="Y17" s="97">
        <v>1900000</v>
      </c>
      <c r="Z17" s="50">
        <v>144447.96</v>
      </c>
      <c r="AA17" s="50">
        <v>227408.58</v>
      </c>
      <c r="AB17" s="96">
        <f t="shared" si="10"/>
        <v>157.43287755673393</v>
      </c>
      <c r="AC17" s="53">
        <f t="shared" si="11"/>
        <v>11.968872631578947</v>
      </c>
      <c r="AD17" s="97"/>
      <c r="AE17" s="97"/>
      <c r="AF17" s="50"/>
      <c r="AG17" s="96">
        <v>0</v>
      </c>
      <c r="AH17" s="53">
        <v>0</v>
      </c>
      <c r="AI17" s="97">
        <v>99000</v>
      </c>
      <c r="AJ17" s="50">
        <v>68224</v>
      </c>
      <c r="AK17" s="50">
        <v>55017.36</v>
      </c>
      <c r="AL17" s="96">
        <v>0</v>
      </c>
      <c r="AM17" s="53">
        <f t="shared" si="14"/>
        <v>55.57309090909091</v>
      </c>
      <c r="AN17" s="97"/>
      <c r="AO17" s="50">
        <v>6237.46</v>
      </c>
      <c r="AP17" s="50">
        <v>0</v>
      </c>
      <c r="AQ17" s="96">
        <f>AP17/AO17*100</f>
        <v>0</v>
      </c>
      <c r="AR17" s="53"/>
      <c r="AS17" s="97">
        <v>287700</v>
      </c>
      <c r="AT17" s="50">
        <v>10402.33</v>
      </c>
      <c r="AU17" s="50">
        <v>94913.8</v>
      </c>
      <c r="AV17" s="96"/>
      <c r="AW17" s="53">
        <f>AU17/AS17*100</f>
        <v>32.99054570733403</v>
      </c>
      <c r="AX17" s="53">
        <v>13300</v>
      </c>
      <c r="AY17" s="50">
        <v>-2514.97</v>
      </c>
      <c r="AZ17" s="50">
        <v>822.38</v>
      </c>
      <c r="BA17" s="96">
        <f>AZ17/AY17*100</f>
        <v>-32.69939601665229</v>
      </c>
      <c r="BB17" s="53">
        <f>AZ17/AX17*100</f>
        <v>6.183308270676692</v>
      </c>
      <c r="BC17" s="97">
        <v>11900</v>
      </c>
      <c r="BD17" s="49"/>
      <c r="BE17" s="50"/>
      <c r="BF17" s="96"/>
      <c r="BG17" s="53"/>
      <c r="BH17" s="97"/>
      <c r="BI17" s="50"/>
      <c r="BJ17" s="50"/>
      <c r="BK17" s="96"/>
      <c r="BL17" s="53"/>
      <c r="BM17" s="97"/>
      <c r="BN17" s="53"/>
      <c r="BO17" s="50"/>
      <c r="BP17" s="96"/>
      <c r="BQ17" s="53"/>
      <c r="BR17" s="50"/>
      <c r="BS17" s="50">
        <v>3150</v>
      </c>
      <c r="BT17" s="50">
        <v>157500</v>
      </c>
      <c r="BU17" s="96"/>
      <c r="BV17" s="53"/>
      <c r="BW17" s="97"/>
      <c r="BX17" s="50"/>
      <c r="BY17" s="50"/>
      <c r="BZ17" s="96"/>
      <c r="CA17" s="53"/>
      <c r="CB17" s="97">
        <v>22900</v>
      </c>
      <c r="CC17" s="50"/>
      <c r="CD17" s="50">
        <v>22900</v>
      </c>
      <c r="CE17" s="96"/>
      <c r="CF17" s="53"/>
      <c r="CG17" s="49"/>
      <c r="CH17" s="50">
        <v>51</v>
      </c>
      <c r="CI17" s="50"/>
      <c r="CJ17" s="96"/>
      <c r="CK17" s="53"/>
    </row>
    <row r="18" spans="1:89" s="54" customFormat="1" ht="21.75" customHeight="1">
      <c r="A18" s="52" t="s">
        <v>83</v>
      </c>
      <c r="B18" s="77">
        <f>E18+O18+T18+Y18+AD18+AI18+AN18+BC18+BM18+CG18+J18+AS18+BR18+BW18+CB18+BH18</f>
        <v>2931045</v>
      </c>
      <c r="C18" s="77">
        <f>G18+L18+Q18+V18+AA18+AK18+AP18+BE18+BO18+BT18+BY18+CD18+CI18+AF18+BJ18</f>
        <v>778431.95</v>
      </c>
      <c r="D18" s="94">
        <f t="shared" si="2"/>
        <v>26.5581712324444</v>
      </c>
      <c r="E18" s="95">
        <v>264000</v>
      </c>
      <c r="F18" s="50">
        <v>91063.89</v>
      </c>
      <c r="G18" s="50">
        <v>113704.25</v>
      </c>
      <c r="H18" s="96">
        <f t="shared" si="3"/>
        <v>124.86206113092686</v>
      </c>
      <c r="I18" s="53">
        <f t="shared" si="4"/>
        <v>43.06979166666667</v>
      </c>
      <c r="J18" s="97">
        <v>613500</v>
      </c>
      <c r="K18" s="98">
        <v>241656.44</v>
      </c>
      <c r="L18" s="50">
        <v>273432.79</v>
      </c>
      <c r="M18" s="96">
        <f t="shared" si="5"/>
        <v>113.14939092870853</v>
      </c>
      <c r="N18" s="53">
        <f t="shared" si="6"/>
        <v>44.56932192339038</v>
      </c>
      <c r="O18" s="97">
        <v>240000</v>
      </c>
      <c r="P18" s="81">
        <v>141068.95</v>
      </c>
      <c r="Q18" s="50">
        <v>48195.09</v>
      </c>
      <c r="R18" s="96">
        <v>0</v>
      </c>
      <c r="S18" s="53">
        <f t="shared" si="7"/>
        <v>20.0812875</v>
      </c>
      <c r="T18" s="97">
        <v>410000</v>
      </c>
      <c r="U18" s="50">
        <v>9397.34</v>
      </c>
      <c r="V18" s="50">
        <v>-4978.76</v>
      </c>
      <c r="W18" s="96">
        <f t="shared" si="8"/>
        <v>-52.980524276018535</v>
      </c>
      <c r="X18" s="53">
        <f t="shared" si="9"/>
        <v>-1.2143317073170732</v>
      </c>
      <c r="Y18" s="97">
        <v>1200000</v>
      </c>
      <c r="Z18" s="50">
        <v>86891.03</v>
      </c>
      <c r="AA18" s="50">
        <v>69877.75</v>
      </c>
      <c r="AB18" s="96">
        <f t="shared" si="10"/>
        <v>80.41998121094893</v>
      </c>
      <c r="AC18" s="53">
        <f t="shared" si="11"/>
        <v>5.823145833333333</v>
      </c>
      <c r="AD18" s="97">
        <v>5000</v>
      </c>
      <c r="AE18" s="97">
        <v>2900</v>
      </c>
      <c r="AF18" s="50">
        <v>900</v>
      </c>
      <c r="AG18" s="96">
        <f>AF18/AE18*100</f>
        <v>31.03448275862069</v>
      </c>
      <c r="AH18" s="53">
        <f>AF18/AD18*100</f>
        <v>18</v>
      </c>
      <c r="AI18" s="97">
        <v>95000</v>
      </c>
      <c r="AJ18" s="50">
        <v>61161.16</v>
      </c>
      <c r="AK18" s="50">
        <v>172765.58</v>
      </c>
      <c r="AL18" s="96">
        <v>0</v>
      </c>
      <c r="AM18" s="53">
        <f t="shared" si="14"/>
        <v>181.85850526315787</v>
      </c>
      <c r="AN18" s="97"/>
      <c r="AO18" s="50"/>
      <c r="AP18" s="50"/>
      <c r="AQ18" s="96"/>
      <c r="AR18" s="53"/>
      <c r="AS18" s="97"/>
      <c r="AT18" s="53"/>
      <c r="AU18" s="50"/>
      <c r="AV18" s="96"/>
      <c r="AW18" s="53"/>
      <c r="AX18" s="53"/>
      <c r="AY18" s="53"/>
      <c r="AZ18" s="50"/>
      <c r="BA18" s="96"/>
      <c r="BB18" s="53"/>
      <c r="BC18" s="97"/>
      <c r="BD18" s="50"/>
      <c r="BE18" s="50"/>
      <c r="BF18" s="96"/>
      <c r="BG18" s="53"/>
      <c r="BH18" s="97"/>
      <c r="BI18" s="50"/>
      <c r="BJ18" s="50"/>
      <c r="BK18" s="96"/>
      <c r="BL18" s="53"/>
      <c r="BM18" s="97"/>
      <c r="BN18" s="50"/>
      <c r="BO18" s="50"/>
      <c r="BP18" s="96"/>
      <c r="BQ18" s="53"/>
      <c r="BR18" s="50"/>
      <c r="BS18" s="50"/>
      <c r="BT18" s="50"/>
      <c r="BU18" s="96"/>
      <c r="BV18" s="53"/>
      <c r="BW18" s="97"/>
      <c r="BX18" s="50"/>
      <c r="BY18" s="50">
        <v>990.25</v>
      </c>
      <c r="BZ18" s="96"/>
      <c r="CA18" s="53"/>
      <c r="CB18" s="97">
        <v>103545</v>
      </c>
      <c r="CC18" s="50"/>
      <c r="CD18" s="50">
        <v>103545</v>
      </c>
      <c r="CE18" s="96"/>
      <c r="CF18" s="53"/>
      <c r="CG18" s="49"/>
      <c r="CH18" s="50"/>
      <c r="CI18" s="50"/>
      <c r="CJ18" s="96"/>
      <c r="CK18" s="53"/>
    </row>
    <row r="19" spans="1:89" s="63" customFormat="1" ht="24.75" customHeight="1">
      <c r="A19" s="57" t="s">
        <v>84</v>
      </c>
      <c r="B19" s="84">
        <f>SUM(B10:B18)</f>
        <v>22192838</v>
      </c>
      <c r="C19" s="84">
        <f>SUM(C10:C18)</f>
        <v>7044848.53</v>
      </c>
      <c r="D19" s="106">
        <f t="shared" si="2"/>
        <v>31.743792884893768</v>
      </c>
      <c r="E19" s="61">
        <f>SUM(E10:E18)</f>
        <v>2472100</v>
      </c>
      <c r="F19" s="58">
        <f>SUM(F10:F18)</f>
        <v>971855.12</v>
      </c>
      <c r="G19" s="58">
        <f>SUM(G10:G18)</f>
        <v>863471.6000000001</v>
      </c>
      <c r="H19" s="107">
        <f t="shared" si="3"/>
        <v>88.84776981984723</v>
      </c>
      <c r="I19" s="108">
        <f t="shared" si="4"/>
        <v>34.92866793414506</v>
      </c>
      <c r="J19" s="61">
        <f>SUM(J10:J18)</f>
        <v>4103500</v>
      </c>
      <c r="K19" s="59">
        <f>SUM(K10:K18)</f>
        <v>1616662.9400000002</v>
      </c>
      <c r="L19" s="59">
        <f>SUM(L10:L18)</f>
        <v>1828914.02</v>
      </c>
      <c r="M19" s="109">
        <f t="shared" si="5"/>
        <v>113.12896304779522</v>
      </c>
      <c r="N19" s="110">
        <f t="shared" si="6"/>
        <v>44.56961179480931</v>
      </c>
      <c r="O19" s="61">
        <f>SUM(O10:O18)</f>
        <v>777000</v>
      </c>
      <c r="P19" s="60">
        <f>P18+P17+P16+P15+P14+P12+P11+P13+P10</f>
        <v>573819.1199999999</v>
      </c>
      <c r="Q19" s="60">
        <f>Q18+Q17+Q16+Q15+Q14+Q12+Q11+Q13+Q10</f>
        <v>1247789.76</v>
      </c>
      <c r="R19" s="109">
        <f>Q19/P19*100</f>
        <v>217.45349998096967</v>
      </c>
      <c r="S19" s="110">
        <f t="shared" si="7"/>
        <v>160.5907027027027</v>
      </c>
      <c r="T19" s="61">
        <f>SUM(T10:T18)</f>
        <v>4460000</v>
      </c>
      <c r="U19" s="58">
        <f>SUM(U10:U18)</f>
        <v>104859.81</v>
      </c>
      <c r="V19" s="58">
        <f>SUM(V10:V18)</f>
        <v>254202.19</v>
      </c>
      <c r="W19" s="108">
        <f t="shared" si="8"/>
        <v>242.42099046336247</v>
      </c>
      <c r="X19" s="108">
        <f t="shared" si="9"/>
        <v>5.69960067264574</v>
      </c>
      <c r="Y19" s="61">
        <f>SUM(Y10:Y18)</f>
        <v>8070000</v>
      </c>
      <c r="Z19" s="58">
        <f>SUM(Z10:Z18)</f>
        <v>529208.81</v>
      </c>
      <c r="AA19" s="58">
        <f>SUM(AA10:AA18)</f>
        <v>486756.64</v>
      </c>
      <c r="AB19" s="108">
        <f t="shared" si="10"/>
        <v>91.97818154236698</v>
      </c>
      <c r="AC19" s="108">
        <f t="shared" si="11"/>
        <v>6.031680793060719</v>
      </c>
      <c r="AD19" s="61">
        <f>SUM(AD10:AD18)</f>
        <v>35000</v>
      </c>
      <c r="AE19" s="61">
        <f>SUM(AE10:AE18)</f>
        <v>15530</v>
      </c>
      <c r="AF19" s="61">
        <f>SUM(AF10:AF18)</f>
        <v>11680</v>
      </c>
      <c r="AG19" s="110">
        <f>AF19/AE19*100</f>
        <v>75.20927237604637</v>
      </c>
      <c r="AH19" s="108">
        <f>AF19/AD19*100</f>
        <v>33.371428571428574</v>
      </c>
      <c r="AI19" s="61">
        <f>SUM(AI10:AI18)</f>
        <v>1108800</v>
      </c>
      <c r="AJ19" s="58">
        <f>SUM(AJ10:AJ18)</f>
        <v>514805.76</v>
      </c>
      <c r="AK19" s="58">
        <f>SUM(AK10:AK18)</f>
        <v>896865.98</v>
      </c>
      <c r="AL19" s="108">
        <f>AK19/AJ19*100</f>
        <v>174.21444157889763</v>
      </c>
      <c r="AM19" s="110">
        <f t="shared" si="14"/>
        <v>80.88618145743146</v>
      </c>
      <c r="AN19" s="61">
        <f>SUM(AN10:AN18)</f>
        <v>138400</v>
      </c>
      <c r="AO19" s="58">
        <f>SUM(AO10:AO18)</f>
        <v>77242.13</v>
      </c>
      <c r="AP19" s="58">
        <f>SUM(AP10:AP18)</f>
        <v>69163.67</v>
      </c>
      <c r="AQ19" s="108">
        <f>AP19/AO19*100</f>
        <v>89.54138110898805</v>
      </c>
      <c r="AR19" s="110">
        <f>AP19/AN19*100</f>
        <v>49.97375</v>
      </c>
      <c r="AS19" s="61">
        <f>SUM(AS10:AS18)</f>
        <v>287700</v>
      </c>
      <c r="AT19" s="58">
        <f>SUM(AT10:AT18)</f>
        <v>10402.33</v>
      </c>
      <c r="AU19" s="58">
        <f>SUM(AU10:AU18)</f>
        <v>94913.8</v>
      </c>
      <c r="AV19" s="108"/>
      <c r="AW19" s="108">
        <f>AU19/AS19*100</f>
        <v>32.99054570733403</v>
      </c>
      <c r="AX19" s="107">
        <f>SUM(AX10:AX18)</f>
        <v>13300</v>
      </c>
      <c r="AY19" s="62">
        <f>AY17</f>
        <v>-2514.97</v>
      </c>
      <c r="AZ19" s="107">
        <f>AZ17</f>
        <v>822.38</v>
      </c>
      <c r="BA19" s="107">
        <f>BA17</f>
        <v>-32.69939601665229</v>
      </c>
      <c r="BB19" s="108">
        <f>AZ19/AX19*100</f>
        <v>6.183308270676692</v>
      </c>
      <c r="BC19" s="61">
        <f>SUM(BC10:BC18)</f>
        <v>91900</v>
      </c>
      <c r="BD19" s="58">
        <f>SUM(BD10:BD18)</f>
        <v>53186.28</v>
      </c>
      <c r="BE19" s="58">
        <f>SUM(BE10:BE18)</f>
        <v>9580.34</v>
      </c>
      <c r="BF19" s="108">
        <v>0</v>
      </c>
      <c r="BG19" s="108">
        <f>BE19/BC19*100</f>
        <v>10.424744287268771</v>
      </c>
      <c r="BH19" s="61">
        <f>SUM(BH10:BH18)</f>
        <v>0</v>
      </c>
      <c r="BI19" s="58">
        <f>SUM(BI10:BI18)</f>
        <v>0</v>
      </c>
      <c r="BJ19" s="58">
        <f>SUM(BJ10:BJ18)</f>
        <v>0</v>
      </c>
      <c r="BK19" s="110"/>
      <c r="BL19" s="53">
        <v>0</v>
      </c>
      <c r="BM19" s="58">
        <f>SUM(BM10:BM18)</f>
        <v>0</v>
      </c>
      <c r="BN19" s="58">
        <f>SUM(BN10:BN18)</f>
        <v>0</v>
      </c>
      <c r="BO19" s="58">
        <f>SUM(BO10:BO18)</f>
        <v>0</v>
      </c>
      <c r="BP19" s="108"/>
      <c r="BQ19" s="108"/>
      <c r="BR19" s="111">
        <f>SUM(BR10:BR18)</f>
        <v>0</v>
      </c>
      <c r="BS19" s="62">
        <f>SUM(BS10:BS18)</f>
        <v>3150</v>
      </c>
      <c r="BT19" s="62">
        <f>SUM(BT10:BT18)</f>
        <v>166166.67</v>
      </c>
      <c r="BU19" s="108">
        <v>0</v>
      </c>
      <c r="BV19" s="108">
        <v>0</v>
      </c>
      <c r="BW19" s="61">
        <f>SUM(BW10:BW18)</f>
        <v>0</v>
      </c>
      <c r="BX19" s="58">
        <f>SUM(BX10:BX18)</f>
        <v>0</v>
      </c>
      <c r="BY19" s="58">
        <f>SUM(BY10:BY18)</f>
        <v>2548.48</v>
      </c>
      <c r="BZ19" s="108">
        <v>0</v>
      </c>
      <c r="CA19" s="53">
        <v>0</v>
      </c>
      <c r="CB19" s="61">
        <f>SUM(CB10:CB18)</f>
        <v>635138</v>
      </c>
      <c r="CC19" s="62">
        <f>CC17</f>
        <v>0</v>
      </c>
      <c r="CD19" s="62">
        <f>CD10+CD11+CD12+CD13+CD14+CD15+CD16+CD17+CD18</f>
        <v>1111973</v>
      </c>
      <c r="CE19" s="108">
        <v>0</v>
      </c>
      <c r="CF19" s="108">
        <v>0</v>
      </c>
      <c r="CG19" s="58"/>
      <c r="CH19" s="58">
        <f>SUM(CH10:CH18)</f>
        <v>6051</v>
      </c>
      <c r="CI19" s="58">
        <f>SUM(CI10:CI18)</f>
        <v>0</v>
      </c>
      <c r="CJ19" s="108"/>
      <c r="CK19" s="108"/>
    </row>
    <row r="38" ht="14.25" customHeight="1"/>
  </sheetData>
  <sheetProtection selectLockedCells="1" selectUnlockedCells="1"/>
  <mergeCells count="74">
    <mergeCell ref="Y7:AC7"/>
    <mergeCell ref="AD7:AH7"/>
    <mergeCell ref="AI7:AM7"/>
    <mergeCell ref="AN7:AR7"/>
    <mergeCell ref="B3:AI3"/>
    <mergeCell ref="A6:A9"/>
    <mergeCell ref="B6:D7"/>
    <mergeCell ref="E6:CK6"/>
    <mergeCell ref="E7:I7"/>
    <mergeCell ref="J7:N7"/>
    <mergeCell ref="O7:S7"/>
    <mergeCell ref="T7:X7"/>
    <mergeCell ref="Z8:AA8"/>
    <mergeCell ref="AB8:AC8"/>
    <mergeCell ref="BW7:CA7"/>
    <mergeCell ref="CB7:CF7"/>
    <mergeCell ref="CG7:CK7"/>
    <mergeCell ref="B8:B9"/>
    <mergeCell ref="C8:C9"/>
    <mergeCell ref="E8:E9"/>
    <mergeCell ref="F8:G8"/>
    <mergeCell ref="H8:I8"/>
    <mergeCell ref="W8:X8"/>
    <mergeCell ref="Y8:Y9"/>
    <mergeCell ref="P8:Q8"/>
    <mergeCell ref="R8:S8"/>
    <mergeCell ref="BM7:BQ7"/>
    <mergeCell ref="BR7:BV7"/>
    <mergeCell ref="AS7:AW7"/>
    <mergeCell ref="AX7:BB7"/>
    <mergeCell ref="BC7:BG7"/>
    <mergeCell ref="BH7:BL7"/>
    <mergeCell ref="AQ8:AR8"/>
    <mergeCell ref="AS8:AS9"/>
    <mergeCell ref="J8:J9"/>
    <mergeCell ref="K8:L8"/>
    <mergeCell ref="M8:N8"/>
    <mergeCell ref="O8:O9"/>
    <mergeCell ref="AJ8:AK8"/>
    <mergeCell ref="AL8:AM8"/>
    <mergeCell ref="T8:T9"/>
    <mergeCell ref="U8:V8"/>
    <mergeCell ref="BH8:BH9"/>
    <mergeCell ref="BI8:BJ8"/>
    <mergeCell ref="AD8:AD9"/>
    <mergeCell ref="AE8:AF8"/>
    <mergeCell ref="AG8:AH8"/>
    <mergeCell ref="AI8:AI9"/>
    <mergeCell ref="BD8:BE8"/>
    <mergeCell ref="BF8:BG8"/>
    <mergeCell ref="AN8:AN9"/>
    <mergeCell ref="AO8:AP8"/>
    <mergeCell ref="AT8:AU8"/>
    <mergeCell ref="AV8:AW8"/>
    <mergeCell ref="AX8:AX9"/>
    <mergeCell ref="AY8:AZ8"/>
    <mergeCell ref="BA8:BB8"/>
    <mergeCell ref="BC8:BC9"/>
    <mergeCell ref="BK8:BL8"/>
    <mergeCell ref="BM8:BM9"/>
    <mergeCell ref="BN8:BO8"/>
    <mergeCell ref="BP8:BQ8"/>
    <mergeCell ref="BU8:BV8"/>
    <mergeCell ref="BW8:BW9"/>
    <mergeCell ref="BR8:BR9"/>
    <mergeCell ref="BS8:BT8"/>
    <mergeCell ref="BX8:BY8"/>
    <mergeCell ref="BZ8:CA8"/>
    <mergeCell ref="CH8:CI8"/>
    <mergeCell ref="CJ8:CK8"/>
    <mergeCell ref="CB8:CB9"/>
    <mergeCell ref="CC8:CD8"/>
    <mergeCell ref="CE8:CF8"/>
    <mergeCell ref="CG8:CG9"/>
  </mergeCells>
  <printOptions/>
  <pageMargins left="0.7" right="0.7" top="0.75" bottom="0.75" header="0.5118055555555555" footer="0.5118055555555555"/>
  <pageSetup horizontalDpi="300" verticalDpi="300" orientation="landscape" paperSize="9" scale="45" r:id="rId1"/>
  <colBreaks count="2" manualBreakCount="2">
    <brk id="29" max="65535" man="1"/>
    <brk id="5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view="pageBreakPreview" zoomScale="83" zoomScaleNormal="88" zoomScaleSheetLayoutView="83" zoomScalePageLayoutView="0" workbookViewId="0" topLeftCell="A1">
      <selection activeCell="I17" sqref="I17"/>
    </sheetView>
  </sheetViews>
  <sheetFormatPr defaultColWidth="9.00390625" defaultRowHeight="12.75" customHeight="1"/>
  <cols>
    <col min="1" max="1" width="9.00390625" style="0" customWidth="1"/>
    <col min="2" max="2" width="4.140625" style="0" customWidth="1"/>
    <col min="3" max="3" width="9.00390625" style="0" hidden="1" customWidth="1"/>
    <col min="4" max="4" width="10.28125" style="0" customWidth="1"/>
    <col min="5" max="5" width="10.8515625" style="0" customWidth="1"/>
    <col min="6" max="6" width="50.421875" style="0" customWidth="1"/>
    <col min="7" max="7" width="16.28125" style="0" customWidth="1"/>
    <col min="8" max="8" width="15.8515625" style="0" customWidth="1"/>
    <col min="9" max="9" width="16.140625" style="0" customWidth="1"/>
    <col min="10" max="10" width="15.8515625" style="0" customWidth="1"/>
    <col min="11" max="11" width="10.57421875" style="0" customWidth="1"/>
    <col min="12" max="12" width="12.00390625" style="0" customWidth="1"/>
  </cols>
  <sheetData>
    <row r="1" spans="1:12" ht="8.25" customHeight="1">
      <c r="A1" s="144" t="s">
        <v>29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</row>
    <row r="2" spans="1:12" ht="12.75" customHeight="1">
      <c r="A2" s="64"/>
      <c r="B2" s="64"/>
      <c r="C2" s="64"/>
      <c r="D2" s="65"/>
      <c r="E2" s="66"/>
      <c r="F2" s="65"/>
      <c r="G2" s="65"/>
      <c r="H2" s="65"/>
      <c r="I2" s="67"/>
      <c r="J2" s="67"/>
      <c r="K2" s="65"/>
      <c r="L2" s="65"/>
    </row>
    <row r="3" spans="1:12" ht="14.25" customHeight="1">
      <c r="A3" s="145"/>
      <c r="B3" s="145"/>
      <c r="C3" s="145"/>
      <c r="D3" s="145"/>
      <c r="E3" s="145"/>
      <c r="F3" s="145"/>
      <c r="G3" s="146" t="s">
        <v>85</v>
      </c>
      <c r="H3" s="147" t="s">
        <v>86</v>
      </c>
      <c r="I3" s="147" t="s">
        <v>14</v>
      </c>
      <c r="J3" s="147"/>
      <c r="K3" s="147" t="s">
        <v>15</v>
      </c>
      <c r="L3" s="147"/>
    </row>
    <row r="4" spans="1:12" ht="61.5" customHeight="1">
      <c r="A4" s="145"/>
      <c r="B4" s="145"/>
      <c r="C4" s="145"/>
      <c r="D4" s="145"/>
      <c r="E4" s="145"/>
      <c r="F4" s="145"/>
      <c r="G4" s="146"/>
      <c r="H4" s="147"/>
      <c r="I4" s="11" t="s">
        <v>95</v>
      </c>
      <c r="J4" s="11" t="s">
        <v>96</v>
      </c>
      <c r="K4" s="11" t="s">
        <v>97</v>
      </c>
      <c r="L4" s="11" t="s">
        <v>98</v>
      </c>
    </row>
    <row r="5" spans="1:12" ht="23.25" customHeight="1">
      <c r="A5" s="141" t="s">
        <v>32</v>
      </c>
      <c r="B5" s="141"/>
      <c r="C5" s="141"/>
      <c r="D5" s="141"/>
      <c r="E5" s="141"/>
      <c r="F5" s="141"/>
      <c r="G5" s="112">
        <f>SUM(G6:G16)</f>
        <v>90526323.24</v>
      </c>
      <c r="H5" s="112">
        <f>SUM(H6:H16)</f>
        <v>89663000</v>
      </c>
      <c r="I5" s="112">
        <f>SUM(I6:I16)</f>
        <v>30241751.689999994</v>
      </c>
      <c r="J5" s="112">
        <f>SUM(J6:J16)</f>
        <v>34837374.55</v>
      </c>
      <c r="K5" s="113">
        <f aca="true" t="shared" si="0" ref="K5:K19">J5/I5*100</f>
        <v>115.19628527840744</v>
      </c>
      <c r="L5" s="113">
        <f aca="true" t="shared" si="1" ref="L5:L17">J5/H5*100</f>
        <v>38.85367938837647</v>
      </c>
    </row>
    <row r="6" spans="1:12" ht="16.5" customHeight="1">
      <c r="A6" s="142" t="s">
        <v>33</v>
      </c>
      <c r="B6" s="142"/>
      <c r="C6" s="142"/>
      <c r="D6" s="142"/>
      <c r="E6" s="142"/>
      <c r="F6" s="142"/>
      <c r="G6" s="114">
        <v>58115139.7</v>
      </c>
      <c r="H6" s="114">
        <f>Лист1!F25+Лист2!E19</f>
        <v>54121000</v>
      </c>
      <c r="I6" s="114">
        <f>Лист1!G25+Лист2!F19</f>
        <v>21126509.05</v>
      </c>
      <c r="J6" s="114">
        <f>Лист1!H25+Лист2!G19</f>
        <v>18904271</v>
      </c>
      <c r="K6" s="115">
        <f t="shared" si="0"/>
        <v>89.48128133833829</v>
      </c>
      <c r="L6" s="115">
        <f t="shared" si="1"/>
        <v>34.929640989634336</v>
      </c>
    </row>
    <row r="7" spans="1:12" ht="25.5" customHeight="1">
      <c r="A7" s="140" t="s">
        <v>34</v>
      </c>
      <c r="B7" s="140"/>
      <c r="C7" s="140"/>
      <c r="D7" s="140"/>
      <c r="E7" s="140"/>
      <c r="F7" s="140"/>
      <c r="G7" s="114">
        <v>7298100.18</v>
      </c>
      <c r="H7" s="114">
        <f>Лист1!F26+Лист2!J19</f>
        <v>7190000</v>
      </c>
      <c r="I7" s="114">
        <f>Лист1!G26+Лист2!K19</f>
        <v>2832438.5200000005</v>
      </c>
      <c r="J7" s="114">
        <f>Лист1!H26+Лист2!L19</f>
        <v>3204589.39</v>
      </c>
      <c r="K7" s="115">
        <f t="shared" si="0"/>
        <v>113.13888606485973</v>
      </c>
      <c r="L7" s="115">
        <f t="shared" si="1"/>
        <v>44.570088873435324</v>
      </c>
    </row>
    <row r="8" spans="1:12" ht="16.5" customHeight="1">
      <c r="A8" s="143" t="s">
        <v>35</v>
      </c>
      <c r="B8" s="143"/>
      <c r="C8" s="143"/>
      <c r="D8" s="143"/>
      <c r="E8" s="143"/>
      <c r="F8" s="143"/>
      <c r="G8" s="114">
        <v>1439338.97</v>
      </c>
      <c r="H8" s="114">
        <f>Лист1!F27</f>
        <v>7345000</v>
      </c>
      <c r="I8" s="114">
        <f>Лист1!G27</f>
        <v>654565.13</v>
      </c>
      <c r="J8" s="114">
        <f>Лист1!H27</f>
        <v>4760310.01</v>
      </c>
      <c r="K8" s="115">
        <f t="shared" si="0"/>
        <v>727.2477239965409</v>
      </c>
      <c r="L8" s="115">
        <f t="shared" si="1"/>
        <v>64.81021116405718</v>
      </c>
    </row>
    <row r="9" spans="1:12" ht="16.5" customHeight="1">
      <c r="A9" s="142" t="s">
        <v>36</v>
      </c>
      <c r="B9" s="142"/>
      <c r="C9" s="142"/>
      <c r="D9" s="142"/>
      <c r="E9" s="142"/>
      <c r="F9" s="142"/>
      <c r="G9" s="114">
        <v>3625061.38</v>
      </c>
      <c r="H9" s="114">
        <f>Лист1!F28</f>
        <v>1990000</v>
      </c>
      <c r="I9" s="114">
        <f>Лист1!G28</f>
        <v>1862413.32</v>
      </c>
      <c r="J9" s="114">
        <f>Лист1!H28</f>
        <v>842933.09</v>
      </c>
      <c r="K9" s="115">
        <f t="shared" si="0"/>
        <v>45.26025887744402</v>
      </c>
      <c r="L9" s="115">
        <f t="shared" si="1"/>
        <v>42.358446733668345</v>
      </c>
    </row>
    <row r="10" spans="1:12" ht="16.5" customHeight="1">
      <c r="A10" s="142" t="s">
        <v>37</v>
      </c>
      <c r="B10" s="142"/>
      <c r="C10" s="142"/>
      <c r="D10" s="142"/>
      <c r="E10" s="142"/>
      <c r="F10" s="142"/>
      <c r="G10" s="114">
        <v>3191150.12</v>
      </c>
      <c r="H10" s="114">
        <f>Лист1!F29+Лист2!O19</f>
        <v>2577000</v>
      </c>
      <c r="I10" s="114">
        <f>Лист1!G29+Лист2!P19</f>
        <v>1912730.38</v>
      </c>
      <c r="J10" s="114">
        <f>Лист1!H29+Лист2!Q19</f>
        <v>4159299.1500000004</v>
      </c>
      <c r="K10" s="115">
        <f t="shared" si="0"/>
        <v>217.4534996406551</v>
      </c>
      <c r="L10" s="115">
        <f t="shared" si="1"/>
        <v>161.40082072176952</v>
      </c>
    </row>
    <row r="11" spans="1:12" ht="16.5" customHeight="1">
      <c r="A11" s="140" t="s">
        <v>38</v>
      </c>
      <c r="B11" s="140"/>
      <c r="C11" s="140"/>
      <c r="D11" s="140"/>
      <c r="E11" s="140"/>
      <c r="F11" s="140"/>
      <c r="G11" s="114">
        <v>45001.74</v>
      </c>
      <c r="H11" s="114">
        <f>Лист1!F30</f>
        <v>25000</v>
      </c>
      <c r="I11" s="114">
        <f>Лист1!G30</f>
        <v>10929</v>
      </c>
      <c r="J11" s="114">
        <f>Лист1!H30</f>
        <v>1537475.57</v>
      </c>
      <c r="K11" s="115">
        <f t="shared" si="0"/>
        <v>14067.852228017202</v>
      </c>
      <c r="L11" s="115">
        <f t="shared" si="1"/>
        <v>6149.90228</v>
      </c>
    </row>
    <row r="12" spans="1:12" ht="16.5" customHeight="1">
      <c r="A12" s="142" t="s">
        <v>87</v>
      </c>
      <c r="B12" s="142"/>
      <c r="C12" s="142"/>
      <c r="D12" s="142"/>
      <c r="E12" s="142"/>
      <c r="F12" s="142"/>
      <c r="G12" s="116">
        <v>4525600.34</v>
      </c>
      <c r="H12" s="114">
        <f>Лист2!T19</f>
        <v>4460000</v>
      </c>
      <c r="I12" s="114">
        <f>Лист2!U19</f>
        <v>104859.81</v>
      </c>
      <c r="J12" s="114">
        <f>Лист2!V19</f>
        <v>254202.19</v>
      </c>
      <c r="K12" s="115">
        <f t="shared" si="0"/>
        <v>242.42099046336247</v>
      </c>
      <c r="L12" s="115">
        <f t="shared" si="1"/>
        <v>5.69960067264574</v>
      </c>
    </row>
    <row r="13" spans="1:12" ht="16.5" customHeight="1">
      <c r="A13" s="142" t="s">
        <v>88</v>
      </c>
      <c r="B13" s="142"/>
      <c r="C13" s="142"/>
      <c r="D13" s="142"/>
      <c r="E13" s="142"/>
      <c r="F13" s="142"/>
      <c r="G13" s="114">
        <v>7514421.22</v>
      </c>
      <c r="H13" s="114">
        <f>Лист2!Y19</f>
        <v>8070000</v>
      </c>
      <c r="I13" s="114">
        <f>Лист2!Z19</f>
        <v>529208.81</v>
      </c>
      <c r="J13" s="114">
        <f>Лист2!AA19</f>
        <v>486756.64</v>
      </c>
      <c r="K13" s="115">
        <f t="shared" si="0"/>
        <v>91.97818154236698</v>
      </c>
      <c r="L13" s="115">
        <f t="shared" si="1"/>
        <v>6.031680793060719</v>
      </c>
    </row>
    <row r="14" spans="1:12" ht="16.5" customHeight="1">
      <c r="A14" s="142" t="s">
        <v>39</v>
      </c>
      <c r="B14" s="142"/>
      <c r="C14" s="142"/>
      <c r="D14" s="142"/>
      <c r="E14" s="142"/>
      <c r="F14" s="142"/>
      <c r="G14" s="114">
        <v>1853590.21</v>
      </c>
      <c r="H14" s="114">
        <f>Лист1!F31</f>
        <v>1550000</v>
      </c>
      <c r="I14" s="114">
        <f>Лист1!G31</f>
        <v>185929.84</v>
      </c>
      <c r="J14" s="114">
        <f>Лист1!H31</f>
        <v>115546.32</v>
      </c>
      <c r="K14" s="115">
        <f t="shared" si="0"/>
        <v>62.14511882546664</v>
      </c>
      <c r="L14" s="115">
        <f t="shared" si="1"/>
        <v>7.4546012903225805</v>
      </c>
    </row>
    <row r="15" spans="1:12" ht="16.5" customHeight="1">
      <c r="A15" s="142" t="s">
        <v>40</v>
      </c>
      <c r="B15" s="142"/>
      <c r="C15" s="142"/>
      <c r="D15" s="142"/>
      <c r="E15" s="142"/>
      <c r="F15" s="142"/>
      <c r="G15" s="114">
        <v>561550</v>
      </c>
      <c r="H15" s="114">
        <f>Лист1!F32</f>
        <v>700000</v>
      </c>
      <c r="I15" s="114">
        <f>Лист1!G32</f>
        <v>70000</v>
      </c>
      <c r="J15" s="114">
        <f>Лист1!H32</f>
        <v>0</v>
      </c>
      <c r="K15" s="115">
        <f t="shared" si="0"/>
        <v>0</v>
      </c>
      <c r="L15" s="115">
        <f t="shared" si="1"/>
        <v>0</v>
      </c>
    </row>
    <row r="16" spans="1:12" ht="16.5" customHeight="1">
      <c r="A16" s="142" t="s">
        <v>41</v>
      </c>
      <c r="B16" s="142"/>
      <c r="C16" s="142"/>
      <c r="D16" s="142"/>
      <c r="E16" s="142"/>
      <c r="F16" s="142"/>
      <c r="G16" s="114">
        <v>2357369.38</v>
      </c>
      <c r="H16" s="114">
        <f>Лист1!F33+Лист2!AD19</f>
        <v>1635000</v>
      </c>
      <c r="I16" s="114">
        <f>Лист1!G33+Лист2!AE19</f>
        <v>952167.83</v>
      </c>
      <c r="J16" s="114">
        <f>Лист1!H33+Лист2!AF19</f>
        <v>571991.19</v>
      </c>
      <c r="K16" s="115">
        <f t="shared" si="0"/>
        <v>60.07251788794419</v>
      </c>
      <c r="L16" s="115">
        <f t="shared" si="1"/>
        <v>34.98417064220183</v>
      </c>
    </row>
    <row r="17" spans="1:12" ht="21" customHeight="1">
      <c r="A17" s="141" t="s">
        <v>42</v>
      </c>
      <c r="B17" s="141"/>
      <c r="C17" s="141"/>
      <c r="D17" s="141"/>
      <c r="E17" s="141"/>
      <c r="F17" s="141"/>
      <c r="G17" s="112">
        <f>G18+G19+G20+G21+G22+G23+G24+G25+G26+G27+G28+G29+G30</f>
        <v>12301275.079999998</v>
      </c>
      <c r="H17" s="112">
        <f>H18+H19+H20+H21+H22+H23+H24+H25+H26+H27+H28+H29+H30</f>
        <v>11745238</v>
      </c>
      <c r="I17" s="117">
        <f>SUM(I18:I30)</f>
        <v>5232022.3100000005</v>
      </c>
      <c r="J17" s="112">
        <f>J18+J19+J20+J21+J22+J23+J24+J25+J26+J27+J28+J29+J30</f>
        <v>8192550.949999999</v>
      </c>
      <c r="K17" s="118">
        <f t="shared" si="0"/>
        <v>156.58478623727424</v>
      </c>
      <c r="L17" s="118">
        <f t="shared" si="1"/>
        <v>69.75210676871767</v>
      </c>
    </row>
    <row r="18" spans="1:12" ht="16.5" customHeight="1">
      <c r="A18" s="142" t="s">
        <v>44</v>
      </c>
      <c r="B18" s="142"/>
      <c r="C18" s="142"/>
      <c r="D18" s="142"/>
      <c r="E18" s="142"/>
      <c r="F18" s="142"/>
      <c r="G18" s="114">
        <v>7785599.99</v>
      </c>
      <c r="H18" s="114">
        <f>Лист1!F36+Лист2!AI19</f>
        <v>6420800</v>
      </c>
      <c r="I18" s="114">
        <f>Лист1!G36+Лист2!AJ19</f>
        <v>3995294.75</v>
      </c>
      <c r="J18" s="114">
        <f>Лист1!H36+Лист2!AK19</f>
        <v>4477599.77</v>
      </c>
      <c r="K18" s="115">
        <f t="shared" si="0"/>
        <v>112.07182573951519</v>
      </c>
      <c r="L18" s="115">
        <f aca="true" t="shared" si="2" ref="L18:L25">J18/H18*100</f>
        <v>69.73585487789683</v>
      </c>
    </row>
    <row r="19" spans="1:12" ht="16.5" customHeight="1">
      <c r="A19" s="142" t="s">
        <v>45</v>
      </c>
      <c r="B19" s="142"/>
      <c r="C19" s="142"/>
      <c r="D19" s="142"/>
      <c r="E19" s="142"/>
      <c r="F19" s="142"/>
      <c r="G19" s="114">
        <v>479729.3</v>
      </c>
      <c r="H19" s="114">
        <f>Лист1!F37+Лист2!AN19</f>
        <v>472400</v>
      </c>
      <c r="I19" s="114">
        <f>Лист1!G37+Лист2!AO19</f>
        <v>207507.94</v>
      </c>
      <c r="J19" s="114">
        <f>Лист1!H37+Лист2!AP19</f>
        <v>211341.28999999998</v>
      </c>
      <c r="K19" s="115">
        <f t="shared" si="0"/>
        <v>101.84732690228624</v>
      </c>
      <c r="L19" s="115">
        <f t="shared" si="2"/>
        <v>44.737783657917014</v>
      </c>
    </row>
    <row r="20" spans="1:12" ht="16.5" customHeight="1">
      <c r="A20" s="140" t="s">
        <v>89</v>
      </c>
      <c r="B20" s="140"/>
      <c r="C20" s="140"/>
      <c r="D20" s="140"/>
      <c r="E20" s="140"/>
      <c r="F20" s="140"/>
      <c r="G20" s="114">
        <v>238212.32</v>
      </c>
      <c r="H20" s="114">
        <f>Лист2!AS17</f>
        <v>287700</v>
      </c>
      <c r="I20" s="114">
        <f>Лист2!AT19</f>
        <v>10402.33</v>
      </c>
      <c r="J20" s="114">
        <f>Лист2!AU17</f>
        <v>94913.8</v>
      </c>
      <c r="K20" s="115">
        <f aca="true" t="shared" si="3" ref="K20:K25">J20/I20*100</f>
        <v>912.4282732810823</v>
      </c>
      <c r="L20" s="115">
        <f t="shared" si="2"/>
        <v>32.99054570733403</v>
      </c>
    </row>
    <row r="21" spans="1:12" ht="27.75" customHeight="1">
      <c r="A21" s="140" t="s">
        <v>90</v>
      </c>
      <c r="B21" s="140"/>
      <c r="C21" s="140"/>
      <c r="D21" s="140"/>
      <c r="E21" s="140"/>
      <c r="F21" s="140"/>
      <c r="G21" s="114">
        <v>26152.62</v>
      </c>
      <c r="H21" s="114">
        <f>Лист1!F38+Лист2!AX19</f>
        <v>13300</v>
      </c>
      <c r="I21" s="114">
        <f>Лист1!G38+Лист2!AY17</f>
        <v>-1905.0699999999997</v>
      </c>
      <c r="J21" s="114">
        <f>Лист1!H38+Лист2!AZ19</f>
        <v>4961.97</v>
      </c>
      <c r="K21" s="115">
        <f t="shared" si="3"/>
        <v>-260.4612953854715</v>
      </c>
      <c r="L21" s="115">
        <f t="shared" si="2"/>
        <v>37.308045112781954</v>
      </c>
    </row>
    <row r="22" spans="1:12" ht="16.5" customHeight="1">
      <c r="A22" s="142" t="s">
        <v>47</v>
      </c>
      <c r="B22" s="142"/>
      <c r="C22" s="142"/>
      <c r="D22" s="142"/>
      <c r="E22" s="142"/>
      <c r="F22" s="142"/>
      <c r="G22" s="114">
        <v>62503.73</v>
      </c>
      <c r="H22" s="114">
        <f>Лист1!F39</f>
        <v>100000</v>
      </c>
      <c r="I22" s="114">
        <v>9280.96</v>
      </c>
      <c r="J22" s="114">
        <f>Лист1!H39</f>
        <v>103119.93</v>
      </c>
      <c r="K22" s="115">
        <f t="shared" si="3"/>
        <v>1111.0912017722305</v>
      </c>
      <c r="L22" s="115">
        <f t="shared" si="2"/>
        <v>103.11993</v>
      </c>
    </row>
    <row r="23" spans="1:12" ht="16.5" customHeight="1">
      <c r="A23" s="142" t="s">
        <v>48</v>
      </c>
      <c r="B23" s="142"/>
      <c r="C23" s="142"/>
      <c r="D23" s="142"/>
      <c r="E23" s="142"/>
      <c r="F23" s="142"/>
      <c r="G23" s="114">
        <v>1749041.28</v>
      </c>
      <c r="H23" s="114">
        <f>Лист1!F40</f>
        <v>1749000</v>
      </c>
      <c r="I23" s="114">
        <v>437260.32</v>
      </c>
      <c r="J23" s="114">
        <f>Лист1!H40</f>
        <v>437260.32</v>
      </c>
      <c r="K23" s="115">
        <f t="shared" si="3"/>
        <v>100</v>
      </c>
      <c r="L23" s="115">
        <f t="shared" si="2"/>
        <v>25.000590051457976</v>
      </c>
    </row>
    <row r="24" spans="1:12" ht="16.5" customHeight="1">
      <c r="A24" s="140" t="s">
        <v>91</v>
      </c>
      <c r="B24" s="140"/>
      <c r="C24" s="140"/>
      <c r="D24" s="140"/>
      <c r="E24" s="140"/>
      <c r="F24" s="140"/>
      <c r="G24" s="119">
        <v>204901.61</v>
      </c>
      <c r="H24" s="119">
        <f>Лист1!F41+Лист2!BC19</f>
        <v>141900</v>
      </c>
      <c r="I24" s="114">
        <f>Лист2!BD19</f>
        <v>53186.28</v>
      </c>
      <c r="J24" s="119">
        <f>Лист1!H41+Лист2!BE19</f>
        <v>9580.34</v>
      </c>
      <c r="K24" s="115">
        <f t="shared" si="3"/>
        <v>18.012803301904174</v>
      </c>
      <c r="L24" s="115">
        <f t="shared" si="2"/>
        <v>6.7514728682170535</v>
      </c>
    </row>
    <row r="25" spans="1:12" ht="16.5" customHeight="1">
      <c r="A25" s="140" t="s">
        <v>92</v>
      </c>
      <c r="B25" s="140"/>
      <c r="C25" s="140"/>
      <c r="D25" s="140"/>
      <c r="E25" s="140"/>
      <c r="F25" s="140"/>
      <c r="G25" s="114">
        <v>102974.82</v>
      </c>
      <c r="H25" s="114">
        <f>Лист1!F42+Лист2!BH19</f>
        <v>75000</v>
      </c>
      <c r="I25" s="114">
        <f>Лист1!G42</f>
        <v>51231.68</v>
      </c>
      <c r="J25" s="114">
        <f>Лист1!H42+Лист2!BJ19</f>
        <v>34409.97</v>
      </c>
      <c r="K25" s="115">
        <f t="shared" si="3"/>
        <v>67.16541405630267</v>
      </c>
      <c r="L25" s="115">
        <f t="shared" si="2"/>
        <v>45.879960000000004</v>
      </c>
    </row>
    <row r="26" spans="1:12" ht="16.5" customHeight="1">
      <c r="A26" s="142" t="s">
        <v>93</v>
      </c>
      <c r="B26" s="142"/>
      <c r="C26" s="142"/>
      <c r="D26" s="142"/>
      <c r="E26" s="142"/>
      <c r="F26" s="142"/>
      <c r="G26" s="114">
        <v>355644</v>
      </c>
      <c r="H26" s="114">
        <f>Лист1!F43+Лист2!BR19</f>
        <v>900000</v>
      </c>
      <c r="I26" s="114">
        <f>Лист1!G43+Лист2!BS19</f>
        <v>197594</v>
      </c>
      <c r="J26" s="114">
        <f>Лист1!H43+Лист2!BT19</f>
        <v>1099291.67</v>
      </c>
      <c r="K26" s="115">
        <f>J26/I26*100</f>
        <v>556.3385882162413</v>
      </c>
      <c r="L26" s="115">
        <f>J26/H26*100</f>
        <v>122.14351888888888</v>
      </c>
    </row>
    <row r="27" spans="1:12" ht="16.5" customHeight="1">
      <c r="A27" s="142" t="s">
        <v>52</v>
      </c>
      <c r="B27" s="142"/>
      <c r="C27" s="142"/>
      <c r="D27" s="142"/>
      <c r="E27" s="142"/>
      <c r="F27" s="142"/>
      <c r="G27" s="114">
        <v>354246.17</v>
      </c>
      <c r="H27" s="114">
        <f>Лист1!F44+Лист2!BM19</f>
        <v>350000</v>
      </c>
      <c r="I27" s="114">
        <f>Лист1!G44+Лист2!BN19</f>
        <v>106013.15</v>
      </c>
      <c r="J27" s="114">
        <f>Лист1!H44+Лист2!BO19</f>
        <v>121489.75</v>
      </c>
      <c r="K27" s="115">
        <f>J27/I27*100</f>
        <v>114.59875496577547</v>
      </c>
      <c r="L27" s="115">
        <f>J27/H27*100</f>
        <v>34.71135714285714</v>
      </c>
    </row>
    <row r="28" spans="1:12" ht="16.5" customHeight="1">
      <c r="A28" s="142" t="s">
        <v>53</v>
      </c>
      <c r="B28" s="142"/>
      <c r="C28" s="142"/>
      <c r="D28" s="142"/>
      <c r="E28" s="142"/>
      <c r="F28" s="142"/>
      <c r="G28" s="114">
        <v>943054.24</v>
      </c>
      <c r="H28" s="114">
        <f>Лист1!F45+Лист2!BW19</f>
        <v>600000</v>
      </c>
      <c r="I28" s="114">
        <f>Лист1!G45+Лист2!BX19</f>
        <v>160260.97</v>
      </c>
      <c r="J28" s="114">
        <f>Лист1!H45+Лист2!BY19</f>
        <v>468844.33999999997</v>
      </c>
      <c r="K28" s="115">
        <f>J28/I28*100</f>
        <v>292.55054427787377</v>
      </c>
      <c r="L28" s="115">
        <f>J28/H28*100</f>
        <v>78.14072333333333</v>
      </c>
    </row>
    <row r="29" spans="1:12" ht="16.5" customHeight="1">
      <c r="A29" s="140" t="s">
        <v>54</v>
      </c>
      <c r="B29" s="140"/>
      <c r="C29" s="140"/>
      <c r="D29" s="140"/>
      <c r="E29" s="140"/>
      <c r="F29" s="140"/>
      <c r="G29" s="114">
        <v>-785</v>
      </c>
      <c r="H29" s="114">
        <f>Лист1!F46+Лист2!CG19</f>
        <v>0</v>
      </c>
      <c r="I29" s="114">
        <f>Лист1!G46+Лист2!CH19</f>
        <v>5886</v>
      </c>
      <c r="J29" s="114">
        <f>Лист1!H46+Лист2!CI19</f>
        <v>17758.74</v>
      </c>
      <c r="K29" s="115">
        <f>J29/I29*100</f>
        <v>301.7115188583079</v>
      </c>
      <c r="L29" s="115"/>
    </row>
    <row r="30" spans="1:12" ht="16.5" customHeight="1">
      <c r="A30" s="140" t="s">
        <v>55</v>
      </c>
      <c r="B30" s="140"/>
      <c r="C30" s="140"/>
      <c r="D30" s="140"/>
      <c r="E30" s="140"/>
      <c r="F30" s="140"/>
      <c r="G30" s="114">
        <v>0</v>
      </c>
      <c r="H30" s="114">
        <f>Лист2!CB19</f>
        <v>635138</v>
      </c>
      <c r="I30" s="114">
        <v>9</v>
      </c>
      <c r="J30" s="114">
        <f>Лист2!CD19+Лист1!H47</f>
        <v>1111979.06</v>
      </c>
      <c r="K30" s="115">
        <v>0</v>
      </c>
      <c r="L30" s="115">
        <f>J30/H30*100</f>
        <v>175.07676441970094</v>
      </c>
    </row>
    <row r="31" spans="1:12" ht="21" customHeight="1">
      <c r="A31" s="141" t="s">
        <v>56</v>
      </c>
      <c r="B31" s="141"/>
      <c r="C31" s="141"/>
      <c r="D31" s="141"/>
      <c r="E31" s="141"/>
      <c r="F31" s="141"/>
      <c r="G31" s="117">
        <f>G5+G17</f>
        <v>102827598.32</v>
      </c>
      <c r="H31" s="117">
        <f>H5+H17</f>
        <v>101408238</v>
      </c>
      <c r="I31" s="117">
        <f>I5+I17</f>
        <v>35473773.99999999</v>
      </c>
      <c r="J31" s="117">
        <f>J5+J17</f>
        <v>43029925.5</v>
      </c>
      <c r="K31" s="120">
        <f>J31/I31*100</f>
        <v>121.30066989771093</v>
      </c>
      <c r="L31" s="120">
        <f>J31/H31*100</f>
        <v>42.432376647743354</v>
      </c>
    </row>
  </sheetData>
  <sheetProtection selectLockedCells="1" selectUnlockedCells="1"/>
  <mergeCells count="33">
    <mergeCell ref="A1:L1"/>
    <mergeCell ref="A3:F4"/>
    <mergeCell ref="G3:G4"/>
    <mergeCell ref="H3:H4"/>
    <mergeCell ref="I3:J3"/>
    <mergeCell ref="K3:L3"/>
    <mergeCell ref="A16:F16"/>
    <mergeCell ref="A5:F5"/>
    <mergeCell ref="A6:F6"/>
    <mergeCell ref="A7:F7"/>
    <mergeCell ref="A8:F8"/>
    <mergeCell ref="A9:F9"/>
    <mergeCell ref="A10:F10"/>
    <mergeCell ref="A11:F11"/>
    <mergeCell ref="A12:F12"/>
    <mergeCell ref="A13:F13"/>
    <mergeCell ref="A14:F14"/>
    <mergeCell ref="A26:F26"/>
    <mergeCell ref="A27:F27"/>
    <mergeCell ref="A17:F17"/>
    <mergeCell ref="A18:F18"/>
    <mergeCell ref="A19:F19"/>
    <mergeCell ref="A20:F20"/>
    <mergeCell ref="A21:F21"/>
    <mergeCell ref="A15:F15"/>
    <mergeCell ref="A30:F30"/>
    <mergeCell ref="A31:F31"/>
    <mergeCell ref="A22:F22"/>
    <mergeCell ref="A23:F23"/>
    <mergeCell ref="A24:F24"/>
    <mergeCell ref="A25:F25"/>
    <mergeCell ref="A28:F28"/>
    <mergeCell ref="A29:F29"/>
  </mergeCells>
  <printOptions/>
  <pageMargins left="0.7875" right="0.39375" top="0.5902777777777778" bottom="0.39375" header="0.5118055555555555" footer="0.5118055555555555"/>
  <pageSetup fitToHeight="1" fitToWidth="1" horizontalDpi="300" verticalDpi="3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Roza</dc:creator>
  <cp:keywords/>
  <dc:description/>
  <cp:lastModifiedBy>Заместитель</cp:lastModifiedBy>
  <cp:lastPrinted>2021-06-09T06:06:18Z</cp:lastPrinted>
  <dcterms:created xsi:type="dcterms:W3CDTF">2021-06-07T13:24:20Z</dcterms:created>
  <dcterms:modified xsi:type="dcterms:W3CDTF">2021-06-11T05:29:23Z</dcterms:modified>
  <cp:category/>
  <cp:version/>
  <cp:contentType/>
  <cp:contentStatus/>
</cp:coreProperties>
</file>