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'Лист1'!$A$1:$AF$48</definedName>
    <definedName name="Excel_BuiltIn_Print_Titles" localSheetId="1">'Лист2'!$A:$A</definedName>
    <definedName name="_xlnm.Print_Titles" localSheetId="1">'Лист2'!$A:$A</definedName>
    <definedName name="_xlnm.Print_Area" localSheetId="0">'Лист1'!$A$1:$AF$48</definedName>
  </definedNames>
  <calcPr fullCalcOnLoad="1"/>
</workbook>
</file>

<file path=xl/sharedStrings.xml><?xml version="1.0" encoding="utf-8"?>
<sst xmlns="http://schemas.openxmlformats.org/spreadsheetml/2006/main" count="280" uniqueCount="103">
  <si>
    <t>Исполнение консолидированного бюджета Яльчикского района на 01.02.2022 года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</si>
  <si>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</si>
  <si>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</si>
  <si>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</si>
  <si>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</si>
  <si>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</si>
  <si>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</si>
  <si>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</si>
  <si>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</si>
  <si>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</si>
  <si>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</si>
  <si>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</si>
  <si>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</si>
  <si>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 (прочие дотации)</t>
  </si>
  <si>
    <t>назначено на год</t>
  </si>
  <si>
    <t>исполнено</t>
  </si>
  <si>
    <t>%</t>
  </si>
  <si>
    <t>назначено     на год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</si>
  <si>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</si>
  <si>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</si>
  <si>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</si>
  <si>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</si>
  <si>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</si>
  <si>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</si>
  <si>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</si>
  <si>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</si>
  <si>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</si>
  <si>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</si>
  <si>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</si>
  <si>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</si>
  <si>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</si>
  <si>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</si>
  <si>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</si>
  <si>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</si>
  <si>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</si>
  <si>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</si>
  <si>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</si>
  <si>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с/х налог</t>
  </si>
  <si>
    <t>Налог, взимаемый в связи с применением патентной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</si>
  <si>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</si>
  <si>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</si>
  <si>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</si>
  <si>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Неналоговые доходы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</si>
  <si>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</si>
  <si>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арендной платы за земельные участки</t>
  </si>
  <si>
    <t>Доходы от сдачи в аренду имущества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</si>
  <si>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</si>
  <si>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</si>
  <si>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</si>
  <si>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</si>
  <si>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</si>
  <si>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</si>
  <si>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</si>
  <si>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</si>
  <si>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</si>
  <si>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</si>
  <si>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</si>
  <si>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</si>
  <si>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</si>
  <si>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</si>
  <si>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</si>
  <si>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</si>
  <si>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</si>
  <si>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</si>
  <si>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</si>
  <si>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</si>
  <si>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Доходы, поступающие в порядке возмещения расходов, понесенных в связи с эксплуатацией имущества сельских поселений (11302065)</t>
  </si>
  <si>
    <t>Прочие доходы от компенсации затрат государства бюджетов поселений(11302995)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</si>
  <si>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</si>
  <si>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</si>
  <si>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</si>
  <si>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
(117050501)</t>
  </si>
  <si>
    <t>Прочие неналоговые доходы
(Инициативные платежи
117150301)</t>
  </si>
  <si>
    <t>Уточненный план на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</si>
  <si>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</si>
  <si>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</si>
  <si>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</si>
  <si>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</si>
  <si>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</si>
  <si>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</si>
  <si>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</si>
  <si>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</si>
  <si>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</si>
  <si>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</si>
  <si>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</si>
  <si>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</si>
  <si>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>Налог на имущество физических лиц</t>
  </si>
  <si>
    <t xml:space="preserve">Земельный налог </t>
  </si>
  <si>
    <t>Доходы от сдачи в аренду имущества, составляющего казну 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</si>
  <si>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</si>
  <si>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</si>
  <si>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</si>
  <si>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</si>
  <si>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>Прочие неналоговые доходы (117050501)</t>
  </si>
  <si>
    <t>Прочие неналоговые доходы (Инициативные платежи 117150301)</t>
  </si>
  <si>
    <t>На 01.02.2022</t>
  </si>
  <si>
    <t>01.02.2022/01.02.2021</t>
  </si>
  <si>
    <t>01.02.2022 к плановым назначениям</t>
  </si>
  <si>
    <t>На 01.01.2022 г.</t>
  </si>
  <si>
    <t>На 01.02.2021</t>
  </si>
  <si>
    <t>Назначено     
на 2022год</t>
  </si>
  <si>
    <t xml:space="preserve">Факт 2021 год </t>
  </si>
  <si>
    <t>Факт 2021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</si>
</sst>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;\-#,##0.00"/>
    <numFmt numFmtId="166" formatCode="#,##0.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5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11"/>
      <name val="Times New Roman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3" fillId="6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20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9" borderId="1" applyNumberFormat="0" applyAlignment="0" applyProtection="0"/>
    <xf numFmtId="0" fontId="13" fillId="2" borderId="5" applyNumberFormat="0" applyAlignment="0" applyProtection="0"/>
    <xf numFmtId="0" fontId="14" fillId="14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21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21" borderId="9">
      <alignment/>
      <protection/>
    </xf>
    <xf numFmtId="0" fontId="16" fillId="0" borderId="10">
      <alignment horizontal="center" vertical="center" wrapText="1"/>
      <protection/>
    </xf>
    <xf numFmtId="0" fontId="16" fillId="21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21" borderId="12">
      <alignment/>
      <protection/>
    </xf>
    <xf numFmtId="49" fontId="21" fillId="0" borderId="10">
      <alignment horizontal="left" vertical="top" shrinkToFit="1"/>
      <protection/>
    </xf>
    <xf numFmtId="4" fontId="21" fillId="14" borderId="10">
      <alignment horizontal="right" vertical="top" shrinkToFit="1"/>
      <protection/>
    </xf>
    <xf numFmtId="10" fontId="21" fillId="14" borderId="10">
      <alignment horizontal="center" vertical="top" shrinkToFit="1"/>
      <protection/>
    </xf>
    <xf numFmtId="0" fontId="16" fillId="0" borderId="0">
      <alignment/>
      <protection/>
    </xf>
    <xf numFmtId="0" fontId="16" fillId="21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21" borderId="11">
      <alignment horizontal="left"/>
      <protection/>
    </xf>
    <xf numFmtId="0" fontId="16" fillId="21" borderId="12">
      <alignment horizontal="left"/>
      <protection/>
    </xf>
    <xf numFmtId="0" fontId="16" fillId="21" borderId="0">
      <alignment horizontal="left"/>
      <protection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12" fillId="9" borderId="1" applyNumberFormat="0" applyAlignment="0" applyProtection="0"/>
    <xf numFmtId="0" fontId="15" fillId="21" borderId="7" applyNumberFormat="0" applyAlignment="0" applyProtection="0"/>
    <xf numFmtId="0" fontId="2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2" borderId="13" applyNumberFormat="0" applyAlignment="0" applyProtection="0"/>
    <xf numFmtId="0" fontId="24" fillId="2" borderId="14" applyNumberFormat="0" applyAlignment="0" applyProtection="0"/>
    <xf numFmtId="0" fontId="25" fillId="2" borderId="15" applyNumberFormat="0" applyAlignment="0" applyProtection="0"/>
    <xf numFmtId="0" fontId="25" fillId="2" borderId="0" applyNumberFormat="0" applyBorder="0" applyAlignment="0" applyProtection="0"/>
    <xf numFmtId="0" fontId="18" fillId="2" borderId="16" applyNumberFormat="0" applyAlignment="0" applyProtection="0"/>
    <xf numFmtId="0" fontId="6" fillId="20" borderId="2" applyNumberFormat="0" applyAlignment="0" applyProtection="0"/>
    <xf numFmtId="0" fontId="26" fillId="2" borderId="0" applyNumberFormat="0" applyBorder="0" applyAlignment="0" applyProtection="0"/>
    <xf numFmtId="0" fontId="14" fillId="14" borderId="0" applyNumberFormat="0" applyBorder="0" applyAlignment="0" applyProtection="0"/>
    <xf numFmtId="0" fontId="27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28" fillId="2" borderId="5" applyNumberFormat="0" applyAlignment="0" applyProtection="0"/>
    <xf numFmtId="0" fontId="19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7" borderId="0" applyNumberFormat="0" applyBorder="0" applyAlignment="0" applyProtection="0"/>
  </cellStyleXfs>
  <cellXfs count="153">
    <xf numFmtId="0" fontId="0" fillId="2" borderId="0" xfId="0" applyAlignment="1">
      <alignment/>
    </xf>
    <xf numFmtId="0" fontId="29" fillId="2" borderId="0" xfId="0" applyFont="1" applyAlignment="1">
      <alignment/>
    </xf>
    <xf numFmtId="0" fontId="30" fillId="2" borderId="0" xfId="0" applyFont="1" applyAlignment="1">
      <alignment/>
    </xf>
    <xf numFmtId="0" fontId="31" fillId="2" borderId="0" xfId="0" applyFont="1" applyAlignment="1">
      <alignment/>
    </xf>
    <xf numFmtId="0" fontId="32" fillId="2" borderId="0" xfId="0" applyFont="1" applyAlignment="1">
      <alignment/>
    </xf>
    <xf numFmtId="0" fontId="33" fillId="2" borderId="0" xfId="0" applyFont="1" applyAlignment="1">
      <alignment/>
    </xf>
    <xf numFmtId="0" fontId="35" fillId="2" borderId="0" xfId="0" applyFont="1" applyAlignment="1">
      <alignment/>
    </xf>
    <xf numFmtId="0" fontId="36" fillId="2" borderId="0" xfId="0" applyFont="1" applyAlignment="1">
      <alignment/>
    </xf>
    <xf numFmtId="0" fontId="37" fillId="2" borderId="0" xfId="0" applyFont="1" applyAlignment="1">
      <alignment/>
    </xf>
    <xf numFmtId="0" fontId="39" fillId="2" borderId="10" xfId="0" applyFont="1" applyBorder="1" applyAlignment="1">
      <alignment horizontal="center" vertical="center" wrapText="1"/>
    </xf>
    <xf numFmtId="0" fontId="38" fillId="2" borderId="10" xfId="0" applyFont="1" applyBorder="1" applyAlignment="1">
      <alignment horizontal="center" vertical="center" wrapText="1"/>
    </xf>
    <xf numFmtId="0" fontId="38" fillId="2" borderId="17" xfId="0" applyFont="1" applyBorder="1" applyAlignment="1">
      <alignment horizontal="center" vertical="center" wrapText="1"/>
    </xf>
    <xf numFmtId="0" fontId="39" fillId="2" borderId="17" xfId="0" applyFont="1" applyBorder="1" applyAlignment="1">
      <alignment horizontal="center" vertical="center" wrapText="1"/>
    </xf>
    <xf numFmtId="14" fontId="38" fillId="2" borderId="17" xfId="0" applyNumberFormat="1" applyFont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14" fontId="38" fillId="2" borderId="10" xfId="0" applyNumberFormat="1" applyFont="1" applyBorder="1" applyAlignment="1">
      <alignment horizontal="center" vertical="center" wrapText="1"/>
    </xf>
    <xf numFmtId="0" fontId="40" fillId="2" borderId="10" xfId="0" applyFont="1" applyBorder="1" applyAlignment="1">
      <alignment horizontal="left" wrapText="1"/>
    </xf>
    <xf numFmtId="4" fontId="40" fillId="0" borderId="10" xfId="0" applyNumberFormat="1" applyFont="1" applyFill="1" applyBorder="1" applyAlignment="1">
      <alignment wrapText="1"/>
    </xf>
    <xf numFmtId="164" fontId="40" fillId="0" borderId="10" xfId="0" applyNumberFormat="1" applyFont="1" applyFill="1" applyBorder="1" applyAlignment="1">
      <alignment wrapText="1"/>
    </xf>
    <xf numFmtId="4" fontId="40" fillId="2" borderId="10" xfId="0" applyNumberFormat="1" applyFont="1" applyBorder="1" applyAlignment="1">
      <alignment/>
    </xf>
    <xf numFmtId="3" fontId="40" fillId="0" borderId="10" xfId="0" applyNumberFormat="1" applyFont="1" applyFill="1" applyBorder="1" applyAlignment="1">
      <alignment wrapText="1"/>
    </xf>
    <xf numFmtId="4" fontId="40" fillId="2" borderId="17" xfId="0" applyNumberFormat="1" applyFont="1" applyBorder="1" applyAlignment="1">
      <alignment horizontal="right" wrapText="1"/>
    </xf>
    <xf numFmtId="164" fontId="41" fillId="0" borderId="10" xfId="0" applyNumberFormat="1" applyFont="1" applyFill="1" applyBorder="1" applyAlignment="1">
      <alignment wrapText="1"/>
    </xf>
    <xf numFmtId="2" fontId="40" fillId="0" borderId="10" xfId="0" applyNumberFormat="1" applyFont="1" applyFill="1" applyBorder="1" applyAlignment="1">
      <alignment wrapText="1"/>
    </xf>
    <xf numFmtId="4" fontId="40" fillId="2" borderId="10" xfId="0" applyNumberFormat="1" applyFont="1" applyBorder="1" applyAlignment="1">
      <alignment wrapText="1"/>
    </xf>
    <xf numFmtId="164" fontId="41" fillId="2" borderId="10" xfId="0" applyNumberFormat="1" applyFont="1" applyBorder="1" applyAlignment="1">
      <alignment wrapText="1"/>
    </xf>
    <xf numFmtId="4" fontId="40" fillId="2" borderId="10" xfId="0" applyNumberFormat="1" applyFont="1" applyBorder="1" applyAlignment="1">
      <alignment/>
    </xf>
    <xf numFmtId="4" fontId="40" fillId="0" borderId="10" xfId="0" applyNumberFormat="1" applyFont="1" applyFill="1" applyBorder="1" applyAlignment="1">
      <alignment horizontal="right" wrapText="1"/>
    </xf>
    <xf numFmtId="4" fontId="29" fillId="2" borderId="0" xfId="0" applyNumberFormat="1" applyFont="1" applyAlignment="1">
      <alignment/>
    </xf>
    <xf numFmtId="0" fontId="41" fillId="2" borderId="10" xfId="0" applyFont="1" applyBorder="1" applyAlignment="1">
      <alignment horizontal="left" wrapText="1"/>
    </xf>
    <xf numFmtId="4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 wrapText="1"/>
    </xf>
    <xf numFmtId="3" fontId="42" fillId="0" borderId="10" xfId="0" applyNumberFormat="1" applyFont="1" applyFill="1" applyBorder="1" applyAlignment="1">
      <alignment wrapText="1"/>
    </xf>
    <xf numFmtId="2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 wrapText="1"/>
    </xf>
    <xf numFmtId="4" fontId="41" fillId="2" borderId="10" xfId="0" applyNumberFormat="1" applyFont="1" applyBorder="1" applyAlignment="1">
      <alignment/>
    </xf>
    <xf numFmtId="3" fontId="43" fillId="0" borderId="10" xfId="0" applyNumberFormat="1" applyFont="1" applyFill="1" applyBorder="1" applyAlignment="1">
      <alignment wrapText="1"/>
    </xf>
    <xf numFmtId="165" fontId="40" fillId="0" borderId="10" xfId="0" applyNumberFormat="1" applyFont="1" applyFill="1" applyBorder="1" applyAlignment="1">
      <alignment wrapText="1"/>
    </xf>
    <xf numFmtId="164" fontId="40" fillId="2" borderId="10" xfId="0" applyNumberFormat="1" applyFont="1" applyBorder="1" applyAlignment="1">
      <alignment wrapText="1"/>
    </xf>
    <xf numFmtId="4" fontId="41" fillId="0" borderId="10" xfId="0" applyNumberFormat="1" applyFont="1" applyFill="1" applyBorder="1" applyAlignment="1">
      <alignment horizontal="right" wrapText="1"/>
    </xf>
    <xf numFmtId="165" fontId="41" fillId="0" borderId="10" xfId="0" applyNumberFormat="1" applyFont="1" applyFill="1" applyBorder="1" applyAlignment="1">
      <alignment wrapText="1"/>
    </xf>
    <xf numFmtId="0" fontId="39" fillId="2" borderId="0" xfId="0" applyFont="1" applyBorder="1" applyAlignment="1">
      <alignment horizontal="left" wrapText="1"/>
    </xf>
    <xf numFmtId="4" fontId="39" fillId="0" borderId="0" xfId="0" applyNumberFormat="1" applyFont="1" applyFill="1" applyBorder="1" applyAlignment="1">
      <alignment wrapText="1"/>
    </xf>
    <xf numFmtId="2" fontId="39" fillId="0" borderId="0" xfId="0" applyNumberFormat="1" applyFont="1" applyFill="1" applyBorder="1" applyAlignment="1">
      <alignment wrapText="1"/>
    </xf>
    <xf numFmtId="164" fontId="39" fillId="0" borderId="0" xfId="0" applyNumberFormat="1" applyFont="1" applyFill="1" applyBorder="1" applyAlignment="1">
      <alignment wrapText="1"/>
    </xf>
    <xf numFmtId="164" fontId="38" fillId="0" borderId="0" xfId="0" applyNumberFormat="1" applyFont="1" applyFill="1" applyBorder="1" applyAlignment="1">
      <alignment wrapText="1"/>
    </xf>
    <xf numFmtId="3" fontId="39" fillId="0" borderId="0" xfId="0" applyNumberFormat="1" applyFont="1" applyFill="1" applyBorder="1" applyAlignment="1">
      <alignment wrapText="1"/>
    </xf>
    <xf numFmtId="3" fontId="39" fillId="0" borderId="0" xfId="0" applyNumberFormat="1" applyFont="1" applyFill="1" applyBorder="1" applyAlignment="1">
      <alignment horizontal="right" wrapText="1"/>
    </xf>
    <xf numFmtId="4" fontId="44" fillId="0" borderId="0" xfId="0" applyNumberFormat="1" applyFont="1" applyFill="1" applyBorder="1" applyAlignment="1">
      <alignment wrapText="1"/>
    </xf>
    <xf numFmtId="1" fontId="39" fillId="0" borderId="0" xfId="0" applyNumberFormat="1" applyFont="1" applyFill="1" applyBorder="1" applyAlignment="1">
      <alignment wrapText="1"/>
    </xf>
    <xf numFmtId="4" fontId="39" fillId="2" borderId="0" xfId="0" applyNumberFormat="1" applyFont="1" applyBorder="1" applyAlignment="1">
      <alignment wrapText="1"/>
    </xf>
    <xf numFmtId="2" fontId="39" fillId="2" borderId="0" xfId="0" applyNumberFormat="1" applyFont="1" applyBorder="1" applyAlignment="1">
      <alignment wrapText="1"/>
    </xf>
    <xf numFmtId="164" fontId="39" fillId="2" borderId="0" xfId="0" applyNumberFormat="1" applyFont="1" applyBorder="1" applyAlignment="1">
      <alignment wrapText="1"/>
    </xf>
    <xf numFmtId="4" fontId="39" fillId="2" borderId="0" xfId="0" applyNumberFormat="1" applyFont="1" applyBorder="1" applyAlignment="1">
      <alignment/>
    </xf>
    <xf numFmtId="2" fontId="39" fillId="2" borderId="0" xfId="0" applyNumberFormat="1" applyFont="1" applyBorder="1" applyAlignment="1">
      <alignment/>
    </xf>
    <xf numFmtId="0" fontId="33" fillId="2" borderId="0" xfId="0" applyFont="1" applyBorder="1" applyAlignment="1">
      <alignment horizontal="left" wrapText="1"/>
    </xf>
    <xf numFmtId="164" fontId="45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 wrapText="1"/>
    </xf>
    <xf numFmtId="164" fontId="47" fillId="0" borderId="0" xfId="0" applyNumberFormat="1" applyFont="1" applyFill="1" applyBorder="1" applyAlignment="1">
      <alignment/>
    </xf>
    <xf numFmtId="0" fontId="38" fillId="2" borderId="0" xfId="0" applyFont="1" applyAlignment="1">
      <alignment/>
    </xf>
    <xf numFmtId="4" fontId="42" fillId="0" borderId="10" xfId="0" applyNumberFormat="1" applyFont="1" applyFill="1" applyBorder="1" applyAlignment="1">
      <alignment/>
    </xf>
    <xf numFmtId="164" fontId="42" fillId="0" borderId="18" xfId="0" applyNumberFormat="1" applyFont="1" applyFill="1" applyBorder="1" applyAlignment="1">
      <alignment/>
    </xf>
    <xf numFmtId="164" fontId="42" fillId="0" borderId="10" xfId="0" applyNumberFormat="1" applyFont="1" applyFill="1" applyBorder="1" applyAlignment="1">
      <alignment/>
    </xf>
    <xf numFmtId="2" fontId="39" fillId="0" borderId="0" xfId="0" applyNumberFormat="1" applyFont="1" applyFill="1" applyBorder="1" applyAlignment="1">
      <alignment/>
    </xf>
    <xf numFmtId="164" fontId="40" fillId="0" borderId="18" xfId="0" applyNumberFormat="1" applyFont="1" applyFill="1" applyBorder="1" applyAlignment="1">
      <alignment wrapText="1"/>
    </xf>
    <xf numFmtId="4" fontId="38" fillId="2" borderId="0" xfId="0" applyNumberFormat="1" applyFont="1" applyAlignment="1">
      <alignment/>
    </xf>
    <xf numFmtId="164" fontId="41" fillId="0" borderId="18" xfId="0" applyNumberFormat="1" applyFont="1" applyFill="1" applyBorder="1" applyAlignment="1">
      <alignment wrapText="1"/>
    </xf>
    <xf numFmtId="2" fontId="46" fillId="0" borderId="0" xfId="0" applyNumberFormat="1" applyFont="1" applyFill="1" applyBorder="1" applyAlignment="1">
      <alignment/>
    </xf>
    <xf numFmtId="4" fontId="41" fillId="2" borderId="19" xfId="0" applyNumberFormat="1" applyFont="1" applyBorder="1" applyAlignment="1">
      <alignment horizontal="right"/>
    </xf>
    <xf numFmtId="0" fontId="0" fillId="2" borderId="0" xfId="0" applyFont="1" applyAlignment="1">
      <alignment/>
    </xf>
    <xf numFmtId="0" fontId="49" fillId="2" borderId="0" xfId="0" applyFont="1" applyAlignment="1">
      <alignment wrapText="1"/>
    </xf>
    <xf numFmtId="0" fontId="0" fillId="2" borderId="0" xfId="0" applyFont="1" applyAlignment="1">
      <alignment horizontal="center" wrapText="1"/>
    </xf>
    <xf numFmtId="0" fontId="50" fillId="2" borderId="0" xfId="0" applyFont="1" applyAlignment="1">
      <alignment horizontal="center" wrapText="1"/>
    </xf>
    <xf numFmtId="0" fontId="38" fillId="2" borderId="20" xfId="0" applyFont="1" applyBorder="1" applyAlignment="1">
      <alignment horizontal="center"/>
    </xf>
    <xf numFmtId="0" fontId="38" fillId="2" borderId="21" xfId="0" applyFont="1" applyBorder="1" applyAlignment="1">
      <alignment horizontal="center" wrapText="1"/>
    </xf>
    <xf numFmtId="0" fontId="38" fillId="2" borderId="17" xfId="0" applyFont="1" applyBorder="1" applyAlignment="1">
      <alignment horizontal="center" vertical="center" wrapText="1"/>
    </xf>
    <xf numFmtId="2" fontId="48" fillId="2" borderId="18" xfId="0" applyNumberFormat="1" applyFont="1" applyBorder="1" applyAlignment="1">
      <alignment/>
    </xf>
    <xf numFmtId="4" fontId="51" fillId="2" borderId="10" xfId="0" applyNumberFormat="1" applyFont="1" applyBorder="1" applyAlignment="1">
      <alignment/>
    </xf>
    <xf numFmtId="164" fontId="51" fillId="2" borderId="10" xfId="0" applyNumberFormat="1" applyFont="1" applyBorder="1" applyAlignment="1">
      <alignment/>
    </xf>
    <xf numFmtId="3" fontId="51" fillId="2" borderId="19" xfId="0" applyNumberFormat="1" applyFont="1" applyBorder="1" applyAlignment="1">
      <alignment/>
    </xf>
    <xf numFmtId="4" fontId="51" fillId="2" borderId="10" xfId="0" applyNumberFormat="1" applyFont="1" applyBorder="1" applyAlignment="1">
      <alignment/>
    </xf>
    <xf numFmtId="166" fontId="51" fillId="2" borderId="19" xfId="0" applyNumberFormat="1" applyFont="1" applyBorder="1" applyAlignment="1">
      <alignment/>
    </xf>
    <xf numFmtId="166" fontId="51" fillId="2" borderId="10" xfId="0" applyNumberFormat="1" applyFont="1" applyBorder="1" applyAlignment="1">
      <alignment/>
    </xf>
    <xf numFmtId="3" fontId="51" fillId="2" borderId="10" xfId="0" applyNumberFormat="1" applyFont="1" applyBorder="1" applyAlignment="1">
      <alignment/>
    </xf>
    <xf numFmtId="4" fontId="48" fillId="2" borderId="10" xfId="0" applyNumberFormat="1" applyFont="1" applyBorder="1" applyAlignment="1">
      <alignment/>
    </xf>
    <xf numFmtId="2" fontId="51" fillId="2" borderId="0" xfId="0" applyNumberFormat="1" applyFont="1" applyAlignment="1">
      <alignment/>
    </xf>
    <xf numFmtId="0" fontId="48" fillId="2" borderId="18" xfId="0" applyFont="1" applyBorder="1" applyAlignment="1">
      <alignment/>
    </xf>
    <xf numFmtId="0" fontId="51" fillId="2" borderId="0" xfId="0" applyFont="1" applyAlignment="1">
      <alignment/>
    </xf>
    <xf numFmtId="3" fontId="51" fillId="2" borderId="21" xfId="0" applyNumberFormat="1" applyFont="1" applyBorder="1" applyAlignment="1">
      <alignment/>
    </xf>
    <xf numFmtId="164" fontId="48" fillId="2" borderId="18" xfId="0" applyNumberFormat="1" applyFont="1" applyBorder="1" applyAlignment="1">
      <alignment/>
    </xf>
    <xf numFmtId="4" fontId="51" fillId="2" borderId="19" xfId="0" applyNumberFormat="1" applyFont="1" applyBorder="1" applyAlignment="1">
      <alignment/>
    </xf>
    <xf numFmtId="164" fontId="51" fillId="2" borderId="0" xfId="0" applyNumberFormat="1" applyFont="1" applyAlignment="1">
      <alignment/>
    </xf>
    <xf numFmtId="3" fontId="51" fillId="2" borderId="22" xfId="0" applyNumberFormat="1" applyFont="1" applyBorder="1" applyAlignment="1">
      <alignment/>
    </xf>
    <xf numFmtId="0" fontId="39" fillId="0" borderId="18" xfId="0" applyFont="1" applyFill="1" applyBorder="1" applyAlignment="1">
      <alignment horizontal="center"/>
    </xf>
    <xf numFmtId="4" fontId="48" fillId="2" borderId="10" xfId="0" applyNumberFormat="1" applyFont="1" applyBorder="1" applyAlignment="1">
      <alignment/>
    </xf>
    <xf numFmtId="164" fontId="48" fillId="2" borderId="10" xfId="0" applyNumberFormat="1" applyFont="1" applyBorder="1" applyAlignment="1">
      <alignment/>
    </xf>
    <xf numFmtId="3" fontId="48" fillId="0" borderId="19" xfId="0" applyNumberFormat="1" applyFont="1" applyFill="1" applyBorder="1" applyAlignment="1">
      <alignment/>
    </xf>
    <xf numFmtId="4" fontId="48" fillId="0" borderId="19" xfId="0" applyNumberFormat="1" applyFont="1" applyFill="1" applyBorder="1" applyAlignment="1">
      <alignment/>
    </xf>
    <xf numFmtId="166" fontId="48" fillId="2" borderId="19" xfId="0" applyNumberFormat="1" applyFont="1" applyBorder="1" applyAlignment="1">
      <alignment/>
    </xf>
    <xf numFmtId="166" fontId="48" fillId="2" borderId="10" xfId="0" applyNumberFormat="1" applyFont="1" applyBorder="1" applyAlignment="1">
      <alignment/>
    </xf>
    <xf numFmtId="4" fontId="48" fillId="2" borderId="10" xfId="0" applyNumberFormat="1" applyFont="1" applyBorder="1" applyAlignment="1">
      <alignment horizontal="right" wrapText="1"/>
    </xf>
    <xf numFmtId="166" fontId="48" fillId="2" borderId="10" xfId="0" applyNumberFormat="1" applyFont="1" applyBorder="1" applyAlignment="1">
      <alignment horizontal="right"/>
    </xf>
    <xf numFmtId="166" fontId="48" fillId="0" borderId="19" xfId="0" applyNumberFormat="1" applyFont="1" applyFill="1" applyBorder="1" applyAlignment="1">
      <alignment/>
    </xf>
    <xf numFmtId="4" fontId="48" fillId="0" borderId="10" xfId="0" applyNumberFormat="1" applyFont="1" applyFill="1" applyBorder="1" applyAlignment="1">
      <alignment wrapText="1"/>
    </xf>
    <xf numFmtId="4" fontId="48" fillId="2" borderId="19" xfId="0" applyNumberFormat="1" applyFont="1" applyBorder="1" applyAlignment="1">
      <alignment/>
    </xf>
    <xf numFmtId="3" fontId="48" fillId="2" borderId="19" xfId="0" applyNumberFormat="1" applyFont="1" applyBorder="1" applyAlignment="1">
      <alignment/>
    </xf>
    <xf numFmtId="0" fontId="51" fillId="0" borderId="0" xfId="0" applyFont="1" applyFill="1" applyAlignment="1">
      <alignment/>
    </xf>
    <xf numFmtId="0" fontId="53" fillId="2" borderId="0" xfId="0" applyFont="1" applyAlignment="1">
      <alignment/>
    </xf>
    <xf numFmtId="0" fontId="54" fillId="2" borderId="0" xfId="0" applyFont="1" applyAlignment="1">
      <alignment/>
    </xf>
    <xf numFmtId="4" fontId="55" fillId="2" borderId="0" xfId="0" applyNumberFormat="1" applyFont="1" applyAlignment="1">
      <alignment/>
    </xf>
    <xf numFmtId="0" fontId="56" fillId="2" borderId="0" xfId="0" applyFont="1" applyAlignment="1">
      <alignment/>
    </xf>
    <xf numFmtId="4" fontId="58" fillId="2" borderId="10" xfId="0" applyNumberFormat="1" applyFont="1" applyBorder="1" applyAlignment="1">
      <alignment horizontal="right"/>
    </xf>
    <xf numFmtId="164" fontId="58" fillId="2" borderId="10" xfId="0" applyNumberFormat="1" applyFont="1" applyBorder="1" applyAlignment="1">
      <alignment horizontal="right"/>
    </xf>
    <xf numFmtId="4" fontId="0" fillId="2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166" fontId="58" fillId="2" borderId="10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wrapText="1"/>
    </xf>
    <xf numFmtId="4" fontId="0" fillId="2" borderId="10" xfId="0" applyNumberFormat="1" applyBorder="1" applyAlignment="1">
      <alignment/>
    </xf>
    <xf numFmtId="4" fontId="58" fillId="2" borderId="10" xfId="0" applyNumberFormat="1" applyFont="1" applyBorder="1" applyAlignment="1">
      <alignment/>
    </xf>
    <xf numFmtId="164" fontId="58" fillId="0" borderId="10" xfId="0" applyNumberFormat="1" applyFont="1" applyFill="1" applyBorder="1" applyAlignment="1">
      <alignment wrapText="1"/>
    </xf>
    <xf numFmtId="4" fontId="40" fillId="2" borderId="19" xfId="0" applyNumberFormat="1" applyFont="1" applyBorder="1" applyAlignment="1">
      <alignment/>
    </xf>
    <xf numFmtId="0" fontId="34" fillId="0" borderId="0" xfId="0" applyFont="1" applyFill="1" applyBorder="1" applyAlignment="1">
      <alignment horizontal="center" wrapText="1"/>
    </xf>
    <xf numFmtId="0" fontId="38" fillId="2" borderId="10" xfId="0" applyFont="1" applyBorder="1" applyAlignment="1">
      <alignment/>
    </xf>
    <xf numFmtId="0" fontId="39" fillId="2" borderId="10" xfId="0" applyFont="1" applyBorder="1" applyAlignment="1">
      <alignment horizontal="center"/>
    </xf>
    <xf numFmtId="0" fontId="39" fillId="2" borderId="10" xfId="0" applyFont="1" applyBorder="1" applyAlignment="1">
      <alignment horizontal="center" wrapText="1"/>
    </xf>
    <xf numFmtId="0" fontId="39" fillId="2" borderId="10" xfId="0" applyFont="1" applyBorder="1" applyAlignment="1">
      <alignment horizontal="center" vertical="center" wrapText="1"/>
    </xf>
    <xf numFmtId="0" fontId="38" fillId="2" borderId="18" xfId="0" applyFont="1" applyBorder="1" applyAlignment="1">
      <alignment horizontal="center" vertical="center" wrapText="1"/>
    </xf>
    <xf numFmtId="0" fontId="38" fillId="2" borderId="10" xfId="0" applyFont="1" applyBorder="1" applyAlignment="1">
      <alignment horizontal="center" vertical="center" wrapText="1"/>
    </xf>
    <xf numFmtId="0" fontId="39" fillId="2" borderId="23" xfId="0" applyFont="1" applyBorder="1" applyAlignment="1">
      <alignment horizontal="center" vertical="center" wrapText="1"/>
    </xf>
    <xf numFmtId="0" fontId="39" fillId="2" borderId="24" xfId="0" applyFont="1" applyBorder="1" applyAlignment="1">
      <alignment horizontal="center" vertical="center" wrapText="1"/>
    </xf>
    <xf numFmtId="0" fontId="39" fillId="2" borderId="24" xfId="0" applyFont="1" applyBorder="1" applyAlignment="1">
      <alignment horizontal="center"/>
    </xf>
    <xf numFmtId="0" fontId="41" fillId="2" borderId="10" xfId="0" applyFont="1" applyBorder="1" applyAlignment="1">
      <alignment horizontal="left"/>
    </xf>
    <xf numFmtId="0" fontId="40" fillId="2" borderId="10" xfId="0" applyFont="1" applyBorder="1" applyAlignment="1">
      <alignment horizontal="left"/>
    </xf>
    <xf numFmtId="0" fontId="40" fillId="2" borderId="10" xfId="0" applyFont="1" applyBorder="1" applyAlignment="1">
      <alignment horizontal="left" vertical="center" wrapText="1"/>
    </xf>
    <xf numFmtId="0" fontId="40" fillId="2" borderId="10" xfId="0" applyFont="1" applyBorder="1" applyAlignment="1">
      <alignment horizontal="left" wrapText="1"/>
    </xf>
    <xf numFmtId="0" fontId="48" fillId="2" borderId="10" xfId="0" applyFont="1" applyBorder="1" applyAlignment="1">
      <alignment horizontal="left"/>
    </xf>
    <xf numFmtId="0" fontId="49" fillId="2" borderId="0" xfId="0" applyFont="1" applyBorder="1" applyAlignment="1">
      <alignment horizontal="center" wrapText="1"/>
    </xf>
    <xf numFmtId="0" fontId="38" fillId="2" borderId="10" xfId="0" applyFont="1" applyBorder="1" applyAlignment="1">
      <alignment horizontal="center"/>
    </xf>
    <xf numFmtId="0" fontId="38" fillId="2" borderId="19" xfId="0" applyFont="1" applyBorder="1" applyAlignment="1">
      <alignment horizontal="center"/>
    </xf>
    <xf numFmtId="0" fontId="38" fillId="2" borderId="10" xfId="0" applyFont="1" applyBorder="1" applyAlignment="1">
      <alignment/>
    </xf>
    <xf numFmtId="0" fontId="38" fillId="2" borderId="10" xfId="0" applyFont="1" applyBorder="1" applyAlignment="1">
      <alignment horizontal="center" wrapText="1"/>
    </xf>
    <xf numFmtId="0" fontId="38" fillId="2" borderId="18" xfId="0" applyFont="1" applyBorder="1" applyAlignment="1">
      <alignment horizontal="center" wrapText="1"/>
    </xf>
    <xf numFmtId="0" fontId="52" fillId="2" borderId="0" xfId="0" applyFont="1" applyBorder="1" applyAlignment="1">
      <alignment horizontal="center" wrapText="1"/>
    </xf>
    <xf numFmtId="0" fontId="57" fillId="2" borderId="10" xfId="0" applyFont="1" applyBorder="1" applyAlignment="1">
      <alignment horizontal="center" vertical="center"/>
    </xf>
    <xf numFmtId="0" fontId="34" fillId="2" borderId="10" xfId="0" applyFont="1" applyBorder="1" applyAlignment="1">
      <alignment horizontal="center" vertical="center" wrapText="1"/>
    </xf>
    <xf numFmtId="0" fontId="29" fillId="2" borderId="10" xfId="0" applyFont="1" applyBorder="1" applyAlignment="1">
      <alignment horizontal="center" vertical="center" wrapText="1"/>
    </xf>
    <xf numFmtId="0" fontId="34" fillId="2" borderId="10" xfId="0" applyFont="1" applyBorder="1" applyAlignment="1">
      <alignment horizontal="left"/>
    </xf>
    <xf numFmtId="0" fontId="29" fillId="2" borderId="10" xfId="0" applyFont="1" applyBorder="1" applyAlignment="1">
      <alignment horizontal="left"/>
    </xf>
    <xf numFmtId="0" fontId="29" fillId="2" borderId="10" xfId="0" applyFont="1" applyBorder="1" applyAlignment="1">
      <alignment horizontal="left" wrapText="1"/>
    </xf>
    <xf numFmtId="0" fontId="29" fillId="2" borderId="10" xfId="0" applyFont="1" applyBorder="1" applyAlignment="1">
      <alignment horizontal="left" vertic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tabSelected="1" view="pageBreakPreview" zoomScale="75" zoomScaleSheetLayoutView="75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30" sqref="G30"/>
    </sheetView>
  </sheetViews>
  <sheetFormatPr defaultColWidth="9.140625" defaultRowHeight="12.75" customHeight="1"/>
  <cols>
    <col min="1" max="1" width="23.140625" style="1" customWidth="1"/>
    <col min="2" max="2" width="13.8515625" style="1" customWidth="1"/>
    <col min="3" max="3" width="14.00390625" style="1" customWidth="1"/>
    <col min="4" max="4" width="6.00390625" style="1" customWidth="1"/>
    <col min="5" max="5" width="13.421875" style="1" customWidth="1"/>
    <col min="6" max="6" width="13.57421875" style="1" customWidth="1"/>
    <col min="7" max="8" width="12.8515625" style="1" customWidth="1"/>
    <col min="9" max="9" width="11.421875" style="1" customWidth="1"/>
    <col min="10" max="10" width="11.57421875" style="1" customWidth="1"/>
    <col min="11" max="11" width="13.8515625" style="1" customWidth="1"/>
    <col min="12" max="12" width="13.7109375" style="1" customWidth="1"/>
    <col min="13" max="13" width="5.421875" style="1" customWidth="1"/>
    <col min="14" max="14" width="11.140625" style="1" customWidth="1"/>
    <col min="15" max="15" width="10.140625" style="1" customWidth="1"/>
    <col min="16" max="16" width="6.140625" style="1" customWidth="1"/>
    <col min="17" max="17" width="9.421875" style="1" customWidth="1"/>
    <col min="18" max="18" width="9.57421875" style="1" customWidth="1"/>
    <col min="19" max="20" width="11.00390625" style="1" customWidth="1"/>
    <col min="21" max="21" width="10.7109375" style="1" customWidth="1"/>
    <col min="22" max="22" width="11.57421875" style="1" customWidth="1"/>
    <col min="23" max="24" width="12.140625" style="1" customWidth="1"/>
    <col min="25" max="25" width="9.57421875" style="1" customWidth="1"/>
    <col min="26" max="27" width="14.140625" style="1" customWidth="1"/>
    <col min="28" max="28" width="5.28125" style="1" customWidth="1"/>
    <col min="29" max="29" width="13.28125" style="1" customWidth="1"/>
    <col min="30" max="30" width="15.28125" style="1" customWidth="1"/>
    <col min="31" max="31" width="13.421875" style="1" customWidth="1"/>
    <col min="32" max="32" width="12.7109375" style="1" customWidth="1"/>
    <col min="33" max="33" width="13.7109375" style="1" customWidth="1"/>
    <col min="34" max="64" width="9.00390625" style="1" customWidth="1"/>
    <col min="65" max="16384" width="9.00390625" style="0" customWidth="1"/>
  </cols>
  <sheetData>
    <row r="1" spans="2:25" ht="13.5" customHeight="1">
      <c r="B1" s="2"/>
      <c r="C1" s="3"/>
      <c r="D1" s="2"/>
      <c r="E1" s="2"/>
      <c r="F1" s="2"/>
      <c r="G1" s="4"/>
      <c r="H1" s="4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3.5" customHeight="1">
      <c r="B2" s="2"/>
      <c r="C2" s="3"/>
      <c r="D2" s="2"/>
      <c r="E2" s="2"/>
      <c r="F2" s="2"/>
      <c r="G2" s="4"/>
      <c r="H2" s="4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12.75" customHeight="1">
      <c r="A3" s="5"/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28" ht="12.75" customHeight="1">
      <c r="A4" s="5"/>
      <c r="B4" s="6"/>
      <c r="C4" s="7"/>
      <c r="D4" s="6"/>
      <c r="E4" s="6"/>
      <c r="F4" s="6"/>
      <c r="G4" s="8"/>
      <c r="H4" s="8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5"/>
      <c r="AA4" s="5"/>
      <c r="AB4" s="5"/>
    </row>
    <row r="5" spans="1:32" ht="14.25" customHeight="1">
      <c r="A5" s="125"/>
      <c r="B5" s="126" t="s">
        <v>1</v>
      </c>
      <c r="C5" s="126"/>
      <c r="D5" s="126"/>
      <c r="E5" s="127"/>
      <c r="F5" s="126" t="s">
        <v>2</v>
      </c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8" t="s">
        <v>3</v>
      </c>
      <c r="AA5" s="128"/>
      <c r="AB5" s="128"/>
      <c r="AC5" s="128" t="s">
        <v>4</v>
      </c>
      <c r="AD5" s="128"/>
      <c r="AE5" s="128" t="s">
        <v>5</v>
      </c>
      <c r="AF5" s="128"/>
    </row>
    <row r="6" spans="1:32" ht="15" customHeight="1">
      <c r="A6" s="125"/>
      <c r="B6" s="126"/>
      <c r="C6" s="126"/>
      <c r="D6" s="126"/>
      <c r="E6" s="127"/>
      <c r="F6" s="131" t="s">
        <v>6</v>
      </c>
      <c r="G6" s="131"/>
      <c r="H6" s="131"/>
      <c r="I6" s="131"/>
      <c r="J6" s="131"/>
      <c r="K6" s="132" t="s">
        <v>7</v>
      </c>
      <c r="L6" s="132"/>
      <c r="M6" s="132"/>
      <c r="N6" s="133" t="s">
        <v>8</v>
      </c>
      <c r="O6" s="133"/>
      <c r="P6" s="133"/>
      <c r="Q6" s="133"/>
      <c r="R6" s="133"/>
      <c r="S6" s="133"/>
      <c r="T6" s="132" t="s">
        <v>9</v>
      </c>
      <c r="U6" s="132"/>
      <c r="V6" s="132"/>
      <c r="W6" s="132" t="s">
        <v>10</v>
      </c>
      <c r="X6" s="132"/>
      <c r="Y6" s="132" t="s">
        <v>11</v>
      </c>
      <c r="Z6" s="128"/>
      <c r="AA6" s="128"/>
      <c r="AB6" s="128"/>
      <c r="AC6" s="128"/>
      <c r="AD6" s="128"/>
      <c r="AE6" s="128"/>
      <c r="AF6" s="128"/>
    </row>
    <row r="7" spans="1:32" ht="6" customHeight="1">
      <c r="A7" s="125"/>
      <c r="B7" s="126"/>
      <c r="C7" s="126"/>
      <c r="D7" s="126"/>
      <c r="E7" s="127"/>
      <c r="F7" s="131"/>
      <c r="G7" s="131"/>
      <c r="H7" s="131"/>
      <c r="I7" s="131"/>
      <c r="J7" s="131"/>
      <c r="K7" s="132"/>
      <c r="L7" s="132"/>
      <c r="M7" s="132"/>
      <c r="N7" s="128" t="s">
        <v>12</v>
      </c>
      <c r="O7" s="128"/>
      <c r="P7" s="128"/>
      <c r="Q7" s="128" t="s">
        <v>13</v>
      </c>
      <c r="R7" s="128"/>
      <c r="S7" s="128"/>
      <c r="T7" s="132"/>
      <c r="U7" s="132"/>
      <c r="V7" s="132"/>
      <c r="W7" s="132"/>
      <c r="X7" s="132"/>
      <c r="Y7" s="132"/>
      <c r="Z7" s="128"/>
      <c r="AA7" s="128"/>
      <c r="AB7" s="128"/>
      <c r="AC7" s="128"/>
      <c r="AD7" s="128"/>
      <c r="AE7" s="128"/>
      <c r="AF7" s="128"/>
    </row>
    <row r="8" spans="1:32" ht="65.25" customHeight="1">
      <c r="A8" s="125"/>
      <c r="B8" s="126"/>
      <c r="C8" s="126"/>
      <c r="D8" s="126"/>
      <c r="E8" s="127"/>
      <c r="F8" s="129" t="s">
        <v>14</v>
      </c>
      <c r="G8" s="130" t="s">
        <v>15</v>
      </c>
      <c r="H8" s="130"/>
      <c r="I8" s="129" t="s">
        <v>16</v>
      </c>
      <c r="J8" s="129"/>
      <c r="K8" s="132"/>
      <c r="L8" s="132"/>
      <c r="M8" s="132"/>
      <c r="N8" s="128"/>
      <c r="O8" s="128"/>
      <c r="P8" s="128"/>
      <c r="Q8" s="128"/>
      <c r="R8" s="128"/>
      <c r="S8" s="128"/>
      <c r="T8" s="132"/>
      <c r="U8" s="132"/>
      <c r="V8" s="132"/>
      <c r="W8" s="132"/>
      <c r="X8" s="132"/>
      <c r="Y8" s="132"/>
      <c r="Z8" s="128"/>
      <c r="AA8" s="128"/>
      <c r="AB8" s="128"/>
      <c r="AC8" s="128"/>
      <c r="AD8" s="128"/>
      <c r="AE8" s="128"/>
      <c r="AF8" s="128"/>
    </row>
    <row r="9" spans="1:32" ht="65.25" customHeight="1">
      <c r="A9" s="125"/>
      <c r="B9" s="11" t="s">
        <v>17</v>
      </c>
      <c r="C9" s="11" t="s">
        <v>15</v>
      </c>
      <c r="D9" s="12" t="s">
        <v>16</v>
      </c>
      <c r="E9" s="127"/>
      <c r="F9" s="129"/>
      <c r="G9" s="13">
        <v>44228</v>
      </c>
      <c r="H9" s="11" t="s">
        <v>95</v>
      </c>
      <c r="I9" s="11" t="s">
        <v>96</v>
      </c>
      <c r="J9" s="11" t="s">
        <v>97</v>
      </c>
      <c r="K9" s="11" t="s">
        <v>17</v>
      </c>
      <c r="L9" s="14" t="s">
        <v>15</v>
      </c>
      <c r="M9" s="12" t="s">
        <v>16</v>
      </c>
      <c r="N9" s="11" t="s">
        <v>17</v>
      </c>
      <c r="O9" s="14" t="s">
        <v>15</v>
      </c>
      <c r="P9" s="12" t="s">
        <v>16</v>
      </c>
      <c r="Q9" s="11" t="s">
        <v>17</v>
      </c>
      <c r="R9" s="14" t="s">
        <v>15</v>
      </c>
      <c r="S9" s="12" t="s">
        <v>16</v>
      </c>
      <c r="T9" s="11" t="s">
        <v>17</v>
      </c>
      <c r="U9" s="14" t="s">
        <v>15</v>
      </c>
      <c r="V9" s="12" t="s">
        <v>16</v>
      </c>
      <c r="W9" s="11" t="s">
        <v>17</v>
      </c>
      <c r="X9" s="14" t="s">
        <v>15</v>
      </c>
      <c r="Y9" s="14"/>
      <c r="Z9" s="10" t="s">
        <v>17</v>
      </c>
      <c r="AA9" s="10" t="s">
        <v>15</v>
      </c>
      <c r="AB9" s="9" t="s">
        <v>16</v>
      </c>
      <c r="AC9" s="10" t="s">
        <v>17</v>
      </c>
      <c r="AD9" s="10" t="s">
        <v>15</v>
      </c>
      <c r="AE9" s="10" t="s">
        <v>98</v>
      </c>
      <c r="AF9" s="15">
        <v>44593</v>
      </c>
    </row>
    <row r="10" spans="1:33" ht="19.5" customHeight="1">
      <c r="A10" s="16" t="s">
        <v>18</v>
      </c>
      <c r="B10" s="17">
        <f aca="true" t="shared" si="0" ref="B10:B18">F10+K10+T10</f>
        <v>5625427.7</v>
      </c>
      <c r="C10" s="17">
        <f aca="true" t="shared" si="1" ref="C10:C17">H10+L10+U10</f>
        <v>159696.85</v>
      </c>
      <c r="D10" s="18">
        <f aca="true" t="shared" si="2" ref="D10:D21">C10/B10*100</f>
        <v>2.8388392583909665</v>
      </c>
      <c r="E10" s="17"/>
      <c r="F10" s="17">
        <f>Лист2!B10</f>
        <v>1569950</v>
      </c>
      <c r="G10" s="19">
        <f>Лист2!F10+Лист2!K10+Лист2!P10+Лист2!U10+Лист2!Z10+Лист2!AE10+Лист2!AJ10+Лист2!AO10+Лист2!AT10+Лист2!AY10+Лист2!BD10+Лист2!BI10+Лист2!BN10+Лист2!BS10+Лист2!BX10+Лист2!CH10+Лист2!CM10</f>
        <v>46246.200000000004</v>
      </c>
      <c r="H10" s="19">
        <f>Лист2!C10</f>
        <v>64194.850000000006</v>
      </c>
      <c r="I10" s="18">
        <f aca="true" t="shared" si="3" ref="I10:I21">H10/G10*100</f>
        <v>138.81108069419759</v>
      </c>
      <c r="J10" s="18">
        <f aca="true" t="shared" si="4" ref="J10:J21">H10/F10*100</f>
        <v>4.088974171151947</v>
      </c>
      <c r="K10" s="17">
        <v>4055477.7</v>
      </c>
      <c r="L10" s="17">
        <v>95502</v>
      </c>
      <c r="M10" s="18">
        <f aca="true" t="shared" si="5" ref="M10:M21">L10/K10*100</f>
        <v>2.3548890430343135</v>
      </c>
      <c r="N10" s="20">
        <v>1052111</v>
      </c>
      <c r="O10" s="20">
        <v>87674</v>
      </c>
      <c r="P10" s="18">
        <f aca="true" t="shared" si="6" ref="P10:P21">O10/N10*100</f>
        <v>8.333151159906132</v>
      </c>
      <c r="Q10" s="20">
        <v>950000</v>
      </c>
      <c r="R10" s="20">
        <v>0</v>
      </c>
      <c r="S10" s="18">
        <f>R10/Q10*100</f>
        <v>0</v>
      </c>
      <c r="T10" s="21"/>
      <c r="U10" s="17">
        <v>0</v>
      </c>
      <c r="V10" s="18" t="e">
        <f>U10/T10*100</f>
        <v>#DIV/0!</v>
      </c>
      <c r="W10" s="22"/>
      <c r="X10" s="22"/>
      <c r="Y10" s="23"/>
      <c r="Z10" s="24">
        <v>5625427.7</v>
      </c>
      <c r="AA10" s="24">
        <v>70833.09</v>
      </c>
      <c r="AB10" s="25">
        <f aca="true" t="shared" si="7" ref="AB10:AB21">AA10/Z10*100</f>
        <v>1.2591591924646013</v>
      </c>
      <c r="AC10" s="26">
        <f aca="true" t="shared" si="8" ref="AC10:AC21">B10-Z10</f>
        <v>0</v>
      </c>
      <c r="AD10" s="26">
        <f aca="true" t="shared" si="9" ref="AD10:AD21">C10-AA10</f>
        <v>88863.76000000001</v>
      </c>
      <c r="AE10" s="27">
        <v>543098.36</v>
      </c>
      <c r="AF10" s="27">
        <v>631962.12</v>
      </c>
      <c r="AG10" s="28">
        <f>AE10+C10-AA10</f>
        <v>631962.12</v>
      </c>
    </row>
    <row r="11" spans="1:33" ht="20.25" customHeight="1">
      <c r="A11" s="16" t="s">
        <v>19</v>
      </c>
      <c r="B11" s="17">
        <f t="shared" si="0"/>
        <v>5778053</v>
      </c>
      <c r="C11" s="17">
        <f t="shared" si="1"/>
        <v>323947.17</v>
      </c>
      <c r="D11" s="18">
        <f t="shared" si="2"/>
        <v>5.606510878318353</v>
      </c>
      <c r="E11" s="17"/>
      <c r="F11" s="17">
        <f>Лист2!B11</f>
        <v>1516370</v>
      </c>
      <c r="G11" s="19">
        <f>Лист2!F11+Лист2!K11+Лист2!P11+Лист2!U11+Лист2!Z11+Лист2!AE11+Лист2!AJ11+Лист2!AO11+Лист2!AT11+Лист2!AY11+Лист2!BD11+Лист2!BI11+Лист2!BN11+Лист2!BS11+Лист2!BX11+Лист2!CH11+Лист2!CM11</f>
        <v>114250.59</v>
      </c>
      <c r="H11" s="19">
        <f>Лист2!C11</f>
        <v>62221.170000000006</v>
      </c>
      <c r="I11" s="18">
        <f t="shared" si="3"/>
        <v>54.460261430597434</v>
      </c>
      <c r="J11" s="18">
        <f t="shared" si="4"/>
        <v>4.10329734827252</v>
      </c>
      <c r="K11" s="17">
        <v>4261683</v>
      </c>
      <c r="L11" s="17">
        <v>261726</v>
      </c>
      <c r="M11" s="18">
        <f t="shared" si="5"/>
        <v>6.141376540676536</v>
      </c>
      <c r="N11" s="20">
        <v>2905922</v>
      </c>
      <c r="O11" s="20">
        <v>242156</v>
      </c>
      <c r="P11" s="18">
        <f t="shared" si="6"/>
        <v>8.333189947975203</v>
      </c>
      <c r="Q11" s="20"/>
      <c r="R11" s="20">
        <v>0</v>
      </c>
      <c r="S11" s="18">
        <v>0</v>
      </c>
      <c r="T11" s="17"/>
      <c r="U11" s="17">
        <v>0</v>
      </c>
      <c r="V11" s="18" t="e">
        <f>U11/T11*100</f>
        <v>#DIV/0!</v>
      </c>
      <c r="W11" s="23"/>
      <c r="X11" s="23"/>
      <c r="Y11" s="23"/>
      <c r="Z11" s="24">
        <v>5778053</v>
      </c>
      <c r="AA11" s="24">
        <v>94676.5</v>
      </c>
      <c r="AB11" s="25">
        <f t="shared" si="7"/>
        <v>1.6385536788949495</v>
      </c>
      <c r="AC11" s="26">
        <f t="shared" si="8"/>
        <v>0</v>
      </c>
      <c r="AD11" s="26">
        <f t="shared" si="9"/>
        <v>229270.66999999998</v>
      </c>
      <c r="AE11" s="27">
        <v>222702.77</v>
      </c>
      <c r="AF11" s="27">
        <v>451973.44</v>
      </c>
      <c r="AG11" s="28">
        <f>AE11+C11-AA11</f>
        <v>451973.43999999994</v>
      </c>
    </row>
    <row r="12" spans="1:33" ht="21.75" customHeight="1">
      <c r="A12" s="16" t="s">
        <v>20</v>
      </c>
      <c r="B12" s="17">
        <f t="shared" si="0"/>
        <v>6673005</v>
      </c>
      <c r="C12" s="17">
        <f t="shared" si="1"/>
        <v>333440.32999999996</v>
      </c>
      <c r="D12" s="18">
        <f t="shared" si="2"/>
        <v>4.996854190878023</v>
      </c>
      <c r="E12" s="17"/>
      <c r="F12" s="17">
        <f>Лист2!B12</f>
        <v>2449570</v>
      </c>
      <c r="G12" s="19">
        <f>Лист2!F12+Лист2!K12+Лист2!P12+Лист2!U12+Лист2!Z12+Лист2!AE12+Лист2!AJ12+Лист2!AO12+Лист2!AT12+Лист2!AY12+Лист2!BD12+Лист2!BI12+Лист2!BN12+Лист2!BS12+Лист2!BX12+Лист2!CH12+Лист2!CM12</f>
        <v>64103.810000000005</v>
      </c>
      <c r="H12" s="19">
        <f>Лист2!C12</f>
        <v>141723.33</v>
      </c>
      <c r="I12" s="18">
        <f t="shared" si="3"/>
        <v>221.08409780947494</v>
      </c>
      <c r="J12" s="18">
        <f t="shared" si="4"/>
        <v>5.7856411533452805</v>
      </c>
      <c r="K12" s="17">
        <v>4223435</v>
      </c>
      <c r="L12" s="17">
        <v>191717</v>
      </c>
      <c r="M12" s="18">
        <f t="shared" si="5"/>
        <v>4.539361917491331</v>
      </c>
      <c r="N12" s="20">
        <v>2065801</v>
      </c>
      <c r="O12" s="20">
        <v>172147</v>
      </c>
      <c r="P12" s="18">
        <f t="shared" si="6"/>
        <v>8.333184077265912</v>
      </c>
      <c r="Q12" s="20">
        <v>600000</v>
      </c>
      <c r="R12" s="20">
        <v>0</v>
      </c>
      <c r="S12" s="18">
        <f aca="true" t="shared" si="10" ref="S12:S19">R12/Q12*100</f>
        <v>0</v>
      </c>
      <c r="T12" s="17"/>
      <c r="U12" s="17">
        <v>0</v>
      </c>
      <c r="V12" s="18" t="e">
        <f>U12/T12*100</f>
        <v>#DIV/0!</v>
      </c>
      <c r="W12" s="22"/>
      <c r="X12" s="18"/>
      <c r="Y12" s="23"/>
      <c r="Z12" s="24">
        <v>6673005</v>
      </c>
      <c r="AA12" s="24">
        <v>78466.63</v>
      </c>
      <c r="AB12" s="25">
        <f t="shared" si="7"/>
        <v>1.1758814806822413</v>
      </c>
      <c r="AC12" s="26">
        <f t="shared" si="8"/>
        <v>0</v>
      </c>
      <c r="AD12" s="26">
        <f t="shared" si="9"/>
        <v>254973.69999999995</v>
      </c>
      <c r="AE12" s="27">
        <v>1081979.38</v>
      </c>
      <c r="AF12" s="27">
        <v>1336953.08</v>
      </c>
      <c r="AG12" s="28">
        <f>AE12+C12-AA12</f>
        <v>1336953.08</v>
      </c>
    </row>
    <row r="13" spans="1:33" ht="21" customHeight="1">
      <c r="A13" s="16" t="s">
        <v>21</v>
      </c>
      <c r="B13" s="17">
        <f t="shared" si="0"/>
        <v>7673073</v>
      </c>
      <c r="C13" s="17">
        <f t="shared" si="1"/>
        <v>582389.81</v>
      </c>
      <c r="D13" s="18">
        <f t="shared" si="2"/>
        <v>7.590046517216767</v>
      </c>
      <c r="E13" s="17"/>
      <c r="F13" s="17">
        <f>Лист2!B13</f>
        <v>2585780</v>
      </c>
      <c r="G13" s="19">
        <f>Лист2!F13+Лист2!K13+Лист2!P13+Лист2!U13+Лист2!Z13+Лист2!AE13+Лист2!AJ13+Лист2!AO13+Лист2!AT13+Лист2!AY13+Лист2!BD13+Лист2!BI13+Лист2!BN13+Лист2!BS13+Лист2!BX13+Лист2!CH13+Лист2!CM13</f>
        <v>67892.72</v>
      </c>
      <c r="H13" s="19">
        <f>Лист2!C13</f>
        <v>270632.81</v>
      </c>
      <c r="I13" s="18">
        <f t="shared" si="3"/>
        <v>398.6183054678027</v>
      </c>
      <c r="J13" s="18">
        <f t="shared" si="4"/>
        <v>10.466196273464872</v>
      </c>
      <c r="K13" s="17">
        <v>5087293</v>
      </c>
      <c r="L13" s="17">
        <v>311757</v>
      </c>
      <c r="M13" s="18">
        <f t="shared" si="5"/>
        <v>6.128151061871216</v>
      </c>
      <c r="N13" s="20">
        <v>3506321</v>
      </c>
      <c r="O13" s="20">
        <v>292188</v>
      </c>
      <c r="P13" s="18">
        <f t="shared" si="6"/>
        <v>8.333178850424705</v>
      </c>
      <c r="Q13" s="20"/>
      <c r="R13" s="20">
        <v>0</v>
      </c>
      <c r="S13" s="18" t="e">
        <f t="shared" si="10"/>
        <v>#DIV/0!</v>
      </c>
      <c r="T13" s="17"/>
      <c r="U13" s="17">
        <v>0</v>
      </c>
      <c r="V13" s="18" t="e">
        <f>U13/T13*100</f>
        <v>#DIV/0!</v>
      </c>
      <c r="W13" s="22"/>
      <c r="X13" s="18"/>
      <c r="Y13" s="23"/>
      <c r="Z13" s="24">
        <v>7673073</v>
      </c>
      <c r="AA13" s="24">
        <v>145534.42</v>
      </c>
      <c r="AB13" s="25">
        <f t="shared" si="7"/>
        <v>1.8966901526937123</v>
      </c>
      <c r="AC13" s="26">
        <f t="shared" si="8"/>
        <v>0</v>
      </c>
      <c r="AD13" s="26">
        <f t="shared" si="9"/>
        <v>436855.39</v>
      </c>
      <c r="AE13" s="27">
        <v>552597.62</v>
      </c>
      <c r="AF13" s="27">
        <v>989453.01</v>
      </c>
      <c r="AG13" s="28">
        <f>AE13+C13-AA13</f>
        <v>989453.0100000001</v>
      </c>
    </row>
    <row r="14" spans="1:33" ht="21.75" customHeight="1">
      <c r="A14" s="16" t="s">
        <v>22</v>
      </c>
      <c r="B14" s="17">
        <f t="shared" si="0"/>
        <v>4727438</v>
      </c>
      <c r="C14" s="17">
        <f t="shared" si="1"/>
        <v>220230.32</v>
      </c>
      <c r="D14" s="18">
        <f t="shared" si="2"/>
        <v>4.658555437427207</v>
      </c>
      <c r="E14" s="17"/>
      <c r="F14" s="17">
        <f>Лист2!B14</f>
        <v>1596440</v>
      </c>
      <c r="G14" s="19">
        <f>Лист2!F14+Лист2!K14+Лист2!P14+Лист2!U14+Лист2!Z14+Лист2!AE14+Лист2!AJ14+Лист2!AO14+Лист2!AT14+Лист2!AY14+Лист2!BD14+Лист2!BI14+Лист2!BN14+Лист2!BS14+Лист2!BX14+Лист2!CH14+Лист2!CM14</f>
        <v>65825.15</v>
      </c>
      <c r="H14" s="19">
        <f>Лист2!C14</f>
        <v>78137.32</v>
      </c>
      <c r="I14" s="18">
        <f t="shared" si="3"/>
        <v>118.70435540215254</v>
      </c>
      <c r="J14" s="18">
        <f t="shared" si="4"/>
        <v>4.894472701761419</v>
      </c>
      <c r="K14" s="17">
        <v>3130998</v>
      </c>
      <c r="L14" s="17">
        <v>142093</v>
      </c>
      <c r="M14" s="18">
        <f t="shared" si="5"/>
        <v>4.5382654348549565</v>
      </c>
      <c r="N14" s="20">
        <v>1611212</v>
      </c>
      <c r="O14" s="20">
        <v>134265</v>
      </c>
      <c r="P14" s="18">
        <f t="shared" si="6"/>
        <v>8.333167826456108</v>
      </c>
      <c r="Q14" s="20">
        <v>700000</v>
      </c>
      <c r="R14" s="20">
        <v>0</v>
      </c>
      <c r="S14" s="18">
        <f t="shared" si="10"/>
        <v>0</v>
      </c>
      <c r="T14" s="17"/>
      <c r="U14" s="17">
        <v>0</v>
      </c>
      <c r="V14" s="18" t="e">
        <f>U14/T14*100</f>
        <v>#DIV/0!</v>
      </c>
      <c r="W14" s="22"/>
      <c r="X14" s="22"/>
      <c r="Y14" s="23"/>
      <c r="Z14" s="24">
        <v>4727438</v>
      </c>
      <c r="AA14" s="24">
        <v>126975.81</v>
      </c>
      <c r="AB14" s="25">
        <f t="shared" si="7"/>
        <v>2.6859328456555116</v>
      </c>
      <c r="AC14" s="26">
        <f t="shared" si="8"/>
        <v>0</v>
      </c>
      <c r="AD14" s="26">
        <f t="shared" si="9"/>
        <v>93254.51000000001</v>
      </c>
      <c r="AE14" s="27">
        <v>378431.69</v>
      </c>
      <c r="AF14" s="27">
        <v>471686.2</v>
      </c>
      <c r="AG14" s="28">
        <f>AE14+C14-AA14</f>
        <v>471686.2</v>
      </c>
    </row>
    <row r="15" spans="1:33" ht="21.75" customHeight="1">
      <c r="A15" s="16" t="s">
        <v>23</v>
      </c>
      <c r="B15" s="17">
        <f t="shared" si="0"/>
        <v>6701217</v>
      </c>
      <c r="C15" s="17">
        <f t="shared" si="1"/>
        <v>369676.73</v>
      </c>
      <c r="D15" s="18">
        <f t="shared" si="2"/>
        <v>5.5165610962904195</v>
      </c>
      <c r="E15" s="17"/>
      <c r="F15" s="17">
        <f>Лист2!B15</f>
        <v>2458230</v>
      </c>
      <c r="G15" s="19">
        <f>Лист2!F15+Лист2!K15+Лист2!P15+Лист2!U15+Лист2!Z15+Лист2!AE15+Лист2!AJ15+Лист2!AO15+Лист2!AT15+Лист2!AY15+Лист2!BD15+Лист2!BI15+Лист2!BN15+Лист2!BS15+Лист2!BX15+Лист2!CH15+Лист2!CM15</f>
        <v>71795.84</v>
      </c>
      <c r="H15" s="19">
        <f>Лист2!C15</f>
        <v>147054.72999999998</v>
      </c>
      <c r="I15" s="18">
        <f t="shared" si="3"/>
        <v>204.82346888064825</v>
      </c>
      <c r="J15" s="18">
        <f t="shared" si="4"/>
        <v>5.982138774646798</v>
      </c>
      <c r="K15" s="17">
        <v>4242987</v>
      </c>
      <c r="L15" s="17">
        <v>222622</v>
      </c>
      <c r="M15" s="18">
        <f t="shared" si="5"/>
        <v>5.24682258041328</v>
      </c>
      <c r="N15" s="20">
        <v>2436679</v>
      </c>
      <c r="O15" s="20">
        <v>203053</v>
      </c>
      <c r="P15" s="18">
        <f t="shared" si="6"/>
        <v>8.333186275254146</v>
      </c>
      <c r="Q15" s="20">
        <v>450000</v>
      </c>
      <c r="R15" s="20">
        <v>0</v>
      </c>
      <c r="S15" s="18">
        <f t="shared" si="10"/>
        <v>0</v>
      </c>
      <c r="T15" s="17"/>
      <c r="U15" s="17">
        <v>0</v>
      </c>
      <c r="V15" s="18" t="e">
        <f>U15/T15*100</f>
        <v>#DIV/0!</v>
      </c>
      <c r="W15" s="22"/>
      <c r="X15" s="22"/>
      <c r="Y15" s="23"/>
      <c r="Z15" s="24">
        <v>6701217</v>
      </c>
      <c r="AA15" s="24">
        <v>68744.93</v>
      </c>
      <c r="AB15" s="25">
        <f t="shared" si="7"/>
        <v>1.0258573927691044</v>
      </c>
      <c r="AC15" s="26">
        <f t="shared" si="8"/>
        <v>0</v>
      </c>
      <c r="AD15" s="26">
        <f t="shared" si="9"/>
        <v>300931.8</v>
      </c>
      <c r="AE15" s="27">
        <v>309375.05</v>
      </c>
      <c r="AF15" s="27">
        <v>610306.85</v>
      </c>
      <c r="AG15" s="28">
        <f>AE15-AA15+C15</f>
        <v>610306.85</v>
      </c>
    </row>
    <row r="16" spans="1:33" ht="19.5" customHeight="1">
      <c r="A16" s="16" t="s">
        <v>24</v>
      </c>
      <c r="B16" s="17">
        <f t="shared" si="0"/>
        <v>3639178</v>
      </c>
      <c r="C16" s="17">
        <f t="shared" si="1"/>
        <v>233504.66999999998</v>
      </c>
      <c r="D16" s="18">
        <f t="shared" si="2"/>
        <v>6.416412442590056</v>
      </c>
      <c r="E16" s="17"/>
      <c r="F16" s="17">
        <f>Лист2!B16</f>
        <v>1363740</v>
      </c>
      <c r="G16" s="19">
        <f>Лист2!F16+Лист2!K16+Лист2!P16+Лист2!U16+Лист2!Z16+Лист2!AE16+Лист2!AJ16+Лист2!AO16+Лист2!AT16+Лист2!AY16+Лист2!BD16+Лист2!BI16+Лист2!BN16+Лист2!BS16+Лист2!BX16+Лист2!CH16+Лист2!CM16</f>
        <v>61447.67999999999</v>
      </c>
      <c r="H16" s="19">
        <f>Лист2!C16</f>
        <v>92161.66999999998</v>
      </c>
      <c r="I16" s="18">
        <f t="shared" si="3"/>
        <v>149.98397010269548</v>
      </c>
      <c r="J16" s="18">
        <f t="shared" si="4"/>
        <v>6.758008857993458</v>
      </c>
      <c r="K16" s="17">
        <v>2275438</v>
      </c>
      <c r="L16" s="17">
        <v>141343</v>
      </c>
      <c r="M16" s="18">
        <f t="shared" si="5"/>
        <v>6.21168320121225</v>
      </c>
      <c r="N16" s="20">
        <v>1602215</v>
      </c>
      <c r="O16" s="20">
        <v>133515</v>
      </c>
      <c r="P16" s="18">
        <f t="shared" si="6"/>
        <v>8.333151293677815</v>
      </c>
      <c r="Q16" s="20">
        <v>300000</v>
      </c>
      <c r="R16" s="20">
        <v>0</v>
      </c>
      <c r="S16" s="18">
        <f t="shared" si="10"/>
        <v>0</v>
      </c>
      <c r="T16" s="17"/>
      <c r="U16" s="17">
        <v>0</v>
      </c>
      <c r="V16" s="18" t="e">
        <f>U16/T16*100</f>
        <v>#DIV/0!</v>
      </c>
      <c r="W16" s="22"/>
      <c r="X16" s="23"/>
      <c r="Y16" s="23"/>
      <c r="Z16" s="24">
        <v>3639178</v>
      </c>
      <c r="AA16" s="24">
        <v>63429.4</v>
      </c>
      <c r="AB16" s="25">
        <f t="shared" si="7"/>
        <v>1.7429595364667518</v>
      </c>
      <c r="AC16" s="26">
        <f t="shared" si="8"/>
        <v>0</v>
      </c>
      <c r="AD16" s="26">
        <f t="shared" si="9"/>
        <v>170075.27</v>
      </c>
      <c r="AE16" s="27">
        <v>264121.47</v>
      </c>
      <c r="AF16" s="27">
        <v>434196.74</v>
      </c>
      <c r="AG16" s="28">
        <f>AE16+C16-AA16</f>
        <v>434196.73999999993</v>
      </c>
    </row>
    <row r="17" spans="1:33" ht="20.25" customHeight="1">
      <c r="A17" s="16" t="s">
        <v>25</v>
      </c>
      <c r="B17" s="17">
        <f t="shared" si="0"/>
        <v>32670094.11</v>
      </c>
      <c r="C17" s="17">
        <f t="shared" si="1"/>
        <v>759043.51</v>
      </c>
      <c r="D17" s="18">
        <f t="shared" si="2"/>
        <v>2.323358810795908</v>
      </c>
      <c r="E17" s="17"/>
      <c r="F17" s="17">
        <f>Лист2!B17</f>
        <v>6485030</v>
      </c>
      <c r="G17" s="19">
        <f>Лист2!F17+Лист2!K17+Лист2!P17+Лист2!U17+Лист2!Z17+Лист2!AE17+Лист2!AJ17+Лист2!AO17+Лист2!AT17+Лист2!AY17+Лист2!BD17+Лист2!BI17+Лист2!BN17+Лист2!BS17+Лист2!BX17+Лист2!CH17+Лист2!CM17</f>
        <v>138898.81</v>
      </c>
      <c r="H17" s="19">
        <f>Лист2!C17</f>
        <v>171352.51</v>
      </c>
      <c r="I17" s="18">
        <f t="shared" si="3"/>
        <v>123.36499499167776</v>
      </c>
      <c r="J17" s="18">
        <f t="shared" si="4"/>
        <v>2.642277830634554</v>
      </c>
      <c r="K17" s="17">
        <v>26185064.11</v>
      </c>
      <c r="L17" s="17">
        <v>587691</v>
      </c>
      <c r="M17" s="18">
        <f t="shared" si="5"/>
        <v>2.2443748754297017</v>
      </c>
      <c r="N17" s="20">
        <v>6817591</v>
      </c>
      <c r="O17" s="20">
        <v>568122</v>
      </c>
      <c r="P17" s="18">
        <f t="shared" si="6"/>
        <v>8.333178097659424</v>
      </c>
      <c r="Q17" s="20"/>
      <c r="R17" s="20">
        <v>0</v>
      </c>
      <c r="S17" s="18" t="e">
        <f t="shared" si="10"/>
        <v>#DIV/0!</v>
      </c>
      <c r="T17" s="17"/>
      <c r="U17" s="17">
        <v>0</v>
      </c>
      <c r="V17" s="18" t="e">
        <f>U17/T17*100</f>
        <v>#DIV/0!</v>
      </c>
      <c r="W17" s="22"/>
      <c r="X17" s="22"/>
      <c r="Y17" s="23"/>
      <c r="Z17" s="24">
        <v>32670094.11</v>
      </c>
      <c r="AA17" s="24">
        <v>259386.99</v>
      </c>
      <c r="AB17" s="25">
        <f t="shared" si="7"/>
        <v>0.7939585026190792</v>
      </c>
      <c r="AC17" s="26">
        <f t="shared" si="8"/>
        <v>0</v>
      </c>
      <c r="AD17" s="26">
        <f t="shared" si="9"/>
        <v>499656.52</v>
      </c>
      <c r="AE17" s="27">
        <v>150294.44</v>
      </c>
      <c r="AF17" s="27">
        <v>649950.96</v>
      </c>
      <c r="AG17" s="28">
        <f>AE17+C17-AA17</f>
        <v>649950.96</v>
      </c>
    </row>
    <row r="18" spans="1:33" ht="18.75" customHeight="1">
      <c r="A18" s="16" t="s">
        <v>26</v>
      </c>
      <c r="B18" s="17">
        <f t="shared" si="0"/>
        <v>8249429.5</v>
      </c>
      <c r="C18" s="17">
        <f>H18+L18+U18+X18</f>
        <v>480822.73</v>
      </c>
      <c r="D18" s="18">
        <f t="shared" si="2"/>
        <v>5.828557356602659</v>
      </c>
      <c r="E18" s="17"/>
      <c r="F18" s="17">
        <f>Лист2!B18</f>
        <v>2895510</v>
      </c>
      <c r="G18" s="19">
        <f>Лист2!F18+Лист2!K18+Лист2!P18+Лист2!U18+Лист2!Z18+Лист2!AE18+Лист2!AJ18+Лист2!AO18+Лист2!AT18+Лист2!AY18+Лист2!BD18+Лист2!BI18+Лист2!BN18+Лист2!BS18+Лист2!BX18+Лист2!CH18+Лист2!CM18</f>
        <v>77901.65</v>
      </c>
      <c r="H18" s="19">
        <f>Лист2!C18</f>
        <v>103581.73000000001</v>
      </c>
      <c r="I18" s="18">
        <f t="shared" si="3"/>
        <v>132.96474464918268</v>
      </c>
      <c r="J18" s="18">
        <f t="shared" si="4"/>
        <v>3.5773224751425485</v>
      </c>
      <c r="K18" s="17">
        <v>5353919.5</v>
      </c>
      <c r="L18" s="17">
        <v>377241</v>
      </c>
      <c r="M18" s="18">
        <f t="shared" si="5"/>
        <v>7.046071574292441</v>
      </c>
      <c r="N18" s="20">
        <v>4292148</v>
      </c>
      <c r="O18" s="20">
        <v>357672</v>
      </c>
      <c r="P18" s="18">
        <f t="shared" si="6"/>
        <v>8.333170244828464</v>
      </c>
      <c r="Q18" s="20"/>
      <c r="R18" s="20">
        <v>0</v>
      </c>
      <c r="S18" s="18" t="e">
        <f t="shared" si="10"/>
        <v>#DIV/0!</v>
      </c>
      <c r="T18" s="17"/>
      <c r="U18" s="17">
        <v>0</v>
      </c>
      <c r="V18" s="18" t="e">
        <f>U18/T18*100</f>
        <v>#DIV/0!</v>
      </c>
      <c r="W18" s="22"/>
      <c r="X18" s="17"/>
      <c r="Y18" s="23"/>
      <c r="Z18" s="24">
        <v>8249429.5</v>
      </c>
      <c r="AA18" s="24">
        <v>155345.61</v>
      </c>
      <c r="AB18" s="25">
        <f t="shared" si="7"/>
        <v>1.8831073106328138</v>
      </c>
      <c r="AC18" s="26">
        <f t="shared" si="8"/>
        <v>0</v>
      </c>
      <c r="AD18" s="26">
        <f t="shared" si="9"/>
        <v>325477.12</v>
      </c>
      <c r="AE18" s="27">
        <v>559443.75</v>
      </c>
      <c r="AF18" s="27">
        <v>884920.87</v>
      </c>
      <c r="AG18" s="28">
        <f>AE18+C18-AA18</f>
        <v>884920.87</v>
      </c>
    </row>
    <row r="19" spans="1:32" ht="20.25" customHeight="1">
      <c r="A19" s="29" t="s">
        <v>27</v>
      </c>
      <c r="B19" s="30">
        <f>SUM(B10:B18)</f>
        <v>81736915.31</v>
      </c>
      <c r="C19" s="30">
        <f>C10+C11+C12+C13+C14+C15+C16+C17+C18</f>
        <v>3462752.1200000006</v>
      </c>
      <c r="D19" s="22">
        <f t="shared" si="2"/>
        <v>4.2364604865096425</v>
      </c>
      <c r="E19" s="30"/>
      <c r="F19" s="30">
        <f>SUM(F10:F18)</f>
        <v>22920620</v>
      </c>
      <c r="G19" s="31">
        <f>G10+G11+G12+G13+G14+G15+G16+G17+G18</f>
        <v>708362.45</v>
      </c>
      <c r="H19" s="31">
        <f>Лист2!C19</f>
        <v>1131060.1199999999</v>
      </c>
      <c r="I19" s="22">
        <f t="shared" si="3"/>
        <v>159.67251228520087</v>
      </c>
      <c r="J19" s="22">
        <f t="shared" si="4"/>
        <v>4.934683791276152</v>
      </c>
      <c r="K19" s="30">
        <f>SUM(K10:K18)</f>
        <v>58816295.31</v>
      </c>
      <c r="L19" s="30">
        <f>SUM(L10:L18)</f>
        <v>2331692</v>
      </c>
      <c r="M19" s="22">
        <f t="shared" si="5"/>
        <v>3.964363936406521</v>
      </c>
      <c r="N19" s="32">
        <f>SUM(N10:N18)</f>
        <v>26290000</v>
      </c>
      <c r="O19" s="33">
        <f>SUM(O10:O18)</f>
        <v>2190792</v>
      </c>
      <c r="P19" s="22">
        <f t="shared" si="6"/>
        <v>8.333176112590339</v>
      </c>
      <c r="Q19" s="33">
        <f>SUM(Q10:Q18)</f>
        <v>3000000</v>
      </c>
      <c r="R19" s="33">
        <f>SUM(R10:R18)</f>
        <v>0</v>
      </c>
      <c r="S19" s="22">
        <f t="shared" si="10"/>
        <v>0</v>
      </c>
      <c r="T19" s="30">
        <f>SUM(T10:T18)</f>
        <v>0</v>
      </c>
      <c r="U19" s="30">
        <f>SUM(U10:U18)</f>
        <v>0</v>
      </c>
      <c r="V19" s="18" t="e">
        <f>U19/T19*100</f>
        <v>#DIV/0!</v>
      </c>
      <c r="W19" s="30">
        <f>W10+W11+W12+W13+W14+W15+W16+W17+W18</f>
        <v>0</v>
      </c>
      <c r="X19" s="30">
        <f>X10+X11+X12+X14+X16+X17+X18</f>
        <v>0</v>
      </c>
      <c r="Y19" s="34"/>
      <c r="Z19" s="35">
        <f>Z10+Z11+Z12+Z13+Z14+Z15+Z16+Z17+Z18</f>
        <v>81736915.31</v>
      </c>
      <c r="AA19" s="35">
        <f>SUM(AA10:AA18)</f>
        <v>1063393.38</v>
      </c>
      <c r="AB19" s="25">
        <f t="shared" si="7"/>
        <v>1.3009952430513367</v>
      </c>
      <c r="AC19" s="36">
        <f t="shared" si="8"/>
        <v>0</v>
      </c>
      <c r="AD19" s="36">
        <f t="shared" si="9"/>
        <v>2399358.7400000007</v>
      </c>
      <c r="AE19" s="36">
        <f>SUM(AE10:AE18)</f>
        <v>4062044.53</v>
      </c>
      <c r="AF19" s="36">
        <f>AF10+AF11+AF12+AF13+AF14+AF15+AF16+AF17+AF18</f>
        <v>6461403.2700000005</v>
      </c>
    </row>
    <row r="20" spans="1:33" ht="21" customHeight="1">
      <c r="A20" s="16" t="s">
        <v>28</v>
      </c>
      <c r="B20" s="17">
        <f>K20+T20+W20+F20</f>
        <v>399430390.02</v>
      </c>
      <c r="C20" s="17">
        <f>H20+L20+X20+Y20</f>
        <v>9779354.920000002</v>
      </c>
      <c r="D20" s="18">
        <f t="shared" si="2"/>
        <v>2.4483252061793137</v>
      </c>
      <c r="E20" s="17"/>
      <c r="F20" s="17">
        <f>F48</f>
        <v>84923280</v>
      </c>
      <c r="G20" s="17">
        <f>G48</f>
        <v>4183808.04</v>
      </c>
      <c r="H20" s="17">
        <f>H48</f>
        <v>4427209.000000001</v>
      </c>
      <c r="I20" s="18">
        <f t="shared" si="3"/>
        <v>105.81768947506494</v>
      </c>
      <c r="J20" s="18">
        <f t="shared" si="4"/>
        <v>5.213186537307557</v>
      </c>
      <c r="K20" s="17">
        <v>314507110.02</v>
      </c>
      <c r="L20" s="17">
        <v>16481563.08</v>
      </c>
      <c r="M20" s="18">
        <f t="shared" si="5"/>
        <v>5.240442125124583</v>
      </c>
      <c r="N20" s="20">
        <v>23715200</v>
      </c>
      <c r="O20" s="37">
        <v>1976300</v>
      </c>
      <c r="P20" s="18">
        <f t="shared" si="6"/>
        <v>8.33347389016327</v>
      </c>
      <c r="Q20" s="20">
        <v>1361800</v>
      </c>
      <c r="R20" s="37"/>
      <c r="S20" s="18"/>
      <c r="T20" s="17"/>
      <c r="U20" s="20"/>
      <c r="V20" s="22"/>
      <c r="W20" s="17"/>
      <c r="X20" s="38">
        <v>-11129417.16</v>
      </c>
      <c r="Y20" s="23"/>
      <c r="Z20" s="24">
        <v>399545390.02</v>
      </c>
      <c r="AA20" s="24">
        <v>21876304.16</v>
      </c>
      <c r="AB20" s="39">
        <f t="shared" si="7"/>
        <v>5.475298853756001</v>
      </c>
      <c r="AC20" s="26">
        <f t="shared" si="8"/>
        <v>-115000</v>
      </c>
      <c r="AD20" s="26">
        <f t="shared" si="9"/>
        <v>-12096949.239999998</v>
      </c>
      <c r="AE20" s="26">
        <v>28525266.5</v>
      </c>
      <c r="AF20" s="26">
        <v>16428317.26</v>
      </c>
      <c r="AG20" s="28">
        <f>AE20+C20-AA20</f>
        <v>16428317.260000002</v>
      </c>
    </row>
    <row r="21" spans="1:33" ht="30.75" customHeight="1">
      <c r="A21" s="29" t="s">
        <v>29</v>
      </c>
      <c r="B21" s="30">
        <f>F21+K21+T21+W21</f>
        <v>413663010.02</v>
      </c>
      <c r="C21" s="30">
        <f>H21+L21+U21+X21+Y21</f>
        <v>10910415.040000003</v>
      </c>
      <c r="D21" s="22">
        <f t="shared" si="2"/>
        <v>2.6375128487975035</v>
      </c>
      <c r="E21" s="30"/>
      <c r="F21" s="30">
        <f>F19+F20</f>
        <v>107843900</v>
      </c>
      <c r="G21" s="30">
        <f>SUM(G19:G20)</f>
        <v>4892170.49</v>
      </c>
      <c r="H21" s="30">
        <f>SUM(H19:H20)</f>
        <v>5558269.120000001</v>
      </c>
      <c r="I21" s="22">
        <f t="shared" si="3"/>
        <v>113.61560541198557</v>
      </c>
      <c r="J21" s="22">
        <f t="shared" si="4"/>
        <v>5.153994913017798</v>
      </c>
      <c r="K21" s="30">
        <f>K20-8688000</f>
        <v>305819110.02</v>
      </c>
      <c r="L21" s="40">
        <f>L20</f>
        <v>16481563.08</v>
      </c>
      <c r="M21" s="22">
        <f t="shared" si="5"/>
        <v>5.389317586766287</v>
      </c>
      <c r="N21" s="32">
        <f>N20</f>
        <v>23715200</v>
      </c>
      <c r="O21" s="32">
        <f>O20</f>
        <v>1976300</v>
      </c>
      <c r="P21" s="22">
        <f t="shared" si="6"/>
        <v>8.33347389016327</v>
      </c>
      <c r="Q21" s="32">
        <f>Q20</f>
        <v>1361800</v>
      </c>
      <c r="R21" s="32">
        <f>R20</f>
        <v>0</v>
      </c>
      <c r="S21" s="22">
        <v>0</v>
      </c>
      <c r="T21" s="30">
        <f>T19</f>
        <v>0</v>
      </c>
      <c r="U21" s="30">
        <f>U19+U20</f>
        <v>0</v>
      </c>
      <c r="V21" s="18" t="e">
        <f>U21/T21*100</f>
        <v>#DIV/0!</v>
      </c>
      <c r="W21" s="30">
        <f>W20</f>
        <v>0</v>
      </c>
      <c r="X21" s="41">
        <f>X20</f>
        <v>-11129417.16</v>
      </c>
      <c r="Y21" s="34">
        <f>Y20</f>
        <v>0</v>
      </c>
      <c r="Z21" s="35">
        <f>Z19+Z20-K19-8688000</f>
        <v>413778010.02</v>
      </c>
      <c r="AA21" s="30">
        <f>AA19+AA20-L19</f>
        <v>20608005.54</v>
      </c>
      <c r="AB21" s="25">
        <f t="shared" si="7"/>
        <v>4.980449671311414</v>
      </c>
      <c r="AC21" s="36">
        <f t="shared" si="8"/>
        <v>-115000</v>
      </c>
      <c r="AD21" s="36">
        <f t="shared" si="9"/>
        <v>-9697590.499999996</v>
      </c>
      <c r="AE21" s="36">
        <f>AE19+AE20</f>
        <v>32587311.03</v>
      </c>
      <c r="AF21" s="36">
        <f>AF19+AF20</f>
        <v>22889720.53</v>
      </c>
      <c r="AG21" s="28"/>
    </row>
    <row r="22" spans="1:32" ht="18" customHeight="1">
      <c r="A22" s="42"/>
      <c r="B22" s="43"/>
      <c r="C22" s="44"/>
      <c r="D22" s="45"/>
      <c r="E22" s="45"/>
      <c r="F22" s="43"/>
      <c r="G22" s="44"/>
      <c r="H22" s="44"/>
      <c r="I22" s="45"/>
      <c r="J22" s="46"/>
      <c r="K22" s="47"/>
      <c r="L22" s="48"/>
      <c r="M22" s="45"/>
      <c r="N22" s="47"/>
      <c r="O22" s="49"/>
      <c r="P22" s="45"/>
      <c r="Q22" s="47"/>
      <c r="R22" s="49"/>
      <c r="S22" s="45"/>
      <c r="T22" s="50"/>
      <c r="U22" s="50"/>
      <c r="V22" s="45"/>
      <c r="W22" s="44" t="s">
        <v>30</v>
      </c>
      <c r="X22" s="44"/>
      <c r="Y22" s="44"/>
      <c r="Z22" s="51"/>
      <c r="AA22" s="52"/>
      <c r="AB22" s="53"/>
      <c r="AC22" s="54"/>
      <c r="AD22" s="55"/>
      <c r="AE22" s="54"/>
      <c r="AF22" s="54"/>
    </row>
    <row r="23" spans="1:32" ht="22.5" customHeight="1">
      <c r="A23" s="56"/>
      <c r="B23" s="57" t="s">
        <v>31</v>
      </c>
      <c r="C23" s="57"/>
      <c r="D23" s="57"/>
      <c r="E23" s="57" t="s">
        <v>102</v>
      </c>
      <c r="F23" s="57"/>
      <c r="G23" s="58"/>
      <c r="H23" s="58"/>
      <c r="I23" s="59"/>
      <c r="J23" s="59"/>
      <c r="K23" s="45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1"/>
    </row>
    <row r="24" spans="1:32" ht="15" customHeight="1">
      <c r="A24" s="134" t="s">
        <v>32</v>
      </c>
      <c r="B24" s="134"/>
      <c r="C24" s="134"/>
      <c r="D24" s="134"/>
      <c r="E24" s="62">
        <f>SUM(E25:E33)</f>
        <v>78052133.73</v>
      </c>
      <c r="F24" s="62">
        <f>SUM(F25:F33)</f>
        <v>75071880</v>
      </c>
      <c r="G24" s="62">
        <f>SUM(G25:G33)</f>
        <v>3463193.72</v>
      </c>
      <c r="H24" s="62">
        <f>SUM(H25:H33)</f>
        <v>3778577.4300000006</v>
      </c>
      <c r="I24" s="63">
        <f aca="true" t="shared" si="11" ref="I24:I34">H24/G24*100</f>
        <v>109.10673024666954</v>
      </c>
      <c r="J24" s="64">
        <f aca="true" t="shared" si="12" ref="J24:J34">H24/F24*100</f>
        <v>5.03327934507568</v>
      </c>
      <c r="K24" s="65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1"/>
    </row>
    <row r="25" spans="1:32" ht="15" customHeight="1">
      <c r="A25" s="135" t="s">
        <v>33</v>
      </c>
      <c r="B25" s="135"/>
      <c r="C25" s="135"/>
      <c r="D25" s="135"/>
      <c r="E25" s="26">
        <v>53991455.95</v>
      </c>
      <c r="F25" s="26">
        <v>54762000</v>
      </c>
      <c r="G25" s="26">
        <v>2027437.62</v>
      </c>
      <c r="H25" s="26">
        <v>2232065.29</v>
      </c>
      <c r="I25" s="66">
        <f t="shared" si="11"/>
        <v>110.09292063940295</v>
      </c>
      <c r="J25" s="18">
        <f t="shared" si="12"/>
        <v>4.075938223585698</v>
      </c>
      <c r="K25" s="65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7"/>
      <c r="AE25" s="61"/>
      <c r="AF25" s="61"/>
    </row>
    <row r="26" spans="1:32" ht="24" customHeight="1">
      <c r="A26" s="136" t="s">
        <v>34</v>
      </c>
      <c r="B26" s="136"/>
      <c r="C26" s="136"/>
      <c r="D26" s="136"/>
      <c r="E26" s="26">
        <v>3591784.76</v>
      </c>
      <c r="F26" s="26">
        <v>3758380</v>
      </c>
      <c r="G26" s="26">
        <v>269958.26</v>
      </c>
      <c r="H26" s="26">
        <v>352024.04</v>
      </c>
      <c r="I26" s="66">
        <f t="shared" si="11"/>
        <v>130.3994328604726</v>
      </c>
      <c r="J26" s="18">
        <f t="shared" si="12"/>
        <v>9.366377002857613</v>
      </c>
      <c r="K26" s="65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24" customHeight="1">
      <c r="A27" s="137" t="s">
        <v>35</v>
      </c>
      <c r="B27" s="137"/>
      <c r="C27" s="137"/>
      <c r="D27" s="137"/>
      <c r="E27" s="26">
        <v>8269316.97</v>
      </c>
      <c r="F27" s="26">
        <v>7500000</v>
      </c>
      <c r="G27" s="26">
        <v>392594.83</v>
      </c>
      <c r="H27" s="26">
        <v>330176.74</v>
      </c>
      <c r="I27" s="66">
        <f t="shared" si="11"/>
        <v>84.1011431556549</v>
      </c>
      <c r="J27" s="18">
        <f t="shared" si="12"/>
        <v>4.402356533333333</v>
      </c>
      <c r="K27" s="65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7"/>
    </row>
    <row r="28" spans="1:32" ht="15" customHeight="1">
      <c r="A28" s="135" t="s">
        <v>36</v>
      </c>
      <c r="B28" s="135"/>
      <c r="C28" s="135"/>
      <c r="D28" s="135"/>
      <c r="E28" s="26">
        <v>868776.68</v>
      </c>
      <c r="F28" s="26"/>
      <c r="G28" s="26">
        <v>639317.25</v>
      </c>
      <c r="H28" s="26">
        <v>-66589</v>
      </c>
      <c r="I28" s="66">
        <f t="shared" si="11"/>
        <v>-10.415642625003471</v>
      </c>
      <c r="J28" s="18" t="e">
        <f t="shared" si="12"/>
        <v>#DIV/0!</v>
      </c>
      <c r="K28" s="65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2" ht="15" customHeight="1">
      <c r="A29" s="135" t="s">
        <v>37</v>
      </c>
      <c r="B29" s="135"/>
      <c r="C29" s="135"/>
      <c r="D29" s="135"/>
      <c r="E29" s="26">
        <v>3655102.48</v>
      </c>
      <c r="F29" s="26">
        <v>2446500</v>
      </c>
      <c r="G29" s="26">
        <v>42532</v>
      </c>
      <c r="H29" s="26">
        <v>148542.1</v>
      </c>
      <c r="I29" s="66">
        <f t="shared" si="11"/>
        <v>349.24786043449643</v>
      </c>
      <c r="J29" s="18">
        <f t="shared" si="12"/>
        <v>6.071616595135908</v>
      </c>
      <c r="K29" s="65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26.25" customHeight="1">
      <c r="A30" s="136" t="s">
        <v>38</v>
      </c>
      <c r="B30" s="136"/>
      <c r="C30" s="136"/>
      <c r="D30" s="136"/>
      <c r="E30" s="26">
        <v>2560084.99</v>
      </c>
      <c r="F30" s="26">
        <v>2280000</v>
      </c>
      <c r="G30" s="26">
        <v>0.23</v>
      </c>
      <c r="H30" s="26">
        <v>627435.94</v>
      </c>
      <c r="I30" s="66">
        <f t="shared" si="11"/>
        <v>272798234.7826086</v>
      </c>
      <c r="J30" s="18">
        <f t="shared" si="12"/>
        <v>27.519120175438594</v>
      </c>
      <c r="K30" s="65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15" customHeight="1">
      <c r="A31" s="135" t="s">
        <v>39</v>
      </c>
      <c r="B31" s="135"/>
      <c r="C31" s="135"/>
      <c r="D31" s="135"/>
      <c r="E31" s="26">
        <v>1886446.44</v>
      </c>
      <c r="F31" s="26">
        <v>1825000</v>
      </c>
      <c r="G31" s="26">
        <v>24210.72</v>
      </c>
      <c r="H31" s="26">
        <v>43820.85</v>
      </c>
      <c r="I31" s="66">
        <f t="shared" si="11"/>
        <v>180.99771506175776</v>
      </c>
      <c r="J31" s="18">
        <f t="shared" si="12"/>
        <v>2.4011424657534244</v>
      </c>
      <c r="K31" s="65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15" customHeight="1">
      <c r="A32" s="135" t="s">
        <v>40</v>
      </c>
      <c r="B32" s="135"/>
      <c r="C32" s="135"/>
      <c r="D32" s="135"/>
      <c r="E32" s="26">
        <v>1716244.43</v>
      </c>
      <c r="F32" s="26">
        <v>1000000</v>
      </c>
      <c r="G32" s="26"/>
      <c r="H32" s="26">
        <v>0</v>
      </c>
      <c r="I32" s="66" t="e">
        <f t="shared" si="11"/>
        <v>#DIV/0!</v>
      </c>
      <c r="J32" s="18">
        <f t="shared" si="12"/>
        <v>0</v>
      </c>
      <c r="K32" s="65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2" ht="15" customHeight="1">
      <c r="A33" s="135" t="s">
        <v>41</v>
      </c>
      <c r="B33" s="135"/>
      <c r="C33" s="135"/>
      <c r="D33" s="135"/>
      <c r="E33" s="26">
        <v>1512921.03</v>
      </c>
      <c r="F33" s="26">
        <v>1500000</v>
      </c>
      <c r="G33" s="26">
        <v>67142.81</v>
      </c>
      <c r="H33" s="26">
        <v>111101.47</v>
      </c>
      <c r="I33" s="66">
        <f t="shared" si="11"/>
        <v>165.47039064942325</v>
      </c>
      <c r="J33" s="18">
        <f t="shared" si="12"/>
        <v>7.406764666666667</v>
      </c>
      <c r="K33" s="65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ht="15" customHeight="1">
      <c r="A34" s="134" t="s">
        <v>42</v>
      </c>
      <c r="B34" s="134"/>
      <c r="C34" s="134"/>
      <c r="D34" s="134"/>
      <c r="E34" s="36">
        <f>SUM(E35:E47)</f>
        <v>12333777.13</v>
      </c>
      <c r="F34" s="36">
        <f>SUM(F35:F47)</f>
        <v>9851400</v>
      </c>
      <c r="G34" s="36">
        <f>SUM(G35:G47)</f>
        <v>720614.32</v>
      </c>
      <c r="H34" s="36">
        <f>SUM(H35:H47)</f>
        <v>648631.5700000001</v>
      </c>
      <c r="I34" s="68">
        <f t="shared" si="11"/>
        <v>90.01091873944443</v>
      </c>
      <c r="J34" s="22">
        <f t="shared" si="12"/>
        <v>6.584156262054125</v>
      </c>
      <c r="K34" s="65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:32" ht="24.75" customHeight="1">
      <c r="A35" s="137" t="s">
        <v>43</v>
      </c>
      <c r="B35" s="137"/>
      <c r="C35" s="137"/>
      <c r="D35" s="137"/>
      <c r="E35" s="26"/>
      <c r="F35" s="26"/>
      <c r="G35" s="26"/>
      <c r="H35" s="26"/>
      <c r="I35" s="68"/>
      <c r="J35" s="18"/>
      <c r="K35" s="65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17.25" customHeight="1">
      <c r="A36" s="135" t="s">
        <v>44</v>
      </c>
      <c r="B36" s="135"/>
      <c r="C36" s="135"/>
      <c r="D36" s="135"/>
      <c r="E36" s="26">
        <v>6842608.27</v>
      </c>
      <c r="F36" s="26">
        <v>5456400</v>
      </c>
      <c r="G36" s="26">
        <v>579885.09</v>
      </c>
      <c r="H36" s="26">
        <v>609626.14</v>
      </c>
      <c r="I36" s="66">
        <f aca="true" t="shared" si="13" ref="I36:I48">H36/G36*100</f>
        <v>105.12878335947559</v>
      </c>
      <c r="J36" s="18">
        <f>H36/F36*100</f>
        <v>11.172680521955868</v>
      </c>
      <c r="K36" s="65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ht="20.25" customHeight="1">
      <c r="A37" s="135" t="s">
        <v>45</v>
      </c>
      <c r="B37" s="135"/>
      <c r="C37" s="135"/>
      <c r="D37" s="135"/>
      <c r="E37" s="26">
        <v>294972.12</v>
      </c>
      <c r="F37" s="26">
        <v>271000</v>
      </c>
      <c r="G37" s="26">
        <v>47141.75</v>
      </c>
      <c r="H37" s="26">
        <v>716.67</v>
      </c>
      <c r="I37" s="66">
        <f t="shared" si="13"/>
        <v>1.520244793627729</v>
      </c>
      <c r="J37" s="18">
        <f>H37/F37*100</f>
        <v>0.26445387453874536</v>
      </c>
      <c r="K37" s="65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2" ht="36" customHeight="1">
      <c r="A38" s="137" t="s">
        <v>46</v>
      </c>
      <c r="B38" s="137"/>
      <c r="C38" s="137"/>
      <c r="D38" s="137"/>
      <c r="E38" s="26">
        <v>12680.3</v>
      </c>
      <c r="F38" s="26"/>
      <c r="G38" s="26">
        <v>453</v>
      </c>
      <c r="H38" s="26">
        <v>1669.69</v>
      </c>
      <c r="I38" s="66">
        <f t="shared" si="13"/>
        <v>368.58498896247244</v>
      </c>
      <c r="J38" s="18"/>
      <c r="K38" s="65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1:32" ht="16.5" customHeight="1">
      <c r="A39" s="135" t="s">
        <v>47</v>
      </c>
      <c r="B39" s="135"/>
      <c r="C39" s="135"/>
      <c r="D39" s="135"/>
      <c r="E39" s="26">
        <v>107327.81</v>
      </c>
      <c r="F39" s="26">
        <v>100000</v>
      </c>
      <c r="G39" s="26">
        <v>228.67</v>
      </c>
      <c r="H39" s="26">
        <v>181.04</v>
      </c>
      <c r="I39" s="66">
        <f t="shared" si="13"/>
        <v>79.17085756767395</v>
      </c>
      <c r="J39" s="18">
        <f aca="true" t="shared" si="14" ref="J39:J45">H39/F39*100</f>
        <v>0.18104</v>
      </c>
      <c r="K39" s="65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:32" ht="15" customHeight="1">
      <c r="A40" s="135" t="s">
        <v>48</v>
      </c>
      <c r="B40" s="135"/>
      <c r="C40" s="135"/>
      <c r="D40" s="135"/>
      <c r="E40" s="26">
        <v>1777639.52</v>
      </c>
      <c r="F40" s="26">
        <v>1852300</v>
      </c>
      <c r="G40" s="26"/>
      <c r="H40" s="26">
        <v>3060.48</v>
      </c>
      <c r="I40" s="66" t="e">
        <f t="shared" si="13"/>
        <v>#DIV/0!</v>
      </c>
      <c r="J40" s="18">
        <f t="shared" si="14"/>
        <v>0.16522593532365168</v>
      </c>
      <c r="K40" s="65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41" spans="1:32" ht="31.5" customHeight="1">
      <c r="A41" s="137" t="s">
        <v>49</v>
      </c>
      <c r="B41" s="137"/>
      <c r="C41" s="137"/>
      <c r="D41" s="137"/>
      <c r="E41" s="26">
        <v>80208.84</v>
      </c>
      <c r="F41" s="26">
        <v>75000</v>
      </c>
      <c r="G41" s="26"/>
      <c r="H41" s="26">
        <v>0</v>
      </c>
      <c r="I41" s="66" t="e">
        <f t="shared" si="13"/>
        <v>#DIV/0!</v>
      </c>
      <c r="J41" s="18">
        <f t="shared" si="14"/>
        <v>0</v>
      </c>
      <c r="K41" s="65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:32" ht="23.25" customHeight="1">
      <c r="A42" s="137" t="s">
        <v>50</v>
      </c>
      <c r="B42" s="137"/>
      <c r="C42" s="137"/>
      <c r="D42" s="137"/>
      <c r="E42" s="26">
        <v>295395.65</v>
      </c>
      <c r="F42" s="26">
        <v>100000</v>
      </c>
      <c r="G42" s="26"/>
      <c r="H42" s="26">
        <v>3000</v>
      </c>
      <c r="I42" s="66" t="e">
        <f t="shared" si="13"/>
        <v>#DIV/0!</v>
      </c>
      <c r="J42" s="18">
        <f t="shared" si="14"/>
        <v>3</v>
      </c>
      <c r="K42" s="65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ht="15" customHeight="1">
      <c r="A43" s="135" t="s">
        <v>51</v>
      </c>
      <c r="B43" s="135"/>
      <c r="C43" s="135"/>
      <c r="D43" s="135"/>
      <c r="E43" s="26">
        <v>1301896</v>
      </c>
      <c r="F43" s="26">
        <v>1000000</v>
      </c>
      <c r="G43" s="26"/>
      <c r="H43" s="26">
        <v>0</v>
      </c>
      <c r="I43" s="66" t="e">
        <f t="shared" si="13"/>
        <v>#DIV/0!</v>
      </c>
      <c r="J43" s="18">
        <f t="shared" si="14"/>
        <v>0</v>
      </c>
      <c r="K43" s="65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:32" ht="15" customHeight="1">
      <c r="A44" s="135" t="s">
        <v>52</v>
      </c>
      <c r="B44" s="135"/>
      <c r="C44" s="135"/>
      <c r="D44" s="135"/>
      <c r="E44" s="26">
        <v>740027.39</v>
      </c>
      <c r="F44" s="26">
        <v>350000</v>
      </c>
      <c r="G44" s="26"/>
      <c r="H44" s="26">
        <v>0</v>
      </c>
      <c r="I44" s="66" t="e">
        <f t="shared" si="13"/>
        <v>#DIV/0!</v>
      </c>
      <c r="J44" s="18">
        <f t="shared" si="14"/>
        <v>0</v>
      </c>
      <c r="K44" s="65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  <row r="45" spans="1:32" ht="18.75" customHeight="1">
      <c r="A45" s="135" t="s">
        <v>53</v>
      </c>
      <c r="B45" s="135"/>
      <c r="C45" s="135"/>
      <c r="D45" s="135"/>
      <c r="E45" s="26">
        <v>881021.23</v>
      </c>
      <c r="F45" s="26">
        <v>646700</v>
      </c>
      <c r="G45" s="26">
        <v>25433.86</v>
      </c>
      <c r="H45" s="26">
        <v>30377.55</v>
      </c>
      <c r="I45" s="66">
        <f t="shared" si="13"/>
        <v>119.43743497841066</v>
      </c>
      <c r="J45" s="18">
        <f t="shared" si="14"/>
        <v>4.697317148600588</v>
      </c>
      <c r="K45" s="65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32" ht="18" customHeight="1">
      <c r="A46" s="135" t="s">
        <v>54</v>
      </c>
      <c r="B46" s="135"/>
      <c r="C46" s="135"/>
      <c r="D46" s="135"/>
      <c r="E46" s="26">
        <v>0</v>
      </c>
      <c r="F46" s="26"/>
      <c r="G46" s="26">
        <v>67471.95</v>
      </c>
      <c r="H46" s="26">
        <v>0</v>
      </c>
      <c r="I46" s="66">
        <f t="shared" si="13"/>
        <v>0</v>
      </c>
      <c r="J46" s="18"/>
      <c r="K46" s="65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11" ht="23.25" customHeight="1">
      <c r="A47" s="137" t="s">
        <v>55</v>
      </c>
      <c r="B47" s="137"/>
      <c r="C47" s="137"/>
      <c r="D47" s="137"/>
      <c r="E47" s="26">
        <v>0</v>
      </c>
      <c r="F47" s="26"/>
      <c r="G47" s="26"/>
      <c r="H47" s="26">
        <v>0</v>
      </c>
      <c r="I47" s="66" t="e">
        <f t="shared" si="13"/>
        <v>#DIV/0!</v>
      </c>
      <c r="J47" s="18"/>
      <c r="K47" s="69"/>
    </row>
    <row r="48" spans="1:11" ht="15" customHeight="1">
      <c r="A48" s="138" t="s">
        <v>56</v>
      </c>
      <c r="B48" s="138"/>
      <c r="C48" s="138"/>
      <c r="D48" s="138"/>
      <c r="E48" s="70">
        <f>E24+E34</f>
        <v>90385910.86</v>
      </c>
      <c r="F48" s="36">
        <f>F24+F34</f>
        <v>84923280</v>
      </c>
      <c r="G48" s="36">
        <f>G24+G34</f>
        <v>4183808.04</v>
      </c>
      <c r="H48" s="36">
        <f>H24+H34</f>
        <v>4427209.000000001</v>
      </c>
      <c r="I48" s="68">
        <f t="shared" si="13"/>
        <v>105.81768947506494</v>
      </c>
      <c r="J48" s="22">
        <f>H48/F48*100</f>
        <v>5.213186537307557</v>
      </c>
      <c r="K48" s="69"/>
    </row>
  </sheetData>
  <sheetProtection selectLockedCells="1" selectUnlockedCells="1"/>
  <mergeCells count="44">
    <mergeCell ref="A48:D48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D32"/>
    <mergeCell ref="A33:D33"/>
    <mergeCell ref="A34:D34"/>
    <mergeCell ref="A35:D35"/>
    <mergeCell ref="A28:D28"/>
    <mergeCell ref="A29:D29"/>
    <mergeCell ref="A30:D30"/>
    <mergeCell ref="A31:D31"/>
    <mergeCell ref="A24:D24"/>
    <mergeCell ref="A25:D25"/>
    <mergeCell ref="A26:D26"/>
    <mergeCell ref="A27:D27"/>
    <mergeCell ref="AC5:AD8"/>
    <mergeCell ref="AE5:AF8"/>
    <mergeCell ref="F6:J7"/>
    <mergeCell ref="K6:M8"/>
    <mergeCell ref="N6:S6"/>
    <mergeCell ref="T6:V8"/>
    <mergeCell ref="W6:X8"/>
    <mergeCell ref="Y6:Y8"/>
    <mergeCell ref="N7:P8"/>
    <mergeCell ref="Q7:S8"/>
    <mergeCell ref="B3:AA3"/>
    <mergeCell ref="A5:A9"/>
    <mergeCell ref="B5:D8"/>
    <mergeCell ref="E5:E9"/>
    <mergeCell ref="F5:Y5"/>
    <mergeCell ref="Z5:AB8"/>
    <mergeCell ref="F8:F9"/>
    <mergeCell ref="G8:H8"/>
    <mergeCell ref="I8:J8"/>
  </mergeCells>
  <printOptions/>
  <pageMargins left="0.19652777777777777" right="0.19652777777777777" top="0.7875" bottom="0.39375" header="0.5118055555555555" footer="0.5118055555555555"/>
  <pageSetup fitToHeight="1" fitToWidth="1" horizontalDpi="300" verticalDpi="3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P19"/>
  <sheetViews>
    <sheetView view="pageBreakPreview" zoomScale="83" zoomScaleNormal="88" zoomScaleSheetLayoutView="83" workbookViewId="0" topLeftCell="A1">
      <pane xSplit="3" topLeftCell="BG1" activePane="topRight" state="frozen"/>
      <selection pane="topLeft" activeCell="A1" sqref="A1"/>
      <selection pane="topRight" activeCell="CI18" sqref="CI18"/>
    </sheetView>
  </sheetViews>
  <sheetFormatPr defaultColWidth="9.140625" defaultRowHeight="12.75" customHeight="1"/>
  <cols>
    <col min="1" max="1" width="19.28125" style="71" customWidth="1"/>
    <col min="2" max="2" width="13.00390625" style="71" customWidth="1"/>
    <col min="3" max="3" width="13.28125" style="71" customWidth="1"/>
    <col min="4" max="4" width="5.7109375" style="71" customWidth="1"/>
    <col min="5" max="5" width="10.421875" style="71" customWidth="1"/>
    <col min="6" max="6" width="12.421875" style="71" customWidth="1"/>
    <col min="7" max="7" width="11.8515625" style="71" customWidth="1"/>
    <col min="8" max="8" width="7.140625" style="71" customWidth="1"/>
    <col min="9" max="9" width="7.7109375" style="71" customWidth="1"/>
    <col min="10" max="10" width="10.8515625" style="71" customWidth="1"/>
    <col min="11" max="11" width="12.57421875" style="71" customWidth="1"/>
    <col min="12" max="12" width="12.8515625" style="71" customWidth="1"/>
    <col min="13" max="13" width="6.421875" style="71" customWidth="1"/>
    <col min="14" max="14" width="6.140625" style="71" customWidth="1"/>
    <col min="15" max="16" width="10.140625" style="71" customWidth="1"/>
    <col min="17" max="17" width="11.8515625" style="71" customWidth="1"/>
    <col min="18" max="18" width="7.140625" style="71" customWidth="1"/>
    <col min="19" max="19" width="6.140625" style="71" customWidth="1"/>
    <col min="20" max="20" width="10.00390625" style="71" customWidth="1"/>
    <col min="21" max="21" width="11.7109375" style="71" customWidth="1"/>
    <col min="22" max="22" width="12.28125" style="71" customWidth="1"/>
    <col min="23" max="23" width="9.421875" style="71" customWidth="1"/>
    <col min="24" max="24" width="5.8515625" style="71" customWidth="1"/>
    <col min="25" max="25" width="10.140625" style="71" customWidth="1"/>
    <col min="26" max="26" width="11.8515625" style="71" customWidth="1"/>
    <col min="27" max="27" width="12.00390625" style="71" customWidth="1"/>
    <col min="28" max="28" width="5.7109375" style="71" customWidth="1"/>
    <col min="29" max="29" width="8.140625" style="71" customWidth="1"/>
    <col min="30" max="30" width="7.00390625" style="71" customWidth="1"/>
    <col min="31" max="31" width="8.8515625" style="71" customWidth="1"/>
    <col min="32" max="32" width="8.28125" style="71" customWidth="1"/>
    <col min="33" max="33" width="9.00390625" style="71" customWidth="1"/>
    <col min="34" max="34" width="7.8515625" style="71" customWidth="1"/>
    <col min="35" max="35" width="10.28125" style="71" customWidth="1"/>
    <col min="36" max="36" width="12.00390625" style="71" customWidth="1"/>
    <col min="37" max="37" width="11.8515625" style="71" customWidth="1"/>
    <col min="38" max="38" width="9.421875" style="71" customWidth="1"/>
    <col min="39" max="39" width="7.00390625" style="71" customWidth="1"/>
    <col min="40" max="40" width="9.421875" style="71" customWidth="1"/>
    <col min="41" max="41" width="11.00390625" style="71" customWidth="1"/>
    <col min="42" max="42" width="10.28125" style="71" customWidth="1"/>
    <col min="43" max="43" width="9.140625" style="71" customWidth="1"/>
    <col min="44" max="44" width="5.421875" style="71" customWidth="1"/>
    <col min="45" max="45" width="8.00390625" style="71" customWidth="1"/>
    <col min="46" max="46" width="11.28125" style="71" customWidth="1"/>
    <col min="47" max="47" width="10.28125" style="71" customWidth="1"/>
    <col min="48" max="48" width="6.8515625" style="71" customWidth="1"/>
    <col min="49" max="49" width="6.421875" style="71" customWidth="1"/>
    <col min="50" max="50" width="9.140625" style="71" customWidth="1"/>
    <col min="51" max="51" width="9.00390625" style="71" customWidth="1"/>
    <col min="52" max="52" width="10.57421875" style="71" customWidth="1"/>
    <col min="53" max="53" width="9.8515625" style="71" customWidth="1"/>
    <col min="54" max="54" width="6.7109375" style="71" customWidth="1"/>
    <col min="55" max="55" width="7.00390625" style="71" customWidth="1"/>
    <col min="56" max="56" width="10.8515625" style="71" customWidth="1"/>
    <col min="57" max="57" width="9.7109375" style="71" customWidth="1"/>
    <col min="58" max="58" width="7.421875" style="71" customWidth="1"/>
    <col min="59" max="59" width="6.57421875" style="71" customWidth="1"/>
    <col min="60" max="60" width="6.8515625" style="71" customWidth="1"/>
    <col min="61" max="61" width="5.28125" style="71" customWidth="1"/>
    <col min="62" max="62" width="9.28125" style="71" customWidth="1"/>
    <col min="63" max="64" width="5.7109375" style="71" customWidth="1"/>
    <col min="65" max="65" width="7.140625" style="71" customWidth="1"/>
    <col min="66" max="66" width="7.8515625" style="71" customWidth="1"/>
    <col min="67" max="67" width="11.00390625" style="71" customWidth="1"/>
    <col min="68" max="68" width="6.8515625" style="71" customWidth="1"/>
    <col min="69" max="69" width="6.7109375" style="71" customWidth="1"/>
    <col min="70" max="70" width="8.57421875" style="71" customWidth="1"/>
    <col min="71" max="71" width="9.8515625" style="71" customWidth="1"/>
    <col min="72" max="72" width="10.140625" style="71" customWidth="1"/>
    <col min="73" max="73" width="6.8515625" style="71" customWidth="1"/>
    <col min="74" max="74" width="5.8515625" style="71" customWidth="1"/>
    <col min="75" max="75" width="7.7109375" style="71" customWidth="1"/>
    <col min="76" max="76" width="11.7109375" style="71" customWidth="1"/>
    <col min="77" max="77" width="10.140625" style="71" customWidth="1"/>
    <col min="78" max="78" width="8.00390625" style="71" customWidth="1"/>
    <col min="79" max="79" width="5.8515625" style="71" customWidth="1"/>
    <col min="80" max="80" width="7.140625" style="71" customWidth="1"/>
    <col min="81" max="81" width="6.28125" style="71" customWidth="1"/>
    <col min="82" max="82" width="7.421875" style="71" customWidth="1"/>
    <col min="83" max="83" width="6.57421875" style="71" customWidth="1"/>
    <col min="84" max="84" width="6.140625" style="71" customWidth="1"/>
    <col min="85" max="85" width="13.00390625" style="71" customWidth="1"/>
    <col min="86" max="86" width="6.28125" style="71" customWidth="1"/>
    <col min="87" max="87" width="12.00390625" style="71" customWidth="1"/>
    <col min="88" max="89" width="6.57421875" style="71" customWidth="1"/>
    <col min="90" max="90" width="5.7109375" style="71" customWidth="1"/>
    <col min="91" max="91" width="9.140625" style="71" customWidth="1"/>
    <col min="92" max="92" width="6.57421875" style="71" customWidth="1"/>
    <col min="93" max="93" width="6.140625" style="71" customWidth="1"/>
    <col min="94" max="94" width="5.57421875" style="71" customWidth="1"/>
    <col min="95" max="16384" width="9.00390625" style="71" customWidth="1"/>
  </cols>
  <sheetData>
    <row r="1" ht="3" customHeight="1"/>
    <row r="2" ht="12.75" customHeight="1" hidden="1"/>
    <row r="3" spans="2:55" ht="56.25" customHeigh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72"/>
      <c r="AK3" s="72"/>
      <c r="AL3" s="72"/>
      <c r="AM3" s="72"/>
      <c r="AN3" s="73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</row>
    <row r="6" spans="1:94" ht="12.75" customHeight="1">
      <c r="A6" s="140" t="s">
        <v>57</v>
      </c>
      <c r="B6" s="141" t="s">
        <v>1</v>
      </c>
      <c r="C6" s="141"/>
      <c r="D6" s="141"/>
      <c r="E6" s="142" t="s">
        <v>2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</row>
    <row r="7" spans="1:94" ht="72" customHeight="1">
      <c r="A7" s="140"/>
      <c r="B7" s="141"/>
      <c r="C7" s="141"/>
      <c r="D7" s="141"/>
      <c r="E7" s="143" t="s">
        <v>58</v>
      </c>
      <c r="F7" s="143"/>
      <c r="G7" s="143"/>
      <c r="H7" s="143"/>
      <c r="I7" s="143"/>
      <c r="J7" s="143" t="s">
        <v>59</v>
      </c>
      <c r="K7" s="143"/>
      <c r="L7" s="143"/>
      <c r="M7" s="143"/>
      <c r="N7" s="143"/>
      <c r="O7" s="143" t="s">
        <v>37</v>
      </c>
      <c r="P7" s="143"/>
      <c r="Q7" s="143"/>
      <c r="R7" s="143"/>
      <c r="S7" s="143"/>
      <c r="T7" s="140" t="s">
        <v>60</v>
      </c>
      <c r="U7" s="140"/>
      <c r="V7" s="140"/>
      <c r="W7" s="140"/>
      <c r="X7" s="140"/>
      <c r="Y7" s="140" t="s">
        <v>61</v>
      </c>
      <c r="Z7" s="140"/>
      <c r="AA7" s="140"/>
      <c r="AB7" s="140"/>
      <c r="AC7" s="140"/>
      <c r="AD7" s="143" t="s">
        <v>62</v>
      </c>
      <c r="AE7" s="143"/>
      <c r="AF7" s="143"/>
      <c r="AG7" s="143"/>
      <c r="AH7" s="143"/>
      <c r="AI7" s="143" t="s">
        <v>63</v>
      </c>
      <c r="AJ7" s="143"/>
      <c r="AK7" s="143"/>
      <c r="AL7" s="143"/>
      <c r="AM7" s="143"/>
      <c r="AN7" s="143" t="s">
        <v>64</v>
      </c>
      <c r="AO7" s="143"/>
      <c r="AP7" s="143"/>
      <c r="AQ7" s="143"/>
      <c r="AR7" s="143"/>
      <c r="AS7" s="143" t="s">
        <v>65</v>
      </c>
      <c r="AT7" s="143"/>
      <c r="AU7" s="143"/>
      <c r="AV7" s="143"/>
      <c r="AW7" s="143"/>
      <c r="AX7" s="143" t="s">
        <v>46</v>
      </c>
      <c r="AY7" s="143"/>
      <c r="AZ7" s="143"/>
      <c r="BA7" s="143"/>
      <c r="BB7" s="143"/>
      <c r="BC7" s="143" t="s">
        <v>66</v>
      </c>
      <c r="BD7" s="143"/>
      <c r="BE7" s="143"/>
      <c r="BF7" s="143"/>
      <c r="BG7" s="143"/>
      <c r="BH7" s="143" t="s">
        <v>67</v>
      </c>
      <c r="BI7" s="143"/>
      <c r="BJ7" s="143"/>
      <c r="BK7" s="143"/>
      <c r="BL7" s="143"/>
      <c r="BM7" s="143" t="s">
        <v>68</v>
      </c>
      <c r="BN7" s="143"/>
      <c r="BO7" s="143"/>
      <c r="BP7" s="143"/>
      <c r="BQ7" s="143"/>
      <c r="BR7" s="143" t="s">
        <v>69</v>
      </c>
      <c r="BS7" s="143"/>
      <c r="BT7" s="143"/>
      <c r="BU7" s="143"/>
      <c r="BV7" s="143"/>
      <c r="BW7" s="144" t="s">
        <v>70</v>
      </c>
      <c r="BX7" s="144"/>
      <c r="BY7" s="144"/>
      <c r="BZ7" s="144"/>
      <c r="CA7" s="144"/>
      <c r="CB7" s="143" t="s">
        <v>71</v>
      </c>
      <c r="CC7" s="143"/>
      <c r="CD7" s="143"/>
      <c r="CE7" s="143"/>
      <c r="CF7" s="143"/>
      <c r="CG7" s="143" t="s">
        <v>72</v>
      </c>
      <c r="CH7" s="143"/>
      <c r="CI7" s="143"/>
      <c r="CJ7" s="143"/>
      <c r="CK7" s="143"/>
      <c r="CL7" s="143" t="s">
        <v>54</v>
      </c>
      <c r="CM7" s="143"/>
      <c r="CN7" s="143"/>
      <c r="CO7" s="143"/>
      <c r="CP7" s="143"/>
    </row>
    <row r="8" spans="1:94" ht="26.25" customHeight="1">
      <c r="A8" s="140"/>
      <c r="B8" s="143" t="s">
        <v>73</v>
      </c>
      <c r="C8" s="143" t="s">
        <v>15</v>
      </c>
      <c r="D8" s="75"/>
      <c r="E8" s="143" t="s">
        <v>73</v>
      </c>
      <c r="F8" s="143" t="s">
        <v>15</v>
      </c>
      <c r="G8" s="143"/>
      <c r="H8" s="143" t="s">
        <v>74</v>
      </c>
      <c r="I8" s="143"/>
      <c r="J8" s="143" t="s">
        <v>73</v>
      </c>
      <c r="K8" s="143" t="s">
        <v>15</v>
      </c>
      <c r="L8" s="143"/>
      <c r="M8" s="143" t="s">
        <v>74</v>
      </c>
      <c r="N8" s="143"/>
      <c r="O8" s="143" t="s">
        <v>73</v>
      </c>
      <c r="P8" s="143" t="s">
        <v>15</v>
      </c>
      <c r="Q8" s="143"/>
      <c r="R8" s="143" t="s">
        <v>74</v>
      </c>
      <c r="S8" s="143"/>
      <c r="T8" s="143" t="s">
        <v>73</v>
      </c>
      <c r="U8" s="143" t="s">
        <v>15</v>
      </c>
      <c r="V8" s="143"/>
      <c r="W8" s="143" t="s">
        <v>74</v>
      </c>
      <c r="X8" s="143"/>
      <c r="Y8" s="143" t="s">
        <v>73</v>
      </c>
      <c r="Z8" s="143" t="s">
        <v>15</v>
      </c>
      <c r="AA8" s="143"/>
      <c r="AB8" s="140" t="s">
        <v>74</v>
      </c>
      <c r="AC8" s="140"/>
      <c r="AD8" s="143" t="s">
        <v>73</v>
      </c>
      <c r="AE8" s="143" t="s">
        <v>15</v>
      </c>
      <c r="AF8" s="143"/>
      <c r="AG8" s="140" t="s">
        <v>74</v>
      </c>
      <c r="AH8" s="140"/>
      <c r="AI8" s="143" t="s">
        <v>73</v>
      </c>
      <c r="AJ8" s="143" t="s">
        <v>15</v>
      </c>
      <c r="AK8" s="143"/>
      <c r="AL8" s="140" t="s">
        <v>74</v>
      </c>
      <c r="AM8" s="140"/>
      <c r="AN8" s="143" t="s">
        <v>73</v>
      </c>
      <c r="AO8" s="143" t="s">
        <v>15</v>
      </c>
      <c r="AP8" s="143"/>
      <c r="AQ8" s="140" t="s">
        <v>74</v>
      </c>
      <c r="AR8" s="140"/>
      <c r="AS8" s="143" t="s">
        <v>73</v>
      </c>
      <c r="AT8" s="143" t="s">
        <v>15</v>
      </c>
      <c r="AU8" s="143"/>
      <c r="AV8" s="140" t="s">
        <v>74</v>
      </c>
      <c r="AW8" s="140"/>
      <c r="AX8" s="143" t="s">
        <v>73</v>
      </c>
      <c r="AY8" s="143" t="s">
        <v>15</v>
      </c>
      <c r="AZ8" s="143"/>
      <c r="BA8" s="140" t="s">
        <v>74</v>
      </c>
      <c r="BB8" s="140"/>
      <c r="BC8" s="143" t="s">
        <v>73</v>
      </c>
      <c r="BD8" s="143" t="s">
        <v>15</v>
      </c>
      <c r="BE8" s="143"/>
      <c r="BF8" s="140" t="s">
        <v>74</v>
      </c>
      <c r="BG8" s="140"/>
      <c r="BH8" s="143" t="s">
        <v>73</v>
      </c>
      <c r="BI8" s="143" t="s">
        <v>15</v>
      </c>
      <c r="BJ8" s="143"/>
      <c r="BK8" s="140" t="s">
        <v>74</v>
      </c>
      <c r="BL8" s="140"/>
      <c r="BM8" s="143" t="s">
        <v>73</v>
      </c>
      <c r="BN8" s="143" t="s">
        <v>15</v>
      </c>
      <c r="BO8" s="143"/>
      <c r="BP8" s="140" t="s">
        <v>74</v>
      </c>
      <c r="BQ8" s="140"/>
      <c r="BR8" s="143" t="s">
        <v>73</v>
      </c>
      <c r="BS8" s="143" t="s">
        <v>15</v>
      </c>
      <c r="BT8" s="143"/>
      <c r="BU8" s="140" t="s">
        <v>74</v>
      </c>
      <c r="BV8" s="140"/>
      <c r="BW8" s="143" t="s">
        <v>73</v>
      </c>
      <c r="BX8" s="143" t="s">
        <v>15</v>
      </c>
      <c r="BY8" s="143"/>
      <c r="BZ8" s="140" t="s">
        <v>74</v>
      </c>
      <c r="CA8" s="140"/>
      <c r="CB8" s="143" t="s">
        <v>73</v>
      </c>
      <c r="CC8" s="143" t="s">
        <v>15</v>
      </c>
      <c r="CD8" s="143"/>
      <c r="CE8" s="140" t="s">
        <v>74</v>
      </c>
      <c r="CF8" s="140"/>
      <c r="CG8" s="143" t="s">
        <v>73</v>
      </c>
      <c r="CH8" s="143" t="s">
        <v>15</v>
      </c>
      <c r="CI8" s="143"/>
      <c r="CJ8" s="140" t="s">
        <v>74</v>
      </c>
      <c r="CK8" s="140"/>
      <c r="CL8" s="143" t="s">
        <v>73</v>
      </c>
      <c r="CM8" s="143" t="s">
        <v>15</v>
      </c>
      <c r="CN8" s="143"/>
      <c r="CO8" s="140" t="s">
        <v>74</v>
      </c>
      <c r="CP8" s="140"/>
    </row>
    <row r="9" spans="1:94" ht="92.25" customHeight="1">
      <c r="A9" s="140"/>
      <c r="B9" s="143"/>
      <c r="C9" s="143"/>
      <c r="D9" s="76" t="s">
        <v>75</v>
      </c>
      <c r="E9" s="143"/>
      <c r="F9" s="77" t="s">
        <v>99</v>
      </c>
      <c r="G9" s="77" t="s">
        <v>95</v>
      </c>
      <c r="H9" s="77" t="s">
        <v>96</v>
      </c>
      <c r="I9" s="77" t="s">
        <v>97</v>
      </c>
      <c r="J9" s="143"/>
      <c r="K9" s="77" t="s">
        <v>99</v>
      </c>
      <c r="L9" s="77" t="s">
        <v>95</v>
      </c>
      <c r="M9" s="77" t="s">
        <v>96</v>
      </c>
      <c r="N9" s="77" t="s">
        <v>97</v>
      </c>
      <c r="O9" s="143"/>
      <c r="P9" s="77" t="s">
        <v>99</v>
      </c>
      <c r="Q9" s="77" t="s">
        <v>95</v>
      </c>
      <c r="R9" s="77" t="s">
        <v>96</v>
      </c>
      <c r="S9" s="77" t="s">
        <v>97</v>
      </c>
      <c r="T9" s="143"/>
      <c r="U9" s="77" t="s">
        <v>99</v>
      </c>
      <c r="V9" s="77" t="s">
        <v>95</v>
      </c>
      <c r="W9" s="77" t="s">
        <v>96</v>
      </c>
      <c r="X9" s="77" t="s">
        <v>97</v>
      </c>
      <c r="Y9" s="143"/>
      <c r="Z9" s="77" t="s">
        <v>99</v>
      </c>
      <c r="AA9" s="77" t="s">
        <v>95</v>
      </c>
      <c r="AB9" s="77" t="s">
        <v>96</v>
      </c>
      <c r="AC9" s="77" t="s">
        <v>97</v>
      </c>
      <c r="AD9" s="143"/>
      <c r="AE9" s="77" t="s">
        <v>99</v>
      </c>
      <c r="AF9" s="77" t="s">
        <v>95</v>
      </c>
      <c r="AG9" s="77" t="s">
        <v>96</v>
      </c>
      <c r="AH9" s="77" t="s">
        <v>97</v>
      </c>
      <c r="AI9" s="143"/>
      <c r="AJ9" s="77" t="s">
        <v>99</v>
      </c>
      <c r="AK9" s="77" t="s">
        <v>95</v>
      </c>
      <c r="AL9" s="77" t="s">
        <v>96</v>
      </c>
      <c r="AM9" s="77" t="s">
        <v>97</v>
      </c>
      <c r="AN9" s="143"/>
      <c r="AO9" s="77" t="s">
        <v>99</v>
      </c>
      <c r="AP9" s="77" t="s">
        <v>95</v>
      </c>
      <c r="AQ9" s="77" t="s">
        <v>96</v>
      </c>
      <c r="AR9" s="77" t="s">
        <v>97</v>
      </c>
      <c r="AS9" s="143"/>
      <c r="AT9" s="77" t="s">
        <v>99</v>
      </c>
      <c r="AU9" s="77" t="s">
        <v>95</v>
      </c>
      <c r="AV9" s="77" t="s">
        <v>96</v>
      </c>
      <c r="AW9" s="77" t="s">
        <v>97</v>
      </c>
      <c r="AX9" s="143"/>
      <c r="AY9" s="77" t="s">
        <v>99</v>
      </c>
      <c r="AZ9" s="77" t="s">
        <v>95</v>
      </c>
      <c r="BA9" s="77" t="s">
        <v>96</v>
      </c>
      <c r="BB9" s="77" t="s">
        <v>97</v>
      </c>
      <c r="BC9" s="143"/>
      <c r="BD9" s="77" t="s">
        <v>99</v>
      </c>
      <c r="BE9" s="77" t="s">
        <v>95</v>
      </c>
      <c r="BF9" s="77" t="s">
        <v>96</v>
      </c>
      <c r="BG9" s="77" t="s">
        <v>97</v>
      </c>
      <c r="BH9" s="143"/>
      <c r="BI9" s="77" t="s">
        <v>99</v>
      </c>
      <c r="BJ9" s="77" t="s">
        <v>95</v>
      </c>
      <c r="BK9" s="77" t="s">
        <v>96</v>
      </c>
      <c r="BL9" s="77" t="s">
        <v>97</v>
      </c>
      <c r="BM9" s="143"/>
      <c r="BN9" s="77" t="s">
        <v>99</v>
      </c>
      <c r="BO9" s="77" t="s">
        <v>95</v>
      </c>
      <c r="BP9" s="77" t="s">
        <v>96</v>
      </c>
      <c r="BQ9" s="77" t="s">
        <v>97</v>
      </c>
      <c r="BR9" s="143"/>
      <c r="BS9" s="77" t="s">
        <v>99</v>
      </c>
      <c r="BT9" s="77" t="s">
        <v>95</v>
      </c>
      <c r="BU9" s="77" t="s">
        <v>96</v>
      </c>
      <c r="BV9" s="77" t="s">
        <v>97</v>
      </c>
      <c r="BW9" s="143"/>
      <c r="BX9" s="77" t="s">
        <v>99</v>
      </c>
      <c r="BY9" s="77" t="s">
        <v>95</v>
      </c>
      <c r="BZ9" s="77" t="s">
        <v>96</v>
      </c>
      <c r="CA9" s="77" t="s">
        <v>97</v>
      </c>
      <c r="CB9" s="143"/>
      <c r="CC9" s="77" t="s">
        <v>99</v>
      </c>
      <c r="CD9" s="77" t="s">
        <v>95</v>
      </c>
      <c r="CE9" s="77" t="s">
        <v>96</v>
      </c>
      <c r="CF9" s="77" t="s">
        <v>97</v>
      </c>
      <c r="CG9" s="143"/>
      <c r="CH9" s="77" t="s">
        <v>99</v>
      </c>
      <c r="CI9" s="77" t="s">
        <v>95</v>
      </c>
      <c r="CJ9" s="77" t="s">
        <v>96</v>
      </c>
      <c r="CK9" s="77" t="s">
        <v>97</v>
      </c>
      <c r="CL9" s="143"/>
      <c r="CM9" s="77" t="s">
        <v>99</v>
      </c>
      <c r="CN9" s="77" t="s">
        <v>95</v>
      </c>
      <c r="CO9" s="77" t="s">
        <v>96</v>
      </c>
      <c r="CP9" s="77" t="s">
        <v>97</v>
      </c>
    </row>
    <row r="10" spans="1:94" s="87" customFormat="1" ht="25.5" customHeight="1">
      <c r="A10" s="78" t="s">
        <v>76</v>
      </c>
      <c r="B10" s="79">
        <f aca="true" t="shared" si="0" ref="B10:B18">E10+O10+T10+Y10+AD10+AI10+AN10+BC10+BM10+CL10+J10+AS10+BR10+BW10+CG10+BH10+AX10+CB10</f>
        <v>1569950</v>
      </c>
      <c r="C10" s="79">
        <f aca="true" t="shared" si="1" ref="C10:C16">G10+L10+Q10+V10+AA10+AK10+AP10+BE10+BO10+BT10+BY10+CI10+CN10+AF10+BJ10</f>
        <v>64194.850000000006</v>
      </c>
      <c r="D10" s="80">
        <f aca="true" t="shared" si="2" ref="D10:D19">C10/B10*100</f>
        <v>4.088974171151947</v>
      </c>
      <c r="E10" s="81">
        <v>41100</v>
      </c>
      <c r="F10" s="26">
        <v>1211.22</v>
      </c>
      <c r="G10" s="82">
        <v>1317.04</v>
      </c>
      <c r="H10" s="83">
        <f aca="true" t="shared" si="3" ref="H10:H19">G10/F10*100</f>
        <v>108.73664569607502</v>
      </c>
      <c r="I10" s="84">
        <f aca="true" t="shared" si="4" ref="I10:I19">G10/E10*100</f>
        <v>3.2044768856447683</v>
      </c>
      <c r="J10" s="85">
        <v>439250</v>
      </c>
      <c r="K10" s="26">
        <v>31735.22</v>
      </c>
      <c r="L10" s="82">
        <v>41142.13</v>
      </c>
      <c r="M10" s="83">
        <f aca="true" t="shared" si="5" ref="M10:M19">L10/K10*100</f>
        <v>129.6418616288149</v>
      </c>
      <c r="N10" s="84">
        <f aca="true" t="shared" si="6" ref="N10:N19">L10/J10*100</f>
        <v>9.366449630051223</v>
      </c>
      <c r="O10" s="85">
        <v>90000</v>
      </c>
      <c r="P10" s="26"/>
      <c r="Q10" s="82">
        <v>3628.8</v>
      </c>
      <c r="R10" s="83" t="e">
        <f aca="true" t="shared" si="7" ref="R10:R19">Q10/P10*100</f>
        <v>#DIV/0!</v>
      </c>
      <c r="S10" s="84">
        <f aca="true" t="shared" si="8" ref="S10:S19">Q10/O10*100</f>
        <v>4.032</v>
      </c>
      <c r="T10" s="85">
        <v>265000</v>
      </c>
      <c r="U10" s="26">
        <v>405.1</v>
      </c>
      <c r="V10" s="82">
        <v>156.39</v>
      </c>
      <c r="W10" s="83">
        <f aca="true" t="shared" si="9" ref="W10:W19">V10/U10*100</f>
        <v>38.60528264626018</v>
      </c>
      <c r="X10" s="84">
        <f aca="true" t="shared" si="10" ref="X10:X19">V10/T10*100</f>
        <v>0.05901509433962264</v>
      </c>
      <c r="Y10" s="85">
        <v>430000</v>
      </c>
      <c r="Z10" s="26">
        <v>3621.83</v>
      </c>
      <c r="AA10" s="82">
        <v>3108.66</v>
      </c>
      <c r="AB10" s="83">
        <f aca="true" t="shared" si="11" ref="AB10:AB19">AA10/Z10*100</f>
        <v>85.83119583194132</v>
      </c>
      <c r="AC10" s="84">
        <f aca="true" t="shared" si="12" ref="AC10:AC19">AA10/Y10*100</f>
        <v>0.7229441860465117</v>
      </c>
      <c r="AD10" s="85">
        <v>3000</v>
      </c>
      <c r="AE10" s="26"/>
      <c r="AF10" s="85">
        <v>0</v>
      </c>
      <c r="AG10" s="83" t="e">
        <f>AF10/AE10*100</f>
        <v>#DIV/0!</v>
      </c>
      <c r="AH10" s="84">
        <f aca="true" t="shared" si="13" ref="AH10:AH16">AF10/AD10*100</f>
        <v>0</v>
      </c>
      <c r="AI10" s="85">
        <v>285000</v>
      </c>
      <c r="AJ10" s="26">
        <v>7889.5</v>
      </c>
      <c r="AK10" s="82">
        <v>13458.5</v>
      </c>
      <c r="AL10" s="83">
        <f aca="true" t="shared" si="14" ref="AL10:AL19">AK10/AJ10*100</f>
        <v>170.587489701502</v>
      </c>
      <c r="AM10" s="84">
        <f aca="true" t="shared" si="15" ref="AM10:AM19">AK10/AI10*100</f>
        <v>4.722280701754386</v>
      </c>
      <c r="AN10" s="85">
        <v>16600</v>
      </c>
      <c r="AO10" s="26">
        <v>1383.33</v>
      </c>
      <c r="AP10" s="82">
        <v>1383.33</v>
      </c>
      <c r="AQ10" s="83">
        <f>AP10/AO10*100</f>
        <v>100</v>
      </c>
      <c r="AR10" s="84">
        <f>AP10/AN10*100</f>
        <v>8.333313253012047</v>
      </c>
      <c r="AS10" s="84"/>
      <c r="AT10" s="84"/>
      <c r="AU10" s="82"/>
      <c r="AV10" s="83"/>
      <c r="AW10" s="84"/>
      <c r="AX10" s="84"/>
      <c r="AY10" s="26"/>
      <c r="AZ10" s="82"/>
      <c r="BA10" s="83"/>
      <c r="BB10" s="84"/>
      <c r="BC10" s="85"/>
      <c r="BD10" s="26"/>
      <c r="BE10" s="82"/>
      <c r="BF10" s="83"/>
      <c r="BG10" s="84"/>
      <c r="BH10" s="85"/>
      <c r="BI10" s="82"/>
      <c r="BJ10" s="82"/>
      <c r="BK10" s="83"/>
      <c r="BL10" s="84"/>
      <c r="BM10" s="85"/>
      <c r="BN10" s="82"/>
      <c r="BO10" s="82"/>
      <c r="BP10" s="83"/>
      <c r="BQ10" s="84"/>
      <c r="BR10" s="82"/>
      <c r="BS10" s="82"/>
      <c r="BT10" s="82"/>
      <c r="BU10" s="83"/>
      <c r="BV10" s="84"/>
      <c r="BW10" s="85"/>
      <c r="BX10" s="26"/>
      <c r="BY10" s="82"/>
      <c r="BZ10" s="83"/>
      <c r="CA10" s="84"/>
      <c r="CB10" s="85"/>
      <c r="CC10" s="82"/>
      <c r="CD10" s="82"/>
      <c r="CE10" s="83"/>
      <c r="CF10" s="84"/>
      <c r="CG10" s="82"/>
      <c r="CH10" s="82"/>
      <c r="CI10" s="82"/>
      <c r="CJ10" s="83"/>
      <c r="CK10" s="84" t="e">
        <f>CI10/CG10*100</f>
        <v>#DIV/0!</v>
      </c>
      <c r="CL10" s="86"/>
      <c r="CM10" s="26"/>
      <c r="CN10" s="82"/>
      <c r="CO10" s="83"/>
      <c r="CP10" s="84"/>
    </row>
    <row r="11" spans="1:94" s="89" customFormat="1" ht="24.75" customHeight="1">
      <c r="A11" s="88" t="s">
        <v>77</v>
      </c>
      <c r="B11" s="79">
        <f t="shared" si="0"/>
        <v>1516370</v>
      </c>
      <c r="C11" s="79">
        <f t="shared" si="1"/>
        <v>62221.170000000006</v>
      </c>
      <c r="D11" s="80">
        <f t="shared" si="2"/>
        <v>4.10329734827252</v>
      </c>
      <c r="E11" s="81">
        <v>97800</v>
      </c>
      <c r="F11" s="26">
        <v>1476.53</v>
      </c>
      <c r="G11" s="82">
        <v>2713.26</v>
      </c>
      <c r="H11" s="83">
        <f t="shared" si="3"/>
        <v>183.75921925054013</v>
      </c>
      <c r="I11" s="84">
        <f t="shared" si="4"/>
        <v>2.7742944785276076</v>
      </c>
      <c r="J11" s="85">
        <v>573070</v>
      </c>
      <c r="K11" s="26">
        <v>41130.53</v>
      </c>
      <c r="L11" s="82">
        <v>53675.47</v>
      </c>
      <c r="M11" s="83">
        <f t="shared" si="5"/>
        <v>130.50031205530297</v>
      </c>
      <c r="N11" s="84">
        <f t="shared" si="6"/>
        <v>9.366302545936797</v>
      </c>
      <c r="O11" s="85">
        <v>50000</v>
      </c>
      <c r="P11" s="26">
        <v>17039.4</v>
      </c>
      <c r="Q11" s="82">
        <v>32.1</v>
      </c>
      <c r="R11" s="83">
        <f t="shared" si="7"/>
        <v>0.18838691503221944</v>
      </c>
      <c r="S11" s="84">
        <f t="shared" si="8"/>
        <v>0.0642</v>
      </c>
      <c r="T11" s="85">
        <v>260000</v>
      </c>
      <c r="U11" s="26">
        <v>31309.26</v>
      </c>
      <c r="V11" s="82">
        <v>1977.62</v>
      </c>
      <c r="W11" s="83">
        <f t="shared" si="9"/>
        <v>6.31640607283596</v>
      </c>
      <c r="X11" s="84">
        <f t="shared" si="10"/>
        <v>0.7606230769230768</v>
      </c>
      <c r="Y11" s="85">
        <v>465000</v>
      </c>
      <c r="Z11" s="26">
        <v>900.7</v>
      </c>
      <c r="AA11" s="82">
        <v>3822.72</v>
      </c>
      <c r="AB11" s="83">
        <f t="shared" si="11"/>
        <v>424.4165648939713</v>
      </c>
      <c r="AC11" s="84">
        <f t="shared" si="12"/>
        <v>0.8220903225806452</v>
      </c>
      <c r="AD11" s="85">
        <v>3000</v>
      </c>
      <c r="AE11" s="26">
        <v>300</v>
      </c>
      <c r="AF11" s="85">
        <v>0</v>
      </c>
      <c r="AG11" s="83">
        <f>AF11/AE11*100</f>
        <v>0</v>
      </c>
      <c r="AH11" s="84">
        <f t="shared" si="13"/>
        <v>0</v>
      </c>
      <c r="AI11" s="85">
        <v>67500</v>
      </c>
      <c r="AJ11" s="26">
        <v>15000</v>
      </c>
      <c r="AK11" s="82">
        <v>0</v>
      </c>
      <c r="AL11" s="83">
        <f t="shared" si="14"/>
        <v>0</v>
      </c>
      <c r="AM11" s="84">
        <f t="shared" si="15"/>
        <v>0</v>
      </c>
      <c r="AN11" s="85"/>
      <c r="AO11" s="26"/>
      <c r="AP11" s="82"/>
      <c r="AQ11" s="83">
        <v>0</v>
      </c>
      <c r="AR11" s="84"/>
      <c r="AS11" s="84"/>
      <c r="AT11" s="84"/>
      <c r="AU11" s="82"/>
      <c r="AV11" s="83"/>
      <c r="AW11" s="84"/>
      <c r="AX11" s="84"/>
      <c r="AY11" s="26"/>
      <c r="AZ11" s="82"/>
      <c r="BA11" s="83"/>
      <c r="BB11" s="84"/>
      <c r="BC11" s="85"/>
      <c r="BD11" s="26"/>
      <c r="BE11" s="82"/>
      <c r="BF11" s="83"/>
      <c r="BG11" s="84"/>
      <c r="BH11" s="85"/>
      <c r="BI11" s="82"/>
      <c r="BJ11" s="82"/>
      <c r="BK11" s="83"/>
      <c r="BL11" s="84"/>
      <c r="BM11" s="85"/>
      <c r="BN11" s="84"/>
      <c r="BO11" s="82"/>
      <c r="BP11" s="83"/>
      <c r="BQ11" s="84"/>
      <c r="BR11" s="85"/>
      <c r="BS11" s="82"/>
      <c r="BT11" s="82"/>
      <c r="BU11" s="83"/>
      <c r="BV11" s="84" t="e">
        <f>BT11/BR11*100</f>
        <v>#DIV/0!</v>
      </c>
      <c r="BW11" s="85"/>
      <c r="BX11" s="26"/>
      <c r="BY11" s="82"/>
      <c r="BZ11" s="83"/>
      <c r="CA11" s="84"/>
      <c r="CB11" s="85"/>
      <c r="CC11" s="82"/>
      <c r="CD11" s="82"/>
      <c r="CE11" s="83"/>
      <c r="CF11" s="84"/>
      <c r="CG11" s="82"/>
      <c r="CH11" s="82"/>
      <c r="CI11" s="82"/>
      <c r="CJ11" s="83"/>
      <c r="CK11" s="84"/>
      <c r="CL11" s="86"/>
      <c r="CM11" s="26">
        <v>7094.17</v>
      </c>
      <c r="CN11" s="82"/>
      <c r="CO11" s="83"/>
      <c r="CP11" s="84"/>
    </row>
    <row r="12" spans="1:94" s="89" customFormat="1" ht="24.75" customHeight="1">
      <c r="A12" s="88" t="s">
        <v>78</v>
      </c>
      <c r="B12" s="79">
        <f t="shared" si="0"/>
        <v>2449570</v>
      </c>
      <c r="C12" s="79">
        <f t="shared" si="1"/>
        <v>141723.33</v>
      </c>
      <c r="D12" s="80">
        <f t="shared" si="2"/>
        <v>5.7856411533452805</v>
      </c>
      <c r="E12" s="90">
        <v>183000</v>
      </c>
      <c r="F12" s="26">
        <v>11584.11</v>
      </c>
      <c r="G12" s="82">
        <v>7970.76</v>
      </c>
      <c r="H12" s="83">
        <f t="shared" si="3"/>
        <v>68.80770296552777</v>
      </c>
      <c r="I12" s="84">
        <f t="shared" si="4"/>
        <v>4.355606557377049</v>
      </c>
      <c r="J12" s="85">
        <v>671970</v>
      </c>
      <c r="K12" s="26">
        <v>40921.75</v>
      </c>
      <c r="L12" s="82">
        <v>62939.27</v>
      </c>
      <c r="M12" s="83">
        <f t="shared" si="5"/>
        <v>153.8039551094467</v>
      </c>
      <c r="N12" s="84">
        <f t="shared" si="6"/>
        <v>9.36638093962528</v>
      </c>
      <c r="O12" s="85">
        <v>310000</v>
      </c>
      <c r="P12" s="26">
        <v>90</v>
      </c>
      <c r="Q12" s="82">
        <v>60000</v>
      </c>
      <c r="R12" s="83">
        <f t="shared" si="7"/>
        <v>66666.66666666666</v>
      </c>
      <c r="S12" s="84">
        <f t="shared" si="8"/>
        <v>19.35483870967742</v>
      </c>
      <c r="T12" s="85">
        <v>250000</v>
      </c>
      <c r="U12" s="26">
        <v>91.48</v>
      </c>
      <c r="V12" s="82">
        <v>774.61</v>
      </c>
      <c r="W12" s="83">
        <f t="shared" si="9"/>
        <v>846.7533887188456</v>
      </c>
      <c r="X12" s="84">
        <f t="shared" si="10"/>
        <v>0.309844</v>
      </c>
      <c r="Y12" s="85">
        <v>865000</v>
      </c>
      <c r="Z12" s="26">
        <v>5072.93</v>
      </c>
      <c r="AA12" s="82">
        <v>4381.88</v>
      </c>
      <c r="AB12" s="83">
        <f t="shared" si="11"/>
        <v>86.37769494158208</v>
      </c>
      <c r="AC12" s="84">
        <f t="shared" si="12"/>
        <v>0.5065757225433526</v>
      </c>
      <c r="AD12" s="85">
        <v>6000</v>
      </c>
      <c r="AE12" s="26">
        <v>300</v>
      </c>
      <c r="AF12" s="85">
        <v>0</v>
      </c>
      <c r="AG12" s="83">
        <v>0</v>
      </c>
      <c r="AH12" s="84">
        <f t="shared" si="13"/>
        <v>0</v>
      </c>
      <c r="AI12" s="85">
        <v>147900</v>
      </c>
      <c r="AJ12" s="26">
        <v>4485.31</v>
      </c>
      <c r="AK12" s="82">
        <v>4344.31</v>
      </c>
      <c r="AL12" s="83">
        <f t="shared" si="14"/>
        <v>96.85640457404283</v>
      </c>
      <c r="AM12" s="84">
        <f t="shared" si="15"/>
        <v>2.9373292765382017</v>
      </c>
      <c r="AN12" s="85">
        <v>15700</v>
      </c>
      <c r="AO12" s="26"/>
      <c r="AP12" s="82">
        <v>1312.5</v>
      </c>
      <c r="AQ12" s="83" t="e">
        <f>AP12/AO12*100</f>
        <v>#DIV/0!</v>
      </c>
      <c r="AR12" s="84">
        <f>AP12/AN12*100</f>
        <v>8.359872611464967</v>
      </c>
      <c r="AS12" s="84"/>
      <c r="AT12" s="84"/>
      <c r="AU12" s="82"/>
      <c r="AV12" s="83"/>
      <c r="AW12" s="84"/>
      <c r="AX12" s="84"/>
      <c r="AY12" s="26"/>
      <c r="AZ12" s="82"/>
      <c r="BA12" s="83"/>
      <c r="BB12" s="84"/>
      <c r="BC12" s="85"/>
      <c r="BD12" s="26"/>
      <c r="BE12" s="82"/>
      <c r="BF12" s="83"/>
      <c r="BG12" s="84"/>
      <c r="BH12" s="85"/>
      <c r="BI12" s="82"/>
      <c r="BJ12" s="82"/>
      <c r="BK12" s="83"/>
      <c r="BL12" s="84" t="e">
        <f>BJ12/BH12*100</f>
        <v>#DIV/0!</v>
      </c>
      <c r="BM12" s="85"/>
      <c r="BN12" s="84"/>
      <c r="BO12" s="82"/>
      <c r="BP12" s="83"/>
      <c r="BQ12" s="84"/>
      <c r="BR12" s="82"/>
      <c r="BS12" s="82"/>
      <c r="BT12" s="82"/>
      <c r="BU12" s="83"/>
      <c r="BV12" s="84"/>
      <c r="BW12" s="85"/>
      <c r="BX12" s="26">
        <v>1558.23</v>
      </c>
      <c r="BY12" s="82"/>
      <c r="BZ12" s="83">
        <f>BY12/BX12*100</f>
        <v>0</v>
      </c>
      <c r="CA12" s="84" t="e">
        <f>BY12/BW12*100</f>
        <v>#DIV/0!</v>
      </c>
      <c r="CB12" s="85"/>
      <c r="CC12" s="82"/>
      <c r="CD12" s="82"/>
      <c r="CE12" s="83"/>
      <c r="CF12" s="84"/>
      <c r="CG12" s="82"/>
      <c r="CH12" s="82"/>
      <c r="CI12" s="82"/>
      <c r="CJ12" s="83"/>
      <c r="CK12" s="84" t="e">
        <f>CI12/CG12*100</f>
        <v>#DIV/0!</v>
      </c>
      <c r="CL12" s="86"/>
      <c r="CM12" s="26"/>
      <c r="CN12" s="82"/>
      <c r="CO12" s="83"/>
      <c r="CP12" s="84"/>
    </row>
    <row r="13" spans="1:94" s="93" customFormat="1" ht="25.5" customHeight="1">
      <c r="A13" s="91" t="s">
        <v>79</v>
      </c>
      <c r="B13" s="79">
        <f t="shared" si="0"/>
        <v>2585780</v>
      </c>
      <c r="C13" s="79">
        <f t="shared" si="1"/>
        <v>270632.81</v>
      </c>
      <c r="D13" s="80">
        <f t="shared" si="2"/>
        <v>10.466196273464872</v>
      </c>
      <c r="E13" s="85">
        <v>145800</v>
      </c>
      <c r="F13" s="123">
        <v>991.77</v>
      </c>
      <c r="G13" s="92">
        <v>1110.14</v>
      </c>
      <c r="H13" s="83">
        <f t="shared" si="3"/>
        <v>111.93522691753131</v>
      </c>
      <c r="I13" s="84">
        <f t="shared" si="4"/>
        <v>0.7614128943758575</v>
      </c>
      <c r="J13" s="85">
        <v>933780</v>
      </c>
      <c r="K13" s="123">
        <v>60338.68</v>
      </c>
      <c r="L13" s="92">
        <v>87461.08</v>
      </c>
      <c r="M13" s="83">
        <f t="shared" si="5"/>
        <v>144.9502707052922</v>
      </c>
      <c r="N13" s="84">
        <f t="shared" si="6"/>
        <v>9.366347533680312</v>
      </c>
      <c r="O13" s="85">
        <v>51000</v>
      </c>
      <c r="P13" s="123"/>
      <c r="Q13" s="92">
        <v>0</v>
      </c>
      <c r="R13" s="83" t="e">
        <f t="shared" si="7"/>
        <v>#DIV/0!</v>
      </c>
      <c r="S13" s="84">
        <f t="shared" si="8"/>
        <v>0</v>
      </c>
      <c r="T13" s="85">
        <v>325000</v>
      </c>
      <c r="U13" s="123">
        <v>1202.03</v>
      </c>
      <c r="V13" s="92">
        <v>8233.35</v>
      </c>
      <c r="W13" s="83">
        <f t="shared" si="9"/>
        <v>684.953786511152</v>
      </c>
      <c r="X13" s="84">
        <f t="shared" si="10"/>
        <v>2.5333384615384613</v>
      </c>
      <c r="Y13" s="85">
        <v>970000</v>
      </c>
      <c r="Z13" s="123">
        <v>5360.24</v>
      </c>
      <c r="AA13" s="92">
        <v>12883.7</v>
      </c>
      <c r="AB13" s="83">
        <f t="shared" si="11"/>
        <v>240.356775069773</v>
      </c>
      <c r="AC13" s="84">
        <f t="shared" si="12"/>
        <v>1.3282164948453608</v>
      </c>
      <c r="AD13" s="85">
        <v>9000</v>
      </c>
      <c r="AE13" s="123"/>
      <c r="AF13" s="81">
        <v>260</v>
      </c>
      <c r="AG13" s="83" t="e">
        <f>AF13/AE13*100</f>
        <v>#DIV/0!</v>
      </c>
      <c r="AH13" s="84">
        <f t="shared" si="13"/>
        <v>2.888888888888889</v>
      </c>
      <c r="AI13" s="85">
        <v>151200</v>
      </c>
      <c r="AJ13" s="123">
        <v>0</v>
      </c>
      <c r="AK13" s="92">
        <v>4834.54</v>
      </c>
      <c r="AL13" s="83" t="e">
        <f t="shared" si="14"/>
        <v>#DIV/0!</v>
      </c>
      <c r="AM13" s="84">
        <f t="shared" si="15"/>
        <v>3.1974470899470897</v>
      </c>
      <c r="AN13" s="85"/>
      <c r="AO13" s="123"/>
      <c r="AP13" s="92">
        <v>0</v>
      </c>
      <c r="AQ13" s="83">
        <v>0</v>
      </c>
      <c r="AR13" s="84"/>
      <c r="AS13" s="84"/>
      <c r="AT13" s="84"/>
      <c r="AU13" s="92"/>
      <c r="AV13" s="83"/>
      <c r="AW13" s="84"/>
      <c r="AX13" s="84"/>
      <c r="AY13" s="123"/>
      <c r="AZ13" s="92"/>
      <c r="BA13" s="83"/>
      <c r="BB13" s="84"/>
      <c r="BC13" s="85"/>
      <c r="BD13" s="123"/>
      <c r="BE13" s="92"/>
      <c r="BF13" s="83"/>
      <c r="BG13" s="84"/>
      <c r="BH13" s="85"/>
      <c r="BI13" s="82"/>
      <c r="BJ13" s="92"/>
      <c r="BK13" s="83"/>
      <c r="BL13" s="84"/>
      <c r="BM13" s="85"/>
      <c r="BN13" s="82"/>
      <c r="BO13" s="92">
        <v>150000</v>
      </c>
      <c r="BP13" s="83"/>
      <c r="BQ13" s="84"/>
      <c r="BR13" s="82"/>
      <c r="BS13" s="82"/>
      <c r="BT13" s="92">
        <v>5850</v>
      </c>
      <c r="BU13" s="83"/>
      <c r="BV13" s="84"/>
      <c r="BW13" s="85"/>
      <c r="BX13" s="123"/>
      <c r="BY13" s="92"/>
      <c r="BZ13" s="83" t="e">
        <f>BY13/BX13*100</f>
        <v>#DIV/0!</v>
      </c>
      <c r="CA13" s="84"/>
      <c r="CB13" s="85"/>
      <c r="CC13" s="82"/>
      <c r="CD13" s="92"/>
      <c r="CE13" s="83"/>
      <c r="CF13" s="84"/>
      <c r="CG13" s="82"/>
      <c r="CH13" s="82"/>
      <c r="CI13" s="92"/>
      <c r="CJ13" s="83"/>
      <c r="CK13" s="84" t="e">
        <f>CI13/CG13*100</f>
        <v>#DIV/0!</v>
      </c>
      <c r="CL13" s="86"/>
      <c r="CM13" s="123"/>
      <c r="CN13" s="81"/>
      <c r="CO13" s="83"/>
      <c r="CP13" s="84"/>
    </row>
    <row r="14" spans="1:94" s="89" customFormat="1" ht="24.75" customHeight="1">
      <c r="A14" s="88" t="s">
        <v>80</v>
      </c>
      <c r="B14" s="79">
        <f t="shared" si="0"/>
        <v>1596440</v>
      </c>
      <c r="C14" s="79">
        <f t="shared" si="1"/>
        <v>78137.32</v>
      </c>
      <c r="D14" s="80">
        <f t="shared" si="2"/>
        <v>4.894472701761419</v>
      </c>
      <c r="E14" s="94">
        <v>99000</v>
      </c>
      <c r="F14" s="26">
        <v>15010.64</v>
      </c>
      <c r="G14" s="82">
        <v>8205.08</v>
      </c>
      <c r="H14" s="83">
        <f t="shared" si="3"/>
        <v>54.661759924959895</v>
      </c>
      <c r="I14" s="84">
        <f t="shared" si="4"/>
        <v>8.287959595959595</v>
      </c>
      <c r="J14" s="85">
        <v>436340</v>
      </c>
      <c r="K14" s="26">
        <v>31317.67</v>
      </c>
      <c r="L14" s="82">
        <v>40869.64</v>
      </c>
      <c r="M14" s="83">
        <f t="shared" si="5"/>
        <v>130.5002575223508</v>
      </c>
      <c r="N14" s="84">
        <f t="shared" si="6"/>
        <v>9.366466516936335</v>
      </c>
      <c r="O14" s="85">
        <v>45000</v>
      </c>
      <c r="P14" s="26"/>
      <c r="Q14" s="82">
        <v>0</v>
      </c>
      <c r="R14" s="83" t="e">
        <f t="shared" si="7"/>
        <v>#DIV/0!</v>
      </c>
      <c r="S14" s="84">
        <f t="shared" si="8"/>
        <v>0</v>
      </c>
      <c r="T14" s="85">
        <v>265000</v>
      </c>
      <c r="U14" s="26">
        <v>3.06</v>
      </c>
      <c r="V14" s="82">
        <v>7806.6</v>
      </c>
      <c r="W14" s="83">
        <f t="shared" si="9"/>
        <v>255117.64705882355</v>
      </c>
      <c r="X14" s="84">
        <f t="shared" si="10"/>
        <v>2.9458867924528302</v>
      </c>
      <c r="Y14" s="85">
        <v>625000</v>
      </c>
      <c r="Z14" s="26">
        <v>5117.78</v>
      </c>
      <c r="AA14" s="82">
        <v>4340</v>
      </c>
      <c r="AB14" s="83">
        <f t="shared" si="11"/>
        <v>84.80239478836528</v>
      </c>
      <c r="AC14" s="84">
        <f t="shared" si="12"/>
        <v>0.6944</v>
      </c>
      <c r="AD14" s="85">
        <v>3000</v>
      </c>
      <c r="AE14" s="26">
        <v>600</v>
      </c>
      <c r="AF14" s="85">
        <v>1700</v>
      </c>
      <c r="AG14" s="83">
        <f>AF14/AE14*100</f>
        <v>283.33333333333337</v>
      </c>
      <c r="AH14" s="84">
        <f t="shared" si="13"/>
        <v>56.666666666666664</v>
      </c>
      <c r="AI14" s="85">
        <v>98100</v>
      </c>
      <c r="AJ14" s="26">
        <v>13776</v>
      </c>
      <c r="AK14" s="82">
        <v>15216</v>
      </c>
      <c r="AL14" s="83">
        <f t="shared" si="14"/>
        <v>110.45296167247388</v>
      </c>
      <c r="AM14" s="84">
        <f t="shared" si="15"/>
        <v>15.510703363914374</v>
      </c>
      <c r="AN14" s="85">
        <v>25000</v>
      </c>
      <c r="AO14" s="26"/>
      <c r="AP14" s="82">
        <v>0</v>
      </c>
      <c r="AQ14" s="83" t="e">
        <f>AP14/AO14*100</f>
        <v>#DIV/0!</v>
      </c>
      <c r="AR14" s="84">
        <f>AP14/AN14*100</f>
        <v>0</v>
      </c>
      <c r="AS14" s="84"/>
      <c r="AT14" s="84"/>
      <c r="AU14" s="82"/>
      <c r="AV14" s="83"/>
      <c r="AW14" s="84"/>
      <c r="AX14" s="84"/>
      <c r="AY14" s="26"/>
      <c r="AZ14" s="82"/>
      <c r="BA14" s="83"/>
      <c r="BB14" s="84"/>
      <c r="BC14" s="85"/>
      <c r="BD14" s="26"/>
      <c r="BE14" s="82"/>
      <c r="BF14" s="83"/>
      <c r="BG14" s="84"/>
      <c r="BH14" s="85"/>
      <c r="BI14" s="82"/>
      <c r="BJ14" s="82"/>
      <c r="BK14" s="83"/>
      <c r="BL14" s="84"/>
      <c r="BM14" s="82"/>
      <c r="BN14" s="82"/>
      <c r="BO14" s="82"/>
      <c r="BP14" s="83"/>
      <c r="BQ14" s="84"/>
      <c r="BR14" s="85"/>
      <c r="BS14" s="82"/>
      <c r="BT14" s="82"/>
      <c r="BU14" s="83"/>
      <c r="BV14" s="84" t="e">
        <f>BT14/BR14*100</f>
        <v>#DIV/0!</v>
      </c>
      <c r="BW14" s="85"/>
      <c r="BX14" s="26"/>
      <c r="BY14" s="82"/>
      <c r="BZ14" s="83"/>
      <c r="CA14" s="84"/>
      <c r="CB14" s="85"/>
      <c r="CC14" s="82"/>
      <c r="CD14" s="82"/>
      <c r="CE14" s="83"/>
      <c r="CF14" s="84"/>
      <c r="CG14" s="82"/>
      <c r="CH14" s="82"/>
      <c r="CI14" s="82"/>
      <c r="CJ14" s="83"/>
      <c r="CK14" s="84"/>
      <c r="CL14" s="86"/>
      <c r="CM14" s="26"/>
      <c r="CN14" s="85"/>
      <c r="CO14" s="83"/>
      <c r="CP14" s="84"/>
    </row>
    <row r="15" spans="1:94" s="89" customFormat="1" ht="24.75" customHeight="1">
      <c r="A15" s="88" t="s">
        <v>81</v>
      </c>
      <c r="B15" s="79">
        <f t="shared" si="0"/>
        <v>2458230</v>
      </c>
      <c r="C15" s="79">
        <f t="shared" si="1"/>
        <v>147054.72999999998</v>
      </c>
      <c r="D15" s="80">
        <f t="shared" si="2"/>
        <v>5.982138774646798</v>
      </c>
      <c r="E15" s="81">
        <v>142800</v>
      </c>
      <c r="F15" s="26">
        <v>1987.93</v>
      </c>
      <c r="G15" s="82">
        <v>2620.72</v>
      </c>
      <c r="H15" s="83">
        <f t="shared" si="3"/>
        <v>131.83160372850148</v>
      </c>
      <c r="I15" s="84">
        <f t="shared" si="4"/>
        <v>1.835238095238095</v>
      </c>
      <c r="J15" s="85">
        <v>692330</v>
      </c>
      <c r="K15" s="26">
        <v>32779.17</v>
      </c>
      <c r="L15" s="82">
        <v>64846.54</v>
      </c>
      <c r="M15" s="83">
        <f t="shared" si="5"/>
        <v>197.8284990132453</v>
      </c>
      <c r="N15" s="84">
        <f t="shared" si="6"/>
        <v>9.366420637557235</v>
      </c>
      <c r="O15" s="85">
        <v>180000</v>
      </c>
      <c r="P15" s="26"/>
      <c r="Q15" s="82">
        <v>0</v>
      </c>
      <c r="R15" s="83" t="e">
        <f t="shared" si="7"/>
        <v>#DIV/0!</v>
      </c>
      <c r="S15" s="84">
        <f t="shared" si="8"/>
        <v>0</v>
      </c>
      <c r="T15" s="85">
        <v>370000</v>
      </c>
      <c r="U15" s="26">
        <v>574.93</v>
      </c>
      <c r="V15" s="82">
        <v>513.2</v>
      </c>
      <c r="W15" s="83">
        <f t="shared" si="9"/>
        <v>89.26304071800047</v>
      </c>
      <c r="X15" s="84">
        <f t="shared" si="10"/>
        <v>0.1387027027027027</v>
      </c>
      <c r="Y15" s="85">
        <v>895000</v>
      </c>
      <c r="Z15" s="26">
        <v>6689.02</v>
      </c>
      <c r="AA15" s="82">
        <v>3899.45</v>
      </c>
      <c r="AB15" s="83">
        <f t="shared" si="11"/>
        <v>58.29628256456102</v>
      </c>
      <c r="AC15" s="84">
        <f t="shared" si="12"/>
        <v>0.43569273743016756</v>
      </c>
      <c r="AD15" s="85">
        <v>3000</v>
      </c>
      <c r="AE15" s="26">
        <v>100</v>
      </c>
      <c r="AF15" s="85">
        <v>0</v>
      </c>
      <c r="AG15" s="83">
        <f>AF15/AE15*100</f>
        <v>0</v>
      </c>
      <c r="AH15" s="84">
        <f t="shared" si="13"/>
        <v>0</v>
      </c>
      <c r="AI15" s="85">
        <v>132900</v>
      </c>
      <c r="AJ15" s="26">
        <v>26146.73</v>
      </c>
      <c r="AK15" s="82">
        <v>44656.76</v>
      </c>
      <c r="AL15" s="83">
        <f t="shared" si="14"/>
        <v>170.79290603452137</v>
      </c>
      <c r="AM15" s="84">
        <f t="shared" si="15"/>
        <v>33.601775771256584</v>
      </c>
      <c r="AN15" s="85">
        <v>42200</v>
      </c>
      <c r="AO15" s="26">
        <v>3518.06</v>
      </c>
      <c r="AP15" s="82">
        <v>3518.06</v>
      </c>
      <c r="AQ15" s="83">
        <f>AP15/AO15*100</f>
        <v>100</v>
      </c>
      <c r="AR15" s="84">
        <f>AP15/AN15*100</f>
        <v>8.336635071090047</v>
      </c>
      <c r="AS15" s="84"/>
      <c r="AT15" s="84"/>
      <c r="AU15" s="82"/>
      <c r="AV15" s="83"/>
      <c r="AW15" s="84"/>
      <c r="AX15" s="84"/>
      <c r="AY15" s="26"/>
      <c r="AZ15" s="82"/>
      <c r="BA15" s="83"/>
      <c r="BB15" s="84"/>
      <c r="BC15" s="85"/>
      <c r="BD15" s="26"/>
      <c r="BE15" s="82"/>
      <c r="BF15" s="83"/>
      <c r="BG15" s="84"/>
      <c r="BH15" s="85"/>
      <c r="BI15" s="82"/>
      <c r="BJ15" s="82"/>
      <c r="BK15" s="83"/>
      <c r="BL15" s="84"/>
      <c r="BM15" s="82"/>
      <c r="BN15" s="84"/>
      <c r="BO15" s="82"/>
      <c r="BP15" s="83"/>
      <c r="BQ15" s="84"/>
      <c r="BR15" s="82"/>
      <c r="BS15" s="82"/>
      <c r="BT15" s="82"/>
      <c r="BU15" s="83"/>
      <c r="BV15" s="84"/>
      <c r="BW15" s="85"/>
      <c r="BX15" s="26"/>
      <c r="BY15" s="82"/>
      <c r="BZ15" s="83"/>
      <c r="CA15" s="84"/>
      <c r="CB15" s="85"/>
      <c r="CC15" s="82"/>
      <c r="CD15" s="82"/>
      <c r="CE15" s="83"/>
      <c r="CF15" s="84"/>
      <c r="CG15" s="82"/>
      <c r="CH15" s="82"/>
      <c r="CI15" s="82">
        <v>27000</v>
      </c>
      <c r="CJ15" s="83"/>
      <c r="CK15" s="84" t="e">
        <f>CI15/CG15*100</f>
        <v>#DIV/0!</v>
      </c>
      <c r="CL15" s="86"/>
      <c r="CM15" s="26"/>
      <c r="CN15" s="85"/>
      <c r="CO15" s="83"/>
      <c r="CP15" s="84"/>
    </row>
    <row r="16" spans="1:94" s="89" customFormat="1" ht="25.5" customHeight="1">
      <c r="A16" s="88" t="s">
        <v>82</v>
      </c>
      <c r="B16" s="79">
        <f t="shared" si="0"/>
        <v>1363740</v>
      </c>
      <c r="C16" s="79">
        <f t="shared" si="1"/>
        <v>92161.66999999998</v>
      </c>
      <c r="D16" s="80">
        <f t="shared" si="2"/>
        <v>6.758008857993458</v>
      </c>
      <c r="E16" s="81">
        <v>72900</v>
      </c>
      <c r="F16" s="26">
        <v>3996.09</v>
      </c>
      <c r="G16" s="82">
        <v>4723.36</v>
      </c>
      <c r="H16" s="83">
        <f t="shared" si="3"/>
        <v>118.19954005039925</v>
      </c>
      <c r="I16" s="84">
        <f t="shared" si="4"/>
        <v>6.479231824417009</v>
      </c>
      <c r="J16" s="85">
        <v>273440</v>
      </c>
      <c r="K16" s="26">
        <v>19625.72</v>
      </c>
      <c r="L16" s="82">
        <v>25611.66</v>
      </c>
      <c r="M16" s="83">
        <f t="shared" si="5"/>
        <v>130.5004860968158</v>
      </c>
      <c r="N16" s="84">
        <f t="shared" si="6"/>
        <v>9.366464306612054</v>
      </c>
      <c r="O16" s="85">
        <v>127500</v>
      </c>
      <c r="P16" s="26">
        <v>1098.6</v>
      </c>
      <c r="Q16" s="82">
        <v>0</v>
      </c>
      <c r="R16" s="83">
        <f t="shared" si="7"/>
        <v>0</v>
      </c>
      <c r="S16" s="84">
        <f t="shared" si="8"/>
        <v>0</v>
      </c>
      <c r="T16" s="85">
        <v>235000</v>
      </c>
      <c r="U16" s="26">
        <v>45</v>
      </c>
      <c r="V16" s="82">
        <v>445.54</v>
      </c>
      <c r="W16" s="83">
        <f t="shared" si="9"/>
        <v>990.088888888889</v>
      </c>
      <c r="X16" s="84">
        <f t="shared" si="10"/>
        <v>0.18959148936170214</v>
      </c>
      <c r="Y16" s="85">
        <v>480000</v>
      </c>
      <c r="Z16" s="26">
        <v>1137.75</v>
      </c>
      <c r="AA16" s="82">
        <v>2974.87</v>
      </c>
      <c r="AB16" s="83">
        <f t="shared" si="11"/>
        <v>261.46956712810373</v>
      </c>
      <c r="AC16" s="84">
        <f t="shared" si="12"/>
        <v>0.6197645833333333</v>
      </c>
      <c r="AD16" s="85">
        <v>2000</v>
      </c>
      <c r="AE16" s="26">
        <v>200</v>
      </c>
      <c r="AF16" s="85">
        <v>0</v>
      </c>
      <c r="AG16" s="83">
        <f>AF16/AE16*100</f>
        <v>0</v>
      </c>
      <c r="AH16" s="84">
        <f t="shared" si="13"/>
        <v>0</v>
      </c>
      <c r="AI16" s="85">
        <v>64000</v>
      </c>
      <c r="AJ16" s="26">
        <v>34044.52</v>
      </c>
      <c r="AK16" s="82">
        <v>52262.52</v>
      </c>
      <c r="AL16" s="83">
        <f t="shared" si="14"/>
        <v>153.51228332783074</v>
      </c>
      <c r="AM16" s="84">
        <f t="shared" si="15"/>
        <v>81.66018749999999</v>
      </c>
      <c r="AN16" s="85">
        <v>38900</v>
      </c>
      <c r="AO16" s="26">
        <v>1300</v>
      </c>
      <c r="AP16" s="82">
        <v>3241.68</v>
      </c>
      <c r="AQ16" s="83">
        <f>AP16/AO16*100</f>
        <v>249.35999999999999</v>
      </c>
      <c r="AR16" s="84">
        <f>AP16/AN16*100</f>
        <v>8.333367609254498</v>
      </c>
      <c r="AS16" s="84"/>
      <c r="AT16" s="84"/>
      <c r="AU16" s="82"/>
      <c r="AV16" s="83"/>
      <c r="AW16" s="84"/>
      <c r="AX16" s="84"/>
      <c r="AY16" s="26"/>
      <c r="AZ16" s="82"/>
      <c r="BA16" s="83"/>
      <c r="BB16" s="84"/>
      <c r="BC16" s="85">
        <v>70000</v>
      </c>
      <c r="BD16" s="26"/>
      <c r="BE16" s="82">
        <v>2902.04</v>
      </c>
      <c r="BF16" s="83" t="e">
        <f>BE16/BD16*100</f>
        <v>#DIV/0!</v>
      </c>
      <c r="BG16" s="84">
        <f>BE16/BC16*100</f>
        <v>4.145771428571429</v>
      </c>
      <c r="BH16" s="85"/>
      <c r="BI16" s="82"/>
      <c r="BJ16" s="82"/>
      <c r="BK16" s="83"/>
      <c r="BL16" s="84"/>
      <c r="BM16" s="85"/>
      <c r="BN16" s="82"/>
      <c r="BO16" s="82"/>
      <c r="BP16" s="83"/>
      <c r="BQ16" s="84"/>
      <c r="BR16" s="82"/>
      <c r="BS16" s="82"/>
      <c r="BT16" s="82"/>
      <c r="BU16" s="83"/>
      <c r="BV16" s="84"/>
      <c r="BW16" s="85"/>
      <c r="BX16" s="26"/>
      <c r="BY16" s="82"/>
      <c r="BZ16" s="83"/>
      <c r="CA16" s="84"/>
      <c r="CB16" s="85"/>
      <c r="CC16" s="82"/>
      <c r="CD16" s="82"/>
      <c r="CE16" s="83"/>
      <c r="CF16" s="84"/>
      <c r="CG16" s="82"/>
      <c r="CH16" s="82"/>
      <c r="CI16" s="82"/>
      <c r="CJ16" s="83"/>
      <c r="CK16" s="84" t="e">
        <f>CI16/CG16*100</f>
        <v>#DIV/0!</v>
      </c>
      <c r="CL16" s="86"/>
      <c r="CM16" s="26"/>
      <c r="CN16" s="85"/>
      <c r="CO16" s="83"/>
      <c r="CP16" s="84"/>
    </row>
    <row r="17" spans="1:94" s="89" customFormat="1" ht="24.75" customHeight="1">
      <c r="A17" s="88" t="s">
        <v>83</v>
      </c>
      <c r="B17" s="79">
        <f t="shared" si="0"/>
        <v>6485030</v>
      </c>
      <c r="C17" s="79">
        <f>G17+L17+Q17+V17+AA17+AK17+AP17+BE17+BO17+BT17+BY17+CI17+CN17+AF17+BJ17+AU17+AZ17+CD17</f>
        <v>171352.51</v>
      </c>
      <c r="D17" s="80">
        <f t="shared" si="2"/>
        <v>2.642277830634554</v>
      </c>
      <c r="E17" s="81">
        <v>1567800</v>
      </c>
      <c r="F17" s="26">
        <v>45968.9</v>
      </c>
      <c r="G17" s="82">
        <v>60567.96</v>
      </c>
      <c r="H17" s="83">
        <f t="shared" si="3"/>
        <v>131.75855850368401</v>
      </c>
      <c r="I17" s="84">
        <f t="shared" si="4"/>
        <v>3.8632453119020282</v>
      </c>
      <c r="J17" s="85">
        <v>660330</v>
      </c>
      <c r="K17" s="26">
        <v>47394.06</v>
      </c>
      <c r="L17" s="82">
        <v>61849.44</v>
      </c>
      <c r="M17" s="83">
        <f t="shared" si="5"/>
        <v>130.5004044810679</v>
      </c>
      <c r="N17" s="84">
        <f t="shared" si="6"/>
        <v>9.366444050701922</v>
      </c>
      <c r="O17" s="85">
        <v>144000</v>
      </c>
      <c r="P17" s="26"/>
      <c r="Q17" s="82">
        <v>0</v>
      </c>
      <c r="R17" s="83" t="e">
        <f t="shared" si="7"/>
        <v>#DIV/0!</v>
      </c>
      <c r="S17" s="84">
        <f t="shared" si="8"/>
        <v>0</v>
      </c>
      <c r="T17" s="85">
        <v>2125000</v>
      </c>
      <c r="U17" s="26">
        <v>11922.07</v>
      </c>
      <c r="V17" s="82">
        <v>14378.33</v>
      </c>
      <c r="W17" s="83">
        <f t="shared" si="9"/>
        <v>120.60263024793514</v>
      </c>
      <c r="X17" s="84">
        <f t="shared" si="10"/>
        <v>0.676627294117647</v>
      </c>
      <c r="Y17" s="85">
        <v>1575000</v>
      </c>
      <c r="Z17" s="26">
        <v>19035.4</v>
      </c>
      <c r="AA17" s="82">
        <v>22025.83</v>
      </c>
      <c r="AB17" s="83">
        <f t="shared" si="11"/>
        <v>115.70983535938304</v>
      </c>
      <c r="AC17" s="84">
        <f t="shared" si="12"/>
        <v>1.398465396825397</v>
      </c>
      <c r="AD17" s="85"/>
      <c r="AE17" s="26"/>
      <c r="AF17" s="85">
        <v>0</v>
      </c>
      <c r="AG17" s="83">
        <v>0</v>
      </c>
      <c r="AH17" s="84">
        <v>0</v>
      </c>
      <c r="AI17" s="85">
        <v>102000</v>
      </c>
      <c r="AJ17" s="26">
        <v>13756</v>
      </c>
      <c r="AK17" s="82">
        <v>12530.95</v>
      </c>
      <c r="AL17" s="83">
        <f t="shared" si="14"/>
        <v>91.09443152079093</v>
      </c>
      <c r="AM17" s="84">
        <f t="shared" si="15"/>
        <v>12.285245098039216</v>
      </c>
      <c r="AN17" s="85">
        <v>11900</v>
      </c>
      <c r="AO17" s="26"/>
      <c r="AP17" s="82">
        <v>0</v>
      </c>
      <c r="AQ17" s="83" t="e">
        <f>AP17/AO17*100</f>
        <v>#DIV/0!</v>
      </c>
      <c r="AR17" s="84"/>
      <c r="AS17" s="85">
        <v>287700</v>
      </c>
      <c r="AT17" s="82">
        <v>0</v>
      </c>
      <c r="AU17" s="82">
        <v>0</v>
      </c>
      <c r="AV17" s="83" t="e">
        <f>AU17/AT17*100</f>
        <v>#DIV/0!</v>
      </c>
      <c r="AW17" s="84">
        <f>AU17/AS17*100</f>
        <v>0</v>
      </c>
      <c r="AX17" s="84">
        <v>11300</v>
      </c>
      <c r="AY17" s="26">
        <v>822.38</v>
      </c>
      <c r="AZ17" s="82">
        <v>0</v>
      </c>
      <c r="BA17" s="83">
        <f>AZ17/AY17*100</f>
        <v>0</v>
      </c>
      <c r="BB17" s="84">
        <f>AZ17/AX17*100</f>
        <v>0</v>
      </c>
      <c r="BC17" s="85"/>
      <c r="BD17" s="26"/>
      <c r="BE17" s="82"/>
      <c r="BF17" s="83"/>
      <c r="BG17" s="84"/>
      <c r="BH17" s="85"/>
      <c r="BI17" s="82"/>
      <c r="BJ17" s="82"/>
      <c r="BK17" s="83"/>
      <c r="BL17" s="84"/>
      <c r="BM17" s="85"/>
      <c r="BN17" s="84"/>
      <c r="BO17" s="82"/>
      <c r="BP17" s="83"/>
      <c r="BQ17" s="84"/>
      <c r="BR17" s="85"/>
      <c r="BS17" s="82"/>
      <c r="BT17" s="82"/>
      <c r="BU17" s="81" t="e">
        <f>BT17/BS17*100</f>
        <v>#DIV/0!</v>
      </c>
      <c r="BV17" s="84" t="e">
        <f>BT17/BR17*100</f>
        <v>#DIV/0!</v>
      </c>
      <c r="BW17" s="85"/>
      <c r="BX17" s="26"/>
      <c r="BY17" s="82"/>
      <c r="BZ17" s="83" t="e">
        <f>BY17/BX17*100</f>
        <v>#DIV/0!</v>
      </c>
      <c r="CA17" s="84"/>
      <c r="CB17" s="85"/>
      <c r="CC17" s="82"/>
      <c r="CD17" s="85"/>
      <c r="CE17" s="83"/>
      <c r="CF17" s="84" t="e">
        <f>CD17/CB17*100</f>
        <v>#DIV/0!</v>
      </c>
      <c r="CG17" s="82"/>
      <c r="CH17" s="82"/>
      <c r="CI17" s="82"/>
      <c r="CJ17" s="83"/>
      <c r="CK17" s="84" t="e">
        <f>CI17/CG17*100</f>
        <v>#DIV/0!</v>
      </c>
      <c r="CL17" s="86"/>
      <c r="CM17" s="26"/>
      <c r="CN17" s="85"/>
      <c r="CO17" s="83"/>
      <c r="CP17" s="84"/>
    </row>
    <row r="18" spans="1:94" s="89" customFormat="1" ht="21.75" customHeight="1">
      <c r="A18" s="88" t="s">
        <v>84</v>
      </c>
      <c r="B18" s="79">
        <f t="shared" si="0"/>
        <v>2895510</v>
      </c>
      <c r="C18" s="79">
        <f>G18+L18+Q18+V18+AA18+AK18+AP18+BE18+BO18+BT18+BY18+CI18+CN18+AF18+BJ18</f>
        <v>103581.73000000001</v>
      </c>
      <c r="D18" s="80">
        <f t="shared" si="2"/>
        <v>3.5773224751425485</v>
      </c>
      <c r="E18" s="81">
        <v>300000</v>
      </c>
      <c r="F18" s="26">
        <v>14810.37</v>
      </c>
      <c r="G18" s="82">
        <v>18792.28</v>
      </c>
      <c r="H18" s="83">
        <f t="shared" si="3"/>
        <v>126.88595895983693</v>
      </c>
      <c r="I18" s="84">
        <f t="shared" si="4"/>
        <v>6.264093333333333</v>
      </c>
      <c r="J18" s="85">
        <v>846510</v>
      </c>
      <c r="K18" s="26">
        <v>53657.58</v>
      </c>
      <c r="L18" s="82">
        <v>79287.16</v>
      </c>
      <c r="M18" s="83">
        <f t="shared" si="5"/>
        <v>147.7650687936355</v>
      </c>
      <c r="N18" s="84">
        <f t="shared" si="6"/>
        <v>9.36635834189791</v>
      </c>
      <c r="O18" s="85">
        <v>51000</v>
      </c>
      <c r="P18" s="26"/>
      <c r="Q18" s="82">
        <v>0</v>
      </c>
      <c r="R18" s="83" t="e">
        <f t="shared" si="7"/>
        <v>#DIV/0!</v>
      </c>
      <c r="S18" s="84">
        <f t="shared" si="8"/>
        <v>0</v>
      </c>
      <c r="T18" s="85">
        <v>430000</v>
      </c>
      <c r="U18" s="26">
        <v>132.34</v>
      </c>
      <c r="V18" s="82">
        <v>2203.97</v>
      </c>
      <c r="W18" s="83">
        <f t="shared" si="9"/>
        <v>1665.3846153846152</v>
      </c>
      <c r="X18" s="84">
        <f t="shared" si="10"/>
        <v>0.5125511627906977</v>
      </c>
      <c r="Y18" s="85">
        <v>1170000</v>
      </c>
      <c r="Z18" s="26">
        <v>8311.11</v>
      </c>
      <c r="AA18" s="82">
        <v>5210.32</v>
      </c>
      <c r="AB18" s="83">
        <f t="shared" si="11"/>
        <v>62.69102442393374</v>
      </c>
      <c r="AC18" s="84">
        <f t="shared" si="12"/>
        <v>0.4453264957264957</v>
      </c>
      <c r="AD18" s="85">
        <v>3000</v>
      </c>
      <c r="AE18" s="26"/>
      <c r="AF18" s="85">
        <v>100</v>
      </c>
      <c r="AG18" s="83" t="e">
        <f>AF18/AE18*100</f>
        <v>#DIV/0!</v>
      </c>
      <c r="AH18" s="84">
        <f>AF18/AD18*100</f>
        <v>3.3333333333333335</v>
      </c>
      <c r="AI18" s="85">
        <v>95000</v>
      </c>
      <c r="AJ18" s="26"/>
      <c r="AK18" s="82">
        <v>-2012</v>
      </c>
      <c r="AL18" s="83" t="e">
        <f t="shared" si="14"/>
        <v>#DIV/0!</v>
      </c>
      <c r="AM18" s="84">
        <f t="shared" si="15"/>
        <v>-2.1178947368421053</v>
      </c>
      <c r="AN18" s="85"/>
      <c r="AO18" s="26"/>
      <c r="AP18" s="82">
        <v>0</v>
      </c>
      <c r="AQ18" s="83"/>
      <c r="AR18" s="84"/>
      <c r="AS18" s="85"/>
      <c r="AT18" s="84"/>
      <c r="AU18" s="82"/>
      <c r="AV18" s="83"/>
      <c r="AW18" s="84"/>
      <c r="AX18" s="84"/>
      <c r="AY18" s="26"/>
      <c r="AZ18" s="82"/>
      <c r="BA18" s="83"/>
      <c r="BB18" s="84"/>
      <c r="BC18" s="85"/>
      <c r="BD18" s="26"/>
      <c r="BE18" s="82"/>
      <c r="BF18" s="83"/>
      <c r="BG18" s="84"/>
      <c r="BH18" s="85"/>
      <c r="BI18" s="82"/>
      <c r="BJ18" s="82"/>
      <c r="BK18" s="83"/>
      <c r="BL18" s="84"/>
      <c r="BM18" s="85"/>
      <c r="BN18" s="82"/>
      <c r="BO18" s="82"/>
      <c r="BP18" s="83"/>
      <c r="BQ18" s="84"/>
      <c r="BR18" s="82"/>
      <c r="BS18" s="82"/>
      <c r="BT18" s="82"/>
      <c r="BU18" s="83"/>
      <c r="BV18" s="84"/>
      <c r="BW18" s="85"/>
      <c r="BX18" s="26"/>
      <c r="BY18" s="82"/>
      <c r="BZ18" s="83" t="e">
        <f>BY18/BX18*100</f>
        <v>#DIV/0!</v>
      </c>
      <c r="CA18" s="84"/>
      <c r="CB18" s="85"/>
      <c r="CC18" s="82"/>
      <c r="CD18" s="85"/>
      <c r="CE18" s="83"/>
      <c r="CF18" s="84"/>
      <c r="CG18" s="82"/>
      <c r="CH18" s="82"/>
      <c r="CI18" s="82"/>
      <c r="CJ18" s="83"/>
      <c r="CK18" s="84" t="e">
        <f>CI18/CG18*100</f>
        <v>#DIV/0!</v>
      </c>
      <c r="CL18" s="86"/>
      <c r="CM18" s="26">
        <v>990.25</v>
      </c>
      <c r="CN18" s="85"/>
      <c r="CO18" s="83"/>
      <c r="CP18" s="84"/>
    </row>
    <row r="19" spans="1:94" s="108" customFormat="1" ht="24.75" customHeight="1">
      <c r="A19" s="95" t="s">
        <v>85</v>
      </c>
      <c r="B19" s="96">
        <f>SUM(B10:B18)</f>
        <v>22920620</v>
      </c>
      <c r="C19" s="96">
        <f>SUM(C10:C18)</f>
        <v>1131060.1199999999</v>
      </c>
      <c r="D19" s="97">
        <f t="shared" si="2"/>
        <v>4.934683791276152</v>
      </c>
      <c r="E19" s="98">
        <f>SUM(E10:E18)</f>
        <v>2650200</v>
      </c>
      <c r="F19" s="99">
        <f>SUM(F10:F18)</f>
        <v>97037.56</v>
      </c>
      <c r="G19" s="99">
        <f>SUM(G10:G18)</f>
        <v>108020.6</v>
      </c>
      <c r="H19" s="100">
        <f t="shared" si="3"/>
        <v>111.31833900192876</v>
      </c>
      <c r="I19" s="101">
        <f t="shared" si="4"/>
        <v>4.075941438382009</v>
      </c>
      <c r="J19" s="98">
        <f>SUM(J10:J18)</f>
        <v>5527020</v>
      </c>
      <c r="K19" s="102">
        <f>SUM(K10:K18)</f>
        <v>358900.37999999995</v>
      </c>
      <c r="L19" s="102">
        <f>SUM(L10:L18)</f>
        <v>517682.39</v>
      </c>
      <c r="M19" s="103">
        <f t="shared" si="5"/>
        <v>144.2412487832975</v>
      </c>
      <c r="N19" s="104">
        <f t="shared" si="6"/>
        <v>9.366392558738704</v>
      </c>
      <c r="O19" s="98">
        <f>SUM(O10:O18)</f>
        <v>1048500</v>
      </c>
      <c r="P19" s="105">
        <f>P18+P17+P16+P15+P14+P12+P11+P13+P10</f>
        <v>18228</v>
      </c>
      <c r="Q19" s="105">
        <f>Q18+Q17+Q16+Q15+Q14+Q12+Q11+Q13+Q10</f>
        <v>63660.9</v>
      </c>
      <c r="R19" s="103">
        <f t="shared" si="7"/>
        <v>349.24786043449643</v>
      </c>
      <c r="S19" s="104">
        <f t="shared" si="8"/>
        <v>6.071616595135908</v>
      </c>
      <c r="T19" s="98">
        <f>SUM(T10:T18)</f>
        <v>4525000</v>
      </c>
      <c r="U19" s="99">
        <f>SUM(U10:U18)</f>
        <v>45685.26999999999</v>
      </c>
      <c r="V19" s="99">
        <f>SUM(V10:V18)</f>
        <v>36489.61</v>
      </c>
      <c r="W19" s="101">
        <f t="shared" si="9"/>
        <v>79.87171795197885</v>
      </c>
      <c r="X19" s="101">
        <f t="shared" si="10"/>
        <v>0.8064002209944752</v>
      </c>
      <c r="Y19" s="98">
        <f>SUM(Y10:Y18)</f>
        <v>7475000</v>
      </c>
      <c r="Z19" s="99">
        <f>SUM(Z10:Z18)</f>
        <v>55246.76</v>
      </c>
      <c r="AA19" s="99">
        <f>SUM(AA10:AA18)</f>
        <v>62647.43</v>
      </c>
      <c r="AB19" s="101">
        <f t="shared" si="11"/>
        <v>113.39566338369889</v>
      </c>
      <c r="AC19" s="101">
        <f t="shared" si="12"/>
        <v>0.8380927090301002</v>
      </c>
      <c r="AD19" s="98">
        <f>SUM(AD10:AD18)</f>
        <v>32000</v>
      </c>
      <c r="AE19" s="98">
        <f>SUM(AE10:AE18)</f>
        <v>1500</v>
      </c>
      <c r="AF19" s="98">
        <f>SUM(AF10:AF18)</f>
        <v>2060</v>
      </c>
      <c r="AG19" s="104">
        <f>AF19/AE19*100</f>
        <v>137.33333333333334</v>
      </c>
      <c r="AH19" s="101">
        <f>AF19/AD19*100</f>
        <v>6.4375</v>
      </c>
      <c r="AI19" s="98">
        <f>SUM(AI10:AI18)</f>
        <v>1143600</v>
      </c>
      <c r="AJ19" s="99">
        <f>SUM(AJ10:AJ18)</f>
        <v>115098.06</v>
      </c>
      <c r="AK19" s="99">
        <f>SUM(AK10:AK18)</f>
        <v>145291.58000000002</v>
      </c>
      <c r="AL19" s="101">
        <f t="shared" si="14"/>
        <v>126.23286613171413</v>
      </c>
      <c r="AM19" s="104">
        <f t="shared" si="15"/>
        <v>12.704755159146556</v>
      </c>
      <c r="AN19" s="98">
        <f>SUM(AN10:AN18)</f>
        <v>150300</v>
      </c>
      <c r="AO19" s="99">
        <f>SUM(AO10:AO18)</f>
        <v>6201.389999999999</v>
      </c>
      <c r="AP19" s="99">
        <f>SUM(AP10:AP18)</f>
        <v>9455.57</v>
      </c>
      <c r="AQ19" s="101">
        <f>AP19/AO19*100</f>
        <v>152.4750096349367</v>
      </c>
      <c r="AR19" s="104">
        <f>AP19/AN19*100</f>
        <v>6.291131071190952</v>
      </c>
      <c r="AS19" s="98">
        <f>SUM(AS10:AS18)</f>
        <v>287700</v>
      </c>
      <c r="AT19" s="99">
        <f>SUM(AT10:AT18)</f>
        <v>0</v>
      </c>
      <c r="AU19" s="99">
        <f>SUM(AU10:AU18)</f>
        <v>0</v>
      </c>
      <c r="AV19" s="101"/>
      <c r="AW19" s="101">
        <f>AU19/AS19*100</f>
        <v>0</v>
      </c>
      <c r="AX19" s="100">
        <f>SUM(AX10:AX18)</f>
        <v>11300</v>
      </c>
      <c r="AY19" s="106">
        <f>AY17</f>
        <v>822.38</v>
      </c>
      <c r="AZ19" s="100">
        <f>AZ17</f>
        <v>0</v>
      </c>
      <c r="BA19" s="100">
        <f>BA17</f>
        <v>0</v>
      </c>
      <c r="BB19" s="101">
        <f>AZ19/AX19*100</f>
        <v>0</v>
      </c>
      <c r="BC19" s="98">
        <f>SUM(BC10:BC18)</f>
        <v>70000</v>
      </c>
      <c r="BD19" s="99">
        <f>SUM(BD10:BD18)</f>
        <v>0</v>
      </c>
      <c r="BE19" s="99">
        <f>SUM(BE10:BE18)</f>
        <v>2902.04</v>
      </c>
      <c r="BF19" s="101">
        <v>0</v>
      </c>
      <c r="BG19" s="101">
        <f>BE19/BC19*100</f>
        <v>4.145771428571429</v>
      </c>
      <c r="BH19" s="98">
        <f>SUM(BH10:BH18)</f>
        <v>0</v>
      </c>
      <c r="BI19" s="99">
        <f>SUM(BI10:BI18)</f>
        <v>0</v>
      </c>
      <c r="BJ19" s="99">
        <f>SUM(BJ10:BJ18)</f>
        <v>0</v>
      </c>
      <c r="BK19" s="104"/>
      <c r="BL19" s="84">
        <v>0</v>
      </c>
      <c r="BM19" s="98">
        <f>SUM(BM10:BM18)</f>
        <v>0</v>
      </c>
      <c r="BN19" s="98">
        <f>SUM(BN10:BN18)</f>
        <v>0</v>
      </c>
      <c r="BO19" s="98">
        <f>SUM(BO10:BO18)</f>
        <v>150000</v>
      </c>
      <c r="BP19" s="101"/>
      <c r="BQ19" s="101"/>
      <c r="BR19" s="107">
        <f>SUM(BR10:BR18)</f>
        <v>0</v>
      </c>
      <c r="BS19" s="106">
        <f>SUM(BS10:BS18)</f>
        <v>0</v>
      </c>
      <c r="BT19" s="106">
        <f>SUM(BT10:BT18)</f>
        <v>5850</v>
      </c>
      <c r="BU19" s="101">
        <v>0</v>
      </c>
      <c r="BV19" s="101">
        <v>0</v>
      </c>
      <c r="BW19" s="98">
        <f>SUM(BW10:BW18)</f>
        <v>0</v>
      </c>
      <c r="BX19" s="99">
        <f>SUM(BX10:BX18)</f>
        <v>1558.23</v>
      </c>
      <c r="BY19" s="99">
        <f>SUM(BY10:BY18)</f>
        <v>0</v>
      </c>
      <c r="BZ19" s="101">
        <v>0</v>
      </c>
      <c r="CA19" s="84">
        <v>0</v>
      </c>
      <c r="CB19" s="98">
        <f>SUM(CB10:CB18)</f>
        <v>0</v>
      </c>
      <c r="CC19" s="106">
        <f>CC17</f>
        <v>0</v>
      </c>
      <c r="CD19" s="107">
        <f>CD10+CD11+CD12+CD13+CD14+CD15+CD16+CD17+CD18</f>
        <v>0</v>
      </c>
      <c r="CE19" s="101">
        <v>0</v>
      </c>
      <c r="CF19" s="101">
        <v>0</v>
      </c>
      <c r="CG19" s="99">
        <f>SUM(CG10:CG18)</f>
        <v>0</v>
      </c>
      <c r="CH19" s="106">
        <f>CH17</f>
        <v>0</v>
      </c>
      <c r="CI19" s="106">
        <f>CI10+CI11+CI12+CI13+CI14+CI15+CI16+CI17+CI18</f>
        <v>27000</v>
      </c>
      <c r="CJ19" s="101">
        <v>0</v>
      </c>
      <c r="CK19" s="84" t="e">
        <f>CI19/CG19*100</f>
        <v>#DIV/0!</v>
      </c>
      <c r="CL19" s="99"/>
      <c r="CM19" s="99">
        <f>SUM(CM10:CM18)</f>
        <v>8084.42</v>
      </c>
      <c r="CN19" s="98">
        <f>SUM(CN10:CN18)</f>
        <v>0</v>
      </c>
      <c r="CO19" s="101"/>
      <c r="CP19" s="101"/>
    </row>
    <row r="38" ht="14.25" customHeight="1"/>
  </sheetData>
  <sheetProtection selectLockedCells="1" selectUnlockedCells="1"/>
  <mergeCells count="78">
    <mergeCell ref="CJ8:CK8"/>
    <mergeCell ref="CL8:CL9"/>
    <mergeCell ref="CM8:CN8"/>
    <mergeCell ref="CO8:CP8"/>
    <mergeCell ref="CC8:CD8"/>
    <mergeCell ref="CE8:CF8"/>
    <mergeCell ref="CG8:CG9"/>
    <mergeCell ref="CH8:CI8"/>
    <mergeCell ref="BW8:BW9"/>
    <mergeCell ref="BX8:BY8"/>
    <mergeCell ref="BZ8:CA8"/>
    <mergeCell ref="CB8:CB9"/>
    <mergeCell ref="BP8:BQ8"/>
    <mergeCell ref="BR8:BR9"/>
    <mergeCell ref="BS8:BT8"/>
    <mergeCell ref="BU8:BV8"/>
    <mergeCell ref="BI8:BJ8"/>
    <mergeCell ref="BK8:BL8"/>
    <mergeCell ref="BM8:BM9"/>
    <mergeCell ref="BN8:BO8"/>
    <mergeCell ref="BC8:BC9"/>
    <mergeCell ref="BD8:BE8"/>
    <mergeCell ref="BF8:BG8"/>
    <mergeCell ref="BH8:BH9"/>
    <mergeCell ref="AV8:AW8"/>
    <mergeCell ref="AX8:AX9"/>
    <mergeCell ref="AY8:AZ8"/>
    <mergeCell ref="BA8:BB8"/>
    <mergeCell ref="AO8:AP8"/>
    <mergeCell ref="AQ8:AR8"/>
    <mergeCell ref="AS8:AS9"/>
    <mergeCell ref="AT8:AU8"/>
    <mergeCell ref="AI8:AI9"/>
    <mergeCell ref="AJ8:AK8"/>
    <mergeCell ref="AL8:AM8"/>
    <mergeCell ref="AN8:AN9"/>
    <mergeCell ref="AB8:AC8"/>
    <mergeCell ref="AD8:AD9"/>
    <mergeCell ref="AE8:AF8"/>
    <mergeCell ref="AG8:AH8"/>
    <mergeCell ref="U8:V8"/>
    <mergeCell ref="W8:X8"/>
    <mergeCell ref="Y8:Y9"/>
    <mergeCell ref="Z8:AA8"/>
    <mergeCell ref="O8:O9"/>
    <mergeCell ref="P8:Q8"/>
    <mergeCell ref="R8:S8"/>
    <mergeCell ref="T8:T9"/>
    <mergeCell ref="H8:I8"/>
    <mergeCell ref="J8:J9"/>
    <mergeCell ref="K8:L8"/>
    <mergeCell ref="M8:N8"/>
    <mergeCell ref="B8:B9"/>
    <mergeCell ref="C8:C9"/>
    <mergeCell ref="E8:E9"/>
    <mergeCell ref="F8:G8"/>
    <mergeCell ref="BW7:CA7"/>
    <mergeCell ref="CB7:CF7"/>
    <mergeCell ref="CG7:CK7"/>
    <mergeCell ref="CL7:CP7"/>
    <mergeCell ref="BC7:BG7"/>
    <mergeCell ref="BH7:BL7"/>
    <mergeCell ref="BM7:BQ7"/>
    <mergeCell ref="BR7:BV7"/>
    <mergeCell ref="AI7:AM7"/>
    <mergeCell ref="AN7:AR7"/>
    <mergeCell ref="AS7:AW7"/>
    <mergeCell ref="AX7:BB7"/>
    <mergeCell ref="B3:AI3"/>
    <mergeCell ref="A6:A9"/>
    <mergeCell ref="B6:D7"/>
    <mergeCell ref="E6:CP6"/>
    <mergeCell ref="E7:I7"/>
    <mergeCell ref="J7:N7"/>
    <mergeCell ref="O7:S7"/>
    <mergeCell ref="T7:X7"/>
    <mergeCell ref="Y7:AC7"/>
    <mergeCell ref="AD7:AH7"/>
  </mergeCells>
  <printOptions/>
  <pageMargins left="0.19652777777777777" right="0.19652777777777777" top="0.75" bottom="0.75" header="0.5118055555555555" footer="0.5118055555555555"/>
  <pageSetup horizontalDpi="300" verticalDpi="300" orientation="landscape" paperSize="9" scale="51" r:id="rId1"/>
  <colBreaks count="1" manualBreakCount="1"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="83" zoomScaleNormal="88" zoomScaleSheetLayoutView="83" workbookViewId="0" topLeftCell="A1">
      <selection activeCell="K11" sqref="K11"/>
    </sheetView>
  </sheetViews>
  <sheetFormatPr defaultColWidth="9.140625" defaultRowHeight="12.75" customHeight="1"/>
  <cols>
    <col min="1" max="1" width="9.00390625" style="0" customWidth="1"/>
    <col min="2" max="2" width="4.140625" style="0" customWidth="1"/>
    <col min="3" max="3" width="9.00390625" style="0" hidden="1" customWidth="1"/>
    <col min="4" max="4" width="10.28125" style="0" customWidth="1"/>
    <col min="5" max="5" width="10.8515625" style="0" customWidth="1"/>
    <col min="6" max="6" width="50.421875" style="0" customWidth="1"/>
    <col min="7" max="7" width="14.7109375" style="0" customWidth="1"/>
    <col min="8" max="8" width="15.140625" style="0" customWidth="1"/>
    <col min="9" max="9" width="14.57421875" style="0" customWidth="1"/>
    <col min="10" max="10" width="14.7109375" style="0" customWidth="1"/>
    <col min="11" max="12" width="12.00390625" style="0" customWidth="1"/>
    <col min="13" max="16384" width="9.00390625" style="0" customWidth="1"/>
  </cols>
  <sheetData>
    <row r="1" spans="1:12" ht="8.25" customHeight="1">
      <c r="A1" s="145" t="s">
        <v>30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2.75" customHeight="1">
      <c r="A2" s="109"/>
      <c r="B2" s="109"/>
      <c r="C2" s="109"/>
      <c r="D2" s="110"/>
      <c r="E2" s="111"/>
      <c r="F2" s="110"/>
      <c r="G2" s="110"/>
      <c r="H2" s="110"/>
      <c r="I2" s="112"/>
      <c r="J2" s="112"/>
      <c r="K2" s="110"/>
      <c r="L2" s="110"/>
    </row>
    <row r="3" spans="1:12" ht="14.25" customHeight="1">
      <c r="A3" s="146"/>
      <c r="B3" s="146"/>
      <c r="C3" s="146"/>
      <c r="D3" s="146"/>
      <c r="E3" s="146"/>
      <c r="F3" s="146"/>
      <c r="G3" s="147" t="s">
        <v>101</v>
      </c>
      <c r="H3" s="148" t="s">
        <v>100</v>
      </c>
      <c r="I3" s="148" t="s">
        <v>15</v>
      </c>
      <c r="J3" s="148"/>
      <c r="K3" s="148" t="s">
        <v>16</v>
      </c>
      <c r="L3" s="148"/>
    </row>
    <row r="4" spans="1:12" ht="61.5" customHeight="1">
      <c r="A4" s="146"/>
      <c r="B4" s="146"/>
      <c r="C4" s="146"/>
      <c r="D4" s="146"/>
      <c r="E4" s="146"/>
      <c r="F4" s="146"/>
      <c r="G4" s="147"/>
      <c r="H4" s="148"/>
      <c r="I4" s="77" t="s">
        <v>99</v>
      </c>
      <c r="J4" s="77" t="s">
        <v>95</v>
      </c>
      <c r="K4" s="77" t="s">
        <v>96</v>
      </c>
      <c r="L4" s="77" t="s">
        <v>97</v>
      </c>
    </row>
    <row r="5" spans="1:12" ht="23.25" customHeight="1">
      <c r="A5" s="149" t="s">
        <v>32</v>
      </c>
      <c r="B5" s="149"/>
      <c r="C5" s="149"/>
      <c r="D5" s="149"/>
      <c r="E5" s="149"/>
      <c r="F5" s="149"/>
      <c r="G5" s="113">
        <f>SUM(G6:G16)</f>
        <v>98116167.11000001</v>
      </c>
      <c r="H5" s="113">
        <f>SUM(H6:H16)</f>
        <v>96329600</v>
      </c>
      <c r="I5" s="113">
        <f>SUM(I6:I16)</f>
        <v>4039791.6900000004</v>
      </c>
      <c r="J5" s="113">
        <f>SUM(J6:J16)</f>
        <v>4569138.359999999</v>
      </c>
      <c r="K5" s="114">
        <f aca="true" t="shared" si="0" ref="K5:K29">J5/I5*100</f>
        <v>113.10331597815626</v>
      </c>
      <c r="L5" s="114">
        <f aca="true" t="shared" si="1" ref="L5:L28">J5/H5*100</f>
        <v>4.743234021526093</v>
      </c>
    </row>
    <row r="6" spans="1:12" ht="16.5" customHeight="1">
      <c r="A6" s="150" t="s">
        <v>33</v>
      </c>
      <c r="B6" s="150"/>
      <c r="C6" s="150"/>
      <c r="D6" s="150"/>
      <c r="E6" s="150"/>
      <c r="F6" s="150"/>
      <c r="G6" s="115">
        <v>56575603.52</v>
      </c>
      <c r="H6" s="115">
        <f>Лист1!F25+Лист2!E19</f>
        <v>57412200</v>
      </c>
      <c r="I6" s="115">
        <f>Лист1!G25+Лист2!F19</f>
        <v>2124475.18</v>
      </c>
      <c r="J6" s="115">
        <f>Лист1!H25+Лист2!G19</f>
        <v>2340085.89</v>
      </c>
      <c r="K6" s="116">
        <f t="shared" si="0"/>
        <v>110.14889286680204</v>
      </c>
      <c r="L6" s="116">
        <f t="shared" si="1"/>
        <v>4.075938371983655</v>
      </c>
    </row>
    <row r="7" spans="1:12" ht="27" customHeight="1">
      <c r="A7" s="151" t="s">
        <v>34</v>
      </c>
      <c r="B7" s="151"/>
      <c r="C7" s="151"/>
      <c r="D7" s="151"/>
      <c r="E7" s="151"/>
      <c r="F7" s="151"/>
      <c r="G7" s="115">
        <v>8366941.62</v>
      </c>
      <c r="H7" s="115">
        <f>Лист1!F26+Лист2!J19</f>
        <v>9285400</v>
      </c>
      <c r="I7" s="115">
        <f>Лист1!G26+Лист2!K19</f>
        <v>628858.6399999999</v>
      </c>
      <c r="J7" s="115">
        <f>Лист1!H26+Лист2!L19</f>
        <v>869706.4299999999</v>
      </c>
      <c r="K7" s="116">
        <f t="shared" si="0"/>
        <v>138.29919391741203</v>
      </c>
      <c r="L7" s="116">
        <f t="shared" si="1"/>
        <v>9.366386262304262</v>
      </c>
    </row>
    <row r="8" spans="1:12" ht="16.5" customHeight="1">
      <c r="A8" s="152" t="s">
        <v>35</v>
      </c>
      <c r="B8" s="152"/>
      <c r="C8" s="152"/>
      <c r="D8" s="152"/>
      <c r="E8" s="152"/>
      <c r="F8" s="152"/>
      <c r="G8" s="115">
        <v>8269316.97</v>
      </c>
      <c r="H8" s="115">
        <f>Лист1!F27</f>
        <v>7500000</v>
      </c>
      <c r="I8" s="115">
        <f>Лист1!G27</f>
        <v>392594.83</v>
      </c>
      <c r="J8" s="115">
        <f>Лист1!H27</f>
        <v>330176.74</v>
      </c>
      <c r="K8" s="116">
        <f t="shared" si="0"/>
        <v>84.1011431556549</v>
      </c>
      <c r="L8" s="116">
        <f t="shared" si="1"/>
        <v>4.402356533333333</v>
      </c>
    </row>
    <row r="9" spans="1:12" ht="16.5" customHeight="1">
      <c r="A9" s="150" t="s">
        <v>36</v>
      </c>
      <c r="B9" s="150"/>
      <c r="C9" s="150"/>
      <c r="D9" s="150"/>
      <c r="E9" s="150"/>
      <c r="F9" s="150"/>
      <c r="G9" s="115">
        <v>868776.68</v>
      </c>
      <c r="H9" s="115">
        <f>Лист1!F28</f>
        <v>0</v>
      </c>
      <c r="I9" s="115">
        <f>Лист1!G28</f>
        <v>639317.25</v>
      </c>
      <c r="J9" s="115">
        <f>Лист1!H28</f>
        <v>-66589</v>
      </c>
      <c r="K9" s="116">
        <f t="shared" si="0"/>
        <v>-10.415642625003471</v>
      </c>
      <c r="L9" s="116" t="e">
        <f t="shared" si="1"/>
        <v>#DIV/0!</v>
      </c>
    </row>
    <row r="10" spans="1:12" ht="16.5" customHeight="1">
      <c r="A10" s="150" t="s">
        <v>37</v>
      </c>
      <c r="B10" s="150"/>
      <c r="C10" s="150"/>
      <c r="D10" s="150"/>
      <c r="E10" s="150"/>
      <c r="F10" s="150"/>
      <c r="G10" s="115">
        <v>5221574.97</v>
      </c>
      <c r="H10" s="115">
        <f>Лист1!F29+Лист2!O19</f>
        <v>3495000</v>
      </c>
      <c r="I10" s="115">
        <f>Лист1!G29+Лист2!P19</f>
        <v>60760</v>
      </c>
      <c r="J10" s="115">
        <f>Лист1!H29+Лист2!Q19</f>
        <v>212203</v>
      </c>
      <c r="K10" s="116">
        <f t="shared" si="0"/>
        <v>349.2478604344964</v>
      </c>
      <c r="L10" s="116">
        <f t="shared" si="1"/>
        <v>6.071616595135908</v>
      </c>
    </row>
    <row r="11" spans="1:12" ht="16.5" customHeight="1">
      <c r="A11" s="151" t="s">
        <v>38</v>
      </c>
      <c r="B11" s="151"/>
      <c r="C11" s="151"/>
      <c r="D11" s="151"/>
      <c r="E11" s="151"/>
      <c r="F11" s="151"/>
      <c r="G11" s="115">
        <v>2560084.99</v>
      </c>
      <c r="H11" s="115">
        <f>Лист1!F30</f>
        <v>2280000</v>
      </c>
      <c r="I11" s="115">
        <f>Лист1!G30</f>
        <v>0.23</v>
      </c>
      <c r="J11" s="115">
        <f>Лист1!H30</f>
        <v>627435.94</v>
      </c>
      <c r="K11" s="116">
        <f t="shared" si="0"/>
        <v>272798234.7826086</v>
      </c>
      <c r="L11" s="116">
        <f t="shared" si="1"/>
        <v>27.519120175438594</v>
      </c>
    </row>
    <row r="12" spans="1:12" ht="16.5" customHeight="1">
      <c r="A12" s="150" t="s">
        <v>86</v>
      </c>
      <c r="B12" s="150"/>
      <c r="C12" s="150"/>
      <c r="D12" s="150"/>
      <c r="E12" s="150"/>
      <c r="F12" s="150"/>
      <c r="G12" s="117">
        <v>4265464.48</v>
      </c>
      <c r="H12" s="115">
        <f>Лист2!T19</f>
        <v>4525000</v>
      </c>
      <c r="I12" s="115">
        <f>Лист2!U19</f>
        <v>45685.26999999999</v>
      </c>
      <c r="J12" s="115">
        <f>Лист2!V19</f>
        <v>36489.61</v>
      </c>
      <c r="K12" s="116">
        <f t="shared" si="0"/>
        <v>79.87171795197885</v>
      </c>
      <c r="L12" s="116">
        <f t="shared" si="1"/>
        <v>0.8064002209944752</v>
      </c>
    </row>
    <row r="13" spans="1:12" ht="16.5" customHeight="1">
      <c r="A13" s="150" t="s">
        <v>87</v>
      </c>
      <c r="B13" s="150"/>
      <c r="C13" s="150"/>
      <c r="D13" s="150"/>
      <c r="E13" s="150"/>
      <c r="F13" s="150"/>
      <c r="G13" s="115">
        <v>6841591.98</v>
      </c>
      <c r="H13" s="115">
        <f>Лист2!Y19</f>
        <v>7475000</v>
      </c>
      <c r="I13" s="115">
        <f>Лист2!Z19</f>
        <v>55246.76</v>
      </c>
      <c r="J13" s="115">
        <f>Лист2!AA19</f>
        <v>62647.43</v>
      </c>
      <c r="K13" s="116">
        <f t="shared" si="0"/>
        <v>113.39566338369889</v>
      </c>
      <c r="L13" s="116">
        <f t="shared" si="1"/>
        <v>0.8380927090301002</v>
      </c>
    </row>
    <row r="14" spans="1:12" ht="16.5" customHeight="1">
      <c r="A14" s="150" t="s">
        <v>39</v>
      </c>
      <c r="B14" s="150"/>
      <c r="C14" s="150"/>
      <c r="D14" s="150"/>
      <c r="E14" s="150"/>
      <c r="F14" s="150"/>
      <c r="G14" s="115">
        <v>1886446.44</v>
      </c>
      <c r="H14" s="115">
        <f>Лист1!F31</f>
        <v>1825000</v>
      </c>
      <c r="I14" s="115">
        <f>Лист1!G31</f>
        <v>24210.72</v>
      </c>
      <c r="J14" s="115">
        <f>Лист1!H31</f>
        <v>43820.85</v>
      </c>
      <c r="K14" s="116">
        <f t="shared" si="0"/>
        <v>180.99771506175776</v>
      </c>
      <c r="L14" s="116">
        <f t="shared" si="1"/>
        <v>2.4011424657534244</v>
      </c>
    </row>
    <row r="15" spans="1:12" ht="16.5" customHeight="1">
      <c r="A15" s="150" t="s">
        <v>40</v>
      </c>
      <c r="B15" s="150"/>
      <c r="C15" s="150"/>
      <c r="D15" s="150"/>
      <c r="E15" s="150"/>
      <c r="F15" s="150"/>
      <c r="G15" s="115">
        <v>1716244.43</v>
      </c>
      <c r="H15" s="115">
        <f>Лист1!F32</f>
        <v>1000000</v>
      </c>
      <c r="I15" s="115">
        <f>Лист1!G32</f>
        <v>0</v>
      </c>
      <c r="J15" s="115">
        <f>Лист1!H32</f>
        <v>0</v>
      </c>
      <c r="K15" s="116" t="e">
        <f t="shared" si="0"/>
        <v>#DIV/0!</v>
      </c>
      <c r="L15" s="116">
        <f t="shared" si="1"/>
        <v>0</v>
      </c>
    </row>
    <row r="16" spans="1:12" ht="16.5" customHeight="1">
      <c r="A16" s="150" t="s">
        <v>41</v>
      </c>
      <c r="B16" s="150"/>
      <c r="C16" s="150"/>
      <c r="D16" s="150"/>
      <c r="E16" s="150"/>
      <c r="F16" s="150"/>
      <c r="G16" s="115">
        <v>1544121.03</v>
      </c>
      <c r="H16" s="115">
        <f>Лист1!F33+Лист2!AD19</f>
        <v>1532000</v>
      </c>
      <c r="I16" s="115">
        <f>Лист1!G33+Лист2!AE19</f>
        <v>68642.81</v>
      </c>
      <c r="J16" s="115">
        <f>Лист1!H33+Лист2!AF19</f>
        <v>113161.47</v>
      </c>
      <c r="K16" s="116">
        <f t="shared" si="0"/>
        <v>164.85553257507962</v>
      </c>
      <c r="L16" s="116">
        <f t="shared" si="1"/>
        <v>7.386518929503917</v>
      </c>
    </row>
    <row r="17" spans="1:12" ht="21" customHeight="1">
      <c r="A17" s="149" t="s">
        <v>42</v>
      </c>
      <c r="B17" s="149"/>
      <c r="C17" s="149"/>
      <c r="D17" s="149"/>
      <c r="E17" s="149"/>
      <c r="F17" s="149"/>
      <c r="G17" s="113">
        <f>SUM(G18:G31)</f>
        <v>18547973.590000004</v>
      </c>
      <c r="H17" s="113">
        <f>SUM(H18:H31)</f>
        <v>11514300</v>
      </c>
      <c r="I17" s="113">
        <f>SUM(I18:I31)</f>
        <v>852378.7999999999</v>
      </c>
      <c r="J17" s="113">
        <f>SUM(J18:J31)</f>
        <v>989130.76</v>
      </c>
      <c r="K17" s="118">
        <f t="shared" si="0"/>
        <v>116.04356654576581</v>
      </c>
      <c r="L17" s="118">
        <f t="shared" si="1"/>
        <v>8.590454999435485</v>
      </c>
    </row>
    <row r="18" spans="1:12" ht="16.5" customHeight="1">
      <c r="A18" s="150" t="s">
        <v>44</v>
      </c>
      <c r="B18" s="150"/>
      <c r="C18" s="150"/>
      <c r="D18" s="150"/>
      <c r="E18" s="150"/>
      <c r="F18" s="150"/>
      <c r="G18" s="115">
        <v>8180700.23</v>
      </c>
      <c r="H18" s="115">
        <f>Лист1!F36+Лист2!AI19</f>
        <v>6600000</v>
      </c>
      <c r="I18" s="115">
        <f>Лист1!G36+Лист2!AJ19</f>
        <v>694983.1499999999</v>
      </c>
      <c r="J18" s="115">
        <f>Лист1!H36+Лист2!AK19</f>
        <v>754917.72</v>
      </c>
      <c r="K18" s="116">
        <f t="shared" si="0"/>
        <v>108.62388821944822</v>
      </c>
      <c r="L18" s="116">
        <f t="shared" si="1"/>
        <v>11.438147272727273</v>
      </c>
    </row>
    <row r="19" spans="1:12" ht="16.5" customHeight="1">
      <c r="A19" s="150" t="s">
        <v>45</v>
      </c>
      <c r="B19" s="150"/>
      <c r="C19" s="150"/>
      <c r="D19" s="150"/>
      <c r="E19" s="150"/>
      <c r="F19" s="150"/>
      <c r="G19" s="115">
        <v>449083.97</v>
      </c>
      <c r="H19" s="115">
        <f>Лист1!F37+Лист2!AN19</f>
        <v>421300</v>
      </c>
      <c r="I19" s="115">
        <f>Лист1!G37+Лист2!AO19</f>
        <v>53343.14</v>
      </c>
      <c r="J19" s="115">
        <f>Лист1!H37+Лист2!AP19</f>
        <v>10172.24</v>
      </c>
      <c r="K19" s="116">
        <f t="shared" si="0"/>
        <v>19.069443606056936</v>
      </c>
      <c r="L19" s="116">
        <f t="shared" si="1"/>
        <v>2.414488488013292</v>
      </c>
    </row>
    <row r="20" spans="1:12" ht="16.5" customHeight="1">
      <c r="A20" s="151" t="s">
        <v>88</v>
      </c>
      <c r="B20" s="151"/>
      <c r="C20" s="151"/>
      <c r="D20" s="151"/>
      <c r="E20" s="151"/>
      <c r="F20" s="151"/>
      <c r="G20" s="115">
        <v>264487.23</v>
      </c>
      <c r="H20" s="115">
        <f>Лист2!AS17</f>
        <v>287700</v>
      </c>
      <c r="I20" s="115">
        <f>Лист2!AT19</f>
        <v>0</v>
      </c>
      <c r="J20" s="115">
        <f>Лист2!AU17</f>
        <v>0</v>
      </c>
      <c r="K20" s="116" t="e">
        <f t="shared" si="0"/>
        <v>#DIV/0!</v>
      </c>
      <c r="L20" s="116">
        <f t="shared" si="1"/>
        <v>0</v>
      </c>
    </row>
    <row r="21" spans="1:12" ht="27.75" customHeight="1">
      <c r="A21" s="151" t="s">
        <v>89</v>
      </c>
      <c r="B21" s="151"/>
      <c r="C21" s="151"/>
      <c r="D21" s="151"/>
      <c r="E21" s="151"/>
      <c r="F21" s="151"/>
      <c r="G21" s="115">
        <v>35470.09</v>
      </c>
      <c r="H21" s="115">
        <f>Лист1!F38+Лист2!AX19</f>
        <v>11300</v>
      </c>
      <c r="I21" s="115">
        <f>Лист1!G38+Лист2!AY19</f>
        <v>1275.38</v>
      </c>
      <c r="J21" s="115">
        <f>Лист1!H38+Лист2!AZ19</f>
        <v>1669.69</v>
      </c>
      <c r="K21" s="116">
        <f t="shared" si="0"/>
        <v>130.91706001348618</v>
      </c>
      <c r="L21" s="116">
        <f t="shared" si="1"/>
        <v>14.776017699115046</v>
      </c>
    </row>
    <row r="22" spans="1:12" ht="16.5" customHeight="1">
      <c r="A22" s="150" t="s">
        <v>47</v>
      </c>
      <c r="B22" s="150"/>
      <c r="C22" s="150"/>
      <c r="D22" s="150"/>
      <c r="E22" s="150"/>
      <c r="F22" s="150"/>
      <c r="G22" s="115">
        <v>107327.81</v>
      </c>
      <c r="H22" s="115">
        <f>Лист1!F39</f>
        <v>100000</v>
      </c>
      <c r="I22" s="115">
        <f>Лист1!G39</f>
        <v>228.67</v>
      </c>
      <c r="J22" s="115">
        <f>Лист1!H39</f>
        <v>181.04</v>
      </c>
      <c r="K22" s="116">
        <f t="shared" si="0"/>
        <v>79.17085756767395</v>
      </c>
      <c r="L22" s="116">
        <f t="shared" si="1"/>
        <v>0.18104</v>
      </c>
    </row>
    <row r="23" spans="1:12" ht="16.5" customHeight="1">
      <c r="A23" s="150" t="s">
        <v>48</v>
      </c>
      <c r="B23" s="150"/>
      <c r="C23" s="150"/>
      <c r="D23" s="150"/>
      <c r="E23" s="150"/>
      <c r="F23" s="150"/>
      <c r="G23" s="115">
        <v>1777639.52</v>
      </c>
      <c r="H23" s="115">
        <f>Лист1!F40</f>
        <v>1852300</v>
      </c>
      <c r="I23" s="115">
        <f>Лист1!G40</f>
        <v>0</v>
      </c>
      <c r="J23" s="115">
        <f>Лист1!H40</f>
        <v>3060.48</v>
      </c>
      <c r="K23" s="116" t="e">
        <f t="shared" si="0"/>
        <v>#DIV/0!</v>
      </c>
      <c r="L23" s="116">
        <f t="shared" si="1"/>
        <v>0.16522593532365168</v>
      </c>
    </row>
    <row r="24" spans="1:12" ht="16.5" customHeight="1">
      <c r="A24" s="151" t="s">
        <v>90</v>
      </c>
      <c r="B24" s="151"/>
      <c r="C24" s="151"/>
      <c r="D24" s="151"/>
      <c r="E24" s="151"/>
      <c r="F24" s="151"/>
      <c r="G24" s="119">
        <v>159758.07</v>
      </c>
      <c r="H24" s="119">
        <f>Лист1!F41+Лист2!BC19</f>
        <v>145000</v>
      </c>
      <c r="I24" s="115">
        <f>Лист1!G41+Лист2!BD19</f>
        <v>0</v>
      </c>
      <c r="J24" s="119">
        <f>Лист1!H41+Лист2!BE19</f>
        <v>2902.04</v>
      </c>
      <c r="K24" s="116" t="e">
        <f t="shared" si="0"/>
        <v>#DIV/0!</v>
      </c>
      <c r="L24" s="116">
        <f t="shared" si="1"/>
        <v>2.001406896551724</v>
      </c>
    </row>
    <row r="25" spans="1:12" ht="16.5" customHeight="1">
      <c r="A25" s="151" t="s">
        <v>91</v>
      </c>
      <c r="B25" s="151"/>
      <c r="C25" s="151"/>
      <c r="D25" s="151"/>
      <c r="E25" s="151"/>
      <c r="F25" s="151"/>
      <c r="G25" s="115">
        <v>298129.99</v>
      </c>
      <c r="H25" s="115">
        <f>Лист1!F42+Лист2!BH19</f>
        <v>100000</v>
      </c>
      <c r="I25" s="115">
        <f>Лист1!G42</f>
        <v>0</v>
      </c>
      <c r="J25" s="115">
        <f>Лист1!H42+Лист2!BJ19</f>
        <v>3000</v>
      </c>
      <c r="K25" s="116" t="e">
        <f t="shared" si="0"/>
        <v>#DIV/0!</v>
      </c>
      <c r="L25" s="116">
        <f t="shared" si="1"/>
        <v>3</v>
      </c>
    </row>
    <row r="26" spans="1:12" ht="16.5" customHeight="1">
      <c r="A26" s="150" t="s">
        <v>92</v>
      </c>
      <c r="B26" s="150"/>
      <c r="C26" s="150"/>
      <c r="D26" s="150"/>
      <c r="E26" s="150"/>
      <c r="F26" s="150"/>
      <c r="G26" s="115">
        <v>1541975.17</v>
      </c>
      <c r="H26" s="115">
        <f>Лист1!F43+Лист2!BR19</f>
        <v>1000000</v>
      </c>
      <c r="I26" s="115">
        <f>Лист1!G43+Лист2!BS19</f>
        <v>0</v>
      </c>
      <c r="J26" s="115">
        <f>Лист1!H43+Лист2!BT19</f>
        <v>5850</v>
      </c>
      <c r="K26" s="116" t="e">
        <f t="shared" si="0"/>
        <v>#DIV/0!</v>
      </c>
      <c r="L26" s="116">
        <f t="shared" si="1"/>
        <v>0.585</v>
      </c>
    </row>
    <row r="27" spans="1:12" ht="16.5" customHeight="1">
      <c r="A27" s="150" t="s">
        <v>52</v>
      </c>
      <c r="B27" s="150"/>
      <c r="C27" s="150"/>
      <c r="D27" s="150"/>
      <c r="E27" s="150"/>
      <c r="F27" s="150"/>
      <c r="G27" s="115">
        <v>809477.39</v>
      </c>
      <c r="H27" s="115">
        <f>Лист1!F44+Лист2!BM19</f>
        <v>350000</v>
      </c>
      <c r="I27" s="115">
        <f>Лист1!G44+Лист2!BN19</f>
        <v>0</v>
      </c>
      <c r="J27" s="115">
        <f>Лист1!H44+Лист2!BO19</f>
        <v>150000</v>
      </c>
      <c r="K27" s="116" t="e">
        <f t="shared" si="0"/>
        <v>#DIV/0!</v>
      </c>
      <c r="L27" s="116">
        <f t="shared" si="1"/>
        <v>42.857142857142854</v>
      </c>
    </row>
    <row r="28" spans="1:12" ht="16.5" customHeight="1">
      <c r="A28" s="150" t="s">
        <v>53</v>
      </c>
      <c r="B28" s="150"/>
      <c r="C28" s="150"/>
      <c r="D28" s="150"/>
      <c r="E28" s="150"/>
      <c r="F28" s="150"/>
      <c r="G28" s="115">
        <v>997108</v>
      </c>
      <c r="H28" s="115">
        <f>Лист1!F45+Лист2!BW19</f>
        <v>646700</v>
      </c>
      <c r="I28" s="115">
        <f>Лист1!G45+Лист2!BX19</f>
        <v>26992.09</v>
      </c>
      <c r="J28" s="115">
        <f>Лист1!H45+Лист2!BY19</f>
        <v>30377.55</v>
      </c>
      <c r="K28" s="116">
        <f t="shared" si="0"/>
        <v>112.54241520386157</v>
      </c>
      <c r="L28" s="116">
        <f t="shared" si="1"/>
        <v>4.697317148600588</v>
      </c>
    </row>
    <row r="29" spans="1:12" ht="16.5" customHeight="1">
      <c r="A29" s="151" t="s">
        <v>54</v>
      </c>
      <c r="B29" s="151"/>
      <c r="C29" s="151"/>
      <c r="D29" s="151"/>
      <c r="E29" s="151"/>
      <c r="F29" s="151"/>
      <c r="G29" s="115">
        <v>0</v>
      </c>
      <c r="H29" s="115">
        <f>Лист1!F46+Лист2!CL19</f>
        <v>0</v>
      </c>
      <c r="I29" s="120">
        <f>Лист1!G46+Лист2!CM19</f>
        <v>75556.37</v>
      </c>
      <c r="J29" s="115">
        <f>Лист1!H46+Лист2!CN19</f>
        <v>0</v>
      </c>
      <c r="K29" s="116">
        <f t="shared" si="0"/>
        <v>0</v>
      </c>
      <c r="L29" s="116"/>
    </row>
    <row r="30" spans="1:12" ht="16.5" customHeight="1">
      <c r="A30" s="151" t="s">
        <v>93</v>
      </c>
      <c r="B30" s="151"/>
      <c r="C30" s="151"/>
      <c r="D30" s="151"/>
      <c r="E30" s="151"/>
      <c r="F30" s="151"/>
      <c r="G30" s="115">
        <v>50870</v>
      </c>
      <c r="H30" s="115">
        <f>Лист2!CB19</f>
        <v>0</v>
      </c>
      <c r="I30" s="115">
        <f>Лист1!G47+Лист2!CC19</f>
        <v>0</v>
      </c>
      <c r="J30" s="115">
        <f>Лист2!CD19</f>
        <v>0</v>
      </c>
      <c r="K30" s="116">
        <v>0</v>
      </c>
      <c r="L30" s="116" t="e">
        <f>J30/H30*100</f>
        <v>#DIV/0!</v>
      </c>
    </row>
    <row r="31" spans="1:12" ht="16.5" customHeight="1">
      <c r="A31" s="151" t="s">
        <v>94</v>
      </c>
      <c r="B31" s="151"/>
      <c r="C31" s="151"/>
      <c r="D31" s="151"/>
      <c r="E31" s="151"/>
      <c r="F31" s="151"/>
      <c r="G31" s="115">
        <v>3875946.12</v>
      </c>
      <c r="H31" s="115">
        <f>Лист2!CG19</f>
        <v>0</v>
      </c>
      <c r="I31" s="115">
        <v>0</v>
      </c>
      <c r="J31" s="115">
        <f>Лист2!CI19+Лист1!H47</f>
        <v>27000</v>
      </c>
      <c r="K31" s="116">
        <v>0</v>
      </c>
      <c r="L31" s="116" t="e">
        <f>J31/H31*100</f>
        <v>#DIV/0!</v>
      </c>
    </row>
    <row r="32" spans="1:12" ht="21" customHeight="1">
      <c r="A32" s="149" t="s">
        <v>56</v>
      </c>
      <c r="B32" s="149"/>
      <c r="C32" s="149"/>
      <c r="D32" s="149"/>
      <c r="E32" s="149"/>
      <c r="F32" s="149"/>
      <c r="G32" s="121">
        <f>G5+G17</f>
        <v>116664140.70000002</v>
      </c>
      <c r="H32" s="121">
        <f>H5+H17</f>
        <v>107843900</v>
      </c>
      <c r="I32" s="121">
        <f>I5+I17</f>
        <v>4892170.49</v>
      </c>
      <c r="J32" s="121">
        <f>J5+J17</f>
        <v>5558269.119999999</v>
      </c>
      <c r="K32" s="122">
        <f>J32/I32*100</f>
        <v>113.61560541198553</v>
      </c>
      <c r="L32" s="122">
        <f>J32/H32*100</f>
        <v>5.153994913017796</v>
      </c>
    </row>
  </sheetData>
  <sheetProtection selectLockedCells="1" selectUnlockedCells="1"/>
  <mergeCells count="34">
    <mergeCell ref="A29:F29"/>
    <mergeCell ref="A30:F30"/>
    <mergeCell ref="A31:F31"/>
    <mergeCell ref="A32:F32"/>
    <mergeCell ref="A25:F25"/>
    <mergeCell ref="A26:F26"/>
    <mergeCell ref="A27:F27"/>
    <mergeCell ref="A28:F28"/>
    <mergeCell ref="A21:F21"/>
    <mergeCell ref="A22:F22"/>
    <mergeCell ref="A23:F23"/>
    <mergeCell ref="A24:F24"/>
    <mergeCell ref="A17:F17"/>
    <mergeCell ref="A18:F18"/>
    <mergeCell ref="A19:F19"/>
    <mergeCell ref="A20:F20"/>
    <mergeCell ref="A13:F13"/>
    <mergeCell ref="A14:F14"/>
    <mergeCell ref="A15:F15"/>
    <mergeCell ref="A16:F16"/>
    <mergeCell ref="A9:F9"/>
    <mergeCell ref="A10:F10"/>
    <mergeCell ref="A11:F11"/>
    <mergeCell ref="A12:F12"/>
    <mergeCell ref="A5:F5"/>
    <mergeCell ref="A6:F6"/>
    <mergeCell ref="A7:F7"/>
    <mergeCell ref="A8:F8"/>
    <mergeCell ref="A1:L1"/>
    <mergeCell ref="A3:F4"/>
    <mergeCell ref="G3:G4"/>
    <mergeCell ref="H3:H4"/>
    <mergeCell ref="I3:J3"/>
    <mergeCell ref="K3:L3"/>
  </mergeCells>
  <printOptions/>
  <pageMargins left="0.7875" right="0.39375" top="0.5902777777777778" bottom="0.39375" header="0.5118055555555555" footer="0.511805555555555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2022-02-02T07:05:08Z</dcterms:modified>
  <cp:category/>
  <cp:version/>
  <cp:contentType/>
  <cp:contentStatus/>
</cp:coreProperties>
</file>