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'Лист1'!$A$1:$AF$48</definedName>
    <definedName name="_xlnm.Print_Titles" localSheetId="1">'Лист2'!$A:$A</definedName>
    <definedName name="Excel_BuiltIn_Print_Area" localSheetId="0">'Лист1'!$A$1:$AF$48</definedName>
    <definedName name="Excel_BuiltIn_Print_Titles" localSheetId="1">'Лист2'!$A:$A</definedName>
  </definedNames>
  <calcPr fullCalcOnLoad="1"/>
</workbook>
</file>

<file path=xl/sharedStrings.xml><?xml version="1.0" encoding="utf-8"?>
<sst xmlns="http://schemas.openxmlformats.org/spreadsheetml/2006/main" count="274" uniqueCount="102">
  <si>
    <t>Исполнение консолидированного бюджета Яльчикского района на 01.01.2021 года с заключит. оборотами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</si>
  <si>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</si>
  <si>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</si>
  <si>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</si>
  <si>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</si>
  <si>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</si>
  <si>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</si>
  <si>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</si>
  <si>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</si>
  <si>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</si>
  <si>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</si>
  <si>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</si>
  <si>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</si>
  <si>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 (прочие дотации)</t>
  </si>
  <si>
    <t>назначено     на год</t>
  </si>
  <si>
    <t>исполнено</t>
  </si>
  <si>
    <t>%</t>
  </si>
  <si>
    <t>На 01.01.2020</t>
  </si>
  <si>
    <t>На 01.01.2021</t>
  </si>
  <si>
    <t>01.01.2021/01.01.2020</t>
  </si>
  <si>
    <t>01.01.2021 к плановым назначениям</t>
  </si>
  <si>
    <t>На 01.01.2020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</si>
  <si>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</si>
  <si>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</si>
  <si>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</si>
  <si>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</si>
  <si>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</si>
  <si>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</si>
  <si>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</si>
  <si>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</si>
  <si>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</si>
  <si>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</si>
  <si>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</si>
  <si>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</si>
  <si>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</si>
  <si>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</si>
  <si>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2019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</si>
  <si>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</si>
  <si>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</si>
  <si>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</si>
  <si>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</si>
  <si>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</si>
  <si>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с/х налог</t>
  </si>
  <si>
    <t>Налог, взимаемый в связи с применением патентной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</si>
  <si>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</si>
  <si>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</si>
  <si>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</si>
  <si>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</si>
  <si>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</si>
  <si>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</si>
  <si>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</si>
  <si>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учреждений) (11109045)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</si>
  <si>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</si>
  <si>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</si>
  <si>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</si>
  <si>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</si>
  <si>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</si>
  <si>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</si>
  <si>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</si>
  <si>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</si>
  <si>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</si>
  <si>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</si>
  <si>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</si>
  <si>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</si>
  <si>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</si>
  <si>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</si>
  <si>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</si>
  <si>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</si>
  <si>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</si>
  <si>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</si>
  <si>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</si>
  <si>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</si>
  <si>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>Доходы, поступающие в порядке возмещения расходов, понесенных в связи с эксплуатацией имущества сельских поселений (11302065)</t>
  </si>
  <si>
    <t>Прочие доходы от компенсации затрат государства бюджетов поселений(11302995)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</si>
  <si>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</si>
  <si>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</si>
  <si>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</si>
  <si>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</si>
  <si>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на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</si>
  <si>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</si>
  <si>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</si>
  <si>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</si>
  <si>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</si>
  <si>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</si>
  <si>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</si>
  <si>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</si>
  <si>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</si>
  <si>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</si>
  <si>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</si>
  <si>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</si>
  <si>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</si>
  <si>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2019 год </t>
  </si>
  <si>
    <t>Назначено     
На 2020 год</t>
  </si>
  <si>
    <t>Налог на имущество физических лиц</t>
  </si>
  <si>
    <t xml:space="preserve">Земельный налог </t>
  </si>
  <si>
    <t>Задолженность и перерасчеты по отменным налогам</t>
  </si>
  <si>
    <t>Доходы от сдачи в аренду имущества, составляющего казну 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</si>
  <si>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</si>
  <si>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</si>
  <si>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</si>
  <si>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</si>
  <si>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 xml:space="preserve">Итого налоговые и неналоговые доходы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</si>
</sst>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.00"/>
    <numFmt numFmtId="167" formatCode="0.00%"/>
    <numFmt numFmtId="168" formatCode="dd/mm/yyyy"/>
    <numFmt numFmtId="169" formatCode="0.0"/>
    <numFmt numFmtId="170" formatCode="#,##0"/>
    <numFmt numFmtId="171" formatCode="0.00"/>
    <numFmt numFmtId="172" formatCode="#,##0.00;\-#,##0.00"/>
    <numFmt numFmtId="173" formatCode="0"/>
    <numFmt numFmtId="174" formatCode="#,##0.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32">
    <xf numFmtId="164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5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9" borderId="0" applyNumberFormat="0" applyBorder="0" applyAlignment="0" applyProtection="0"/>
    <xf numFmtId="164" fontId="1" fillId="4" borderId="0" applyNumberFormat="0" applyBorder="0" applyAlignment="0" applyProtection="0"/>
    <xf numFmtId="164" fontId="1" fillId="8" borderId="0" applyNumberFormat="0" applyBorder="0" applyAlignment="0" applyProtection="0"/>
    <xf numFmtId="164" fontId="1" fillId="5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" fillId="12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1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2" fillId="9" borderId="0" applyNumberFormat="0" applyBorder="0" applyAlignment="0" applyProtection="0"/>
    <xf numFmtId="164" fontId="2" fillId="15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7" borderId="0" applyNumberFormat="0" applyBorder="0" applyAlignment="0" applyProtection="0"/>
    <xf numFmtId="164" fontId="2" fillId="9" borderId="0" applyNumberFormat="0" applyBorder="0" applyAlignment="0" applyProtection="0"/>
    <xf numFmtId="164" fontId="3" fillId="6" borderId="0" applyNumberFormat="0" applyBorder="0" applyAlignment="0" applyProtection="0"/>
    <xf numFmtId="164" fontId="4" fillId="0" borderId="0">
      <alignment/>
      <protection/>
    </xf>
    <xf numFmtId="164" fontId="5" fillId="2" borderId="1" applyNumberFormat="0" applyAlignment="0" applyProtection="0"/>
    <xf numFmtId="164" fontId="6" fillId="20" borderId="2" applyNumberFormat="0" applyAlignment="0" applyProtection="0"/>
    <xf numFmtId="164" fontId="4" fillId="0" borderId="0">
      <alignment/>
      <protection/>
    </xf>
    <xf numFmtId="164" fontId="7" fillId="2" borderId="0" applyNumberFormat="0" applyBorder="0" applyAlignment="0" applyProtection="0"/>
    <xf numFmtId="164" fontId="8" fillId="7" borderId="0" applyNumberFormat="0" applyBorder="0" applyAlignment="0" applyProtection="0"/>
    <xf numFmtId="164" fontId="9" fillId="2" borderId="3" applyNumberFormat="0" applyAlignment="0" applyProtection="0"/>
    <xf numFmtId="164" fontId="10" fillId="2" borderId="3" applyNumberFormat="0" applyAlignment="0" applyProtection="0"/>
    <xf numFmtId="164" fontId="11" fillId="2" borderId="4" applyNumberFormat="0" applyAlignment="0" applyProtection="0"/>
    <xf numFmtId="164" fontId="11" fillId="2" borderId="0" applyNumberFormat="0" applyBorder="0" applyAlignment="0" applyProtection="0"/>
    <xf numFmtId="164" fontId="12" fillId="9" borderId="1" applyNumberFormat="0" applyAlignment="0" applyProtection="0"/>
    <xf numFmtId="164" fontId="13" fillId="2" borderId="5" applyNumberFormat="0" applyAlignment="0" applyProtection="0"/>
    <xf numFmtId="164" fontId="14" fillId="14" borderId="0" applyNumberFormat="0" applyBorder="0" applyAlignment="0" applyProtection="0"/>
    <xf numFmtId="164" fontId="0" fillId="4" borderId="6" applyNumberFormat="0" applyAlignment="0" applyProtection="0"/>
    <xf numFmtId="164" fontId="15" fillId="2" borderId="7" applyNumberFormat="0" applyAlignment="0" applyProtection="0"/>
    <xf numFmtId="164" fontId="16" fillId="0" borderId="0">
      <alignment/>
      <protection/>
    </xf>
    <xf numFmtId="164" fontId="16" fillId="0" borderId="0">
      <alignment/>
      <protection/>
    </xf>
    <xf numFmtId="164" fontId="17" fillId="2" borderId="0" applyNumberFormat="0" applyBorder="0" applyAlignment="0" applyProtection="0"/>
    <xf numFmtId="164" fontId="18" fillId="2" borderId="8" applyNumberFormat="0" applyAlignment="0" applyProtection="0"/>
    <xf numFmtId="164" fontId="4" fillId="0" borderId="0">
      <alignment/>
      <protection/>
    </xf>
    <xf numFmtId="164" fontId="19" fillId="2" borderId="0" applyNumberFormat="0" applyBorder="0" applyAlignment="0" applyProtection="0"/>
    <xf numFmtId="164" fontId="16" fillId="21" borderId="0">
      <alignment/>
      <protection/>
    </xf>
    <xf numFmtId="164" fontId="16" fillId="0" borderId="0">
      <alignment horizontal="left" wrapText="1"/>
      <protection/>
    </xf>
    <xf numFmtId="164" fontId="20" fillId="0" borderId="0">
      <alignment horizontal="center" wrapText="1"/>
      <protection/>
    </xf>
    <xf numFmtId="164" fontId="20" fillId="0" borderId="0">
      <alignment horizontal="center"/>
      <protection/>
    </xf>
    <xf numFmtId="164" fontId="16" fillId="0" borderId="0">
      <alignment horizontal="right"/>
      <protection/>
    </xf>
    <xf numFmtId="164" fontId="16" fillId="21" borderId="9">
      <alignment/>
      <protection/>
    </xf>
    <xf numFmtId="164" fontId="16" fillId="0" borderId="10">
      <alignment horizontal="center" vertical="center" wrapText="1"/>
      <protection/>
    </xf>
    <xf numFmtId="164" fontId="16" fillId="21" borderId="11">
      <alignment/>
      <protection/>
    </xf>
    <xf numFmtId="165" fontId="16" fillId="0" borderId="10">
      <alignment horizontal="center" vertical="top" shrinkToFit="1"/>
      <protection/>
    </xf>
    <xf numFmtId="164" fontId="16" fillId="0" borderId="10">
      <alignment horizontal="center" vertical="top" wrapText="1"/>
      <protection/>
    </xf>
    <xf numFmtId="166" fontId="16" fillId="0" borderId="10">
      <alignment horizontal="right" vertical="top" shrinkToFit="1"/>
      <protection/>
    </xf>
    <xf numFmtId="167" fontId="16" fillId="0" borderId="10">
      <alignment horizontal="center" vertical="top" shrinkToFit="1"/>
      <protection/>
    </xf>
    <xf numFmtId="164" fontId="16" fillId="21" borderId="12">
      <alignment/>
      <protection/>
    </xf>
    <xf numFmtId="165" fontId="21" fillId="0" borderId="10">
      <alignment horizontal="left" vertical="top" shrinkToFit="1"/>
      <protection/>
    </xf>
    <xf numFmtId="166" fontId="21" fillId="14" borderId="10">
      <alignment horizontal="right" vertical="top" shrinkToFit="1"/>
      <protection/>
    </xf>
    <xf numFmtId="167" fontId="21" fillId="14" borderId="10">
      <alignment horizontal="center" vertical="top" shrinkToFit="1"/>
      <protection/>
    </xf>
    <xf numFmtId="164" fontId="16" fillId="0" borderId="0">
      <alignment/>
      <protection/>
    </xf>
    <xf numFmtId="164" fontId="16" fillId="21" borderId="9">
      <alignment horizontal="left"/>
      <protection/>
    </xf>
    <xf numFmtId="164" fontId="16" fillId="0" borderId="10">
      <alignment horizontal="left" vertical="top" wrapText="1"/>
      <protection/>
    </xf>
    <xf numFmtId="166" fontId="21" fillId="5" borderId="10">
      <alignment horizontal="right" vertical="top" shrinkToFit="1"/>
      <protection/>
    </xf>
    <xf numFmtId="167" fontId="21" fillId="5" borderId="10">
      <alignment horizontal="center" vertical="top" shrinkToFit="1"/>
      <protection/>
    </xf>
    <xf numFmtId="164" fontId="16" fillId="21" borderId="11">
      <alignment horizontal="left"/>
      <protection/>
    </xf>
    <xf numFmtId="164" fontId="16" fillId="21" borderId="12">
      <alignment horizontal="left"/>
      <protection/>
    </xf>
    <xf numFmtId="164" fontId="16" fillId="21" borderId="0">
      <alignment horizontal="left"/>
      <protection/>
    </xf>
    <xf numFmtId="166" fontId="16" fillId="0" borderId="10">
      <alignment horizontal="right" shrinkToFit="1"/>
      <protection/>
    </xf>
    <xf numFmtId="164" fontId="2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4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25" borderId="0" applyNumberFormat="0" applyBorder="0" applyAlignment="0" applyProtection="0"/>
    <xf numFmtId="164" fontId="12" fillId="9" borderId="1" applyNumberFormat="0" applyAlignment="0" applyProtection="0"/>
    <xf numFmtId="164" fontId="15" fillId="21" borderId="7" applyNumberFormat="0" applyAlignment="0" applyProtection="0"/>
    <xf numFmtId="164" fontId="22" fillId="21" borderId="1" applyNumberFormat="0" applyAlignment="0" applyProtection="0"/>
    <xf numFmtId="164" fontId="23" fillId="2" borderId="13" applyNumberFormat="0" applyAlignment="0" applyProtection="0"/>
    <xf numFmtId="164" fontId="24" fillId="2" borderId="14" applyNumberFormat="0" applyAlignment="0" applyProtection="0"/>
    <xf numFmtId="164" fontId="25" fillId="2" borderId="15" applyNumberFormat="0" applyAlignment="0" applyProtection="0"/>
    <xf numFmtId="164" fontId="25" fillId="2" borderId="0" applyNumberFormat="0" applyBorder="0" applyAlignment="0" applyProtection="0"/>
    <xf numFmtId="164" fontId="18" fillId="2" borderId="16" applyNumberFormat="0" applyAlignment="0" applyProtection="0"/>
    <xf numFmtId="164" fontId="6" fillId="20" borderId="2" applyNumberFormat="0" applyAlignment="0" applyProtection="0"/>
    <xf numFmtId="164" fontId="26" fillId="2" borderId="0" applyNumberFormat="0" applyBorder="0" applyAlignment="0" applyProtection="0"/>
    <xf numFmtId="164" fontId="14" fillId="14" borderId="0" applyNumberFormat="0" applyBorder="0" applyAlignment="0" applyProtection="0"/>
    <xf numFmtId="164" fontId="27" fillId="6" borderId="0" applyNumberFormat="0" applyBorder="0" applyAlignment="0" applyProtection="0"/>
    <xf numFmtId="164" fontId="7" fillId="2" borderId="0" applyNumberFormat="0" applyBorder="0" applyAlignment="0" applyProtection="0"/>
    <xf numFmtId="164" fontId="28" fillId="4" borderId="6" applyNumberFormat="0" applyAlignment="0" applyProtection="0"/>
    <xf numFmtId="164" fontId="29" fillId="2" borderId="5" applyNumberFormat="0" applyAlignment="0" applyProtection="0"/>
    <xf numFmtId="164" fontId="19" fillId="2" borderId="0" applyNumberFormat="0" applyBorder="0" applyAlignment="0" applyProtection="0"/>
    <xf numFmtId="164" fontId="8" fillId="7" borderId="0" applyNumberFormat="0" applyBorder="0" applyAlignment="0" applyProtection="0"/>
  </cellStyleXfs>
  <cellXfs count="146">
    <xf numFmtId="164" fontId="0" fillId="2" borderId="0" xfId="0" applyAlignment="1">
      <alignment/>
    </xf>
    <xf numFmtId="164" fontId="30" fillId="2" borderId="0" xfId="0" applyFont="1" applyAlignment="1">
      <alignment/>
    </xf>
    <xf numFmtId="164" fontId="31" fillId="2" borderId="0" xfId="0" applyFont="1" applyAlignment="1">
      <alignment/>
    </xf>
    <xf numFmtId="164" fontId="32" fillId="2" borderId="0" xfId="0" applyFont="1" applyAlignment="1">
      <alignment/>
    </xf>
    <xf numFmtId="164" fontId="33" fillId="2" borderId="0" xfId="0" applyFont="1" applyAlignment="1">
      <alignment/>
    </xf>
    <xf numFmtId="164" fontId="34" fillId="2" borderId="0" xfId="0" applyFont="1" applyAlignment="1">
      <alignment/>
    </xf>
    <xf numFmtId="164" fontId="35" fillId="0" borderId="0" xfId="0" applyFont="1" applyFill="1" applyBorder="1" applyAlignment="1">
      <alignment horizontal="center" wrapText="1"/>
    </xf>
    <xf numFmtId="164" fontId="36" fillId="2" borderId="0" xfId="0" applyFont="1" applyAlignment="1">
      <alignment/>
    </xf>
    <xf numFmtId="164" fontId="37" fillId="2" borderId="0" xfId="0" applyFont="1" applyAlignment="1">
      <alignment/>
    </xf>
    <xf numFmtId="164" fontId="38" fillId="2" borderId="0" xfId="0" applyFont="1" applyAlignment="1">
      <alignment/>
    </xf>
    <xf numFmtId="164" fontId="34" fillId="2" borderId="10" xfId="0" applyFont="1" applyBorder="1" applyAlignment="1">
      <alignment/>
    </xf>
    <xf numFmtId="164" fontId="39" fillId="2" borderId="10" xfId="0" applyFont="1" applyBorder="1" applyAlignment="1">
      <alignment horizontal="center"/>
    </xf>
    <xf numFmtId="164" fontId="39" fillId="2" borderId="10" xfId="0" applyFont="1" applyBorder="1" applyAlignment="1">
      <alignment horizontal="center" wrapText="1"/>
    </xf>
    <xf numFmtId="164" fontId="39" fillId="2" borderId="10" xfId="0" applyFont="1" applyBorder="1" applyAlignment="1">
      <alignment horizontal="center" vertical="center" wrapText="1"/>
    </xf>
    <xf numFmtId="164" fontId="39" fillId="2" borderId="17" xfId="0" applyFont="1" applyBorder="1" applyAlignment="1">
      <alignment horizontal="center" vertical="center" wrapText="1"/>
    </xf>
    <xf numFmtId="164" fontId="39" fillId="2" borderId="18" xfId="0" applyFont="1" applyBorder="1" applyAlignment="1">
      <alignment horizontal="center" vertical="center" wrapText="1"/>
    </xf>
    <xf numFmtId="164" fontId="39" fillId="2" borderId="18" xfId="0" applyFont="1" applyBorder="1" applyAlignment="1">
      <alignment horizontal="center"/>
    </xf>
    <xf numFmtId="164" fontId="34" fillId="2" borderId="19" xfId="0" applyFont="1" applyBorder="1" applyAlignment="1">
      <alignment horizontal="center" vertical="center" wrapText="1"/>
    </xf>
    <xf numFmtId="164" fontId="34" fillId="2" borderId="10" xfId="0" applyFont="1" applyBorder="1" applyAlignment="1">
      <alignment horizontal="center" vertical="center" wrapText="1"/>
    </xf>
    <xf numFmtId="164" fontId="34" fillId="2" borderId="20" xfId="0" applyFont="1" applyBorder="1" applyAlignment="1">
      <alignment horizontal="center" vertical="center" wrapText="1"/>
    </xf>
    <xf numFmtId="164" fontId="39" fillId="2" borderId="20" xfId="0" applyFont="1" applyBorder="1" applyAlignment="1">
      <alignment horizontal="center" vertical="center" wrapText="1"/>
    </xf>
    <xf numFmtId="164" fontId="34" fillId="0" borderId="20" xfId="0" applyNumberFormat="1" applyFont="1" applyFill="1" applyBorder="1" applyAlignment="1">
      <alignment horizontal="center" vertical="center" wrapText="1"/>
    </xf>
    <xf numFmtId="164" fontId="34" fillId="0" borderId="20" xfId="0" applyFont="1" applyFill="1" applyBorder="1" applyAlignment="1">
      <alignment horizontal="center" vertical="center" wrapText="1"/>
    </xf>
    <xf numFmtId="168" fontId="34" fillId="2" borderId="10" xfId="0" applyNumberFormat="1" applyFont="1" applyBorder="1" applyAlignment="1">
      <alignment horizontal="center" vertical="center" wrapText="1"/>
    </xf>
    <xf numFmtId="164" fontId="34" fillId="2" borderId="10" xfId="0" applyFont="1" applyBorder="1" applyAlignment="1">
      <alignment horizontal="left" wrapText="1"/>
    </xf>
    <xf numFmtId="166" fontId="40" fillId="0" borderId="10" xfId="0" applyNumberFormat="1" applyFont="1" applyFill="1" applyBorder="1" applyAlignment="1">
      <alignment wrapText="1"/>
    </xf>
    <xf numFmtId="169" fontId="40" fillId="0" borderId="10" xfId="0" applyNumberFormat="1" applyFont="1" applyFill="1" applyBorder="1" applyAlignment="1">
      <alignment wrapText="1"/>
    </xf>
    <xf numFmtId="166" fontId="40" fillId="2" borderId="10" xfId="0" applyNumberFormat="1" applyFont="1" applyBorder="1" applyAlignment="1">
      <alignment/>
    </xf>
    <xf numFmtId="170" fontId="40" fillId="0" borderId="10" xfId="0" applyNumberFormat="1" applyFont="1" applyFill="1" applyBorder="1" applyAlignment="1">
      <alignment wrapText="1"/>
    </xf>
    <xf numFmtId="166" fontId="40" fillId="2" borderId="20" xfId="0" applyNumberFormat="1" applyFont="1" applyBorder="1" applyAlignment="1">
      <alignment horizontal="right" wrapText="1"/>
    </xf>
    <xf numFmtId="169" fontId="41" fillId="0" borderId="10" xfId="0" applyNumberFormat="1" applyFont="1" applyFill="1" applyBorder="1" applyAlignment="1">
      <alignment wrapText="1"/>
    </xf>
    <xf numFmtId="171" fontId="40" fillId="0" borderId="10" xfId="0" applyNumberFormat="1" applyFont="1" applyFill="1" applyBorder="1" applyAlignment="1">
      <alignment wrapText="1"/>
    </xf>
    <xf numFmtId="166" fontId="40" fillId="2" borderId="10" xfId="0" applyNumberFormat="1" applyFont="1" applyBorder="1" applyAlignment="1">
      <alignment wrapText="1"/>
    </xf>
    <xf numFmtId="169" fontId="41" fillId="2" borderId="10" xfId="0" applyNumberFormat="1" applyFont="1" applyBorder="1" applyAlignment="1">
      <alignment wrapText="1"/>
    </xf>
    <xf numFmtId="166" fontId="40" fillId="2" borderId="10" xfId="0" applyNumberFormat="1" applyFont="1" applyBorder="1" applyAlignment="1">
      <alignment/>
    </xf>
    <xf numFmtId="166" fontId="40" fillId="0" borderId="10" xfId="0" applyNumberFormat="1" applyFont="1" applyFill="1" applyBorder="1" applyAlignment="1">
      <alignment horizontal="right" wrapText="1"/>
    </xf>
    <xf numFmtId="166" fontId="30" fillId="2" borderId="0" xfId="0" applyNumberFormat="1" applyFont="1" applyAlignment="1">
      <alignment/>
    </xf>
    <xf numFmtId="164" fontId="39" fillId="2" borderId="10" xfId="0" applyFont="1" applyBorder="1" applyAlignment="1">
      <alignment horizontal="left" wrapText="1"/>
    </xf>
    <xf numFmtId="166" fontId="41" fillId="0" borderId="10" xfId="0" applyNumberFormat="1" applyFont="1" applyFill="1" applyBorder="1" applyAlignment="1">
      <alignment wrapText="1"/>
    </xf>
    <xf numFmtId="166" fontId="41" fillId="2" borderId="10" xfId="0" applyNumberFormat="1" applyFont="1" applyBorder="1" applyAlignment="1">
      <alignment/>
    </xf>
    <xf numFmtId="170" fontId="41" fillId="0" borderId="10" xfId="0" applyNumberFormat="1" applyFont="1" applyFill="1" applyBorder="1" applyAlignment="1">
      <alignment wrapText="1"/>
    </xf>
    <xf numFmtId="170" fontId="42" fillId="0" borderId="10" xfId="0" applyNumberFormat="1" applyFont="1" applyFill="1" applyBorder="1" applyAlignment="1">
      <alignment wrapText="1"/>
    </xf>
    <xf numFmtId="171" fontId="41" fillId="0" borderId="10" xfId="0" applyNumberFormat="1" applyFont="1" applyFill="1" applyBorder="1" applyAlignment="1">
      <alignment wrapText="1"/>
    </xf>
    <xf numFmtId="166" fontId="41" fillId="2" borderId="10" xfId="0" applyNumberFormat="1" applyFont="1" applyBorder="1" applyAlignment="1">
      <alignment wrapText="1"/>
    </xf>
    <xf numFmtId="166" fontId="41" fillId="2" borderId="10" xfId="0" applyNumberFormat="1" applyFont="1" applyBorder="1" applyAlignment="1">
      <alignment/>
    </xf>
    <xf numFmtId="170" fontId="43" fillId="0" borderId="10" xfId="0" applyNumberFormat="1" applyFont="1" applyFill="1" applyBorder="1" applyAlignment="1">
      <alignment wrapText="1"/>
    </xf>
    <xf numFmtId="172" fontId="40" fillId="0" borderId="10" xfId="0" applyNumberFormat="1" applyFont="1" applyFill="1" applyBorder="1" applyAlignment="1">
      <alignment wrapText="1"/>
    </xf>
    <xf numFmtId="169" fontId="40" fillId="2" borderId="10" xfId="0" applyNumberFormat="1" applyFont="1" applyBorder="1" applyAlignment="1">
      <alignment wrapText="1"/>
    </xf>
    <xf numFmtId="166" fontId="41" fillId="0" borderId="10" xfId="0" applyNumberFormat="1" applyFont="1" applyFill="1" applyBorder="1" applyAlignment="1">
      <alignment horizontal="right" wrapText="1"/>
    </xf>
    <xf numFmtId="172" fontId="41" fillId="0" borderId="10" xfId="0" applyNumberFormat="1" applyFont="1" applyFill="1" applyBorder="1" applyAlignment="1">
      <alignment wrapText="1"/>
    </xf>
    <xf numFmtId="164" fontId="39" fillId="2" borderId="0" xfId="0" applyFont="1" applyBorder="1" applyAlignment="1">
      <alignment horizontal="left" wrapText="1"/>
    </xf>
    <xf numFmtId="166" fontId="39" fillId="0" borderId="0" xfId="0" applyNumberFormat="1" applyFont="1" applyFill="1" applyBorder="1" applyAlignment="1">
      <alignment wrapText="1"/>
    </xf>
    <xf numFmtId="171" fontId="39" fillId="0" borderId="0" xfId="0" applyNumberFormat="1" applyFont="1" applyFill="1" applyBorder="1" applyAlignment="1">
      <alignment wrapText="1"/>
    </xf>
    <xf numFmtId="169" fontId="39" fillId="0" borderId="0" xfId="0" applyNumberFormat="1" applyFont="1" applyFill="1" applyBorder="1" applyAlignment="1">
      <alignment wrapText="1"/>
    </xf>
    <xf numFmtId="169" fontId="34" fillId="0" borderId="0" xfId="0" applyNumberFormat="1" applyFont="1" applyFill="1" applyBorder="1" applyAlignment="1">
      <alignment wrapText="1"/>
    </xf>
    <xf numFmtId="170" fontId="39" fillId="0" borderId="0" xfId="0" applyNumberFormat="1" applyFont="1" applyFill="1" applyBorder="1" applyAlignment="1">
      <alignment wrapText="1"/>
    </xf>
    <xf numFmtId="170" fontId="39" fillId="0" borderId="0" xfId="0" applyNumberFormat="1" applyFont="1" applyFill="1" applyBorder="1" applyAlignment="1">
      <alignment horizontal="right" wrapText="1"/>
    </xf>
    <xf numFmtId="166" fontId="44" fillId="0" borderId="0" xfId="0" applyNumberFormat="1" applyFont="1" applyFill="1" applyBorder="1" applyAlignment="1">
      <alignment wrapText="1"/>
    </xf>
    <xf numFmtId="173" fontId="39" fillId="0" borderId="0" xfId="0" applyNumberFormat="1" applyFont="1" applyFill="1" applyBorder="1" applyAlignment="1">
      <alignment wrapText="1"/>
    </xf>
    <xf numFmtId="166" fontId="39" fillId="2" borderId="0" xfId="0" applyNumberFormat="1" applyFont="1" applyBorder="1" applyAlignment="1">
      <alignment wrapText="1"/>
    </xf>
    <xf numFmtId="171" fontId="39" fillId="2" borderId="0" xfId="0" applyNumberFormat="1" applyFont="1" applyBorder="1" applyAlignment="1">
      <alignment wrapText="1"/>
    </xf>
    <xf numFmtId="169" fontId="39" fillId="2" borderId="0" xfId="0" applyNumberFormat="1" applyFont="1" applyBorder="1" applyAlignment="1">
      <alignment wrapText="1"/>
    </xf>
    <xf numFmtId="166" fontId="39" fillId="2" borderId="0" xfId="0" applyNumberFormat="1" applyFont="1" applyBorder="1" applyAlignment="1">
      <alignment/>
    </xf>
    <xf numFmtId="171" fontId="39" fillId="2" borderId="0" xfId="0" applyNumberFormat="1" applyFont="1" applyBorder="1" applyAlignment="1">
      <alignment/>
    </xf>
    <xf numFmtId="164" fontId="34" fillId="2" borderId="0" xfId="0" applyFont="1" applyBorder="1" applyAlignment="1">
      <alignment horizontal="left" wrapText="1"/>
    </xf>
    <xf numFmtId="169" fontId="44" fillId="0" borderId="0" xfId="0" applyNumberFormat="1" applyFont="1" applyFill="1" applyBorder="1" applyAlignment="1">
      <alignment/>
    </xf>
    <xf numFmtId="169" fontId="38" fillId="0" borderId="0" xfId="0" applyNumberFormat="1" applyFont="1" applyFill="1" applyBorder="1" applyAlignment="1">
      <alignment/>
    </xf>
    <xf numFmtId="169" fontId="36" fillId="0" borderId="0" xfId="0" applyNumberFormat="1" applyFont="1" applyFill="1" applyBorder="1" applyAlignment="1">
      <alignment/>
    </xf>
    <xf numFmtId="166" fontId="34" fillId="2" borderId="0" xfId="0" applyNumberFormat="1" applyFont="1" applyAlignment="1">
      <alignment/>
    </xf>
    <xf numFmtId="164" fontId="41" fillId="2" borderId="10" xfId="0" applyFont="1" applyBorder="1" applyAlignment="1">
      <alignment horizontal="left"/>
    </xf>
    <xf numFmtId="166" fontId="42" fillId="0" borderId="10" xfId="0" applyNumberFormat="1" applyFont="1" applyFill="1" applyBorder="1" applyAlignment="1">
      <alignment/>
    </xf>
    <xf numFmtId="169" fontId="42" fillId="0" borderId="19" xfId="0" applyNumberFormat="1" applyFont="1" applyFill="1" applyBorder="1" applyAlignment="1">
      <alignment/>
    </xf>
    <xf numFmtId="169" fontId="42" fillId="0" borderId="10" xfId="0" applyNumberFormat="1" applyFont="1" applyFill="1" applyBorder="1" applyAlignment="1">
      <alignment/>
    </xf>
    <xf numFmtId="171" fontId="39" fillId="0" borderId="0" xfId="0" applyNumberFormat="1" applyFont="1" applyFill="1" applyBorder="1" applyAlignment="1">
      <alignment/>
    </xf>
    <xf numFmtId="164" fontId="34" fillId="2" borderId="10" xfId="0" applyFont="1" applyBorder="1" applyAlignment="1">
      <alignment horizontal="left"/>
    </xf>
    <xf numFmtId="166" fontId="40" fillId="2" borderId="10" xfId="0" applyNumberFormat="1" applyFont="1" applyBorder="1" applyAlignment="1">
      <alignment/>
    </xf>
    <xf numFmtId="166" fontId="40" fillId="0" borderId="10" xfId="0" applyNumberFormat="1" applyFont="1" applyFill="1" applyBorder="1" applyAlignment="1">
      <alignment/>
    </xf>
    <xf numFmtId="169" fontId="40" fillId="0" borderId="19" xfId="0" applyNumberFormat="1" applyFont="1" applyFill="1" applyBorder="1" applyAlignment="1">
      <alignment wrapText="1"/>
    </xf>
    <xf numFmtId="164" fontId="34" fillId="2" borderId="10" xfId="0" applyFont="1" applyBorder="1" applyAlignment="1">
      <alignment horizontal="left" vertical="center" wrapText="1"/>
    </xf>
    <xf numFmtId="166" fontId="34" fillId="2" borderId="10" xfId="0" applyNumberFormat="1" applyFont="1" applyBorder="1" applyAlignment="1">
      <alignment/>
    </xf>
    <xf numFmtId="166" fontId="41" fillId="0" borderId="10" xfId="0" applyNumberFormat="1" applyFont="1" applyFill="1" applyBorder="1" applyAlignment="1">
      <alignment/>
    </xf>
    <xf numFmtId="169" fontId="41" fillId="0" borderId="19" xfId="0" applyNumberFormat="1" applyFont="1" applyFill="1" applyBorder="1" applyAlignment="1">
      <alignment wrapText="1"/>
    </xf>
    <xf numFmtId="166" fontId="41" fillId="2" borderId="21" xfId="0" applyNumberFormat="1" applyFont="1" applyBorder="1" applyAlignment="1">
      <alignment horizontal="right"/>
    </xf>
    <xf numFmtId="164" fontId="45" fillId="2" borderId="0" xfId="0" applyFont="1" applyBorder="1" applyAlignment="1">
      <alignment horizontal="center" wrapText="1"/>
    </xf>
    <xf numFmtId="164" fontId="45" fillId="2" borderId="0" xfId="0" applyFont="1" applyAlignment="1">
      <alignment wrapText="1"/>
    </xf>
    <xf numFmtId="164" fontId="30" fillId="2" borderId="0" xfId="0" applyFont="1" applyAlignment="1">
      <alignment horizontal="center" wrapText="1"/>
    </xf>
    <xf numFmtId="164" fontId="46" fillId="2" borderId="0" xfId="0" applyFont="1" applyAlignment="1">
      <alignment horizontal="center" wrapText="1"/>
    </xf>
    <xf numFmtId="164" fontId="34" fillId="2" borderId="10" xfId="0" applyFont="1" applyBorder="1" applyAlignment="1">
      <alignment horizontal="center"/>
    </xf>
    <xf numFmtId="164" fontId="34" fillId="2" borderId="21" xfId="0" applyFont="1" applyBorder="1" applyAlignment="1">
      <alignment horizontal="center"/>
    </xf>
    <xf numFmtId="164" fontId="34" fillId="2" borderId="10" xfId="0" applyFont="1" applyBorder="1" applyAlignment="1">
      <alignment horizontal="center" wrapText="1"/>
    </xf>
    <xf numFmtId="164" fontId="34" fillId="2" borderId="19" xfId="0" applyFont="1" applyBorder="1" applyAlignment="1">
      <alignment horizontal="center" wrapText="1"/>
    </xf>
    <xf numFmtId="164" fontId="34" fillId="2" borderId="22" xfId="0" applyFont="1" applyBorder="1" applyAlignment="1">
      <alignment horizontal="center"/>
    </xf>
    <xf numFmtId="164" fontId="34" fillId="2" borderId="23" xfId="0" applyFont="1" applyBorder="1" applyAlignment="1">
      <alignment horizontal="center" wrapText="1"/>
    </xf>
    <xf numFmtId="171" fontId="41" fillId="2" borderId="19" xfId="0" applyNumberFormat="1" applyFont="1" applyBorder="1" applyAlignment="1">
      <alignment horizontal="left"/>
    </xf>
    <xf numFmtId="169" fontId="40" fillId="2" borderId="10" xfId="0" applyNumberFormat="1" applyFont="1" applyBorder="1" applyAlignment="1">
      <alignment/>
    </xf>
    <xf numFmtId="170" fontId="40" fillId="2" borderId="21" xfId="0" applyNumberFormat="1" applyFont="1" applyBorder="1" applyAlignment="1">
      <alignment/>
    </xf>
    <xf numFmtId="174" fontId="40" fillId="2" borderId="21" xfId="0" applyNumberFormat="1" applyFont="1" applyBorder="1" applyAlignment="1">
      <alignment/>
    </xf>
    <xf numFmtId="174" fontId="40" fillId="2" borderId="10" xfId="0" applyNumberFormat="1" applyFont="1" applyBorder="1" applyAlignment="1">
      <alignment/>
    </xf>
    <xf numFmtId="170" fontId="40" fillId="2" borderId="10" xfId="0" applyNumberFormat="1" applyFont="1" applyBorder="1" applyAlignment="1">
      <alignment/>
    </xf>
    <xf numFmtId="166" fontId="40" fillId="2" borderId="10" xfId="0" applyNumberFormat="1" applyFont="1" applyBorder="1" applyAlignment="1">
      <alignment horizontal="right" wrapText="1"/>
    </xf>
    <xf numFmtId="174" fontId="40" fillId="2" borderId="10" xfId="0" applyNumberFormat="1" applyFont="1" applyBorder="1" applyAlignment="1">
      <alignment horizontal="right"/>
    </xf>
    <xf numFmtId="171" fontId="40" fillId="2" borderId="0" xfId="0" applyNumberFormat="1" applyFont="1" applyAlignment="1">
      <alignment/>
    </xf>
    <xf numFmtId="164" fontId="41" fillId="2" borderId="19" xfId="0" applyFont="1" applyBorder="1" applyAlignment="1">
      <alignment horizontal="left"/>
    </xf>
    <xf numFmtId="166" fontId="40" fillId="2" borderId="10" xfId="0" applyNumberFormat="1" applyFont="1" applyBorder="1" applyAlignment="1">
      <alignment horizontal="right"/>
    </xf>
    <xf numFmtId="166" fontId="40" fillId="2" borderId="10" xfId="0" applyNumberFormat="1" applyFont="1" applyFill="1" applyBorder="1" applyAlignment="1">
      <alignment horizontal="right" shrinkToFit="1"/>
    </xf>
    <xf numFmtId="164" fontId="40" fillId="2" borderId="0" xfId="0" applyFont="1" applyAlignment="1">
      <alignment/>
    </xf>
    <xf numFmtId="170" fontId="40" fillId="2" borderId="23" xfId="0" applyNumberFormat="1" applyFont="1" applyBorder="1" applyAlignment="1">
      <alignment/>
    </xf>
    <xf numFmtId="166" fontId="40" fillId="2" borderId="10" xfId="0" applyNumberFormat="1" applyFont="1" applyFill="1" applyBorder="1" applyAlignment="1">
      <alignment/>
    </xf>
    <xf numFmtId="169" fontId="41" fillId="2" borderId="19" xfId="0" applyNumberFormat="1" applyFont="1" applyBorder="1" applyAlignment="1">
      <alignment horizontal="left"/>
    </xf>
    <xf numFmtId="166" fontId="40" fillId="2" borderId="21" xfId="0" applyNumberFormat="1" applyFont="1" applyBorder="1" applyAlignment="1">
      <alignment/>
    </xf>
    <xf numFmtId="169" fontId="40" fillId="2" borderId="0" xfId="0" applyNumberFormat="1" applyFont="1" applyAlignment="1">
      <alignment/>
    </xf>
    <xf numFmtId="170" fontId="40" fillId="2" borderId="24" xfId="0" applyNumberFormat="1" applyFont="1" applyBorder="1" applyAlignment="1">
      <alignment/>
    </xf>
    <xf numFmtId="170" fontId="40" fillId="2" borderId="10" xfId="0" applyNumberFormat="1" applyFont="1" applyBorder="1" applyAlignment="1">
      <alignment horizontal="right"/>
    </xf>
    <xf numFmtId="164" fontId="39" fillId="0" borderId="19" xfId="0" applyFont="1" applyFill="1" applyBorder="1" applyAlignment="1">
      <alignment horizontal="center"/>
    </xf>
    <xf numFmtId="169" fontId="41" fillId="2" borderId="10" xfId="0" applyNumberFormat="1" applyFont="1" applyBorder="1" applyAlignment="1">
      <alignment/>
    </xf>
    <xf numFmtId="170" fontId="41" fillId="0" borderId="21" xfId="0" applyNumberFormat="1" applyFont="1" applyFill="1" applyBorder="1" applyAlignment="1">
      <alignment/>
    </xf>
    <xf numFmtId="166" fontId="41" fillId="0" borderId="21" xfId="0" applyNumberFormat="1" applyFont="1" applyFill="1" applyBorder="1" applyAlignment="1">
      <alignment/>
    </xf>
    <xf numFmtId="174" fontId="41" fillId="2" borderId="21" xfId="0" applyNumberFormat="1" applyFont="1" applyBorder="1" applyAlignment="1">
      <alignment/>
    </xf>
    <xf numFmtId="174" fontId="41" fillId="2" borderId="10" xfId="0" applyNumberFormat="1" applyFont="1" applyBorder="1" applyAlignment="1">
      <alignment/>
    </xf>
    <xf numFmtId="166" fontId="41" fillId="2" borderId="10" xfId="0" applyNumberFormat="1" applyFont="1" applyBorder="1" applyAlignment="1">
      <alignment horizontal="right" wrapText="1"/>
    </xf>
    <xf numFmtId="174" fontId="41" fillId="2" borderId="10" xfId="0" applyNumberFormat="1" applyFont="1" applyBorder="1" applyAlignment="1">
      <alignment horizontal="right"/>
    </xf>
    <xf numFmtId="174" fontId="41" fillId="0" borderId="21" xfId="0" applyNumberFormat="1" applyFont="1" applyFill="1" applyBorder="1" applyAlignment="1">
      <alignment/>
    </xf>
    <xf numFmtId="166" fontId="41" fillId="2" borderId="21" xfId="0" applyNumberFormat="1" applyFont="1" applyBorder="1" applyAlignment="1">
      <alignment/>
    </xf>
    <xf numFmtId="170" fontId="41" fillId="2" borderId="21" xfId="0" applyNumberFormat="1" applyFont="1" applyBorder="1" applyAlignment="1">
      <alignment/>
    </xf>
    <xf numFmtId="164" fontId="40" fillId="0" borderId="0" xfId="0" applyFont="1" applyFill="1" applyAlignment="1">
      <alignment/>
    </xf>
    <xf numFmtId="164" fontId="47" fillId="2" borderId="0" xfId="0" applyFont="1" applyBorder="1" applyAlignment="1">
      <alignment horizontal="center" wrapText="1"/>
    </xf>
    <xf numFmtId="164" fontId="48" fillId="2" borderId="0" xfId="0" applyFont="1" applyAlignment="1">
      <alignment/>
    </xf>
    <xf numFmtId="164" fontId="49" fillId="2" borderId="0" xfId="0" applyFont="1" applyAlignment="1">
      <alignment/>
    </xf>
    <xf numFmtId="166" fontId="50" fillId="2" borderId="0" xfId="0" applyNumberFormat="1" applyFont="1" applyAlignment="1">
      <alignment/>
    </xf>
    <xf numFmtId="164" fontId="51" fillId="2" borderId="0" xfId="0" applyFont="1" applyAlignment="1">
      <alignment/>
    </xf>
    <xf numFmtId="164" fontId="52" fillId="2" borderId="10" xfId="0" applyFont="1" applyBorder="1" applyAlignment="1">
      <alignment horizontal="center" vertical="center"/>
    </xf>
    <xf numFmtId="164" fontId="35" fillId="2" borderId="10" xfId="0" applyFont="1" applyBorder="1" applyAlignment="1">
      <alignment horizontal="center" vertical="center" wrapText="1"/>
    </xf>
    <xf numFmtId="164" fontId="30" fillId="2" borderId="10" xfId="0" applyFont="1" applyBorder="1" applyAlignment="1">
      <alignment horizontal="center" vertical="center" wrapText="1"/>
    </xf>
    <xf numFmtId="164" fontId="35" fillId="2" borderId="10" xfId="0" applyFont="1" applyBorder="1" applyAlignment="1">
      <alignment horizontal="left"/>
    </xf>
    <xf numFmtId="166" fontId="35" fillId="2" borderId="10" xfId="0" applyNumberFormat="1" applyFont="1" applyBorder="1" applyAlignment="1">
      <alignment horizontal="right"/>
    </xf>
    <xf numFmtId="169" fontId="35" fillId="2" borderId="10" xfId="0" applyNumberFormat="1" applyFont="1" applyBorder="1" applyAlignment="1">
      <alignment horizontal="right"/>
    </xf>
    <xf numFmtId="164" fontId="30" fillId="2" borderId="10" xfId="0" applyFont="1" applyBorder="1" applyAlignment="1">
      <alignment horizontal="left"/>
    </xf>
    <xf numFmtId="166" fontId="30" fillId="2" borderId="10" xfId="0" applyNumberFormat="1" applyFont="1" applyBorder="1" applyAlignment="1">
      <alignment/>
    </xf>
    <xf numFmtId="169" fontId="30" fillId="0" borderId="10" xfId="0" applyNumberFormat="1" applyFont="1" applyFill="1" applyBorder="1" applyAlignment="1">
      <alignment wrapText="1"/>
    </xf>
    <xf numFmtId="164" fontId="30" fillId="2" borderId="10" xfId="0" applyFont="1" applyBorder="1" applyAlignment="1">
      <alignment horizontal="left" wrapText="1"/>
    </xf>
    <xf numFmtId="164" fontId="30" fillId="2" borderId="10" xfId="0" applyFont="1" applyBorder="1" applyAlignment="1">
      <alignment horizontal="left" vertical="center" wrapText="1"/>
    </xf>
    <xf numFmtId="166" fontId="30" fillId="0" borderId="10" xfId="0" applyNumberFormat="1" applyFont="1" applyFill="1" applyBorder="1" applyAlignment="1">
      <alignment/>
    </xf>
    <xf numFmtId="174" fontId="35" fillId="2" borderId="10" xfId="0" applyNumberFormat="1" applyFont="1" applyBorder="1" applyAlignment="1">
      <alignment horizontal="right"/>
    </xf>
    <xf numFmtId="166" fontId="30" fillId="0" borderId="10" xfId="0" applyNumberFormat="1" applyFont="1" applyFill="1" applyBorder="1" applyAlignment="1">
      <alignment wrapText="1"/>
    </xf>
    <xf numFmtId="166" fontId="35" fillId="2" borderId="10" xfId="0" applyNumberFormat="1" applyFont="1" applyBorder="1" applyAlignment="1">
      <alignment/>
    </xf>
    <xf numFmtId="169" fontId="35" fillId="0" borderId="10" xfId="0" applyNumberFormat="1" applyFont="1" applyFill="1" applyBorder="1" applyAlignment="1">
      <alignment wrapText="1"/>
    </xf>
  </cellXfs>
  <cellStyles count="1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59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Заголовок 1" xfId="118"/>
    <cellStyle name="Заголовок 2" xfId="119"/>
    <cellStyle name="Заголовок 3" xfId="120"/>
    <cellStyle name="Заголовок 4" xfId="121"/>
    <cellStyle name="Итог" xfId="122"/>
    <cellStyle name="Контрольная ячейка" xfId="123"/>
    <cellStyle name="Название" xfId="124"/>
    <cellStyle name="Нейтральный" xfId="125"/>
    <cellStyle name="Плохой" xfId="126"/>
    <cellStyle name="Пояснение" xfId="127"/>
    <cellStyle name="Примечание" xfId="128"/>
    <cellStyle name="Связанная ячейка" xfId="129"/>
    <cellStyle name="Текст предупреждения" xfId="130"/>
    <cellStyle name="Хороший" xfId="1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tabSelected="1" zoomScale="82" zoomScaleNormal="82" zoomScaleSheetLayoutView="10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16" sqref="G16"/>
    </sheetView>
  </sheetViews>
  <sheetFormatPr defaultColWidth="9.140625" defaultRowHeight="12.75"/>
  <cols>
    <col min="1" max="1" width="27.140625" style="1" customWidth="1"/>
    <col min="2" max="2" width="12.140625" style="1" customWidth="1"/>
    <col min="3" max="3" width="13.00390625" style="1" customWidth="1"/>
    <col min="4" max="4" width="5.140625" style="1" customWidth="1"/>
    <col min="5" max="5" width="12.421875" style="1" customWidth="1"/>
    <col min="6" max="6" width="11.421875" style="1" customWidth="1"/>
    <col min="7" max="7" width="12.421875" style="1" customWidth="1"/>
    <col min="8" max="8" width="13.140625" style="1" customWidth="1"/>
    <col min="9" max="9" width="7.57421875" style="1" customWidth="1"/>
    <col min="10" max="10" width="9.28125" style="1" customWidth="1"/>
    <col min="11" max="11" width="12.140625" style="1" customWidth="1"/>
    <col min="12" max="12" width="12.421875" style="1" customWidth="1"/>
    <col min="13" max="13" width="5.57421875" style="1" customWidth="1"/>
    <col min="14" max="14" width="9.57421875" style="1" customWidth="1"/>
    <col min="15" max="15" width="9.28125" style="1" customWidth="1"/>
    <col min="16" max="16" width="5.140625" style="1" customWidth="1"/>
    <col min="17" max="17" width="9.28125" style="1" customWidth="1"/>
    <col min="18" max="18" width="9.140625" style="1" customWidth="1"/>
    <col min="19" max="19" width="5.28125" style="1" customWidth="1"/>
    <col min="20" max="20" width="10.8515625" style="1" customWidth="1"/>
    <col min="21" max="21" width="10.57421875" style="1" customWidth="1"/>
    <col min="22" max="22" width="6.8515625" style="1" customWidth="1"/>
    <col min="23" max="24" width="11.7109375" style="1" customWidth="1"/>
    <col min="25" max="25" width="5.8515625" style="1" customWidth="1"/>
    <col min="26" max="26" width="12.7109375" style="1" customWidth="1"/>
    <col min="27" max="27" width="12.140625" style="1" customWidth="1"/>
    <col min="28" max="28" width="6.57421875" style="1" customWidth="1"/>
    <col min="29" max="30" width="11.7109375" style="1" customWidth="1"/>
    <col min="31" max="31" width="12.57421875" style="1" customWidth="1"/>
    <col min="32" max="32" width="11.28125" style="1" customWidth="1"/>
    <col min="33" max="33" width="16.28125" style="1" customWidth="1"/>
    <col min="34" max="16384" width="9.00390625" style="1" customWidth="1"/>
  </cols>
  <sheetData>
    <row r="1" spans="2:25" ht="13.5">
      <c r="B1" s="2"/>
      <c r="C1" s="3"/>
      <c r="D1" s="2"/>
      <c r="E1" s="2"/>
      <c r="F1" s="2"/>
      <c r="G1" s="4"/>
      <c r="H1" s="4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>
      <c r="B2" s="2"/>
      <c r="C2" s="3"/>
      <c r="D2" s="2"/>
      <c r="E2" s="2"/>
      <c r="F2" s="2"/>
      <c r="G2" s="4"/>
      <c r="H2" s="4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12.75" customHeight="1">
      <c r="A3" s="5"/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ht="12.75">
      <c r="A4" s="5"/>
      <c r="B4" s="7"/>
      <c r="C4" s="8"/>
      <c r="D4" s="7"/>
      <c r="E4" s="7"/>
      <c r="F4" s="7"/>
      <c r="G4" s="9"/>
      <c r="H4" s="9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/>
      <c r="AA4" s="5"/>
      <c r="AB4" s="5"/>
    </row>
    <row r="5" spans="1:32" ht="14.25" customHeight="1">
      <c r="A5" s="10"/>
      <c r="B5" s="11" t="s">
        <v>1</v>
      </c>
      <c r="C5" s="11"/>
      <c r="D5" s="11"/>
      <c r="E5" s="12"/>
      <c r="F5" s="11" t="s">
        <v>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3" t="s">
        <v>3</v>
      </c>
      <c r="AA5" s="13"/>
      <c r="AB5" s="13"/>
      <c r="AC5" s="13" t="s">
        <v>4</v>
      </c>
      <c r="AD5" s="13"/>
      <c r="AE5" s="13" t="s">
        <v>5</v>
      </c>
      <c r="AF5" s="13"/>
    </row>
    <row r="6" spans="1:32" ht="15" customHeight="1">
      <c r="A6" s="10"/>
      <c r="B6" s="11"/>
      <c r="C6" s="11"/>
      <c r="D6" s="11"/>
      <c r="E6" s="12"/>
      <c r="F6" s="14" t="s">
        <v>6</v>
      </c>
      <c r="G6" s="14"/>
      <c r="H6" s="14"/>
      <c r="I6" s="14"/>
      <c r="J6" s="14"/>
      <c r="K6" s="15" t="s">
        <v>7</v>
      </c>
      <c r="L6" s="15"/>
      <c r="M6" s="15"/>
      <c r="N6" s="16" t="s">
        <v>8</v>
      </c>
      <c r="O6" s="16"/>
      <c r="P6" s="16"/>
      <c r="Q6" s="16"/>
      <c r="R6" s="16"/>
      <c r="S6" s="16"/>
      <c r="T6" s="15" t="s">
        <v>9</v>
      </c>
      <c r="U6" s="15"/>
      <c r="V6" s="15"/>
      <c r="W6" s="15" t="s">
        <v>10</v>
      </c>
      <c r="X6" s="15"/>
      <c r="Y6" s="15" t="s">
        <v>11</v>
      </c>
      <c r="Z6" s="13"/>
      <c r="AA6" s="13"/>
      <c r="AB6" s="13"/>
      <c r="AC6" s="13"/>
      <c r="AD6" s="13"/>
      <c r="AE6" s="13"/>
      <c r="AF6" s="13"/>
    </row>
    <row r="7" spans="1:32" ht="6" customHeight="1">
      <c r="A7" s="10"/>
      <c r="B7" s="11"/>
      <c r="C7" s="11"/>
      <c r="D7" s="11"/>
      <c r="E7" s="12"/>
      <c r="F7" s="14"/>
      <c r="G7" s="14"/>
      <c r="H7" s="14"/>
      <c r="I7" s="14"/>
      <c r="J7" s="14"/>
      <c r="K7" s="15"/>
      <c r="L7" s="15"/>
      <c r="M7" s="15"/>
      <c r="N7" s="13" t="s">
        <v>12</v>
      </c>
      <c r="O7" s="13"/>
      <c r="P7" s="13"/>
      <c r="Q7" s="13" t="s">
        <v>13</v>
      </c>
      <c r="R7" s="13"/>
      <c r="S7" s="13"/>
      <c r="T7" s="15"/>
      <c r="U7" s="15"/>
      <c r="V7" s="15"/>
      <c r="W7" s="15"/>
      <c r="X7" s="15"/>
      <c r="Y7" s="15"/>
      <c r="Z7" s="13"/>
      <c r="AA7" s="13"/>
      <c r="AB7" s="13"/>
      <c r="AC7" s="13"/>
      <c r="AD7" s="13"/>
      <c r="AE7" s="13"/>
      <c r="AF7" s="13"/>
    </row>
    <row r="8" spans="1:32" ht="65.25" customHeight="1">
      <c r="A8" s="10"/>
      <c r="B8" s="11"/>
      <c r="C8" s="11"/>
      <c r="D8" s="11"/>
      <c r="E8" s="12"/>
      <c r="F8" s="17" t="s">
        <v>14</v>
      </c>
      <c r="G8" s="18" t="s">
        <v>15</v>
      </c>
      <c r="H8" s="18"/>
      <c r="I8" s="17" t="s">
        <v>16</v>
      </c>
      <c r="J8" s="17"/>
      <c r="K8" s="15"/>
      <c r="L8" s="15"/>
      <c r="M8" s="15"/>
      <c r="N8" s="13"/>
      <c r="O8" s="13"/>
      <c r="P8" s="13"/>
      <c r="Q8" s="13"/>
      <c r="R8" s="13"/>
      <c r="S8" s="13"/>
      <c r="T8" s="15"/>
      <c r="U8" s="15"/>
      <c r="V8" s="15"/>
      <c r="W8" s="15"/>
      <c r="X8" s="15"/>
      <c r="Y8" s="15"/>
      <c r="Z8" s="13"/>
      <c r="AA8" s="13"/>
      <c r="AB8" s="13"/>
      <c r="AC8" s="13"/>
      <c r="AD8" s="13"/>
      <c r="AE8" s="13"/>
      <c r="AF8" s="13"/>
    </row>
    <row r="9" spans="1:32" ht="65.25" customHeight="1">
      <c r="A9" s="10"/>
      <c r="B9" s="19" t="s">
        <v>14</v>
      </c>
      <c r="C9" s="19" t="s">
        <v>15</v>
      </c>
      <c r="D9" s="20" t="s">
        <v>16</v>
      </c>
      <c r="E9" s="12"/>
      <c r="F9" s="17"/>
      <c r="G9" s="21" t="s">
        <v>17</v>
      </c>
      <c r="H9" s="19" t="s">
        <v>18</v>
      </c>
      <c r="I9" s="19" t="s">
        <v>19</v>
      </c>
      <c r="J9" s="19" t="s">
        <v>20</v>
      </c>
      <c r="K9" s="19" t="s">
        <v>14</v>
      </c>
      <c r="L9" s="22" t="s">
        <v>15</v>
      </c>
      <c r="M9" s="20" t="s">
        <v>16</v>
      </c>
      <c r="N9" s="19" t="s">
        <v>14</v>
      </c>
      <c r="O9" s="22" t="s">
        <v>15</v>
      </c>
      <c r="P9" s="20" t="s">
        <v>16</v>
      </c>
      <c r="Q9" s="19" t="s">
        <v>14</v>
      </c>
      <c r="R9" s="22" t="s">
        <v>15</v>
      </c>
      <c r="S9" s="20" t="s">
        <v>16</v>
      </c>
      <c r="T9" s="19" t="s">
        <v>14</v>
      </c>
      <c r="U9" s="22" t="s">
        <v>15</v>
      </c>
      <c r="V9" s="20" t="s">
        <v>16</v>
      </c>
      <c r="W9" s="19" t="s">
        <v>14</v>
      </c>
      <c r="X9" s="22" t="s">
        <v>15</v>
      </c>
      <c r="Y9" s="22"/>
      <c r="Z9" s="18" t="s">
        <v>14</v>
      </c>
      <c r="AA9" s="18" t="s">
        <v>15</v>
      </c>
      <c r="AB9" s="13" t="s">
        <v>16</v>
      </c>
      <c r="AC9" s="18" t="s">
        <v>14</v>
      </c>
      <c r="AD9" s="18" t="s">
        <v>15</v>
      </c>
      <c r="AE9" s="18" t="s">
        <v>21</v>
      </c>
      <c r="AF9" s="23">
        <v>44197</v>
      </c>
    </row>
    <row r="10" spans="1:33" ht="19.5" customHeight="1">
      <c r="A10" s="24" t="s">
        <v>22</v>
      </c>
      <c r="B10" s="25">
        <f aca="true" t="shared" si="0" ref="B10:B18">F10+K10+T10</f>
        <v>6994492.2</v>
      </c>
      <c r="C10" s="25">
        <f aca="true" t="shared" si="1" ref="C10:C17">H10+L10+U10</f>
        <v>6975510.2299999995</v>
      </c>
      <c r="D10" s="26">
        <f aca="true" t="shared" si="2" ref="D10:D21">C10/B10*100</f>
        <v>99.7286154668955</v>
      </c>
      <c r="E10" s="25"/>
      <c r="F10" s="25">
        <v>1454000</v>
      </c>
      <c r="G10" s="27">
        <f>Лист2!F10+Лист2!K10+Лист2!P10+Лист2!U10+Лист2!Z10+Лист2!AE10+Лист2!AJ10+Лист2!AO10+Лист2!AT10+Лист2!AY10+Лист2!BD10+Лист2!BI10+Лист2!BN10+Лист2!BS10+Лист2!BX10+Лист2!CC10+Лист2!CH10</f>
        <v>1306754.68</v>
      </c>
      <c r="H10" s="27">
        <f>Лист2!C10</f>
        <v>1490834.3</v>
      </c>
      <c r="I10" s="26">
        <f aca="true" t="shared" si="3" ref="I10:I21">H10/G10*100</f>
        <v>114.08677717534556</v>
      </c>
      <c r="J10" s="26">
        <f aca="true" t="shared" si="4" ref="J10:J21">H10/F10*100</f>
        <v>102.53330811554333</v>
      </c>
      <c r="K10" s="25">
        <v>5363401.2</v>
      </c>
      <c r="L10" s="25">
        <v>5307584.93</v>
      </c>
      <c r="M10" s="26">
        <f aca="true" t="shared" si="5" ref="M10:M21">L10/K10*100</f>
        <v>98.95931204997306</v>
      </c>
      <c r="N10" s="28">
        <v>679500</v>
      </c>
      <c r="O10" s="28">
        <v>679500</v>
      </c>
      <c r="P10" s="26">
        <f aca="true" t="shared" si="6" ref="P10:P21">O10/N10*100</f>
        <v>100</v>
      </c>
      <c r="Q10" s="28">
        <v>1781840</v>
      </c>
      <c r="R10" s="28">
        <v>1781840</v>
      </c>
      <c r="S10" s="26">
        <f>R10/Q10*100</f>
        <v>100</v>
      </c>
      <c r="T10" s="29">
        <v>177091</v>
      </c>
      <c r="U10" s="25">
        <v>177091</v>
      </c>
      <c r="V10" s="26">
        <f aca="true" t="shared" si="7" ref="V10:V19">U10/T10*100</f>
        <v>100</v>
      </c>
      <c r="W10" s="30"/>
      <c r="X10" s="30"/>
      <c r="Y10" s="31"/>
      <c r="Z10" s="32">
        <v>7185553.08</v>
      </c>
      <c r="AA10" s="32">
        <v>7019997.98</v>
      </c>
      <c r="AB10" s="33">
        <f aca="true" t="shared" si="8" ref="AB10:AB21">AA10/Z10*100</f>
        <v>97.69600059791084</v>
      </c>
      <c r="AC10" s="34">
        <f aca="true" t="shared" si="9" ref="AC10:AC21">B10-Z10</f>
        <v>-191060.8799999999</v>
      </c>
      <c r="AD10" s="34">
        <f aca="true" t="shared" si="10" ref="AD10:AD21">C10-AA10</f>
        <v>-44487.75000000093</v>
      </c>
      <c r="AE10" s="35">
        <v>354358.19</v>
      </c>
      <c r="AF10" s="35">
        <v>309840.44</v>
      </c>
      <c r="AG10" s="36"/>
    </row>
    <row r="11" spans="1:33" ht="20.25" customHeight="1">
      <c r="A11" s="24" t="s">
        <v>23</v>
      </c>
      <c r="B11" s="25">
        <f t="shared" si="0"/>
        <v>10326501.909999998</v>
      </c>
      <c r="C11" s="25">
        <f t="shared" si="1"/>
        <v>10404109.449999997</v>
      </c>
      <c r="D11" s="26">
        <f t="shared" si="2"/>
        <v>100.75153755527654</v>
      </c>
      <c r="E11" s="25"/>
      <c r="F11" s="25">
        <v>1343014</v>
      </c>
      <c r="G11" s="27">
        <f>Лист2!F11+Лист2!K11+Лист2!P11+Лист2!U11+Лист2!Z11+Лист2!AE11+Лист2!AJ11+Лист2!AO11+Лист2!AT11+Лист2!AY11+Лист2!BD11+Лист2!BI11+Лист2!BN11+Лист2!BS11+Лист2!BX11+Лист2!CC11+Лист2!CH11</f>
        <v>1636442.2599999998</v>
      </c>
      <c r="H11" s="27">
        <f>Лист2!C11</f>
        <v>1420621.5399999998</v>
      </c>
      <c r="I11" s="26">
        <f t="shared" si="3"/>
        <v>86.8115896738086</v>
      </c>
      <c r="J11" s="26">
        <f t="shared" si="4"/>
        <v>105.7786099028007</v>
      </c>
      <c r="K11" s="25">
        <v>8952134.29</v>
      </c>
      <c r="L11" s="25">
        <v>8952134.29</v>
      </c>
      <c r="M11" s="26">
        <f t="shared" si="5"/>
        <v>100</v>
      </c>
      <c r="N11" s="28">
        <v>1792200</v>
      </c>
      <c r="O11" s="28">
        <v>1792200</v>
      </c>
      <c r="P11" s="26">
        <f t="shared" si="6"/>
        <v>100</v>
      </c>
      <c r="Q11" s="28">
        <v>153300</v>
      </c>
      <c r="R11" s="28">
        <v>153300</v>
      </c>
      <c r="S11" s="26"/>
      <c r="T11" s="25">
        <v>31353.62</v>
      </c>
      <c r="U11" s="25">
        <v>31353.62</v>
      </c>
      <c r="V11" s="26">
        <f t="shared" si="7"/>
        <v>100</v>
      </c>
      <c r="W11" s="31"/>
      <c r="X11" s="31"/>
      <c r="Y11" s="31"/>
      <c r="Z11" s="32">
        <v>10599540.91</v>
      </c>
      <c r="AA11" s="32">
        <v>10584538.26</v>
      </c>
      <c r="AB11" s="33">
        <f t="shared" si="8"/>
        <v>99.85845943586249</v>
      </c>
      <c r="AC11" s="34">
        <f t="shared" si="9"/>
        <v>-273039.00000000186</v>
      </c>
      <c r="AD11" s="34">
        <f t="shared" si="10"/>
        <v>-180428.81000000238</v>
      </c>
      <c r="AE11" s="34">
        <v>279547.74</v>
      </c>
      <c r="AF11" s="35">
        <v>99118.93</v>
      </c>
      <c r="AG11" s="36"/>
    </row>
    <row r="12" spans="1:33" ht="21.75" customHeight="1">
      <c r="A12" s="24" t="s">
        <v>24</v>
      </c>
      <c r="B12" s="25">
        <f t="shared" si="0"/>
        <v>12436358.74</v>
      </c>
      <c r="C12" s="25">
        <f t="shared" si="1"/>
        <v>12335674.06</v>
      </c>
      <c r="D12" s="26">
        <f t="shared" si="2"/>
        <v>99.19040064616212</v>
      </c>
      <c r="E12" s="25"/>
      <c r="F12" s="25">
        <v>1986924</v>
      </c>
      <c r="G12" s="27">
        <f>Лист2!F12+Лист2!K12+Лист2!P12+Лист2!U12+Лист2!Z12+Лист2!AE12+Лист2!AJ12+Лист2!AO12+Лист2!AT12+Лист2!AY12+Лист2!BD12+Лист2!BI12+Лист2!BN12+Лист2!BS12+Лист2!BX12+Лист2!CC12+Лист2!CH12</f>
        <v>2345722.4400000004</v>
      </c>
      <c r="H12" s="27">
        <f>Лист2!C12</f>
        <v>2038528.99</v>
      </c>
      <c r="I12" s="26">
        <f t="shared" si="3"/>
        <v>86.90410064031275</v>
      </c>
      <c r="J12" s="26">
        <f t="shared" si="4"/>
        <v>102.59723019098868</v>
      </c>
      <c r="K12" s="25">
        <v>9765799.17</v>
      </c>
      <c r="L12" s="25">
        <v>9613509.5</v>
      </c>
      <c r="M12" s="26">
        <f t="shared" si="5"/>
        <v>98.4405815914398</v>
      </c>
      <c r="N12" s="28">
        <v>1209100</v>
      </c>
      <c r="O12" s="28">
        <v>1209100</v>
      </c>
      <c r="P12" s="26">
        <f t="shared" si="6"/>
        <v>100</v>
      </c>
      <c r="Q12" s="28">
        <v>1281450</v>
      </c>
      <c r="R12" s="28">
        <v>1281450</v>
      </c>
      <c r="S12" s="26">
        <f aca="true" t="shared" si="11" ref="S12:S19">R12/Q12*100</f>
        <v>100</v>
      </c>
      <c r="T12" s="25">
        <v>683635.57</v>
      </c>
      <c r="U12" s="25">
        <v>683635.57</v>
      </c>
      <c r="V12" s="26">
        <f t="shared" si="7"/>
        <v>100</v>
      </c>
      <c r="W12" s="30"/>
      <c r="X12" s="26"/>
      <c r="Y12" s="31"/>
      <c r="Z12" s="32">
        <v>13020640.12</v>
      </c>
      <c r="AA12" s="32">
        <v>12813336.88</v>
      </c>
      <c r="AB12" s="33">
        <f t="shared" si="8"/>
        <v>98.4078874917864</v>
      </c>
      <c r="AC12" s="34">
        <f t="shared" si="9"/>
        <v>-584281.379999999</v>
      </c>
      <c r="AD12" s="34">
        <f t="shared" si="10"/>
        <v>-477662.8200000003</v>
      </c>
      <c r="AE12" s="34">
        <v>847594.37</v>
      </c>
      <c r="AF12" s="35">
        <v>369931.55</v>
      </c>
      <c r="AG12" s="36"/>
    </row>
    <row r="13" spans="1:33" ht="21" customHeight="1">
      <c r="A13" s="24" t="s">
        <v>25</v>
      </c>
      <c r="B13" s="25">
        <f t="shared" si="0"/>
        <v>12799308.02</v>
      </c>
      <c r="C13" s="25">
        <f t="shared" si="1"/>
        <v>12547705.139999999</v>
      </c>
      <c r="D13" s="26">
        <f t="shared" si="2"/>
        <v>98.03424622950827</v>
      </c>
      <c r="E13" s="25"/>
      <c r="F13" s="25">
        <v>2436200</v>
      </c>
      <c r="G13" s="27">
        <f>Лист2!F13+Лист2!K13+Лист2!P13+Лист2!U13+Лист2!Z13+Лист2!AE13+Лист2!AJ13+Лист2!AO13+Лист2!AT13+Лист2!AY13+Лист2!BD13+Лист2!BI13+Лист2!BN13+Лист2!BS13+Лист2!BX13+Лист2!CC13+Лист2!CH13</f>
        <v>2527465.6199999996</v>
      </c>
      <c r="H13" s="27">
        <f>Лист2!C13</f>
        <v>2537097.1199999996</v>
      </c>
      <c r="I13" s="26">
        <f t="shared" si="3"/>
        <v>100.38107343276148</v>
      </c>
      <c r="J13" s="26">
        <f t="shared" si="4"/>
        <v>104.14157786717017</v>
      </c>
      <c r="K13" s="25">
        <v>10218595.52</v>
      </c>
      <c r="L13" s="25">
        <v>9866095.52</v>
      </c>
      <c r="M13" s="26">
        <f t="shared" si="5"/>
        <v>96.55040656702694</v>
      </c>
      <c r="N13" s="28">
        <v>2033800</v>
      </c>
      <c r="O13" s="28">
        <v>2033800</v>
      </c>
      <c r="P13" s="26">
        <f t="shared" si="6"/>
        <v>100</v>
      </c>
      <c r="Q13" s="28">
        <v>1494100</v>
      </c>
      <c r="R13" s="28">
        <v>1494100</v>
      </c>
      <c r="S13" s="26">
        <f t="shared" si="11"/>
        <v>100</v>
      </c>
      <c r="T13" s="25">
        <v>144512.5</v>
      </c>
      <c r="U13" s="25">
        <v>144512.5</v>
      </c>
      <c r="V13" s="26">
        <f t="shared" si="7"/>
        <v>100</v>
      </c>
      <c r="W13" s="30"/>
      <c r="X13" s="26"/>
      <c r="Y13" s="31"/>
      <c r="Z13" s="32">
        <v>13876638.8</v>
      </c>
      <c r="AA13" s="32">
        <v>13421911.94</v>
      </c>
      <c r="AB13" s="33">
        <f t="shared" si="8"/>
        <v>96.72307634035988</v>
      </c>
      <c r="AC13" s="34">
        <f t="shared" si="9"/>
        <v>-1077330.7800000012</v>
      </c>
      <c r="AD13" s="34">
        <f t="shared" si="10"/>
        <v>-874206.8000000007</v>
      </c>
      <c r="AE13" s="34">
        <v>1265878.28</v>
      </c>
      <c r="AF13" s="35">
        <v>391671.48</v>
      </c>
      <c r="AG13" s="36"/>
    </row>
    <row r="14" spans="1:33" ht="21.75" customHeight="1">
      <c r="A14" s="24" t="s">
        <v>26</v>
      </c>
      <c r="B14" s="25">
        <f t="shared" si="0"/>
        <v>8938978.06</v>
      </c>
      <c r="C14" s="25">
        <f t="shared" si="1"/>
        <v>8969018.92</v>
      </c>
      <c r="D14" s="26">
        <f t="shared" si="2"/>
        <v>100.33606593279858</v>
      </c>
      <c r="E14" s="25"/>
      <c r="F14" s="25">
        <v>1493400</v>
      </c>
      <c r="G14" s="27">
        <f>Лист2!F14+Лист2!K14+Лист2!P14+Лист2!U14+Лист2!Z14+Лист2!AE14+Лист2!AJ14+Лист2!AO14+Лист2!AT14+Лист2!AY14+Лист2!BD14+Лист2!BI14+Лист2!BN14+Лист2!BS14+Лист2!BX14+Лист2!CC14+Лист2!CH14</f>
        <v>1706209.6299999997</v>
      </c>
      <c r="H14" s="27">
        <f>Лист2!C14</f>
        <v>1523440.86</v>
      </c>
      <c r="I14" s="26">
        <f t="shared" si="3"/>
        <v>89.28802376997488</v>
      </c>
      <c r="J14" s="26">
        <f t="shared" si="4"/>
        <v>102.01157492969064</v>
      </c>
      <c r="K14" s="25">
        <v>7202262.16</v>
      </c>
      <c r="L14" s="25">
        <v>7202262.16</v>
      </c>
      <c r="M14" s="26">
        <f t="shared" si="5"/>
        <v>100</v>
      </c>
      <c r="N14" s="28">
        <v>834400</v>
      </c>
      <c r="O14" s="28">
        <v>834400</v>
      </c>
      <c r="P14" s="26">
        <f t="shared" si="6"/>
        <v>100</v>
      </c>
      <c r="Q14" s="28">
        <v>1325900</v>
      </c>
      <c r="R14" s="28">
        <v>1325900</v>
      </c>
      <c r="S14" s="26">
        <f t="shared" si="11"/>
        <v>100</v>
      </c>
      <c r="T14" s="25">
        <v>243315.9</v>
      </c>
      <c r="U14" s="25">
        <v>243315.9</v>
      </c>
      <c r="V14" s="26">
        <f t="shared" si="7"/>
        <v>100</v>
      </c>
      <c r="W14" s="30"/>
      <c r="X14" s="30"/>
      <c r="Y14" s="31"/>
      <c r="Z14" s="32">
        <v>9007212.33</v>
      </c>
      <c r="AA14" s="32">
        <v>8999904.6</v>
      </c>
      <c r="AB14" s="33">
        <f t="shared" si="8"/>
        <v>99.91886801673743</v>
      </c>
      <c r="AC14" s="34">
        <f t="shared" si="9"/>
        <v>-68234.26999999955</v>
      </c>
      <c r="AD14" s="34">
        <f t="shared" si="10"/>
        <v>-30885.679999999702</v>
      </c>
      <c r="AE14" s="34">
        <v>310719.01</v>
      </c>
      <c r="AF14" s="35">
        <v>279833.33</v>
      </c>
      <c r="AG14" s="36"/>
    </row>
    <row r="15" spans="1:33" ht="21.75" customHeight="1">
      <c r="A15" s="24" t="s">
        <v>27</v>
      </c>
      <c r="B15" s="25">
        <f t="shared" si="0"/>
        <v>8722469</v>
      </c>
      <c r="C15" s="25">
        <f t="shared" si="1"/>
        <v>8755426.62</v>
      </c>
      <c r="D15" s="26">
        <f t="shared" si="2"/>
        <v>100.37784737326095</v>
      </c>
      <c r="E15" s="25"/>
      <c r="F15" s="25">
        <v>2179300</v>
      </c>
      <c r="G15" s="27">
        <f>Лист2!F15+Лист2!K15+Лист2!P15+Лист2!U15+Лист2!Z15+Лист2!AE15+Лист2!AJ15+Лист2!AO15+Лист2!AT15+Лист2!AY15+Лист2!BD15+Лист2!BI15+Лист2!BN15+Лист2!BS15+Лист2!BX15+Лист2!CC15+Лист2!CH15</f>
        <v>2056099.4999999998</v>
      </c>
      <c r="H15" s="27">
        <f>Лист2!C15</f>
        <v>2222117.62</v>
      </c>
      <c r="I15" s="26">
        <f t="shared" si="3"/>
        <v>108.07442052293676</v>
      </c>
      <c r="J15" s="26">
        <f t="shared" si="4"/>
        <v>101.96474188959759</v>
      </c>
      <c r="K15" s="25">
        <v>6475074.8</v>
      </c>
      <c r="L15" s="25">
        <v>6465214.8</v>
      </c>
      <c r="M15" s="26">
        <f t="shared" si="5"/>
        <v>99.84772376683587</v>
      </c>
      <c r="N15" s="28">
        <v>1607500</v>
      </c>
      <c r="O15" s="28">
        <v>1607500</v>
      </c>
      <c r="P15" s="26">
        <f t="shared" si="6"/>
        <v>100</v>
      </c>
      <c r="Q15" s="28">
        <v>786580</v>
      </c>
      <c r="R15" s="28">
        <v>786580</v>
      </c>
      <c r="S15" s="26">
        <f t="shared" si="11"/>
        <v>100</v>
      </c>
      <c r="T15" s="25">
        <v>68094.2</v>
      </c>
      <c r="U15" s="25">
        <v>68094.2</v>
      </c>
      <c r="V15" s="26">
        <f t="shared" si="7"/>
        <v>100</v>
      </c>
      <c r="W15" s="30"/>
      <c r="X15" s="30"/>
      <c r="Y15" s="31"/>
      <c r="Z15" s="32">
        <v>9050512.81</v>
      </c>
      <c r="AA15" s="32">
        <v>8917322.47</v>
      </c>
      <c r="AB15" s="33">
        <f t="shared" si="8"/>
        <v>98.52836692465827</v>
      </c>
      <c r="AC15" s="34">
        <f t="shared" si="9"/>
        <v>-328043.8100000005</v>
      </c>
      <c r="AD15" s="34">
        <f t="shared" si="10"/>
        <v>-161895.8500000015</v>
      </c>
      <c r="AE15" s="34">
        <v>657695.38</v>
      </c>
      <c r="AF15" s="35">
        <v>495799.53</v>
      </c>
      <c r="AG15" s="36"/>
    </row>
    <row r="16" spans="1:33" ht="19.5" customHeight="1">
      <c r="A16" s="24" t="s">
        <v>28</v>
      </c>
      <c r="B16" s="25">
        <f t="shared" si="0"/>
        <v>6733734.75</v>
      </c>
      <c r="C16" s="25">
        <f t="shared" si="1"/>
        <v>6751250.1</v>
      </c>
      <c r="D16" s="26">
        <f t="shared" si="2"/>
        <v>100.26011345338483</v>
      </c>
      <c r="E16" s="25"/>
      <c r="F16" s="25">
        <v>1460500</v>
      </c>
      <c r="G16" s="27">
        <f>Лист2!F16+Лист2!K16+Лист2!P16+Лист2!U16+Лист2!Z16+Лист2!AE16+Лист2!AJ16+Лист2!AO16+Лист2!AT16+Лист2!AY16+Лист2!BD16+Лист2!BI16+Лист2!BN16+Лист2!BS16+Лист2!BX16+Лист2!CC16+Лист2!CH16</f>
        <v>1401981.82</v>
      </c>
      <c r="H16" s="27">
        <f>Лист2!C16</f>
        <v>1478015.35</v>
      </c>
      <c r="I16" s="26">
        <f t="shared" si="3"/>
        <v>105.42328929771713</v>
      </c>
      <c r="J16" s="26">
        <f t="shared" si="4"/>
        <v>101.19927079767204</v>
      </c>
      <c r="K16" s="25">
        <v>5205249.23</v>
      </c>
      <c r="L16" s="25">
        <v>5205249.23</v>
      </c>
      <c r="M16" s="26">
        <f t="shared" si="5"/>
        <v>100</v>
      </c>
      <c r="N16" s="28">
        <v>872000</v>
      </c>
      <c r="O16" s="28">
        <v>872000</v>
      </c>
      <c r="P16" s="26">
        <f t="shared" si="6"/>
        <v>100</v>
      </c>
      <c r="Q16" s="28">
        <v>527800</v>
      </c>
      <c r="R16" s="28">
        <v>527800</v>
      </c>
      <c r="S16" s="26">
        <f t="shared" si="11"/>
        <v>100</v>
      </c>
      <c r="T16" s="25">
        <v>67985.52</v>
      </c>
      <c r="U16" s="25">
        <v>67985.52</v>
      </c>
      <c r="V16" s="26">
        <f t="shared" si="7"/>
        <v>100</v>
      </c>
      <c r="W16" s="30"/>
      <c r="X16" s="31"/>
      <c r="Y16" s="31"/>
      <c r="Z16" s="32">
        <v>7175826.25</v>
      </c>
      <c r="AA16" s="32">
        <v>7054503.3</v>
      </c>
      <c r="AB16" s="33">
        <f t="shared" si="8"/>
        <v>98.30928250248535</v>
      </c>
      <c r="AC16" s="34">
        <f t="shared" si="9"/>
        <v>-442091.5</v>
      </c>
      <c r="AD16" s="34">
        <f t="shared" si="10"/>
        <v>-303253.2000000002</v>
      </c>
      <c r="AE16" s="34">
        <v>585134.62</v>
      </c>
      <c r="AF16" s="35">
        <v>281881.42</v>
      </c>
      <c r="AG16" s="36"/>
    </row>
    <row r="17" spans="1:33" ht="20.25" customHeight="1">
      <c r="A17" s="24" t="s">
        <v>29</v>
      </c>
      <c r="B17" s="25">
        <f t="shared" si="0"/>
        <v>38483710.949999996</v>
      </c>
      <c r="C17" s="25">
        <f t="shared" si="1"/>
        <v>29925003.75</v>
      </c>
      <c r="D17" s="26">
        <f t="shared" si="2"/>
        <v>77.76018219469556</v>
      </c>
      <c r="E17" s="25"/>
      <c r="F17" s="25">
        <v>5835448</v>
      </c>
      <c r="G17" s="27">
        <f>Лист2!F17+Лист2!K17+Лист2!P17+Лист2!U17+Лист2!Z17+Лист2!AE17+Лист2!AJ17+Лист2!AO17+Лист2!AT17+Лист2!AY17+Лист2!BD17+Лист2!BI17+Лист2!BN17+Лист2!BS17+Лист2!BX17+Лист2!CC17+Лист2!CH17</f>
        <v>6110948.960000001</v>
      </c>
      <c r="H17" s="27">
        <f>Лист2!C17</f>
        <v>6102022.8</v>
      </c>
      <c r="I17" s="26">
        <f t="shared" si="3"/>
        <v>99.85393168788632</v>
      </c>
      <c r="J17" s="26">
        <f t="shared" si="4"/>
        <v>104.56819767736769</v>
      </c>
      <c r="K17" s="25">
        <v>32086433.15</v>
      </c>
      <c r="L17" s="25">
        <v>23261151.15</v>
      </c>
      <c r="M17" s="26">
        <f t="shared" si="5"/>
        <v>72.49528497373663</v>
      </c>
      <c r="N17" s="28">
        <v>3641700</v>
      </c>
      <c r="O17" s="28">
        <v>3641700</v>
      </c>
      <c r="P17" s="26">
        <f t="shared" si="6"/>
        <v>100</v>
      </c>
      <c r="Q17" s="28">
        <v>2880096</v>
      </c>
      <c r="R17" s="28">
        <v>2880096</v>
      </c>
      <c r="S17" s="26">
        <f t="shared" si="11"/>
        <v>100</v>
      </c>
      <c r="T17" s="25">
        <v>561829.8</v>
      </c>
      <c r="U17" s="25">
        <v>561829.8</v>
      </c>
      <c r="V17" s="26">
        <f t="shared" si="7"/>
        <v>100</v>
      </c>
      <c r="W17" s="30"/>
      <c r="X17" s="30"/>
      <c r="Y17" s="31"/>
      <c r="Z17" s="32">
        <v>39354870.59</v>
      </c>
      <c r="AA17" s="32">
        <v>30511570.23</v>
      </c>
      <c r="AB17" s="33">
        <f t="shared" si="8"/>
        <v>77.52933696027178</v>
      </c>
      <c r="AC17" s="34">
        <f t="shared" si="9"/>
        <v>-871159.640000008</v>
      </c>
      <c r="AD17" s="34">
        <f t="shared" si="10"/>
        <v>-586566.4800000004</v>
      </c>
      <c r="AE17" s="34">
        <v>1301938.51</v>
      </c>
      <c r="AF17" s="35">
        <v>715372.03</v>
      </c>
      <c r="AG17" s="36"/>
    </row>
    <row r="18" spans="1:33" ht="18.75" customHeight="1">
      <c r="A18" s="24" t="s">
        <v>30</v>
      </c>
      <c r="B18" s="25">
        <f t="shared" si="0"/>
        <v>13002933.27</v>
      </c>
      <c r="C18" s="25">
        <f>H18+L18+U18+X18</f>
        <v>13038367.35</v>
      </c>
      <c r="D18" s="26">
        <f t="shared" si="2"/>
        <v>100.27250835841596</v>
      </c>
      <c r="E18" s="25"/>
      <c r="F18" s="25">
        <v>2884555</v>
      </c>
      <c r="G18" s="27">
        <f>Лист2!F18+Лист2!K18+Лист2!P18+Лист2!U18+Лист2!Z18+Лист2!AE18+Лист2!AJ18+Лист2!AO18+Лист2!AT18+Лист2!AY18+Лист2!BD18+Лист2!BI18+Лист2!BN18+Лист2!BS18+Лист2!BX18+Лист2!CC18+Лист2!CH18</f>
        <v>2926120.04</v>
      </c>
      <c r="H18" s="27">
        <f>Лист2!C18</f>
        <v>2923279.08</v>
      </c>
      <c r="I18" s="26">
        <f t="shared" si="3"/>
        <v>99.9029103399326</v>
      </c>
      <c r="J18" s="26">
        <f t="shared" si="4"/>
        <v>101.3424628755562</v>
      </c>
      <c r="K18" s="25">
        <v>9834086.17</v>
      </c>
      <c r="L18" s="25">
        <v>9830796.17</v>
      </c>
      <c r="M18" s="26">
        <f t="shared" si="5"/>
        <v>99.96654493418986</v>
      </c>
      <c r="N18" s="28">
        <v>2428600</v>
      </c>
      <c r="O18" s="28">
        <v>2428600</v>
      </c>
      <c r="P18" s="26">
        <f t="shared" si="6"/>
        <v>100</v>
      </c>
      <c r="Q18" s="28">
        <v>1182000</v>
      </c>
      <c r="R18" s="28">
        <v>1182000</v>
      </c>
      <c r="S18" s="26">
        <f t="shared" si="11"/>
        <v>100</v>
      </c>
      <c r="T18" s="25">
        <v>284292.1</v>
      </c>
      <c r="U18" s="25">
        <v>284292.1</v>
      </c>
      <c r="V18" s="26">
        <f t="shared" si="7"/>
        <v>100</v>
      </c>
      <c r="W18" s="30"/>
      <c r="X18" s="25"/>
      <c r="Y18" s="31"/>
      <c r="Z18" s="32">
        <v>13167242.1</v>
      </c>
      <c r="AA18" s="32">
        <v>13150876.7</v>
      </c>
      <c r="AB18" s="33">
        <f t="shared" si="8"/>
        <v>99.87571125467495</v>
      </c>
      <c r="AC18" s="34">
        <f t="shared" si="9"/>
        <v>-164308.83000000007</v>
      </c>
      <c r="AD18" s="34">
        <f t="shared" si="10"/>
        <v>-112509.34999999963</v>
      </c>
      <c r="AE18" s="34">
        <v>492082.43</v>
      </c>
      <c r="AF18" s="35">
        <v>379573.08</v>
      </c>
      <c r="AG18" s="36"/>
    </row>
    <row r="19" spans="1:33" ht="20.25" customHeight="1">
      <c r="A19" s="37" t="s">
        <v>31</v>
      </c>
      <c r="B19" s="38">
        <f>SUM(B10:B18)</f>
        <v>118438486.9</v>
      </c>
      <c r="C19" s="38">
        <f>C10+C11+C12+C13+C14+C15+C16+C17+C18</f>
        <v>109702065.61999999</v>
      </c>
      <c r="D19" s="30">
        <f t="shared" si="2"/>
        <v>92.623663550028</v>
      </c>
      <c r="E19" s="38"/>
      <c r="F19" s="38">
        <f>SUM(F10:F18)</f>
        <v>21073341</v>
      </c>
      <c r="G19" s="39">
        <f>G10+G11+G12+G13+G14+G15+G16+G17+G18</f>
        <v>22017744.95</v>
      </c>
      <c r="H19" s="39">
        <f>Лист2!C19</f>
        <v>21735957.66</v>
      </c>
      <c r="I19" s="30">
        <f t="shared" si="3"/>
        <v>98.72018096930495</v>
      </c>
      <c r="J19" s="30">
        <f t="shared" si="4"/>
        <v>103.14433605947913</v>
      </c>
      <c r="K19" s="38">
        <f>SUM(K10:K18)</f>
        <v>95103035.68999998</v>
      </c>
      <c r="L19" s="38">
        <f>SUM(L10:L18)</f>
        <v>85703997.75</v>
      </c>
      <c r="M19" s="30">
        <f t="shared" si="5"/>
        <v>90.1169948237643</v>
      </c>
      <c r="N19" s="40">
        <f>SUM(N10:N18)</f>
        <v>15098800</v>
      </c>
      <c r="O19" s="41">
        <f>SUM(O10:O18)</f>
        <v>15098800</v>
      </c>
      <c r="P19" s="30">
        <f t="shared" si="6"/>
        <v>100</v>
      </c>
      <c r="Q19" s="41">
        <f>SUM(Q10:Q18)</f>
        <v>11413066</v>
      </c>
      <c r="R19" s="41">
        <f>SUM(R10:R18)</f>
        <v>11413066</v>
      </c>
      <c r="S19" s="30">
        <f t="shared" si="11"/>
        <v>100</v>
      </c>
      <c r="T19" s="38">
        <f>SUM(T10:T18)</f>
        <v>2262110.21</v>
      </c>
      <c r="U19" s="38">
        <f>SUM(U10:U18)</f>
        <v>2262110.21</v>
      </c>
      <c r="V19" s="30">
        <f t="shared" si="7"/>
        <v>100</v>
      </c>
      <c r="W19" s="38">
        <f>W10+W11+W12+W13+W14+W15+W16+W17+W18</f>
        <v>0</v>
      </c>
      <c r="X19" s="38">
        <f>X10+X11+X12+X14+X16+X17+X18</f>
        <v>0</v>
      </c>
      <c r="Y19" s="42"/>
      <c r="Z19" s="43">
        <f>SUM(Z10:Z18)</f>
        <v>122438036.99000001</v>
      </c>
      <c r="AA19" s="43">
        <f>SUM(AA10:AA18)</f>
        <v>112473962.36000001</v>
      </c>
      <c r="AB19" s="33">
        <f t="shared" si="8"/>
        <v>91.86194513163112</v>
      </c>
      <c r="AC19" s="44">
        <f t="shared" si="9"/>
        <v>-3999550.0900000036</v>
      </c>
      <c r="AD19" s="44">
        <f t="shared" si="10"/>
        <v>-2771896.7400000244</v>
      </c>
      <c r="AE19" s="44">
        <f>SUM(AE10:AE18)</f>
        <v>6094948.53</v>
      </c>
      <c r="AF19" s="44">
        <f>AF10+AF11+AF12+AF13+AF14+AF15+AF16+AF17+AF18</f>
        <v>3323021.79</v>
      </c>
      <c r="AG19" s="36"/>
    </row>
    <row r="20" spans="1:33" ht="21" customHeight="1">
      <c r="A20" s="24" t="s">
        <v>32</v>
      </c>
      <c r="B20" s="25">
        <f>K20+T20+W20+F20</f>
        <v>505117594.25</v>
      </c>
      <c r="C20" s="25">
        <f>H20+L20+X20+Y20</f>
        <v>486678576.54</v>
      </c>
      <c r="D20" s="26">
        <f t="shared" si="2"/>
        <v>96.34955940559182</v>
      </c>
      <c r="E20" s="25"/>
      <c r="F20" s="25">
        <f>F48</f>
        <v>75152100</v>
      </c>
      <c r="G20" s="25">
        <f>G48</f>
        <v>71508737.82000001</v>
      </c>
      <c r="H20" s="25">
        <f>H48</f>
        <v>81091640.66</v>
      </c>
      <c r="I20" s="26">
        <f t="shared" si="3"/>
        <v>113.4010236121379</v>
      </c>
      <c r="J20" s="26">
        <f t="shared" si="4"/>
        <v>107.90335953353265</v>
      </c>
      <c r="K20" s="25">
        <v>456301492.67</v>
      </c>
      <c r="L20" s="25">
        <v>431922934.3</v>
      </c>
      <c r="M20" s="26">
        <f t="shared" si="5"/>
        <v>94.6573573039721</v>
      </c>
      <c r="N20" s="28">
        <v>25515600</v>
      </c>
      <c r="O20" s="45">
        <v>25515600</v>
      </c>
      <c r="P20" s="26">
        <f t="shared" si="6"/>
        <v>100</v>
      </c>
      <c r="Q20" s="28"/>
      <c r="R20" s="45"/>
      <c r="S20" s="26"/>
      <c r="T20" s="25"/>
      <c r="U20" s="28"/>
      <c r="V20" s="30"/>
      <c r="W20" s="25">
        <v>-26335998.42</v>
      </c>
      <c r="X20" s="46">
        <v>-26335998.42</v>
      </c>
      <c r="Y20" s="31"/>
      <c r="Z20" s="32">
        <v>542486494.32</v>
      </c>
      <c r="AA20" s="32">
        <v>507598832.53</v>
      </c>
      <c r="AB20" s="47">
        <f t="shared" si="8"/>
        <v>93.5689344978567</v>
      </c>
      <c r="AC20" s="34">
        <f t="shared" si="9"/>
        <v>-37368900.07000005</v>
      </c>
      <c r="AD20" s="34">
        <f t="shared" si="10"/>
        <v>-20920255.98999995</v>
      </c>
      <c r="AE20" s="34">
        <v>38477001.65</v>
      </c>
      <c r="AF20" s="34">
        <v>17556745.66</v>
      </c>
      <c r="AG20" s="36"/>
    </row>
    <row r="21" spans="1:33" ht="30.75" customHeight="1">
      <c r="A21" s="37" t="s">
        <v>33</v>
      </c>
      <c r="B21" s="38">
        <f>F21+K21+T21+W21</f>
        <v>522528999.4400001</v>
      </c>
      <c r="C21" s="38">
        <f>H21+L21+U21+X21</f>
        <v>504752598.39</v>
      </c>
      <c r="D21" s="30">
        <f t="shared" si="2"/>
        <v>96.59800679597663</v>
      </c>
      <c r="E21" s="38"/>
      <c r="F21" s="38">
        <f>F19+F20</f>
        <v>96225441</v>
      </c>
      <c r="G21" s="38">
        <f>SUM(G19:G20)</f>
        <v>93526482.77000001</v>
      </c>
      <c r="H21" s="38">
        <f>SUM(H19:H20)</f>
        <v>102827598.32</v>
      </c>
      <c r="I21" s="30">
        <f t="shared" si="3"/>
        <v>109.94490039027048</v>
      </c>
      <c r="J21" s="30">
        <f t="shared" si="4"/>
        <v>106.86113490506114</v>
      </c>
      <c r="K21" s="38">
        <f>K20-5924046.02</f>
        <v>450377446.65000004</v>
      </c>
      <c r="L21" s="48">
        <f>L20-5924046.02</f>
        <v>425998888.28000003</v>
      </c>
      <c r="M21" s="30">
        <f t="shared" si="5"/>
        <v>94.58708277882634</v>
      </c>
      <c r="N21" s="40">
        <f>N20</f>
        <v>25515600</v>
      </c>
      <c r="O21" s="40">
        <f>O20</f>
        <v>25515600</v>
      </c>
      <c r="P21" s="30">
        <f t="shared" si="6"/>
        <v>100</v>
      </c>
      <c r="Q21" s="40"/>
      <c r="R21" s="40">
        <f>R20</f>
        <v>0</v>
      </c>
      <c r="S21" s="30">
        <v>0</v>
      </c>
      <c r="T21" s="38">
        <f>T19</f>
        <v>2262110.21</v>
      </c>
      <c r="U21" s="38">
        <f>U19+U20</f>
        <v>2262110.21</v>
      </c>
      <c r="V21" s="30">
        <f>U21/T21*100</f>
        <v>100</v>
      </c>
      <c r="W21" s="38">
        <f>W20</f>
        <v>-26335998.42</v>
      </c>
      <c r="X21" s="49">
        <f>X20</f>
        <v>-26335998.42</v>
      </c>
      <c r="Y21" s="42">
        <f>Y20</f>
        <v>0</v>
      </c>
      <c r="Z21" s="43">
        <f>Z19+Z20-K19-5924046.02</f>
        <v>563897449.6000001</v>
      </c>
      <c r="AA21" s="38">
        <f>AA19+AA20-L19-5924046.02</f>
        <v>528444751.12</v>
      </c>
      <c r="AB21" s="33">
        <f t="shared" si="8"/>
        <v>93.71291739213426</v>
      </c>
      <c r="AC21" s="44">
        <f t="shared" si="9"/>
        <v>-41368450.160000026</v>
      </c>
      <c r="AD21" s="44">
        <f t="shared" si="10"/>
        <v>-23692152.73000002</v>
      </c>
      <c r="AE21" s="44">
        <f>AE19+AE20</f>
        <v>44571950.18</v>
      </c>
      <c r="AF21" s="44">
        <f>AF19+AF20</f>
        <v>20879767.45</v>
      </c>
      <c r="AG21" s="36"/>
    </row>
    <row r="22" spans="1:32" ht="18" customHeight="1">
      <c r="A22" s="50"/>
      <c r="B22" s="51"/>
      <c r="C22" s="52"/>
      <c r="D22" s="53"/>
      <c r="E22" s="53"/>
      <c r="F22" s="51"/>
      <c r="G22" s="52"/>
      <c r="H22" s="52"/>
      <c r="I22" s="53"/>
      <c r="J22" s="54"/>
      <c r="K22" s="55"/>
      <c r="L22" s="56"/>
      <c r="M22" s="53"/>
      <c r="N22" s="55"/>
      <c r="O22" s="57"/>
      <c r="P22" s="53"/>
      <c r="Q22" s="55"/>
      <c r="R22" s="57"/>
      <c r="S22" s="53"/>
      <c r="T22" s="58"/>
      <c r="U22" s="58"/>
      <c r="V22" s="53"/>
      <c r="W22" s="52" t="s">
        <v>34</v>
      </c>
      <c r="X22" s="52"/>
      <c r="Y22" s="52"/>
      <c r="Z22" s="59"/>
      <c r="AA22" s="60"/>
      <c r="AB22" s="61"/>
      <c r="AC22" s="62"/>
      <c r="AD22" s="63"/>
      <c r="AE22" s="62"/>
      <c r="AF22" s="62"/>
    </row>
    <row r="23" spans="1:32" ht="17.25" customHeight="1">
      <c r="A23" s="64"/>
      <c r="B23" s="65" t="s">
        <v>35</v>
      </c>
      <c r="C23" s="65"/>
      <c r="D23" s="65"/>
      <c r="E23" s="65" t="s">
        <v>36</v>
      </c>
      <c r="F23" s="65"/>
      <c r="G23" s="66"/>
      <c r="H23" s="66"/>
      <c r="I23" s="53"/>
      <c r="J23" s="53"/>
      <c r="K23" s="53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8"/>
    </row>
    <row r="24" spans="1:32" ht="15" customHeight="1">
      <c r="A24" s="69" t="s">
        <v>37</v>
      </c>
      <c r="B24" s="69"/>
      <c r="C24" s="69"/>
      <c r="D24" s="69"/>
      <c r="E24" s="70">
        <f>SUM(E25:E33)</f>
        <v>60926742.04000001</v>
      </c>
      <c r="F24" s="70">
        <f>SUM(F25:F33)</f>
        <v>65390600</v>
      </c>
      <c r="G24" s="70">
        <f>SUM(G25:G33)</f>
        <v>60926742.04000001</v>
      </c>
      <c r="H24" s="70">
        <f>SUM(H25:H33)</f>
        <v>70656596.02</v>
      </c>
      <c r="I24" s="71">
        <f aca="true" t="shared" si="12" ref="I24:I26">H24/G24*100</f>
        <v>115.96975917998715</v>
      </c>
      <c r="J24" s="72">
        <f aca="true" t="shared" si="13" ref="J24:J34">H24/F24*100</f>
        <v>108.05313916679155</v>
      </c>
      <c r="K24" s="73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5"/>
    </row>
    <row r="25" spans="1:32" ht="15" customHeight="1">
      <c r="A25" s="74" t="s">
        <v>38</v>
      </c>
      <c r="B25" s="74"/>
      <c r="C25" s="74"/>
      <c r="D25" s="74"/>
      <c r="E25" s="34">
        <v>46237654.7</v>
      </c>
      <c r="F25" s="34">
        <v>50730100</v>
      </c>
      <c r="G25" s="75">
        <v>46237654.7</v>
      </c>
      <c r="H25" s="76">
        <v>55441745.22</v>
      </c>
      <c r="I25" s="77">
        <f t="shared" si="12"/>
        <v>119.90604968984293</v>
      </c>
      <c r="J25" s="26">
        <f t="shared" si="13"/>
        <v>109.28767185556502</v>
      </c>
      <c r="K25" s="73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24" customHeight="1">
      <c r="A26" s="78" t="s">
        <v>39</v>
      </c>
      <c r="B26" s="78"/>
      <c r="C26" s="78"/>
      <c r="D26" s="78"/>
      <c r="E26" s="34">
        <v>3420572.95</v>
      </c>
      <c r="F26" s="34">
        <v>3046300</v>
      </c>
      <c r="G26" s="75">
        <v>3420572.95</v>
      </c>
      <c r="H26" s="76">
        <v>3132584.04</v>
      </c>
      <c r="I26" s="77">
        <f t="shared" si="12"/>
        <v>91.58068211935078</v>
      </c>
      <c r="J26" s="26">
        <f t="shared" si="13"/>
        <v>102.83242096970096</v>
      </c>
      <c r="K26" s="73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24" customHeight="1">
      <c r="A27" s="24" t="s">
        <v>40</v>
      </c>
      <c r="B27" s="24"/>
      <c r="C27" s="24"/>
      <c r="D27" s="24"/>
      <c r="E27" s="34"/>
      <c r="F27" s="34">
        <v>1409000</v>
      </c>
      <c r="G27" s="79">
        <v>0</v>
      </c>
      <c r="H27" s="76">
        <v>1439338.97</v>
      </c>
      <c r="I27" s="77"/>
      <c r="J27" s="26">
        <f t="shared" si="13"/>
        <v>102.15322711142653</v>
      </c>
      <c r="K27" s="73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 customHeight="1">
      <c r="A28" s="74" t="s">
        <v>41</v>
      </c>
      <c r="B28" s="74"/>
      <c r="C28" s="74"/>
      <c r="D28" s="74"/>
      <c r="E28" s="34">
        <v>4180908.3</v>
      </c>
      <c r="F28" s="34">
        <v>3540000</v>
      </c>
      <c r="G28" s="75">
        <v>4180908.3</v>
      </c>
      <c r="H28" s="76">
        <v>3625061.38</v>
      </c>
      <c r="I28" s="77">
        <f aca="true" t="shared" si="14" ref="I28:I46">H28/G28*100</f>
        <v>86.70511572808233</v>
      </c>
      <c r="J28" s="26">
        <f t="shared" si="13"/>
        <v>102.4028638418079</v>
      </c>
      <c r="K28" s="7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" customHeight="1">
      <c r="A29" s="74" t="s">
        <v>42</v>
      </c>
      <c r="B29" s="74"/>
      <c r="C29" s="74"/>
      <c r="D29" s="74"/>
      <c r="E29" s="34">
        <v>2787527.51</v>
      </c>
      <c r="F29" s="34">
        <v>2230200</v>
      </c>
      <c r="G29" s="75">
        <v>2787527.51</v>
      </c>
      <c r="H29" s="76">
        <v>2233805.08</v>
      </c>
      <c r="I29" s="77">
        <f t="shared" si="14"/>
        <v>80.13571424807213</v>
      </c>
      <c r="J29" s="26">
        <f t="shared" si="13"/>
        <v>100.16164828266523</v>
      </c>
      <c r="K29" s="7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26.25" customHeight="1">
      <c r="A30" s="78" t="s">
        <v>43</v>
      </c>
      <c r="B30" s="78"/>
      <c r="C30" s="78"/>
      <c r="D30" s="78"/>
      <c r="E30" s="34">
        <v>15416.38</v>
      </c>
      <c r="F30" s="34">
        <v>40000</v>
      </c>
      <c r="G30" s="75">
        <v>15416.38</v>
      </c>
      <c r="H30" s="76">
        <v>45001.74</v>
      </c>
      <c r="I30" s="77">
        <f t="shared" si="14"/>
        <v>291.90860630057125</v>
      </c>
      <c r="J30" s="26">
        <f t="shared" si="13"/>
        <v>112.50434999999999</v>
      </c>
      <c r="K30" s="7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" customHeight="1">
      <c r="A31" s="74" t="s">
        <v>44</v>
      </c>
      <c r="B31" s="74"/>
      <c r="C31" s="74"/>
      <c r="D31" s="74"/>
      <c r="E31" s="34">
        <v>1734024.07</v>
      </c>
      <c r="F31" s="34">
        <v>1760000</v>
      </c>
      <c r="G31" s="75">
        <v>1734024.07</v>
      </c>
      <c r="H31" s="76">
        <v>1853590.21</v>
      </c>
      <c r="I31" s="77">
        <f t="shared" si="14"/>
        <v>106.89529874865</v>
      </c>
      <c r="J31" s="26">
        <f t="shared" si="13"/>
        <v>105.31762556818181</v>
      </c>
      <c r="K31" s="7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5" customHeight="1">
      <c r="A32" s="74" t="s">
        <v>45</v>
      </c>
      <c r="B32" s="74"/>
      <c r="C32" s="74"/>
      <c r="D32" s="74"/>
      <c r="E32" s="34">
        <v>866155</v>
      </c>
      <c r="F32" s="34">
        <v>490000</v>
      </c>
      <c r="G32" s="75">
        <v>866155</v>
      </c>
      <c r="H32" s="76">
        <v>561550</v>
      </c>
      <c r="I32" s="77">
        <f t="shared" si="14"/>
        <v>64.83250688387182</v>
      </c>
      <c r="J32" s="26">
        <f t="shared" si="13"/>
        <v>114.60204081632652</v>
      </c>
      <c r="K32" s="7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5" customHeight="1">
      <c r="A33" s="74" t="s">
        <v>46</v>
      </c>
      <c r="B33" s="74"/>
      <c r="C33" s="74"/>
      <c r="D33" s="74"/>
      <c r="E33" s="34">
        <v>1684483.13</v>
      </c>
      <c r="F33" s="34">
        <v>2145000</v>
      </c>
      <c r="G33" s="75">
        <v>1684483.13</v>
      </c>
      <c r="H33" s="76">
        <v>2323919.38</v>
      </c>
      <c r="I33" s="77">
        <f t="shared" si="14"/>
        <v>137.9603831354488</v>
      </c>
      <c r="J33" s="26">
        <f t="shared" si="13"/>
        <v>108.34122983682984</v>
      </c>
      <c r="K33" s="7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5" customHeight="1">
      <c r="A34" s="69" t="s">
        <v>47</v>
      </c>
      <c r="B34" s="69"/>
      <c r="C34" s="69"/>
      <c r="D34" s="69"/>
      <c r="E34" s="44">
        <f>SUM(E35:E47)</f>
        <v>10581995.78</v>
      </c>
      <c r="F34" s="44">
        <f>SUM(F35:F47)</f>
        <v>9761500</v>
      </c>
      <c r="G34" s="44">
        <f>SUM(G35:G47)</f>
        <v>10581995.78</v>
      </c>
      <c r="H34" s="80">
        <f>SUM(H35:H47)</f>
        <v>10435044.64</v>
      </c>
      <c r="I34" s="81">
        <f t="shared" si="14"/>
        <v>98.61130978451402</v>
      </c>
      <c r="J34" s="30">
        <f t="shared" si="13"/>
        <v>106.90001167853302</v>
      </c>
      <c r="K34" s="7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24.75" customHeight="1">
      <c r="A35" s="24" t="s">
        <v>48</v>
      </c>
      <c r="B35" s="24"/>
      <c r="C35" s="24"/>
      <c r="D35" s="24"/>
      <c r="E35" s="34">
        <v>3490</v>
      </c>
      <c r="F35" s="34"/>
      <c r="G35" s="75">
        <v>3490</v>
      </c>
      <c r="H35" s="76"/>
      <c r="I35" s="77">
        <f t="shared" si="14"/>
        <v>0</v>
      </c>
      <c r="J35" s="26"/>
      <c r="K35" s="7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5" customHeight="1">
      <c r="A36" s="74" t="s">
        <v>49</v>
      </c>
      <c r="B36" s="74"/>
      <c r="C36" s="74"/>
      <c r="D36" s="74"/>
      <c r="E36" s="34">
        <v>5780946.55</v>
      </c>
      <c r="F36" s="34">
        <v>6221000</v>
      </c>
      <c r="G36" s="75">
        <v>5780946.55</v>
      </c>
      <c r="H36" s="76">
        <v>6564326.94</v>
      </c>
      <c r="I36" s="77">
        <f t="shared" si="14"/>
        <v>113.55107478030565</v>
      </c>
      <c r="J36" s="26">
        <f aca="true" t="shared" si="15" ref="J36:J37">H36/F36*100</f>
        <v>105.5188384504099</v>
      </c>
      <c r="K36" s="73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5" customHeight="1">
      <c r="A37" s="74" t="s">
        <v>50</v>
      </c>
      <c r="B37" s="74"/>
      <c r="C37" s="74"/>
      <c r="D37" s="74"/>
      <c r="E37" s="34">
        <v>380236.91</v>
      </c>
      <c r="F37" s="34">
        <v>329000</v>
      </c>
      <c r="G37" s="75">
        <v>380236.91</v>
      </c>
      <c r="H37" s="76">
        <v>336981.5</v>
      </c>
      <c r="I37" s="77">
        <f t="shared" si="14"/>
        <v>88.6240896497923</v>
      </c>
      <c r="J37" s="26">
        <f t="shared" si="15"/>
        <v>102.4259878419453</v>
      </c>
      <c r="K37" s="73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39" customHeight="1">
      <c r="A38" s="24" t="s">
        <v>51</v>
      </c>
      <c r="B38" s="24"/>
      <c r="C38" s="24"/>
      <c r="D38" s="24"/>
      <c r="E38" s="34">
        <v>773.61</v>
      </c>
      <c r="F38" s="34">
        <v>23000</v>
      </c>
      <c r="G38" s="75">
        <v>773.61</v>
      </c>
      <c r="H38" s="76">
        <v>26079.36</v>
      </c>
      <c r="I38" s="77">
        <f t="shared" si="14"/>
        <v>3371.1249854577886</v>
      </c>
      <c r="J38" s="26"/>
      <c r="K38" s="73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" customHeight="1">
      <c r="A39" s="74" t="s">
        <v>52</v>
      </c>
      <c r="B39" s="74"/>
      <c r="C39" s="74"/>
      <c r="D39" s="74"/>
      <c r="E39" s="34">
        <v>59568.82</v>
      </c>
      <c r="F39" s="34">
        <v>60000</v>
      </c>
      <c r="G39" s="75">
        <v>59568.82</v>
      </c>
      <c r="H39" s="76">
        <v>62503.73</v>
      </c>
      <c r="I39" s="77">
        <f t="shared" si="14"/>
        <v>104.92692317893825</v>
      </c>
      <c r="J39" s="26">
        <f aca="true" t="shared" si="16" ref="J39:J45">H39/F39*100</f>
        <v>104.17288333333335</v>
      </c>
      <c r="K39" s="73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" customHeight="1">
      <c r="A40" s="74" t="s">
        <v>53</v>
      </c>
      <c r="B40" s="74"/>
      <c r="C40" s="74"/>
      <c r="D40" s="74"/>
      <c r="E40" s="34">
        <v>1741338</v>
      </c>
      <c r="F40" s="34">
        <v>1625000</v>
      </c>
      <c r="G40" s="75">
        <v>1741338</v>
      </c>
      <c r="H40" s="76">
        <v>1749041.28</v>
      </c>
      <c r="I40" s="77">
        <f t="shared" si="14"/>
        <v>100.4423770686679</v>
      </c>
      <c r="J40" s="26">
        <f t="shared" si="16"/>
        <v>107.63330953846153</v>
      </c>
      <c r="K40" s="73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35.25" customHeight="1">
      <c r="A41" s="24" t="s">
        <v>54</v>
      </c>
      <c r="B41" s="24"/>
      <c r="C41" s="24"/>
      <c r="D41" s="24"/>
      <c r="E41" s="34">
        <v>75093.22</v>
      </c>
      <c r="F41" s="34">
        <v>72100</v>
      </c>
      <c r="G41" s="75">
        <v>75093.22</v>
      </c>
      <c r="H41" s="76">
        <v>77918.73</v>
      </c>
      <c r="I41" s="77">
        <f t="shared" si="14"/>
        <v>103.76266991880226</v>
      </c>
      <c r="J41" s="26">
        <f t="shared" si="16"/>
        <v>108.07036061026352</v>
      </c>
      <c r="K41" s="73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25.5" customHeight="1">
      <c r="A42" s="24" t="s">
        <v>55</v>
      </c>
      <c r="B42" s="24"/>
      <c r="C42" s="24"/>
      <c r="D42" s="24"/>
      <c r="E42" s="34">
        <v>226237.04</v>
      </c>
      <c r="F42" s="34">
        <v>100000</v>
      </c>
      <c r="G42" s="75">
        <v>226237.04</v>
      </c>
      <c r="H42" s="76">
        <v>102974.82</v>
      </c>
      <c r="I42" s="77">
        <f t="shared" si="14"/>
        <v>45.51633985310275</v>
      </c>
      <c r="J42" s="26">
        <f t="shared" si="16"/>
        <v>102.97482</v>
      </c>
      <c r="K42" s="73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5" customHeight="1">
      <c r="A43" s="74" t="s">
        <v>56</v>
      </c>
      <c r="B43" s="74"/>
      <c r="C43" s="74"/>
      <c r="D43" s="74"/>
      <c r="E43" s="34">
        <v>365416.6</v>
      </c>
      <c r="F43" s="34">
        <v>300000</v>
      </c>
      <c r="G43" s="75">
        <v>365416.6</v>
      </c>
      <c r="H43" s="76">
        <v>330894</v>
      </c>
      <c r="I43" s="77">
        <f t="shared" si="14"/>
        <v>90.55253647480713</v>
      </c>
      <c r="J43" s="26">
        <f t="shared" si="16"/>
        <v>110.298</v>
      </c>
      <c r="K43" s="73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" customHeight="1">
      <c r="A44" s="74" t="s">
        <v>57</v>
      </c>
      <c r="B44" s="74"/>
      <c r="C44" s="74"/>
      <c r="D44" s="74"/>
      <c r="E44" s="34">
        <v>952704.37</v>
      </c>
      <c r="F44" s="34">
        <v>320000</v>
      </c>
      <c r="G44" s="75">
        <v>952704.37</v>
      </c>
      <c r="H44" s="76">
        <v>354246.17</v>
      </c>
      <c r="I44" s="77">
        <f t="shared" si="14"/>
        <v>37.18322085580441</v>
      </c>
      <c r="J44" s="26">
        <f t="shared" si="16"/>
        <v>110.701928125</v>
      </c>
      <c r="K44" s="73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5" customHeight="1">
      <c r="A45" s="74" t="s">
        <v>58</v>
      </c>
      <c r="B45" s="74"/>
      <c r="C45" s="74"/>
      <c r="D45" s="74"/>
      <c r="E45" s="34">
        <v>1030025.66</v>
      </c>
      <c r="F45" s="34">
        <v>711400</v>
      </c>
      <c r="G45" s="75">
        <v>1030025.66</v>
      </c>
      <c r="H45" s="76">
        <v>830243.11</v>
      </c>
      <c r="I45" s="77">
        <f t="shared" si="14"/>
        <v>80.60411912456628</v>
      </c>
      <c r="J45" s="26">
        <f t="shared" si="16"/>
        <v>116.70552572392465</v>
      </c>
      <c r="K45" s="73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 customHeight="1">
      <c r="A46" s="74" t="s">
        <v>59</v>
      </c>
      <c r="B46" s="74"/>
      <c r="C46" s="74"/>
      <c r="D46" s="74"/>
      <c r="E46" s="34">
        <v>-33835</v>
      </c>
      <c r="F46" s="34"/>
      <c r="G46" s="75">
        <v>-33835</v>
      </c>
      <c r="H46" s="76">
        <v>-165</v>
      </c>
      <c r="I46" s="77">
        <f t="shared" si="14"/>
        <v>0.4876607063691443</v>
      </c>
      <c r="J46" s="26"/>
      <c r="K46" s="73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11" ht="15" customHeight="1">
      <c r="A47" s="24" t="s">
        <v>60</v>
      </c>
      <c r="B47" s="24"/>
      <c r="C47" s="24"/>
      <c r="D47" s="24"/>
      <c r="E47" s="34"/>
      <c r="F47" s="34"/>
      <c r="G47" s="75"/>
      <c r="H47" s="76">
        <v>0</v>
      </c>
      <c r="I47" s="77"/>
      <c r="J47" s="26"/>
      <c r="K47" s="73"/>
    </row>
    <row r="48" spans="1:11" ht="15" customHeight="1">
      <c r="A48" s="69" t="s">
        <v>61</v>
      </c>
      <c r="B48" s="69"/>
      <c r="C48" s="69"/>
      <c r="D48" s="69"/>
      <c r="E48" s="82">
        <f>E24+E34</f>
        <v>71508737.82000001</v>
      </c>
      <c r="F48" s="44">
        <f>F24+F34</f>
        <v>75152100</v>
      </c>
      <c r="G48" s="44">
        <f>G24+G34</f>
        <v>71508737.82000001</v>
      </c>
      <c r="H48" s="44">
        <f>H24+H34</f>
        <v>81091640.66</v>
      </c>
      <c r="I48" s="81">
        <f>H48/G48*100</f>
        <v>113.4010236121379</v>
      </c>
      <c r="J48" s="30">
        <f>H48/F48*100</f>
        <v>107.90335953353265</v>
      </c>
      <c r="K48" s="73"/>
    </row>
  </sheetData>
  <sheetProtection selectLockedCells="1" selectUnlockedCells="1"/>
  <mergeCells count="44">
    <mergeCell ref="B3:AA3"/>
    <mergeCell ref="A5:A9"/>
    <mergeCell ref="B5:D8"/>
    <mergeCell ref="E5:E9"/>
    <mergeCell ref="F5:Y5"/>
    <mergeCell ref="Z5:AB8"/>
    <mergeCell ref="AC5:AD8"/>
    <mergeCell ref="AE5:AF8"/>
    <mergeCell ref="F6:J7"/>
    <mergeCell ref="K6:M8"/>
    <mergeCell ref="N6:S6"/>
    <mergeCell ref="T6:V8"/>
    <mergeCell ref="W6:X8"/>
    <mergeCell ref="Y6:Y8"/>
    <mergeCell ref="N7:P8"/>
    <mergeCell ref="Q7:S8"/>
    <mergeCell ref="F8:F9"/>
    <mergeCell ref="G8:H8"/>
    <mergeCell ref="I8:J8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</mergeCells>
  <printOptions/>
  <pageMargins left="0.15763888888888888" right="0" top="0.78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K38"/>
  <sheetViews>
    <sheetView zoomScale="82" zoomScaleNormal="82" zoomScaleSheetLayoutView="100" workbookViewId="0" topLeftCell="A1">
      <pane xSplit="3" topLeftCell="BB1" activePane="topRight" state="frozen"/>
      <selection pane="topLeft" activeCell="A1" sqref="A1"/>
      <selection pane="topRight" activeCell="AB18" sqref="AB18"/>
    </sheetView>
  </sheetViews>
  <sheetFormatPr defaultColWidth="9.140625" defaultRowHeight="12.75"/>
  <cols>
    <col min="1" max="1" width="17.8515625" style="1" customWidth="1"/>
    <col min="2" max="3" width="11.57421875" style="1" customWidth="1"/>
    <col min="4" max="4" width="5.7109375" style="1" customWidth="1"/>
    <col min="5" max="5" width="8.421875" style="1" customWidth="1"/>
    <col min="6" max="6" width="10.57421875" style="1" customWidth="1"/>
    <col min="7" max="7" width="10.28125" style="1" customWidth="1"/>
    <col min="8" max="8" width="7.140625" style="1" customWidth="1"/>
    <col min="9" max="9" width="7.7109375" style="1" customWidth="1"/>
    <col min="10" max="10" width="8.140625" style="1" customWidth="1"/>
    <col min="11" max="11" width="10.7109375" style="1" customWidth="1"/>
    <col min="12" max="12" width="11.00390625" style="1" customWidth="1"/>
    <col min="13" max="13" width="6.421875" style="1" customWidth="1"/>
    <col min="14" max="14" width="6.140625" style="1" customWidth="1"/>
    <col min="15" max="15" width="7.57421875" style="1" customWidth="1"/>
    <col min="16" max="16" width="10.57421875" style="1" customWidth="1"/>
    <col min="17" max="17" width="9.28125" style="1" customWidth="1"/>
    <col min="18" max="18" width="7.8515625" style="1" customWidth="1"/>
    <col min="19" max="19" width="6.140625" style="1" customWidth="1"/>
    <col min="20" max="20" width="9.00390625" style="1" customWidth="1"/>
    <col min="21" max="21" width="10.8515625" style="1" customWidth="1"/>
    <col min="22" max="22" width="11.00390625" style="1" customWidth="1"/>
    <col min="23" max="23" width="6.140625" style="1" customWidth="1"/>
    <col min="24" max="24" width="5.8515625" style="1" customWidth="1"/>
    <col min="25" max="25" width="8.421875" style="1" customWidth="1"/>
    <col min="26" max="26" width="10.7109375" style="1" customWidth="1"/>
    <col min="27" max="27" width="10.421875" style="1" customWidth="1"/>
    <col min="28" max="29" width="5.28125" style="1" customWidth="1"/>
    <col min="30" max="30" width="7.28125" style="1" customWidth="1"/>
    <col min="31" max="31" width="7.140625" style="1" customWidth="1"/>
    <col min="32" max="32" width="8.140625" style="1" customWidth="1"/>
    <col min="33" max="33" width="7.8515625" style="1" customWidth="1"/>
    <col min="34" max="34" width="6.28125" style="1" customWidth="1"/>
    <col min="35" max="35" width="9.7109375" style="1" customWidth="1"/>
    <col min="36" max="36" width="11.00390625" style="1" customWidth="1"/>
    <col min="37" max="37" width="10.57421875" style="1" customWidth="1"/>
    <col min="38" max="38" width="6.7109375" style="1" customWidth="1"/>
    <col min="39" max="39" width="6.140625" style="1" customWidth="1"/>
    <col min="40" max="40" width="7.421875" style="1" customWidth="1"/>
    <col min="41" max="41" width="9.28125" style="1" customWidth="1"/>
    <col min="42" max="42" width="9.7109375" style="1" customWidth="1"/>
    <col min="43" max="43" width="5.7109375" style="1" customWidth="1"/>
    <col min="44" max="44" width="5.421875" style="1" customWidth="1"/>
    <col min="45" max="45" width="7.28125" style="1" customWidth="1"/>
    <col min="46" max="46" width="9.7109375" style="1" customWidth="1"/>
    <col min="47" max="47" width="9.421875" style="1" customWidth="1"/>
    <col min="48" max="48" width="5.421875" style="1" customWidth="1"/>
    <col min="49" max="49" width="6.421875" style="1" customWidth="1"/>
    <col min="50" max="50" width="7.57421875" style="1" customWidth="1"/>
    <col min="51" max="51" width="9.00390625" style="1" customWidth="1"/>
    <col min="52" max="52" width="7.00390625" style="1" customWidth="1"/>
    <col min="53" max="53" width="7.28125" style="1" customWidth="1"/>
    <col min="54" max="54" width="8.140625" style="1" customWidth="1"/>
    <col min="55" max="55" width="7.8515625" style="1" customWidth="1"/>
    <col min="56" max="56" width="9.28125" style="1" customWidth="1"/>
    <col min="57" max="57" width="9.140625" style="1" customWidth="1"/>
    <col min="58" max="58" width="5.7109375" style="1" customWidth="1"/>
    <col min="59" max="59" width="6.57421875" style="1" customWidth="1"/>
    <col min="60" max="60" width="6.8515625" style="1" customWidth="1"/>
    <col min="61" max="61" width="8.7109375" style="1" customWidth="1"/>
    <col min="62" max="62" width="9.8515625" style="1" customWidth="1"/>
    <col min="63" max="63" width="6.57421875" style="1" customWidth="1"/>
    <col min="64" max="64" width="8.00390625" style="1" customWidth="1"/>
    <col min="65" max="65" width="6.57421875" style="1" customWidth="1"/>
    <col min="66" max="66" width="9.7109375" style="1" customWidth="1"/>
    <col min="67" max="67" width="9.57421875" style="1" customWidth="1"/>
    <col min="68" max="68" width="7.57421875" style="1" customWidth="1"/>
    <col min="69" max="69" width="7.28125" style="1" customWidth="1"/>
    <col min="70" max="70" width="8.00390625" style="1" customWidth="1"/>
    <col min="71" max="71" width="9.140625" style="1" customWidth="1"/>
    <col min="72" max="72" width="8.8515625" style="1" customWidth="1"/>
    <col min="73" max="73" width="6.8515625" style="1" customWidth="1"/>
    <col min="74" max="74" width="5.8515625" style="1" customWidth="1"/>
    <col min="75" max="75" width="7.28125" style="1" customWidth="1"/>
    <col min="76" max="76" width="10.00390625" style="1" customWidth="1"/>
    <col min="77" max="77" width="9.00390625" style="1" customWidth="1"/>
    <col min="78" max="78" width="7.8515625" style="1" customWidth="1"/>
    <col min="79" max="79" width="7.57421875" style="1" customWidth="1"/>
    <col min="80" max="80" width="6.57421875" style="1" customWidth="1"/>
    <col min="81" max="81" width="8.8515625" style="1" customWidth="1"/>
    <col min="82" max="82" width="10.140625" style="1" customWidth="1"/>
    <col min="83" max="84" width="6.57421875" style="1" customWidth="1"/>
    <col min="85" max="85" width="5.7109375" style="1" customWidth="1"/>
    <col min="86" max="86" width="8.7109375" style="1" customWidth="1"/>
    <col min="87" max="87" width="9.7109375" style="1" customWidth="1"/>
    <col min="88" max="88" width="7.28125" style="1" customWidth="1"/>
    <col min="89" max="89" width="7.140625" style="1" customWidth="1"/>
    <col min="90" max="16384" width="9.00390625" style="1" customWidth="1"/>
  </cols>
  <sheetData>
    <row r="1" ht="3" customHeight="1"/>
    <row r="2" ht="12.75" customHeight="1" hidden="1"/>
    <row r="3" spans="2:55" ht="56.2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4"/>
      <c r="AK3" s="84"/>
      <c r="AL3" s="84"/>
      <c r="AM3" s="84"/>
      <c r="AN3" s="85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</row>
    <row r="6" spans="1:89" ht="12.75" customHeight="1">
      <c r="A6" s="87" t="s">
        <v>62</v>
      </c>
      <c r="B6" s="88" t="s">
        <v>1</v>
      </c>
      <c r="C6" s="88"/>
      <c r="D6" s="88"/>
      <c r="E6" s="10" t="s">
        <v>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</row>
    <row r="7" spans="1:89" ht="72" customHeight="1">
      <c r="A7" s="87"/>
      <c r="B7" s="88"/>
      <c r="C7" s="88"/>
      <c r="D7" s="88"/>
      <c r="E7" s="89" t="s">
        <v>63</v>
      </c>
      <c r="F7" s="89"/>
      <c r="G7" s="89"/>
      <c r="H7" s="89"/>
      <c r="I7" s="89"/>
      <c r="J7" s="89" t="s">
        <v>64</v>
      </c>
      <c r="K7" s="89"/>
      <c r="L7" s="89"/>
      <c r="M7" s="89"/>
      <c r="N7" s="89"/>
      <c r="O7" s="89" t="s">
        <v>42</v>
      </c>
      <c r="P7" s="89"/>
      <c r="Q7" s="89"/>
      <c r="R7" s="89"/>
      <c r="S7" s="89"/>
      <c r="T7" s="87" t="s">
        <v>65</v>
      </c>
      <c r="U7" s="87"/>
      <c r="V7" s="87"/>
      <c r="W7" s="87"/>
      <c r="X7" s="87"/>
      <c r="Y7" s="87" t="s">
        <v>66</v>
      </c>
      <c r="Z7" s="87"/>
      <c r="AA7" s="87"/>
      <c r="AB7" s="87"/>
      <c r="AC7" s="87"/>
      <c r="AD7" s="89" t="s">
        <v>67</v>
      </c>
      <c r="AE7" s="89"/>
      <c r="AF7" s="89"/>
      <c r="AG7" s="89"/>
      <c r="AH7" s="89"/>
      <c r="AI7" s="89" t="s">
        <v>68</v>
      </c>
      <c r="AJ7" s="89"/>
      <c r="AK7" s="89"/>
      <c r="AL7" s="89"/>
      <c r="AM7" s="89"/>
      <c r="AN7" s="89" t="s">
        <v>69</v>
      </c>
      <c r="AO7" s="89"/>
      <c r="AP7" s="89"/>
      <c r="AQ7" s="89"/>
      <c r="AR7" s="89"/>
      <c r="AS7" s="89" t="s">
        <v>70</v>
      </c>
      <c r="AT7" s="89"/>
      <c r="AU7" s="89"/>
      <c r="AV7" s="89"/>
      <c r="AW7" s="89"/>
      <c r="AX7" s="89" t="s">
        <v>71</v>
      </c>
      <c r="AY7" s="89"/>
      <c r="AZ7" s="89"/>
      <c r="BA7" s="89"/>
      <c r="BB7" s="89"/>
      <c r="BC7" s="89" t="s">
        <v>72</v>
      </c>
      <c r="BD7" s="89"/>
      <c r="BE7" s="89"/>
      <c r="BF7" s="89"/>
      <c r="BG7" s="89"/>
      <c r="BH7" s="89" t="s">
        <v>73</v>
      </c>
      <c r="BI7" s="89"/>
      <c r="BJ7" s="89"/>
      <c r="BK7" s="89"/>
      <c r="BL7" s="89"/>
      <c r="BM7" s="89" t="s">
        <v>74</v>
      </c>
      <c r="BN7" s="89"/>
      <c r="BO7" s="89"/>
      <c r="BP7" s="89"/>
      <c r="BQ7" s="89"/>
      <c r="BR7" s="89" t="s">
        <v>75</v>
      </c>
      <c r="BS7" s="89"/>
      <c r="BT7" s="89"/>
      <c r="BU7" s="89"/>
      <c r="BV7" s="89"/>
      <c r="BW7" s="90" t="s">
        <v>76</v>
      </c>
      <c r="BX7" s="90"/>
      <c r="BY7" s="90"/>
      <c r="BZ7" s="90"/>
      <c r="CA7" s="90"/>
      <c r="CB7" s="89" t="s">
        <v>77</v>
      </c>
      <c r="CC7" s="89"/>
      <c r="CD7" s="89"/>
      <c r="CE7" s="89"/>
      <c r="CF7" s="89"/>
      <c r="CG7" s="89" t="s">
        <v>59</v>
      </c>
      <c r="CH7" s="89"/>
      <c r="CI7" s="89"/>
      <c r="CJ7" s="89"/>
      <c r="CK7" s="89"/>
    </row>
    <row r="8" spans="1:89" ht="26.25" customHeight="1">
      <c r="A8" s="87"/>
      <c r="B8" s="89" t="s">
        <v>78</v>
      </c>
      <c r="C8" s="89" t="s">
        <v>15</v>
      </c>
      <c r="D8" s="91"/>
      <c r="E8" s="89" t="s">
        <v>78</v>
      </c>
      <c r="F8" s="89" t="s">
        <v>15</v>
      </c>
      <c r="G8" s="89"/>
      <c r="H8" s="89" t="s">
        <v>79</v>
      </c>
      <c r="I8" s="89"/>
      <c r="J8" s="89" t="s">
        <v>78</v>
      </c>
      <c r="K8" s="89" t="s">
        <v>15</v>
      </c>
      <c r="L8" s="89"/>
      <c r="M8" s="89" t="s">
        <v>79</v>
      </c>
      <c r="N8" s="89"/>
      <c r="O8" s="89" t="s">
        <v>78</v>
      </c>
      <c r="P8" s="89" t="s">
        <v>15</v>
      </c>
      <c r="Q8" s="89"/>
      <c r="R8" s="89" t="s">
        <v>79</v>
      </c>
      <c r="S8" s="89"/>
      <c r="T8" s="89" t="s">
        <v>78</v>
      </c>
      <c r="U8" s="89" t="s">
        <v>15</v>
      </c>
      <c r="V8" s="89"/>
      <c r="W8" s="89" t="s">
        <v>79</v>
      </c>
      <c r="X8" s="89"/>
      <c r="Y8" s="89" t="s">
        <v>78</v>
      </c>
      <c r="Z8" s="89" t="s">
        <v>15</v>
      </c>
      <c r="AA8" s="89"/>
      <c r="AB8" s="87" t="s">
        <v>79</v>
      </c>
      <c r="AC8" s="87"/>
      <c r="AD8" s="89" t="s">
        <v>78</v>
      </c>
      <c r="AE8" s="89" t="s">
        <v>15</v>
      </c>
      <c r="AF8" s="89"/>
      <c r="AG8" s="87" t="s">
        <v>79</v>
      </c>
      <c r="AH8" s="87"/>
      <c r="AI8" s="89" t="s">
        <v>78</v>
      </c>
      <c r="AJ8" s="89" t="s">
        <v>15</v>
      </c>
      <c r="AK8" s="89"/>
      <c r="AL8" s="87" t="s">
        <v>79</v>
      </c>
      <c r="AM8" s="87"/>
      <c r="AN8" s="89" t="s">
        <v>78</v>
      </c>
      <c r="AO8" s="89" t="s">
        <v>15</v>
      </c>
      <c r="AP8" s="89"/>
      <c r="AQ8" s="87" t="s">
        <v>79</v>
      </c>
      <c r="AR8" s="87"/>
      <c r="AS8" s="89" t="s">
        <v>78</v>
      </c>
      <c r="AT8" s="89" t="s">
        <v>15</v>
      </c>
      <c r="AU8" s="89"/>
      <c r="AV8" s="87" t="s">
        <v>79</v>
      </c>
      <c r="AW8" s="87"/>
      <c r="AX8" s="89" t="s">
        <v>78</v>
      </c>
      <c r="AY8" s="89" t="s">
        <v>15</v>
      </c>
      <c r="AZ8" s="89"/>
      <c r="BA8" s="87" t="s">
        <v>79</v>
      </c>
      <c r="BB8" s="87"/>
      <c r="BC8" s="89" t="s">
        <v>78</v>
      </c>
      <c r="BD8" s="89" t="s">
        <v>15</v>
      </c>
      <c r="BE8" s="89"/>
      <c r="BF8" s="87" t="s">
        <v>79</v>
      </c>
      <c r="BG8" s="87"/>
      <c r="BH8" s="89" t="s">
        <v>78</v>
      </c>
      <c r="BI8" s="89" t="s">
        <v>15</v>
      </c>
      <c r="BJ8" s="89"/>
      <c r="BK8" s="87" t="s">
        <v>79</v>
      </c>
      <c r="BL8" s="87"/>
      <c r="BM8" s="89" t="s">
        <v>78</v>
      </c>
      <c r="BN8" s="89" t="s">
        <v>15</v>
      </c>
      <c r="BO8" s="89"/>
      <c r="BP8" s="87" t="s">
        <v>79</v>
      </c>
      <c r="BQ8" s="87"/>
      <c r="BR8" s="89" t="s">
        <v>78</v>
      </c>
      <c r="BS8" s="89" t="s">
        <v>15</v>
      </c>
      <c r="BT8" s="89"/>
      <c r="BU8" s="87" t="s">
        <v>79</v>
      </c>
      <c r="BV8" s="87"/>
      <c r="BW8" s="89" t="s">
        <v>78</v>
      </c>
      <c r="BX8" s="89" t="s">
        <v>15</v>
      </c>
      <c r="BY8" s="89"/>
      <c r="BZ8" s="87" t="s">
        <v>79</v>
      </c>
      <c r="CA8" s="87"/>
      <c r="CB8" s="89" t="s">
        <v>78</v>
      </c>
      <c r="CC8" s="89" t="s">
        <v>15</v>
      </c>
      <c r="CD8" s="89"/>
      <c r="CE8" s="87" t="s">
        <v>79</v>
      </c>
      <c r="CF8" s="87"/>
      <c r="CG8" s="89" t="s">
        <v>78</v>
      </c>
      <c r="CH8" s="89" t="s">
        <v>15</v>
      </c>
      <c r="CI8" s="89"/>
      <c r="CJ8" s="87" t="s">
        <v>79</v>
      </c>
      <c r="CK8" s="87"/>
    </row>
    <row r="9" spans="1:89" ht="66" customHeight="1">
      <c r="A9" s="87"/>
      <c r="B9" s="89"/>
      <c r="C9" s="89"/>
      <c r="D9" s="92" t="s">
        <v>80</v>
      </c>
      <c r="E9" s="89"/>
      <c r="F9" s="21" t="s">
        <v>17</v>
      </c>
      <c r="G9" s="19" t="s">
        <v>18</v>
      </c>
      <c r="H9" s="19" t="s">
        <v>19</v>
      </c>
      <c r="I9" s="19" t="s">
        <v>20</v>
      </c>
      <c r="J9" s="89"/>
      <c r="K9" s="21" t="s">
        <v>17</v>
      </c>
      <c r="L9" s="19" t="s">
        <v>18</v>
      </c>
      <c r="M9" s="19" t="s">
        <v>19</v>
      </c>
      <c r="N9" s="19" t="s">
        <v>20</v>
      </c>
      <c r="O9" s="89"/>
      <c r="P9" s="21" t="s">
        <v>17</v>
      </c>
      <c r="Q9" s="19" t="s">
        <v>18</v>
      </c>
      <c r="R9" s="19" t="s">
        <v>19</v>
      </c>
      <c r="S9" s="19" t="s">
        <v>20</v>
      </c>
      <c r="T9" s="89"/>
      <c r="U9" s="21" t="s">
        <v>17</v>
      </c>
      <c r="V9" s="19" t="s">
        <v>18</v>
      </c>
      <c r="W9" s="19" t="s">
        <v>19</v>
      </c>
      <c r="X9" s="19" t="s">
        <v>20</v>
      </c>
      <c r="Y9" s="89"/>
      <c r="Z9" s="21" t="s">
        <v>17</v>
      </c>
      <c r="AA9" s="19" t="s">
        <v>18</v>
      </c>
      <c r="AB9" s="19" t="s">
        <v>19</v>
      </c>
      <c r="AC9" s="19" t="s">
        <v>20</v>
      </c>
      <c r="AD9" s="89"/>
      <c r="AE9" s="21" t="s">
        <v>17</v>
      </c>
      <c r="AF9" s="19" t="s">
        <v>18</v>
      </c>
      <c r="AG9" s="19" t="s">
        <v>19</v>
      </c>
      <c r="AH9" s="19" t="s">
        <v>20</v>
      </c>
      <c r="AI9" s="89"/>
      <c r="AJ9" s="21" t="s">
        <v>17</v>
      </c>
      <c r="AK9" s="19" t="s">
        <v>18</v>
      </c>
      <c r="AL9" s="19" t="s">
        <v>19</v>
      </c>
      <c r="AM9" s="19" t="s">
        <v>20</v>
      </c>
      <c r="AN9" s="89"/>
      <c r="AO9" s="21" t="s">
        <v>17</v>
      </c>
      <c r="AP9" s="19" t="s">
        <v>18</v>
      </c>
      <c r="AQ9" s="19" t="s">
        <v>19</v>
      </c>
      <c r="AR9" s="19" t="s">
        <v>20</v>
      </c>
      <c r="AS9" s="89"/>
      <c r="AT9" s="21" t="s">
        <v>17</v>
      </c>
      <c r="AU9" s="19" t="s">
        <v>18</v>
      </c>
      <c r="AV9" s="19" t="s">
        <v>19</v>
      </c>
      <c r="AW9" s="19" t="s">
        <v>20</v>
      </c>
      <c r="AX9" s="89"/>
      <c r="AY9" s="21" t="s">
        <v>17</v>
      </c>
      <c r="AZ9" s="19" t="s">
        <v>18</v>
      </c>
      <c r="BA9" s="19" t="s">
        <v>19</v>
      </c>
      <c r="BB9" s="19" t="s">
        <v>20</v>
      </c>
      <c r="BC9" s="89"/>
      <c r="BD9" s="21" t="s">
        <v>17</v>
      </c>
      <c r="BE9" s="19" t="s">
        <v>18</v>
      </c>
      <c r="BF9" s="19" t="s">
        <v>19</v>
      </c>
      <c r="BG9" s="19" t="s">
        <v>20</v>
      </c>
      <c r="BH9" s="89"/>
      <c r="BI9" s="21" t="s">
        <v>17</v>
      </c>
      <c r="BJ9" s="19" t="s">
        <v>18</v>
      </c>
      <c r="BK9" s="19" t="s">
        <v>19</v>
      </c>
      <c r="BL9" s="19" t="s">
        <v>20</v>
      </c>
      <c r="BM9" s="89"/>
      <c r="BN9" s="21" t="s">
        <v>17</v>
      </c>
      <c r="BO9" s="19" t="s">
        <v>18</v>
      </c>
      <c r="BP9" s="19" t="s">
        <v>19</v>
      </c>
      <c r="BQ9" s="19" t="s">
        <v>20</v>
      </c>
      <c r="BR9" s="89"/>
      <c r="BS9" s="21" t="s">
        <v>17</v>
      </c>
      <c r="BT9" s="19" t="s">
        <v>18</v>
      </c>
      <c r="BU9" s="19" t="s">
        <v>19</v>
      </c>
      <c r="BV9" s="19" t="s">
        <v>20</v>
      </c>
      <c r="BW9" s="89"/>
      <c r="BX9" s="21" t="s">
        <v>17</v>
      </c>
      <c r="BY9" s="19" t="s">
        <v>18</v>
      </c>
      <c r="BZ9" s="19" t="s">
        <v>19</v>
      </c>
      <c r="CA9" s="19" t="s">
        <v>20</v>
      </c>
      <c r="CB9" s="89"/>
      <c r="CC9" s="21" t="s">
        <v>17</v>
      </c>
      <c r="CD9" s="19" t="s">
        <v>18</v>
      </c>
      <c r="CE9" s="19" t="s">
        <v>19</v>
      </c>
      <c r="CF9" s="19" t="s">
        <v>20</v>
      </c>
      <c r="CG9" s="89"/>
      <c r="CH9" s="21" t="s">
        <v>17</v>
      </c>
      <c r="CI9" s="19" t="s">
        <v>18</v>
      </c>
      <c r="CJ9" s="19" t="s">
        <v>19</v>
      </c>
      <c r="CK9" s="19" t="s">
        <v>20</v>
      </c>
    </row>
    <row r="10" spans="1:89" s="101" customFormat="1" ht="25.5" customHeight="1">
      <c r="A10" s="93" t="s">
        <v>81</v>
      </c>
      <c r="B10" s="27">
        <f aca="true" t="shared" si="0" ref="B10:B16">E10+O10+T10+Y10+AD10+AI10+AN10+BC10+BM10+CG10+J10+AS10+BR10+BW10+CB10+BH10</f>
        <v>1454000</v>
      </c>
      <c r="C10" s="27">
        <f aca="true" t="shared" si="1" ref="C10:C16">G10+L10+Q10+V10+AA10+AK10+AP10+BE10+BO10+BT10+BY10+CD10+CI10+AF10+BJ10</f>
        <v>1490834.3</v>
      </c>
      <c r="D10" s="94">
        <f aca="true" t="shared" si="2" ref="D10:D19">C10/B10*100</f>
        <v>102.53330811554333</v>
      </c>
      <c r="E10" s="95">
        <v>35600</v>
      </c>
      <c r="F10" s="34">
        <v>31529.61</v>
      </c>
      <c r="G10" s="34">
        <v>39286.45</v>
      </c>
      <c r="H10" s="96">
        <f aca="true" t="shared" si="3" ref="H10:H19">G10/F10*100</f>
        <v>124.60176323145132</v>
      </c>
      <c r="I10" s="97">
        <f aca="true" t="shared" si="4" ref="I10:I19">G10/E10*100</f>
        <v>110.35519662921347</v>
      </c>
      <c r="J10" s="98">
        <v>356700</v>
      </c>
      <c r="K10" s="99">
        <v>403036.13</v>
      </c>
      <c r="L10" s="99">
        <v>366835.72</v>
      </c>
      <c r="M10" s="100">
        <f aca="true" t="shared" si="5" ref="M10:M19">L10/K10*100</f>
        <v>91.01807324321022</v>
      </c>
      <c r="N10" s="97">
        <f aca="true" t="shared" si="6" ref="N10:N19">L10/J10*100</f>
        <v>102.84152509111297</v>
      </c>
      <c r="O10" s="98">
        <v>23000</v>
      </c>
      <c r="P10" s="99">
        <v>24041.7</v>
      </c>
      <c r="Q10" s="99">
        <v>23206.1</v>
      </c>
      <c r="R10" s="100">
        <f aca="true" t="shared" si="7" ref="R10:R19">Q10/P10*100</f>
        <v>96.52437223657228</v>
      </c>
      <c r="S10" s="97">
        <f aca="true" t="shared" si="8" ref="S10:S19">Q10/O10*100</f>
        <v>100.89608695652173</v>
      </c>
      <c r="T10" s="98">
        <v>240000</v>
      </c>
      <c r="U10" s="34">
        <v>120367.68</v>
      </c>
      <c r="V10" s="34">
        <v>260983.15</v>
      </c>
      <c r="W10" s="97">
        <f aca="true" t="shared" si="9" ref="W10:W19">V10/U10*100</f>
        <v>216.82161689915432</v>
      </c>
      <c r="X10" s="97">
        <f aca="true" t="shared" si="10" ref="X10:X19">V10/T10*100</f>
        <v>108.74297916666666</v>
      </c>
      <c r="Y10" s="98">
        <v>427100</v>
      </c>
      <c r="Z10" s="34">
        <v>447129.15</v>
      </c>
      <c r="AA10" s="34">
        <v>428645.75</v>
      </c>
      <c r="AB10" s="97">
        <f aca="true" t="shared" si="11" ref="AB10:AB19">AA10/Z10*100</f>
        <v>95.86620554709975</v>
      </c>
      <c r="AC10" s="97">
        <f aca="true" t="shared" si="12" ref="AC10:AC19">AA10/Y10*100</f>
        <v>100.36191758370406</v>
      </c>
      <c r="AD10" s="98">
        <v>2000</v>
      </c>
      <c r="AE10" s="98">
        <v>10500</v>
      </c>
      <c r="AF10" s="98">
        <v>2000</v>
      </c>
      <c r="AG10" s="97">
        <f aca="true" t="shared" si="13" ref="AG10:AG13">AF10/AE10*100</f>
        <v>19.047619047619047</v>
      </c>
      <c r="AH10" s="97">
        <f aca="true" t="shared" si="14" ref="AH10:AH16">AF10/AD10*100</f>
        <v>100</v>
      </c>
      <c r="AI10" s="98">
        <v>350000</v>
      </c>
      <c r="AJ10" s="34">
        <v>236985.72</v>
      </c>
      <c r="AK10" s="34">
        <v>350190.6</v>
      </c>
      <c r="AL10" s="97">
        <f aca="true" t="shared" si="15" ref="AL10:AL19">AK10/AJ10*100</f>
        <v>147.76865036424977</v>
      </c>
      <c r="AM10" s="97">
        <f aca="true" t="shared" si="16" ref="AM10:AM19">AK10/AI10*100</f>
        <v>100.05445714285715</v>
      </c>
      <c r="AN10" s="98">
        <v>16600</v>
      </c>
      <c r="AO10" s="34">
        <v>21599.96</v>
      </c>
      <c r="AP10" s="34">
        <v>16599.96</v>
      </c>
      <c r="AQ10" s="97">
        <f>AP10/AO10*100</f>
        <v>76.85180898483145</v>
      </c>
      <c r="AR10" s="97">
        <f>AP10/AN10*100</f>
        <v>99.99975903614458</v>
      </c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8"/>
      <c r="BD10" s="44"/>
      <c r="BE10" s="44"/>
      <c r="BF10" s="34"/>
      <c r="BG10" s="34"/>
      <c r="BH10" s="98"/>
      <c r="BI10" s="34"/>
      <c r="BJ10" s="34"/>
      <c r="BK10" s="34"/>
      <c r="BL10" s="97"/>
      <c r="BM10" s="98"/>
      <c r="BN10" s="34"/>
      <c r="BO10" s="34"/>
      <c r="BP10" s="97"/>
      <c r="BQ10" s="97"/>
      <c r="BR10" s="34"/>
      <c r="BS10" s="34"/>
      <c r="BT10" s="34"/>
      <c r="BU10" s="34"/>
      <c r="BV10" s="34"/>
      <c r="BW10" s="98">
        <v>3000</v>
      </c>
      <c r="BX10" s="34">
        <v>11564.73</v>
      </c>
      <c r="BY10" s="34">
        <v>3086.57</v>
      </c>
      <c r="BZ10" s="34"/>
      <c r="CA10" s="97">
        <v>0</v>
      </c>
      <c r="CB10" s="98"/>
      <c r="CC10" s="34"/>
      <c r="CD10" s="34"/>
      <c r="CE10" s="34"/>
      <c r="CF10" s="34"/>
      <c r="CG10" s="44"/>
      <c r="CH10" s="34"/>
      <c r="CI10" s="34"/>
      <c r="CJ10" s="34"/>
      <c r="CK10" s="34"/>
    </row>
    <row r="11" spans="1:89" s="105" customFormat="1" ht="24.75" customHeight="1">
      <c r="A11" s="102" t="s">
        <v>82</v>
      </c>
      <c r="B11" s="27">
        <f t="shared" si="0"/>
        <v>1343014</v>
      </c>
      <c r="C11" s="27">
        <f t="shared" si="1"/>
        <v>1420621.5399999998</v>
      </c>
      <c r="D11" s="94">
        <f t="shared" si="2"/>
        <v>105.7786099028007</v>
      </c>
      <c r="E11" s="95">
        <v>93500</v>
      </c>
      <c r="F11" s="34">
        <v>69999.25</v>
      </c>
      <c r="G11" s="34">
        <v>97318.56</v>
      </c>
      <c r="H11" s="96">
        <f t="shared" si="3"/>
        <v>139.02800387147005</v>
      </c>
      <c r="I11" s="97">
        <f t="shared" si="4"/>
        <v>104.08402139037433</v>
      </c>
      <c r="J11" s="98">
        <v>464700</v>
      </c>
      <c r="K11" s="99">
        <v>526040.66</v>
      </c>
      <c r="L11" s="99">
        <v>477851.77</v>
      </c>
      <c r="M11" s="100">
        <f t="shared" si="5"/>
        <v>90.83932219231873</v>
      </c>
      <c r="N11" s="97">
        <f t="shared" si="6"/>
        <v>102.830163546374</v>
      </c>
      <c r="O11" s="98">
        <v>21900</v>
      </c>
      <c r="P11" s="32">
        <v>19723.21</v>
      </c>
      <c r="Q11" s="32">
        <v>21955.19</v>
      </c>
      <c r="R11" s="100">
        <f t="shared" si="7"/>
        <v>111.31651490807025</v>
      </c>
      <c r="S11" s="97">
        <f t="shared" si="8"/>
        <v>100.2520091324201</v>
      </c>
      <c r="T11" s="98">
        <v>237311</v>
      </c>
      <c r="U11" s="34">
        <v>417893.64</v>
      </c>
      <c r="V11" s="34">
        <v>268035.87</v>
      </c>
      <c r="W11" s="97">
        <f t="shared" si="9"/>
        <v>64.13973421562481</v>
      </c>
      <c r="X11" s="97">
        <f t="shared" si="10"/>
        <v>112.94709052677709</v>
      </c>
      <c r="Y11" s="98">
        <v>462203</v>
      </c>
      <c r="Z11" s="103">
        <v>480608.85</v>
      </c>
      <c r="AA11" s="103">
        <v>463546.01</v>
      </c>
      <c r="AB11" s="97">
        <f t="shared" si="11"/>
        <v>96.44974494331514</v>
      </c>
      <c r="AC11" s="97">
        <f t="shared" si="12"/>
        <v>100.29056713175812</v>
      </c>
      <c r="AD11" s="98">
        <v>4700</v>
      </c>
      <c r="AE11" s="98">
        <v>9500</v>
      </c>
      <c r="AF11" s="98">
        <v>4700</v>
      </c>
      <c r="AG11" s="97">
        <f t="shared" si="13"/>
        <v>49.473684210526315</v>
      </c>
      <c r="AH11" s="97">
        <f t="shared" si="14"/>
        <v>100</v>
      </c>
      <c r="AI11" s="98">
        <v>50700</v>
      </c>
      <c r="AJ11" s="104">
        <v>96580.51</v>
      </c>
      <c r="AK11" s="104">
        <v>50772.94</v>
      </c>
      <c r="AL11" s="97">
        <f t="shared" si="15"/>
        <v>52.570585928775905</v>
      </c>
      <c r="AM11" s="97">
        <f t="shared" si="16"/>
        <v>100.14386587771205</v>
      </c>
      <c r="AN11" s="98"/>
      <c r="AO11" s="34"/>
      <c r="AP11" s="34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8"/>
      <c r="BD11" s="34"/>
      <c r="BE11" s="34"/>
      <c r="BF11" s="34"/>
      <c r="BG11" s="34"/>
      <c r="BH11" s="98"/>
      <c r="BI11" s="34">
        <v>16506.43</v>
      </c>
      <c r="BJ11" s="34"/>
      <c r="BK11" s="97"/>
      <c r="BL11" s="97">
        <v>0</v>
      </c>
      <c r="BM11" s="98"/>
      <c r="BN11" s="97"/>
      <c r="BO11" s="97"/>
      <c r="BP11" s="97"/>
      <c r="BQ11" s="97"/>
      <c r="BR11" s="34">
        <v>8000</v>
      </c>
      <c r="BS11" s="34"/>
      <c r="BT11" s="34">
        <v>8000</v>
      </c>
      <c r="BU11" s="34"/>
      <c r="BV11" s="34"/>
      <c r="BW11" s="98"/>
      <c r="BX11" s="34">
        <v>2589.71</v>
      </c>
      <c r="BY11" s="34">
        <v>28441.2</v>
      </c>
      <c r="BZ11" s="34"/>
      <c r="CA11" s="97">
        <v>0</v>
      </c>
      <c r="CB11" s="98"/>
      <c r="CC11" s="34"/>
      <c r="CD11" s="34"/>
      <c r="CE11" s="34"/>
      <c r="CF11" s="34"/>
      <c r="CG11" s="44"/>
      <c r="CH11" s="34">
        <v>-3000</v>
      </c>
      <c r="CI11" s="34"/>
      <c r="CJ11" s="97"/>
      <c r="CK11" s="34"/>
    </row>
    <row r="12" spans="1:89" s="105" customFormat="1" ht="24.75" customHeight="1">
      <c r="A12" s="102" t="s">
        <v>83</v>
      </c>
      <c r="B12" s="27">
        <f t="shared" si="0"/>
        <v>1986924</v>
      </c>
      <c r="C12" s="27">
        <f t="shared" si="1"/>
        <v>2038528.99</v>
      </c>
      <c r="D12" s="94">
        <f t="shared" si="2"/>
        <v>102.59723019098868</v>
      </c>
      <c r="E12" s="106">
        <v>167000</v>
      </c>
      <c r="F12" s="34">
        <v>163574.07</v>
      </c>
      <c r="G12" s="34">
        <v>170838.08</v>
      </c>
      <c r="H12" s="96">
        <f t="shared" si="3"/>
        <v>104.4408077637244</v>
      </c>
      <c r="I12" s="97">
        <f t="shared" si="4"/>
        <v>102.29825149700598</v>
      </c>
      <c r="J12" s="98">
        <v>462400</v>
      </c>
      <c r="K12" s="99">
        <v>523423.55</v>
      </c>
      <c r="L12" s="99">
        <v>475438.4</v>
      </c>
      <c r="M12" s="100">
        <f t="shared" si="5"/>
        <v>90.83244343897022</v>
      </c>
      <c r="N12" s="97">
        <f t="shared" si="6"/>
        <v>102.819723183391</v>
      </c>
      <c r="O12" s="98">
        <v>58900</v>
      </c>
      <c r="P12" s="32">
        <v>447005.7</v>
      </c>
      <c r="Q12" s="32">
        <v>58998.9</v>
      </c>
      <c r="R12" s="100">
        <f t="shared" si="7"/>
        <v>13.198690754950103</v>
      </c>
      <c r="S12" s="97">
        <f t="shared" si="8"/>
        <v>100.1679117147708</v>
      </c>
      <c r="T12" s="98">
        <v>247200</v>
      </c>
      <c r="U12" s="32">
        <v>215392.35</v>
      </c>
      <c r="V12" s="32">
        <v>249365.5</v>
      </c>
      <c r="W12" s="97">
        <f t="shared" si="9"/>
        <v>115.77268180601585</v>
      </c>
      <c r="X12" s="97">
        <f t="shared" si="10"/>
        <v>100.87601132686083</v>
      </c>
      <c r="Y12" s="98">
        <v>863224</v>
      </c>
      <c r="Z12" s="76">
        <v>832041.19</v>
      </c>
      <c r="AA12" s="76">
        <v>868546.9</v>
      </c>
      <c r="AB12" s="97">
        <f t="shared" si="11"/>
        <v>104.38748831653395</v>
      </c>
      <c r="AC12" s="97">
        <f t="shared" si="12"/>
        <v>100.61663021417384</v>
      </c>
      <c r="AD12" s="98">
        <v>3400</v>
      </c>
      <c r="AE12" s="98">
        <v>8300</v>
      </c>
      <c r="AF12" s="98">
        <v>3400</v>
      </c>
      <c r="AG12" s="97">
        <f t="shared" si="13"/>
        <v>40.963855421686745</v>
      </c>
      <c r="AH12" s="97">
        <f t="shared" si="14"/>
        <v>100</v>
      </c>
      <c r="AI12" s="98">
        <v>171800</v>
      </c>
      <c r="AJ12" s="107">
        <v>140235.58</v>
      </c>
      <c r="AK12" s="107">
        <v>171846.94</v>
      </c>
      <c r="AL12" s="97">
        <f t="shared" si="15"/>
        <v>122.54161176500287</v>
      </c>
      <c r="AM12" s="97">
        <f t="shared" si="16"/>
        <v>100.02732246798602</v>
      </c>
      <c r="AN12" s="98">
        <v>11800</v>
      </c>
      <c r="AO12" s="34">
        <v>15750</v>
      </c>
      <c r="AP12" s="34">
        <v>11812.5</v>
      </c>
      <c r="AQ12" s="97">
        <f>AP12/AO12*100</f>
        <v>75</v>
      </c>
      <c r="AR12" s="97">
        <f>AP12/AN12*100</f>
        <v>100.10593220338984</v>
      </c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8"/>
      <c r="BD12" s="34"/>
      <c r="BE12" s="34"/>
      <c r="BF12" s="34"/>
      <c r="BG12" s="34"/>
      <c r="BH12" s="98"/>
      <c r="BI12" s="34"/>
      <c r="BJ12" s="34"/>
      <c r="BK12" s="34"/>
      <c r="BL12" s="97"/>
      <c r="BM12" s="98"/>
      <c r="BN12" s="97"/>
      <c r="BO12" s="97"/>
      <c r="BP12" s="97"/>
      <c r="BQ12" s="97"/>
      <c r="BR12" s="34"/>
      <c r="BS12" s="34"/>
      <c r="BT12" s="34"/>
      <c r="BU12" s="34"/>
      <c r="BV12" s="34"/>
      <c r="BW12" s="98">
        <v>1200</v>
      </c>
      <c r="BX12" s="34"/>
      <c r="BY12" s="34">
        <v>28281.77</v>
      </c>
      <c r="BZ12" s="34"/>
      <c r="CA12" s="97"/>
      <c r="CB12" s="98"/>
      <c r="CC12" s="34"/>
      <c r="CD12" s="34"/>
      <c r="CE12" s="34"/>
      <c r="CF12" s="34"/>
      <c r="CG12" s="44"/>
      <c r="CH12" s="34"/>
      <c r="CI12" s="34"/>
      <c r="CJ12" s="97"/>
      <c r="CK12" s="34"/>
    </row>
    <row r="13" spans="1:89" s="110" customFormat="1" ht="24.75" customHeight="1">
      <c r="A13" s="108" t="s">
        <v>84</v>
      </c>
      <c r="B13" s="27">
        <f t="shared" si="0"/>
        <v>2436200</v>
      </c>
      <c r="C13" s="27">
        <f t="shared" si="1"/>
        <v>2537097.1199999996</v>
      </c>
      <c r="D13" s="94">
        <f t="shared" si="2"/>
        <v>104.14157786717017</v>
      </c>
      <c r="E13" s="98">
        <v>251900</v>
      </c>
      <c r="F13" s="109">
        <v>121982.13</v>
      </c>
      <c r="G13" s="109">
        <v>317699.74</v>
      </c>
      <c r="H13" s="96">
        <f t="shared" si="3"/>
        <v>260.4477721449855</v>
      </c>
      <c r="I13" s="97">
        <f t="shared" si="4"/>
        <v>126.12137356093686</v>
      </c>
      <c r="J13" s="98">
        <v>680600</v>
      </c>
      <c r="K13" s="99">
        <v>769432.62</v>
      </c>
      <c r="L13" s="99">
        <v>699883.95</v>
      </c>
      <c r="M13" s="100">
        <f t="shared" si="5"/>
        <v>90.96104477608448</v>
      </c>
      <c r="N13" s="97">
        <f t="shared" si="6"/>
        <v>102.8333749632677</v>
      </c>
      <c r="O13" s="98">
        <v>33600</v>
      </c>
      <c r="P13" s="99">
        <v>21662.9</v>
      </c>
      <c r="Q13" s="99">
        <v>33676.06</v>
      </c>
      <c r="R13" s="100">
        <f t="shared" si="7"/>
        <v>155.45499448365635</v>
      </c>
      <c r="S13" s="97">
        <f t="shared" si="8"/>
        <v>100.22636904761903</v>
      </c>
      <c r="T13" s="98">
        <v>321500</v>
      </c>
      <c r="U13" s="99">
        <v>371713.07</v>
      </c>
      <c r="V13" s="99">
        <v>321714.5</v>
      </c>
      <c r="W13" s="97">
        <f t="shared" si="9"/>
        <v>86.54914932100719</v>
      </c>
      <c r="X13" s="97">
        <f t="shared" si="10"/>
        <v>100.06671850699844</v>
      </c>
      <c r="Y13" s="98">
        <v>993000</v>
      </c>
      <c r="Z13" s="34">
        <v>1094185.49</v>
      </c>
      <c r="AA13" s="34">
        <v>993516.4</v>
      </c>
      <c r="AB13" s="97">
        <f t="shared" si="11"/>
        <v>90.79963215377677</v>
      </c>
      <c r="AC13" s="97">
        <f t="shared" si="12"/>
        <v>100.05200402819739</v>
      </c>
      <c r="AD13" s="98">
        <v>10500</v>
      </c>
      <c r="AE13" s="98">
        <v>12840</v>
      </c>
      <c r="AF13" s="98">
        <v>10550</v>
      </c>
      <c r="AG13" s="97">
        <f t="shared" si="13"/>
        <v>82.16510903426791</v>
      </c>
      <c r="AH13" s="97">
        <f t="shared" si="14"/>
        <v>100.47619047619048</v>
      </c>
      <c r="AI13" s="98">
        <v>130600</v>
      </c>
      <c r="AJ13" s="34">
        <v>117403.04</v>
      </c>
      <c r="AK13" s="34">
        <v>130680.57</v>
      </c>
      <c r="AL13" s="97">
        <f t="shared" si="15"/>
        <v>111.30935791781884</v>
      </c>
      <c r="AM13" s="97">
        <f t="shared" si="16"/>
        <v>100.06169218989281</v>
      </c>
      <c r="AN13" s="98"/>
      <c r="AO13" s="34"/>
      <c r="AP13" s="34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8"/>
      <c r="BD13" s="34"/>
      <c r="BE13" s="34"/>
      <c r="BF13" s="97"/>
      <c r="BG13" s="97"/>
      <c r="BH13" s="98"/>
      <c r="BI13" s="34">
        <v>13349.8</v>
      </c>
      <c r="BJ13" s="34"/>
      <c r="BK13" s="34"/>
      <c r="BL13" s="97">
        <v>0</v>
      </c>
      <c r="BM13" s="98"/>
      <c r="BN13" s="34"/>
      <c r="BO13" s="34"/>
      <c r="BP13" s="97"/>
      <c r="BQ13" s="97"/>
      <c r="BR13" s="34">
        <v>13600</v>
      </c>
      <c r="BS13" s="34"/>
      <c r="BT13" s="34">
        <v>13600</v>
      </c>
      <c r="BU13" s="34"/>
      <c r="BV13" s="34"/>
      <c r="BW13" s="98">
        <v>900</v>
      </c>
      <c r="BX13" s="34">
        <v>4896.57</v>
      </c>
      <c r="BY13" s="34">
        <v>15775.9</v>
      </c>
      <c r="BZ13" s="34"/>
      <c r="CA13" s="97">
        <v>0</v>
      </c>
      <c r="CB13" s="98"/>
      <c r="CC13" s="34"/>
      <c r="CD13" s="34"/>
      <c r="CE13" s="34"/>
      <c r="CF13" s="34"/>
      <c r="CG13" s="44"/>
      <c r="CH13" s="34"/>
      <c r="CI13" s="34"/>
      <c r="CJ13" s="97"/>
      <c r="CK13" s="34"/>
    </row>
    <row r="14" spans="1:89" s="105" customFormat="1" ht="24.75" customHeight="1">
      <c r="A14" s="102" t="s">
        <v>85</v>
      </c>
      <c r="B14" s="27">
        <f t="shared" si="0"/>
        <v>1493400</v>
      </c>
      <c r="C14" s="27">
        <f t="shared" si="1"/>
        <v>1523440.86</v>
      </c>
      <c r="D14" s="94">
        <f t="shared" si="2"/>
        <v>102.01157492969064</v>
      </c>
      <c r="E14" s="111">
        <v>86100</v>
      </c>
      <c r="F14" s="34">
        <v>108691.91</v>
      </c>
      <c r="G14" s="34">
        <v>93540.66</v>
      </c>
      <c r="H14" s="96">
        <f t="shared" si="3"/>
        <v>86.06037008642133</v>
      </c>
      <c r="I14" s="97">
        <f t="shared" si="4"/>
        <v>108.64188153310106</v>
      </c>
      <c r="J14" s="98">
        <v>352000</v>
      </c>
      <c r="K14" s="99">
        <v>397801.91</v>
      </c>
      <c r="L14" s="99">
        <v>362008.95</v>
      </c>
      <c r="M14" s="100">
        <f t="shared" si="5"/>
        <v>91.00231570029416</v>
      </c>
      <c r="N14" s="97">
        <f t="shared" si="6"/>
        <v>102.84345170454546</v>
      </c>
      <c r="O14" s="98">
        <v>36500</v>
      </c>
      <c r="P14" s="32">
        <v>46735.58</v>
      </c>
      <c r="Q14" s="32">
        <v>36540.57</v>
      </c>
      <c r="R14" s="100">
        <f t="shared" si="7"/>
        <v>78.18576339482681</v>
      </c>
      <c r="S14" s="97">
        <f t="shared" si="8"/>
        <v>100.1111506849315</v>
      </c>
      <c r="T14" s="98">
        <v>262000</v>
      </c>
      <c r="U14" s="34">
        <v>189930.46</v>
      </c>
      <c r="V14" s="34">
        <v>264743.03</v>
      </c>
      <c r="W14" s="97">
        <f t="shared" si="9"/>
        <v>139.38945338204311</v>
      </c>
      <c r="X14" s="97">
        <f t="shared" si="10"/>
        <v>101.0469580152672</v>
      </c>
      <c r="Y14" s="98">
        <v>622800</v>
      </c>
      <c r="Z14" s="103">
        <v>607586.19</v>
      </c>
      <c r="AA14" s="103">
        <v>626688.46</v>
      </c>
      <c r="AB14" s="97">
        <f t="shared" si="11"/>
        <v>103.14396053011015</v>
      </c>
      <c r="AC14" s="97">
        <f t="shared" si="12"/>
        <v>100.62435131663455</v>
      </c>
      <c r="AD14" s="98">
        <v>2900</v>
      </c>
      <c r="AE14" s="112">
        <v>7100</v>
      </c>
      <c r="AF14" s="112">
        <v>2900</v>
      </c>
      <c r="AG14" s="97">
        <v>0</v>
      </c>
      <c r="AH14" s="97">
        <f t="shared" si="14"/>
        <v>100</v>
      </c>
      <c r="AI14" s="98">
        <v>88100</v>
      </c>
      <c r="AJ14" s="34">
        <v>178555.68</v>
      </c>
      <c r="AK14" s="34">
        <v>88560.6</v>
      </c>
      <c r="AL14" s="97">
        <f t="shared" si="15"/>
        <v>49.598310174170884</v>
      </c>
      <c r="AM14" s="97">
        <f t="shared" si="16"/>
        <v>100.52281498297391</v>
      </c>
      <c r="AN14" s="98">
        <v>25000</v>
      </c>
      <c r="AO14" s="34">
        <v>12570</v>
      </c>
      <c r="AP14" s="34">
        <v>25160.76</v>
      </c>
      <c r="AQ14" s="97">
        <f aca="true" t="shared" si="17" ref="AQ14:AQ17">AP14/AO14*100</f>
        <v>200.16515513126492</v>
      </c>
      <c r="AR14" s="97">
        <f aca="true" t="shared" si="18" ref="AR14:AR17">AP14/AN14*100</f>
        <v>100.64304</v>
      </c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8"/>
      <c r="BD14" s="34"/>
      <c r="BE14" s="34"/>
      <c r="BF14" s="34"/>
      <c r="BG14" s="34"/>
      <c r="BH14" s="98"/>
      <c r="BI14" s="34">
        <v>7427.65</v>
      </c>
      <c r="BJ14" s="34"/>
      <c r="BK14" s="34"/>
      <c r="BL14" s="97">
        <v>0</v>
      </c>
      <c r="BM14" s="34"/>
      <c r="BN14" s="34"/>
      <c r="BO14" s="34"/>
      <c r="BP14" s="97"/>
      <c r="BQ14" s="97"/>
      <c r="BR14" s="98"/>
      <c r="BS14" s="34">
        <v>146212.52</v>
      </c>
      <c r="BT14" s="34"/>
      <c r="BU14" s="97">
        <v>0</v>
      </c>
      <c r="BV14" s="97">
        <v>0</v>
      </c>
      <c r="BW14" s="98">
        <v>18000</v>
      </c>
      <c r="BX14" s="34">
        <v>3597.73</v>
      </c>
      <c r="BY14" s="34">
        <v>23297.83</v>
      </c>
      <c r="BZ14" s="34"/>
      <c r="CA14" s="97">
        <v>0</v>
      </c>
      <c r="CB14" s="98"/>
      <c r="CC14" s="34"/>
      <c r="CD14" s="34"/>
      <c r="CE14" s="34"/>
      <c r="CF14" s="34"/>
      <c r="CG14" s="44"/>
      <c r="CH14" s="34"/>
      <c r="CI14" s="34"/>
      <c r="CJ14" s="97"/>
      <c r="CK14" s="34"/>
    </row>
    <row r="15" spans="1:89" s="105" customFormat="1" ht="24.75" customHeight="1">
      <c r="A15" s="102" t="s">
        <v>86</v>
      </c>
      <c r="B15" s="27">
        <f t="shared" si="0"/>
        <v>2179300</v>
      </c>
      <c r="C15" s="27">
        <f t="shared" si="1"/>
        <v>2222117.62</v>
      </c>
      <c r="D15" s="94">
        <f t="shared" si="2"/>
        <v>101.96474188959759</v>
      </c>
      <c r="E15" s="95">
        <v>119700</v>
      </c>
      <c r="F15" s="34">
        <v>123845.6</v>
      </c>
      <c r="G15" s="34">
        <v>140488.59</v>
      </c>
      <c r="H15" s="96">
        <f t="shared" si="3"/>
        <v>113.43849922807108</v>
      </c>
      <c r="I15" s="97">
        <f t="shared" si="4"/>
        <v>117.36724310776943</v>
      </c>
      <c r="J15" s="98">
        <v>370800</v>
      </c>
      <c r="K15" s="99">
        <v>418738.84</v>
      </c>
      <c r="L15" s="99">
        <v>381316.08</v>
      </c>
      <c r="M15" s="100">
        <f t="shared" si="5"/>
        <v>91.06298331437323</v>
      </c>
      <c r="N15" s="97">
        <f t="shared" si="6"/>
        <v>102.83605177993529</v>
      </c>
      <c r="O15" s="98">
        <v>259200</v>
      </c>
      <c r="P15" s="32">
        <v>47685.08</v>
      </c>
      <c r="Q15" s="32">
        <v>259534.07</v>
      </c>
      <c r="R15" s="100">
        <f t="shared" si="7"/>
        <v>544.266823081769</v>
      </c>
      <c r="S15" s="97">
        <f t="shared" si="8"/>
        <v>100.12888503086418</v>
      </c>
      <c r="T15" s="98">
        <v>370000</v>
      </c>
      <c r="U15" s="34">
        <v>383347.83</v>
      </c>
      <c r="V15" s="34">
        <v>371144.81</v>
      </c>
      <c r="W15" s="97">
        <f t="shared" si="9"/>
        <v>96.81672386146023</v>
      </c>
      <c r="X15" s="97">
        <f t="shared" si="10"/>
        <v>100.30940810810812</v>
      </c>
      <c r="Y15" s="98">
        <v>889700</v>
      </c>
      <c r="Z15" s="34">
        <v>887578.59</v>
      </c>
      <c r="AA15" s="34">
        <v>898918.03</v>
      </c>
      <c r="AB15" s="97">
        <f t="shared" si="11"/>
        <v>101.27757024873706</v>
      </c>
      <c r="AC15" s="97">
        <f t="shared" si="12"/>
        <v>101.03608294930876</v>
      </c>
      <c r="AD15" s="98">
        <v>3000</v>
      </c>
      <c r="AE15" s="98">
        <v>15160</v>
      </c>
      <c r="AF15" s="98">
        <v>3400</v>
      </c>
      <c r="AG15" s="97">
        <f aca="true" t="shared" si="19" ref="AG15:AG16">AF15/AE15*100</f>
        <v>22.427440633245382</v>
      </c>
      <c r="AH15" s="97">
        <f t="shared" si="14"/>
        <v>113.33333333333333</v>
      </c>
      <c r="AI15" s="98">
        <v>122900</v>
      </c>
      <c r="AJ15" s="34">
        <v>133408.2</v>
      </c>
      <c r="AK15" s="34">
        <v>123279.08</v>
      </c>
      <c r="AL15" s="97">
        <f t="shared" si="15"/>
        <v>92.4074232318553</v>
      </c>
      <c r="AM15" s="97">
        <f t="shared" si="16"/>
        <v>100.30844589096827</v>
      </c>
      <c r="AN15" s="98">
        <v>44000</v>
      </c>
      <c r="AO15" s="34">
        <v>42216.72</v>
      </c>
      <c r="AP15" s="34">
        <v>44036.96</v>
      </c>
      <c r="AQ15" s="97">
        <f t="shared" si="17"/>
        <v>104.31165661377766</v>
      </c>
      <c r="AR15" s="97">
        <f t="shared" si="18"/>
        <v>100.08399999999999</v>
      </c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8"/>
      <c r="BD15" s="34"/>
      <c r="BE15" s="34"/>
      <c r="BF15" s="34"/>
      <c r="BG15" s="34"/>
      <c r="BH15" s="98"/>
      <c r="BI15" s="34">
        <v>4118.64</v>
      </c>
      <c r="BJ15" s="34"/>
      <c r="BK15" s="34"/>
      <c r="BL15" s="97">
        <v>0</v>
      </c>
      <c r="BM15" s="34"/>
      <c r="BN15" s="97"/>
      <c r="BO15" s="97"/>
      <c r="BP15" s="97"/>
      <c r="BQ15" s="97"/>
      <c r="BR15" s="34"/>
      <c r="BS15" s="34"/>
      <c r="BT15" s="34"/>
      <c r="BU15" s="34"/>
      <c r="BV15" s="34"/>
      <c r="BW15" s="98"/>
      <c r="BX15" s="34"/>
      <c r="BY15" s="34"/>
      <c r="BZ15" s="34"/>
      <c r="CA15" s="97"/>
      <c r="CB15" s="98"/>
      <c r="CC15" s="34"/>
      <c r="CD15" s="34"/>
      <c r="CE15" s="34"/>
      <c r="CF15" s="34"/>
      <c r="CG15" s="44"/>
      <c r="CH15" s="34"/>
      <c r="CI15" s="34"/>
      <c r="CJ15" s="97"/>
      <c r="CK15" s="97"/>
    </row>
    <row r="16" spans="1:89" s="105" customFormat="1" ht="25.5" customHeight="1">
      <c r="A16" s="102" t="s">
        <v>87</v>
      </c>
      <c r="B16" s="27">
        <f t="shared" si="0"/>
        <v>1460500</v>
      </c>
      <c r="C16" s="27">
        <f t="shared" si="1"/>
        <v>1478015.35</v>
      </c>
      <c r="D16" s="94">
        <f t="shared" si="2"/>
        <v>101.19927079767204</v>
      </c>
      <c r="E16" s="95">
        <v>64500</v>
      </c>
      <c r="F16" s="34">
        <v>62697.9</v>
      </c>
      <c r="G16" s="34">
        <v>70948.36</v>
      </c>
      <c r="H16" s="96">
        <f t="shared" si="3"/>
        <v>113.15906912352727</v>
      </c>
      <c r="I16" s="97">
        <f t="shared" si="4"/>
        <v>109.99745736434107</v>
      </c>
      <c r="J16" s="98">
        <v>223000</v>
      </c>
      <c r="K16" s="99">
        <v>230306.36</v>
      </c>
      <c r="L16" s="99">
        <v>229272.32</v>
      </c>
      <c r="M16" s="100">
        <f t="shared" si="5"/>
        <v>99.55101543873995</v>
      </c>
      <c r="N16" s="97">
        <f t="shared" si="6"/>
        <v>102.81269955156951</v>
      </c>
      <c r="O16" s="98">
        <v>239000</v>
      </c>
      <c r="P16" s="32">
        <v>106526.27</v>
      </c>
      <c r="Q16" s="32">
        <v>239630.1</v>
      </c>
      <c r="R16" s="100">
        <f t="shared" si="7"/>
        <v>224.949301238089</v>
      </c>
      <c r="S16" s="97">
        <f t="shared" si="8"/>
        <v>100.26364016736402</v>
      </c>
      <c r="T16" s="98">
        <v>233000</v>
      </c>
      <c r="U16" s="34">
        <v>276505.29</v>
      </c>
      <c r="V16" s="34">
        <v>233301.4</v>
      </c>
      <c r="W16" s="97">
        <f t="shared" si="9"/>
        <v>84.37502226449266</v>
      </c>
      <c r="X16" s="97">
        <f t="shared" si="10"/>
        <v>100.12935622317596</v>
      </c>
      <c r="Y16" s="98">
        <v>480400</v>
      </c>
      <c r="Z16" s="103">
        <v>543806.63</v>
      </c>
      <c r="AA16" s="103">
        <v>484026.42</v>
      </c>
      <c r="AB16" s="97">
        <f t="shared" si="11"/>
        <v>89.00708327149303</v>
      </c>
      <c r="AC16" s="97">
        <f t="shared" si="12"/>
        <v>100.75487510407993</v>
      </c>
      <c r="AD16" s="98">
        <v>2200</v>
      </c>
      <c r="AE16" s="98">
        <v>5500</v>
      </c>
      <c r="AF16" s="98">
        <v>2200</v>
      </c>
      <c r="AG16" s="97">
        <f t="shared" si="19"/>
        <v>40</v>
      </c>
      <c r="AH16" s="97">
        <f t="shared" si="14"/>
        <v>100</v>
      </c>
      <c r="AI16" s="98">
        <v>71500</v>
      </c>
      <c r="AJ16" s="34">
        <v>58069.46</v>
      </c>
      <c r="AK16" s="34">
        <v>71552.04</v>
      </c>
      <c r="AL16" s="97">
        <f t="shared" si="15"/>
        <v>123.21802200330431</v>
      </c>
      <c r="AM16" s="97">
        <f t="shared" si="16"/>
        <v>100.07278321678321</v>
      </c>
      <c r="AN16" s="98">
        <v>38900</v>
      </c>
      <c r="AO16" s="34">
        <v>38900.16</v>
      </c>
      <c r="AP16" s="34">
        <v>38900.16</v>
      </c>
      <c r="AQ16" s="97">
        <f t="shared" si="17"/>
        <v>100</v>
      </c>
      <c r="AR16" s="97">
        <f t="shared" si="18"/>
        <v>100.000411311054</v>
      </c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8">
        <v>108000</v>
      </c>
      <c r="BD16" s="34">
        <v>79669.75</v>
      </c>
      <c r="BE16" s="34">
        <v>108184.55</v>
      </c>
      <c r="BF16" s="97">
        <f>BE16/BD16*100</f>
        <v>135.79125075703138</v>
      </c>
      <c r="BG16" s="97">
        <f>BE16/BC16*100</f>
        <v>100.17087962962962</v>
      </c>
      <c r="BH16" s="98"/>
      <c r="BI16" s="34"/>
      <c r="BJ16" s="34"/>
      <c r="BK16" s="97"/>
      <c r="BL16" s="97"/>
      <c r="BM16" s="98"/>
      <c r="BN16" s="34"/>
      <c r="BO16" s="34"/>
      <c r="BP16" s="97"/>
      <c r="BQ16" s="97"/>
      <c r="BR16" s="34"/>
      <c r="BS16" s="34"/>
      <c r="BT16" s="34"/>
      <c r="BU16" s="34"/>
      <c r="BV16" s="34"/>
      <c r="BW16" s="98"/>
      <c r="BX16" s="34"/>
      <c r="BY16" s="34"/>
      <c r="BZ16" s="34"/>
      <c r="CA16" s="97"/>
      <c r="CB16" s="98"/>
      <c r="CC16" s="34"/>
      <c r="CD16" s="34"/>
      <c r="CE16" s="34"/>
      <c r="CF16" s="34"/>
      <c r="CG16" s="44"/>
      <c r="CH16" s="34"/>
      <c r="CI16" s="34">
        <v>0</v>
      </c>
      <c r="CJ16" s="97"/>
      <c r="CK16" s="34"/>
    </row>
    <row r="17" spans="1:89" s="105" customFormat="1" ht="24.75" customHeight="1">
      <c r="A17" s="102" t="s">
        <v>88</v>
      </c>
      <c r="B17" s="27">
        <f>E17+O17+T17+Y17+AD17+AI17+AN17+BC17+BM17+CG17+J17+AS17+BR17+BW17+CB17+BH17+AX17</f>
        <v>5835448</v>
      </c>
      <c r="C17" s="27">
        <f>G17+L17+Q17+V17+AA17+AK17+AP17+BE17+BO17+BT17+BY17+CD17+CI17+AF17+BJ17+AU17+AZ17</f>
        <v>6102022.8</v>
      </c>
      <c r="D17" s="94">
        <f t="shared" si="2"/>
        <v>104.56819767736769</v>
      </c>
      <c r="E17" s="95">
        <v>1363700</v>
      </c>
      <c r="F17" s="34">
        <v>1322651.25</v>
      </c>
      <c r="G17" s="34">
        <v>1466120.46</v>
      </c>
      <c r="H17" s="96">
        <f t="shared" si="3"/>
        <v>110.84709291281432</v>
      </c>
      <c r="I17" s="97">
        <f t="shared" si="4"/>
        <v>107.51048324411528</v>
      </c>
      <c r="J17" s="98">
        <v>535100</v>
      </c>
      <c r="K17" s="99">
        <v>604554.16</v>
      </c>
      <c r="L17" s="99">
        <v>550253.59</v>
      </c>
      <c r="M17" s="100">
        <f t="shared" si="5"/>
        <v>91.01808016671326</v>
      </c>
      <c r="N17" s="97">
        <f t="shared" si="6"/>
        <v>102.83191739861708</v>
      </c>
      <c r="O17" s="98">
        <v>13600</v>
      </c>
      <c r="P17" s="32">
        <v>154186.32</v>
      </c>
      <c r="Q17" s="32">
        <v>13697.86</v>
      </c>
      <c r="R17" s="100">
        <f t="shared" si="7"/>
        <v>8.883965840808706</v>
      </c>
      <c r="S17" s="97">
        <f t="shared" si="8"/>
        <v>100.71955882352941</v>
      </c>
      <c r="T17" s="98">
        <v>2023000</v>
      </c>
      <c r="U17" s="34">
        <v>1569520.29</v>
      </c>
      <c r="V17" s="34">
        <v>2128557.09</v>
      </c>
      <c r="W17" s="97">
        <f t="shared" si="9"/>
        <v>135.61832258950918</v>
      </c>
      <c r="X17" s="97">
        <f t="shared" si="10"/>
        <v>105.21784923381117</v>
      </c>
      <c r="Y17" s="98">
        <v>1533948</v>
      </c>
      <c r="Z17" s="34">
        <v>1859392.25</v>
      </c>
      <c r="AA17" s="34">
        <v>1577436.18</v>
      </c>
      <c r="AB17" s="97">
        <f t="shared" si="11"/>
        <v>84.83611674728664</v>
      </c>
      <c r="AC17" s="97">
        <f t="shared" si="12"/>
        <v>102.83504916724686</v>
      </c>
      <c r="AD17" s="98"/>
      <c r="AE17" s="98"/>
      <c r="AF17" s="98"/>
      <c r="AG17" s="97"/>
      <c r="AH17" s="97"/>
      <c r="AI17" s="98">
        <v>113000</v>
      </c>
      <c r="AJ17" s="34">
        <v>96840.65</v>
      </c>
      <c r="AK17" s="34">
        <v>113215.85</v>
      </c>
      <c r="AL17" s="97">
        <f t="shared" si="15"/>
        <v>116.90942801395903</v>
      </c>
      <c r="AM17" s="97">
        <f t="shared" si="16"/>
        <v>100.19101769911505</v>
      </c>
      <c r="AN17" s="98">
        <v>6200</v>
      </c>
      <c r="AO17" s="34">
        <v>26216.74</v>
      </c>
      <c r="AP17" s="34">
        <v>6237.46</v>
      </c>
      <c r="AQ17" s="97">
        <f t="shared" si="17"/>
        <v>23.791897848473912</v>
      </c>
      <c r="AR17" s="97">
        <f t="shared" si="18"/>
        <v>100.6041935483871</v>
      </c>
      <c r="AS17" s="98">
        <v>238200</v>
      </c>
      <c r="AT17" s="34">
        <v>290016.67</v>
      </c>
      <c r="AU17" s="34">
        <v>238212.32</v>
      </c>
      <c r="AV17" s="97">
        <f>AU17/AT17*100</f>
        <v>82.13745782268309</v>
      </c>
      <c r="AW17" s="97">
        <f>AU17/AS17*100</f>
        <v>100.00517212426531</v>
      </c>
      <c r="AX17" s="97"/>
      <c r="AY17" s="34">
        <v>12131.63</v>
      </c>
      <c r="AZ17" s="34">
        <v>73.26</v>
      </c>
      <c r="BA17" s="97">
        <f>AZ17/AY17*100</f>
        <v>0.603875983688919</v>
      </c>
      <c r="BB17" s="97"/>
      <c r="BC17" s="98"/>
      <c r="BD17" s="44"/>
      <c r="BE17" s="44"/>
      <c r="BF17" s="97"/>
      <c r="BG17" s="34"/>
      <c r="BH17" s="98"/>
      <c r="BI17" s="34"/>
      <c r="BJ17" s="34"/>
      <c r="BK17" s="34"/>
      <c r="BL17" s="97"/>
      <c r="BM17" s="98"/>
      <c r="BN17" s="97"/>
      <c r="BO17" s="97"/>
      <c r="BP17" s="97"/>
      <c r="BQ17" s="97"/>
      <c r="BR17" s="34">
        <v>3100</v>
      </c>
      <c r="BS17" s="34"/>
      <c r="BT17" s="34">
        <v>3150</v>
      </c>
      <c r="BU17" s="34"/>
      <c r="BV17" s="34"/>
      <c r="BW17" s="98">
        <v>5600</v>
      </c>
      <c r="BX17" s="34">
        <v>112197.64</v>
      </c>
      <c r="BY17" s="34">
        <v>5688.73</v>
      </c>
      <c r="BZ17" s="97">
        <v>0</v>
      </c>
      <c r="CA17" s="97">
        <v>0</v>
      </c>
      <c r="CB17" s="98"/>
      <c r="CC17" s="34">
        <v>62621.36</v>
      </c>
      <c r="CD17" s="34"/>
      <c r="CE17" s="97">
        <v>0</v>
      </c>
      <c r="CF17" s="97">
        <v>0</v>
      </c>
      <c r="CG17" s="44"/>
      <c r="CH17" s="34">
        <v>620</v>
      </c>
      <c r="CI17" s="34">
        <v>-620</v>
      </c>
      <c r="CJ17" s="97"/>
      <c r="CK17" s="34"/>
    </row>
    <row r="18" spans="1:89" s="105" customFormat="1" ht="21.75" customHeight="1">
      <c r="A18" s="102" t="s">
        <v>89</v>
      </c>
      <c r="B18" s="27">
        <f>E18+O18+T18+Y18+AD18+AI18+AN18+BC18+BM18+CG18+J18+AS18+BR18+BW18+CB18+BH18</f>
        <v>2884555</v>
      </c>
      <c r="C18" s="27">
        <f>G18+L18+Q18+V18+AA18+AK18+AP18+BE18+BO18+BT18+BY18+CD18+CI18+AF18+BJ18</f>
        <v>2923279.08</v>
      </c>
      <c r="D18" s="94">
        <f t="shared" si="2"/>
        <v>101.3424628755562</v>
      </c>
      <c r="E18" s="95">
        <v>264200</v>
      </c>
      <c r="F18" s="34">
        <v>240882.97</v>
      </c>
      <c r="G18" s="34">
        <v>277153.58</v>
      </c>
      <c r="H18" s="96">
        <f t="shared" si="3"/>
        <v>115.05735752095718</v>
      </c>
      <c r="I18" s="97">
        <f t="shared" si="4"/>
        <v>104.90294473883421</v>
      </c>
      <c r="J18" s="98">
        <v>605500</v>
      </c>
      <c r="K18" s="99">
        <v>685684.84</v>
      </c>
      <c r="L18" s="99">
        <v>622655.36</v>
      </c>
      <c r="M18" s="100">
        <f t="shared" si="5"/>
        <v>90.80780610520716</v>
      </c>
      <c r="N18" s="97">
        <f t="shared" si="6"/>
        <v>102.83325516102396</v>
      </c>
      <c r="O18" s="98">
        <v>270100</v>
      </c>
      <c r="P18" s="32">
        <v>327087.88</v>
      </c>
      <c r="Q18" s="32">
        <v>270106.19</v>
      </c>
      <c r="R18" s="100">
        <f t="shared" si="7"/>
        <v>82.5790885311923</v>
      </c>
      <c r="S18" s="97">
        <f t="shared" si="8"/>
        <v>100.0022917437986</v>
      </c>
      <c r="T18" s="98">
        <v>426000</v>
      </c>
      <c r="U18" s="34">
        <v>345208.51</v>
      </c>
      <c r="V18" s="34">
        <v>427754.99</v>
      </c>
      <c r="W18" s="97">
        <f t="shared" si="9"/>
        <v>123.91206404500284</v>
      </c>
      <c r="X18" s="97">
        <f t="shared" si="10"/>
        <v>100.41196948356807</v>
      </c>
      <c r="Y18" s="98">
        <v>1168155</v>
      </c>
      <c r="Z18" s="34">
        <v>1193162.44</v>
      </c>
      <c r="AA18" s="34">
        <v>1173097.07</v>
      </c>
      <c r="AB18" s="97">
        <f t="shared" si="11"/>
        <v>98.318303583207</v>
      </c>
      <c r="AC18" s="97">
        <f t="shared" si="12"/>
        <v>100.42306628829223</v>
      </c>
      <c r="AD18" s="98">
        <v>4000</v>
      </c>
      <c r="AE18" s="98">
        <v>12500</v>
      </c>
      <c r="AF18" s="98">
        <v>4300</v>
      </c>
      <c r="AG18" s="97">
        <f aca="true" t="shared" si="20" ref="AG18:AG19">AF18/AE18*100</f>
        <v>34.4</v>
      </c>
      <c r="AH18" s="97">
        <f aca="true" t="shared" si="21" ref="AH18:AH19">AF18/AD18*100</f>
        <v>107.5</v>
      </c>
      <c r="AI18" s="98">
        <v>121000</v>
      </c>
      <c r="AJ18" s="34">
        <v>115688.99</v>
      </c>
      <c r="AK18" s="34">
        <v>121174.43</v>
      </c>
      <c r="AL18" s="97">
        <f t="shared" si="15"/>
        <v>104.74154022781251</v>
      </c>
      <c r="AM18" s="97">
        <f t="shared" si="16"/>
        <v>100.14415702479337</v>
      </c>
      <c r="AN18" s="98"/>
      <c r="AO18" s="34"/>
      <c r="AP18" s="34"/>
      <c r="AQ18" s="97"/>
      <c r="AR18" s="97"/>
      <c r="AS18" s="98"/>
      <c r="AT18" s="97"/>
      <c r="AU18" s="97"/>
      <c r="AV18" s="97"/>
      <c r="AW18" s="97"/>
      <c r="AX18" s="97"/>
      <c r="AY18" s="97"/>
      <c r="AZ18" s="97"/>
      <c r="BA18" s="97"/>
      <c r="BB18" s="97"/>
      <c r="BC18" s="98">
        <v>18700</v>
      </c>
      <c r="BD18" s="34"/>
      <c r="BE18" s="34">
        <v>18798.33</v>
      </c>
      <c r="BF18" s="97"/>
      <c r="BG18" s="34"/>
      <c r="BH18" s="98"/>
      <c r="BI18" s="34">
        <v>9904.41</v>
      </c>
      <c r="BJ18" s="34"/>
      <c r="BK18" s="34"/>
      <c r="BL18" s="97">
        <v>0</v>
      </c>
      <c r="BM18" s="98"/>
      <c r="BN18" s="34"/>
      <c r="BO18" s="34"/>
      <c r="BP18" s="97"/>
      <c r="BQ18" s="97"/>
      <c r="BR18" s="34"/>
      <c r="BS18" s="34"/>
      <c r="BT18" s="34"/>
      <c r="BU18" s="34"/>
      <c r="BV18" s="34"/>
      <c r="BW18" s="98">
        <v>6900</v>
      </c>
      <c r="BX18" s="34"/>
      <c r="BY18" s="34">
        <v>8239.13</v>
      </c>
      <c r="BZ18" s="34"/>
      <c r="CA18" s="97"/>
      <c r="CB18" s="98"/>
      <c r="CC18" s="34"/>
      <c r="CD18" s="34"/>
      <c r="CE18" s="34"/>
      <c r="CF18" s="34"/>
      <c r="CG18" s="44"/>
      <c r="CH18" s="34">
        <v>-4000</v>
      </c>
      <c r="CI18" s="34">
        <v>0</v>
      </c>
      <c r="CJ18" s="97"/>
      <c r="CK18" s="34"/>
    </row>
    <row r="19" spans="1:89" s="124" customFormat="1" ht="24.75" customHeight="1">
      <c r="A19" s="113" t="s">
        <v>90</v>
      </c>
      <c r="B19" s="39">
        <f>SUM(B10:B18)</f>
        <v>21073341</v>
      </c>
      <c r="C19" s="39">
        <f>SUM(C10:C18)</f>
        <v>21735957.66</v>
      </c>
      <c r="D19" s="114">
        <f t="shared" si="2"/>
        <v>103.14433605947913</v>
      </c>
      <c r="E19" s="115">
        <f>SUM(E10:E18)</f>
        <v>2446200</v>
      </c>
      <c r="F19" s="116">
        <f>SUM(F10:F18)</f>
        <v>2245854.69</v>
      </c>
      <c r="G19" s="116">
        <f>SUM(G10:G18)</f>
        <v>2673394.4800000004</v>
      </c>
      <c r="H19" s="117">
        <f t="shared" si="3"/>
        <v>119.03684115912239</v>
      </c>
      <c r="I19" s="118">
        <f t="shared" si="4"/>
        <v>109.28764941541986</v>
      </c>
      <c r="J19" s="115">
        <f>SUM(J10:J18)</f>
        <v>4050800</v>
      </c>
      <c r="K19" s="119">
        <f>SUM(K10:K18)</f>
        <v>4559019.07</v>
      </c>
      <c r="L19" s="119">
        <f>SUM(L10:L18)</f>
        <v>4165516.1399999997</v>
      </c>
      <c r="M19" s="120">
        <f t="shared" si="5"/>
        <v>91.36869304650659</v>
      </c>
      <c r="N19" s="121">
        <f t="shared" si="6"/>
        <v>102.83193788881209</v>
      </c>
      <c r="O19" s="115">
        <f>SUM(O10:O18)</f>
        <v>955800</v>
      </c>
      <c r="P19" s="38">
        <f>P18+P17+P16+P15+P14+P12+P11+P13+P10</f>
        <v>1194654.6399999997</v>
      </c>
      <c r="Q19" s="38">
        <f>Q18+Q17+Q16+Q15+Q14+Q12+Q11+Q13+Q10</f>
        <v>957345.0399999999</v>
      </c>
      <c r="R19" s="120">
        <f t="shared" si="7"/>
        <v>80.13571520552586</v>
      </c>
      <c r="S19" s="121">
        <f t="shared" si="8"/>
        <v>100.16164888051892</v>
      </c>
      <c r="T19" s="115">
        <f>SUM(T10:T18)</f>
        <v>4360011</v>
      </c>
      <c r="U19" s="116">
        <f>SUM(U10:U18)</f>
        <v>3889879.1200000006</v>
      </c>
      <c r="V19" s="116">
        <f>SUM(V10:V18)</f>
        <v>4525600.34</v>
      </c>
      <c r="W19" s="118">
        <f t="shared" si="9"/>
        <v>116.34295566490506</v>
      </c>
      <c r="X19" s="118">
        <f t="shared" si="10"/>
        <v>103.79791106031612</v>
      </c>
      <c r="Y19" s="115">
        <f>SUM(Y10:Y18)</f>
        <v>7440530</v>
      </c>
      <c r="Z19" s="116">
        <f>SUM(Z10:Z18)</f>
        <v>7945490.779999999</v>
      </c>
      <c r="AA19" s="116">
        <f>SUM(AA10:AA18)</f>
        <v>7514421.22</v>
      </c>
      <c r="AB19" s="118">
        <f t="shared" si="11"/>
        <v>94.57466414680052</v>
      </c>
      <c r="AC19" s="118">
        <f t="shared" si="12"/>
        <v>100.99309081476721</v>
      </c>
      <c r="AD19" s="115">
        <f>SUM(AD10:AD18)</f>
        <v>32700</v>
      </c>
      <c r="AE19" s="115">
        <f>SUM(AE10:AE18)</f>
        <v>81400</v>
      </c>
      <c r="AF19" s="115">
        <f>SUM(AF10:AF18)</f>
        <v>33450</v>
      </c>
      <c r="AG19" s="121">
        <f t="shared" si="20"/>
        <v>41.09336609336609</v>
      </c>
      <c r="AH19" s="118">
        <f t="shared" si="21"/>
        <v>102.29357798165137</v>
      </c>
      <c r="AI19" s="115">
        <f>SUM(AI10:AI18)</f>
        <v>1219600</v>
      </c>
      <c r="AJ19" s="116">
        <f>SUM(AJ10:AJ18)</f>
        <v>1173767.83</v>
      </c>
      <c r="AK19" s="116">
        <f>SUM(AK10:AK18)</f>
        <v>1221273.0499999998</v>
      </c>
      <c r="AL19" s="118">
        <f t="shared" si="15"/>
        <v>104.04724160824885</v>
      </c>
      <c r="AM19" s="121">
        <f t="shared" si="16"/>
        <v>100.13718022302393</v>
      </c>
      <c r="AN19" s="115">
        <f>SUM(AN10:AN18)</f>
        <v>142500</v>
      </c>
      <c r="AO19" s="116">
        <f>SUM(AO10:AO18)</f>
        <v>157253.58</v>
      </c>
      <c r="AP19" s="116">
        <f>SUM(AP10:AP18)</f>
        <v>142747.80000000002</v>
      </c>
      <c r="AQ19" s="118">
        <f>AP19/AO19*100</f>
        <v>90.77554863933783</v>
      </c>
      <c r="AR19" s="121">
        <f>AP19/AN19*100</f>
        <v>100.17389473684213</v>
      </c>
      <c r="AS19" s="115">
        <f>SUM(AS10:AS18)</f>
        <v>238200</v>
      </c>
      <c r="AT19" s="116">
        <f>SUM(AT10:AT18)</f>
        <v>290016.67</v>
      </c>
      <c r="AU19" s="116">
        <f>SUM(AU10:AU18)</f>
        <v>238212.32</v>
      </c>
      <c r="AV19" s="97">
        <f>AU19/AT19*100</f>
        <v>82.13745782268309</v>
      </c>
      <c r="AW19" s="118">
        <f>AU19/AS19*100</f>
        <v>100.00517212426531</v>
      </c>
      <c r="AX19" s="117">
        <f>SUM(AX10:AX18)</f>
        <v>0</v>
      </c>
      <c r="AY19" s="122">
        <f>AY17</f>
        <v>12131.63</v>
      </c>
      <c r="AZ19" s="117">
        <f>AZ17</f>
        <v>73.26</v>
      </c>
      <c r="BA19" s="117">
        <f>BA17</f>
        <v>0.603875983688919</v>
      </c>
      <c r="BB19" s="118"/>
      <c r="BC19" s="115">
        <f>SUM(BC10:BC18)</f>
        <v>126700</v>
      </c>
      <c r="BD19" s="116">
        <f>SUM(BD10:BD18)</f>
        <v>79669.75</v>
      </c>
      <c r="BE19" s="116">
        <f>SUM(BE10:BE18)</f>
        <v>126982.88</v>
      </c>
      <c r="BF19" s="97">
        <f>BE19/BD19*100</f>
        <v>159.38656767468206</v>
      </c>
      <c r="BG19" s="97">
        <f>BE19/BC19*100</f>
        <v>100.22326756116813</v>
      </c>
      <c r="BH19" s="115">
        <f>SUM(BH10:BH18)</f>
        <v>0</v>
      </c>
      <c r="BI19" s="116">
        <f>SUM(BI10:BI18)</f>
        <v>51306.93</v>
      </c>
      <c r="BJ19" s="116">
        <f>SUM(BJ10:BJ18)</f>
        <v>0</v>
      </c>
      <c r="BK19" s="121"/>
      <c r="BL19" s="97">
        <v>0</v>
      </c>
      <c r="BM19" s="116">
        <f>SUM(BM10:BM18)</f>
        <v>0</v>
      </c>
      <c r="BN19" s="116">
        <f>SUM(BN10:BN18)</f>
        <v>0</v>
      </c>
      <c r="BO19" s="116">
        <f>SUM(BO10:BO18)</f>
        <v>0</v>
      </c>
      <c r="BP19" s="118"/>
      <c r="BQ19" s="118"/>
      <c r="BR19" s="123">
        <f>SUM(BR10:BR18)</f>
        <v>24700</v>
      </c>
      <c r="BS19" s="122">
        <f>SUM(BS10:BS18)</f>
        <v>146212.52</v>
      </c>
      <c r="BT19" s="122">
        <f>SUM(BT10:BT18)</f>
        <v>24750</v>
      </c>
      <c r="BU19" s="118">
        <v>0</v>
      </c>
      <c r="BV19" s="118">
        <v>0</v>
      </c>
      <c r="BW19" s="115">
        <f>SUM(BW10:BW18)</f>
        <v>35600</v>
      </c>
      <c r="BX19" s="116">
        <f>SUM(BX10:BX18)</f>
        <v>134846.38</v>
      </c>
      <c r="BY19" s="116">
        <f>SUM(BY10:BY18)</f>
        <v>112811.13</v>
      </c>
      <c r="BZ19" s="118">
        <v>0</v>
      </c>
      <c r="CA19" s="97">
        <v>0</v>
      </c>
      <c r="CB19" s="115">
        <f>SUM(CB10:CB18)</f>
        <v>0</v>
      </c>
      <c r="CC19" s="122">
        <f>CC17</f>
        <v>62621.36</v>
      </c>
      <c r="CD19" s="122">
        <f>CD17</f>
        <v>0</v>
      </c>
      <c r="CE19" s="118">
        <v>0</v>
      </c>
      <c r="CF19" s="118">
        <v>0</v>
      </c>
      <c r="CG19" s="116"/>
      <c r="CH19" s="116">
        <f>SUM(CH10:CH18)</f>
        <v>-6380</v>
      </c>
      <c r="CI19" s="116">
        <f>SUM(CI10:CI18)</f>
        <v>-620</v>
      </c>
      <c r="CJ19" s="118"/>
      <c r="CK19" s="118"/>
    </row>
    <row r="38" ht="12.75">
      <c r="BN38" s="1">
        <v>0</v>
      </c>
    </row>
  </sheetData>
  <sheetProtection selectLockedCells="1" selectUnlockedCells="1"/>
  <mergeCells count="74">
    <mergeCell ref="B3:AI3"/>
    <mergeCell ref="A6:A9"/>
    <mergeCell ref="B6:D7"/>
    <mergeCell ref="E6:CK6"/>
    <mergeCell ref="E7:I7"/>
    <mergeCell ref="J7:N7"/>
    <mergeCell ref="O7:S7"/>
    <mergeCell ref="T7:X7"/>
    <mergeCell ref="Y7:AC7"/>
    <mergeCell ref="AD7:AH7"/>
    <mergeCell ref="AI7:AM7"/>
    <mergeCell ref="AN7:AR7"/>
    <mergeCell ref="AS7:AW7"/>
    <mergeCell ref="AX7:BB7"/>
    <mergeCell ref="BC7:BG7"/>
    <mergeCell ref="BH7:BL7"/>
    <mergeCell ref="BM7:BQ7"/>
    <mergeCell ref="BR7:BV7"/>
    <mergeCell ref="BW7:CA7"/>
    <mergeCell ref="CB7:CF7"/>
    <mergeCell ref="CG7:CK7"/>
    <mergeCell ref="B8:B9"/>
    <mergeCell ref="C8:C9"/>
    <mergeCell ref="E8:E9"/>
    <mergeCell ref="F8:G8"/>
    <mergeCell ref="H8:I8"/>
    <mergeCell ref="J8:J9"/>
    <mergeCell ref="K8:L8"/>
    <mergeCell ref="M8:N8"/>
    <mergeCell ref="O8:O9"/>
    <mergeCell ref="P8:Q8"/>
    <mergeCell ref="R8:S8"/>
    <mergeCell ref="T8:T9"/>
    <mergeCell ref="U8:V8"/>
    <mergeCell ref="W8:X8"/>
    <mergeCell ref="Y8:Y9"/>
    <mergeCell ref="Z8:AA8"/>
    <mergeCell ref="AB8:AC8"/>
    <mergeCell ref="AD8:AD9"/>
    <mergeCell ref="AE8:AF8"/>
    <mergeCell ref="AG8:AH8"/>
    <mergeCell ref="AI8:AI9"/>
    <mergeCell ref="AJ8:AK8"/>
    <mergeCell ref="AL8:AM8"/>
    <mergeCell ref="AN8:AN9"/>
    <mergeCell ref="AO8:AP8"/>
    <mergeCell ref="AQ8:AR8"/>
    <mergeCell ref="AS8:AS9"/>
    <mergeCell ref="AT8:AU8"/>
    <mergeCell ref="AV8:AW8"/>
    <mergeCell ref="AX8:AX9"/>
    <mergeCell ref="AY8:AZ8"/>
    <mergeCell ref="BA8:BB8"/>
    <mergeCell ref="BC8:BC9"/>
    <mergeCell ref="BD8:BE8"/>
    <mergeCell ref="BF8:BG8"/>
    <mergeCell ref="BH8:BH9"/>
    <mergeCell ref="BI8:BJ8"/>
    <mergeCell ref="BK8:BL8"/>
    <mergeCell ref="BM8:BM9"/>
    <mergeCell ref="BN8:BO8"/>
    <mergeCell ref="BP8:BQ8"/>
    <mergeCell ref="BR8:BR9"/>
    <mergeCell ref="BS8:BT8"/>
    <mergeCell ref="BU8:BV8"/>
    <mergeCell ref="BW8:BW9"/>
    <mergeCell ref="BX8:BY8"/>
    <mergeCell ref="BZ8:CA8"/>
    <mergeCell ref="CB8:CB9"/>
    <mergeCell ref="CC8:CD8"/>
    <mergeCell ref="CE8:CF8"/>
    <mergeCell ref="CG8:CG9"/>
    <mergeCell ref="CH8:CI8"/>
    <mergeCell ref="CJ8:CK8"/>
  </mergeCells>
  <printOptions/>
  <pageMargins left="0.25972222222222224" right="0" top="0.7875" bottom="0.7875" header="0.5118055555555555" footer="0.5118055555555555"/>
  <pageSetup fitToWidth="3" fitToHeight="1" horizontalDpi="300" verticalDpi="300" orientation="landscape" paperSize="9"/>
  <colBreaks count="2" manualBreakCount="2">
    <brk id="29" max="65535" man="1"/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2" zoomScaleNormal="82" zoomScaleSheetLayoutView="100" workbookViewId="0" topLeftCell="A1">
      <selection activeCell="I33" sqref="I33"/>
    </sheetView>
  </sheetViews>
  <sheetFormatPr defaultColWidth="9.140625" defaultRowHeight="12.75"/>
  <cols>
    <col min="1" max="1" width="9.00390625" style="0" customWidth="1"/>
    <col min="2" max="2" width="4.140625" style="0" customWidth="1"/>
    <col min="3" max="3" width="9.00390625" style="0" hidden="1" customWidth="1"/>
    <col min="4" max="4" width="10.28125" style="0" customWidth="1"/>
    <col min="5" max="5" width="10.8515625" style="0" customWidth="1"/>
    <col min="6" max="6" width="51.140625" style="0" customWidth="1"/>
    <col min="7" max="7" width="15.421875" style="0" customWidth="1"/>
    <col min="8" max="8" width="16.140625" style="0" customWidth="1"/>
    <col min="9" max="9" width="15.28125" style="0" customWidth="1"/>
    <col min="10" max="10" width="15.57421875" style="0" customWidth="1"/>
    <col min="11" max="11" width="7.57421875" style="0" customWidth="1"/>
    <col min="12" max="12" width="10.8515625" style="0" customWidth="1"/>
    <col min="13" max="16384" width="9.00390625" style="0" customWidth="1"/>
  </cols>
  <sheetData>
    <row r="1" spans="1:12" ht="8.25" customHeight="1">
      <c r="A1" s="125" t="s">
        <v>34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2.75">
      <c r="A2" s="126"/>
      <c r="B2" s="126"/>
      <c r="C2" s="126"/>
      <c r="D2" s="127"/>
      <c r="E2" s="128"/>
      <c r="F2" s="127"/>
      <c r="G2" s="127"/>
      <c r="H2" s="127"/>
      <c r="I2" s="129"/>
      <c r="J2" s="129"/>
      <c r="K2" s="127"/>
      <c r="L2" s="127"/>
    </row>
    <row r="3" spans="1:12" ht="14.25" customHeight="1">
      <c r="A3" s="130"/>
      <c r="B3" s="130"/>
      <c r="C3" s="130"/>
      <c r="D3" s="130"/>
      <c r="E3" s="130"/>
      <c r="F3" s="130"/>
      <c r="G3" s="131" t="s">
        <v>91</v>
      </c>
      <c r="H3" s="132" t="s">
        <v>92</v>
      </c>
      <c r="I3" s="132" t="s">
        <v>15</v>
      </c>
      <c r="J3" s="132"/>
      <c r="K3" s="132" t="s">
        <v>16</v>
      </c>
      <c r="L3" s="132"/>
    </row>
    <row r="4" spans="1:12" ht="61.5" customHeight="1">
      <c r="A4" s="130"/>
      <c r="B4" s="130"/>
      <c r="C4" s="130"/>
      <c r="D4" s="130"/>
      <c r="E4" s="130"/>
      <c r="F4" s="130"/>
      <c r="G4" s="131"/>
      <c r="H4" s="132"/>
      <c r="I4" s="21" t="s">
        <v>17</v>
      </c>
      <c r="J4" s="19" t="s">
        <v>18</v>
      </c>
      <c r="K4" s="19" t="s">
        <v>19</v>
      </c>
      <c r="L4" s="19" t="s">
        <v>20</v>
      </c>
    </row>
    <row r="5" spans="1:12" ht="19.5" customHeight="1">
      <c r="A5" s="133" t="s">
        <v>37</v>
      </c>
      <c r="B5" s="133"/>
      <c r="C5" s="133"/>
      <c r="D5" s="133"/>
      <c r="E5" s="133"/>
      <c r="F5" s="133"/>
      <c r="G5" s="134">
        <f>G6+G7+G9+G10+G12+G13+G14+G15+G11+G16+G17</f>
        <v>80843040.33999997</v>
      </c>
      <c r="H5" s="134">
        <f>SUM(H6:H17)</f>
        <v>84676641</v>
      </c>
      <c r="I5" s="134">
        <f>SUM(I6:I17)</f>
        <v>80843040.34</v>
      </c>
      <c r="J5" s="134">
        <f>J6+J7+J9+J10+J12+J13+J14+J15+J11+J16+J17+J8</f>
        <v>90526323.24</v>
      </c>
      <c r="K5" s="135">
        <f aca="true" t="shared" si="0" ref="K5:K7">J5/I5*100</f>
        <v>111.97788066761862</v>
      </c>
      <c r="L5" s="135">
        <f aca="true" t="shared" si="1" ref="L5:L16">J5/H5*100</f>
        <v>106.90825966986574</v>
      </c>
    </row>
    <row r="6" spans="1:12" ht="16.5" customHeight="1">
      <c r="A6" s="136" t="s">
        <v>38</v>
      </c>
      <c r="B6" s="136"/>
      <c r="C6" s="136"/>
      <c r="D6" s="136"/>
      <c r="E6" s="136"/>
      <c r="F6" s="136"/>
      <c r="G6" s="137">
        <v>48483509.39</v>
      </c>
      <c r="H6" s="137">
        <f>Лист1!F25+Лист2!E19</f>
        <v>53176300</v>
      </c>
      <c r="I6" s="137">
        <f>Лист1!G25+Лист2!F19</f>
        <v>48483509.39</v>
      </c>
      <c r="J6" s="137">
        <f>Лист1!H25+Лист2!G19</f>
        <v>58115139.7</v>
      </c>
      <c r="K6" s="138">
        <f t="shared" si="0"/>
        <v>119.86578618417127</v>
      </c>
      <c r="L6" s="138">
        <f t="shared" si="1"/>
        <v>109.28767082328031</v>
      </c>
    </row>
    <row r="7" spans="1:12" ht="15.75" customHeight="1">
      <c r="A7" s="139" t="s">
        <v>39</v>
      </c>
      <c r="B7" s="139"/>
      <c r="C7" s="139"/>
      <c r="D7" s="139"/>
      <c r="E7" s="139"/>
      <c r="F7" s="139"/>
      <c r="G7" s="137">
        <v>7979592.02</v>
      </c>
      <c r="H7" s="137">
        <f>Лист1!F26+Лист2!J19</f>
        <v>7097100</v>
      </c>
      <c r="I7" s="137">
        <f>Лист1!G26+Лист2!K19</f>
        <v>7979592.0200000005</v>
      </c>
      <c r="J7" s="137">
        <f>Лист1!H26+Лист2!L19</f>
        <v>7298100.18</v>
      </c>
      <c r="K7" s="138">
        <f t="shared" si="0"/>
        <v>91.45956537261662</v>
      </c>
      <c r="L7" s="138">
        <f t="shared" si="1"/>
        <v>102.83214524242297</v>
      </c>
    </row>
    <row r="8" spans="1:12" ht="16.5" customHeight="1">
      <c r="A8" s="140" t="s">
        <v>40</v>
      </c>
      <c r="B8" s="140"/>
      <c r="C8" s="140"/>
      <c r="D8" s="140"/>
      <c r="E8" s="140"/>
      <c r="F8" s="140"/>
      <c r="G8" s="137"/>
      <c r="H8" s="137">
        <f>Лист1!F27</f>
        <v>1409000</v>
      </c>
      <c r="I8" s="137">
        <f>Лист1!G27</f>
        <v>0</v>
      </c>
      <c r="J8" s="137">
        <f>Лист1!H27</f>
        <v>1439338.97</v>
      </c>
      <c r="K8" s="138"/>
      <c r="L8" s="138">
        <f t="shared" si="1"/>
        <v>102.15322711142653</v>
      </c>
    </row>
    <row r="9" spans="1:12" ht="16.5" customHeight="1">
      <c r="A9" s="136" t="s">
        <v>41</v>
      </c>
      <c r="B9" s="136"/>
      <c r="C9" s="136"/>
      <c r="D9" s="136"/>
      <c r="E9" s="136"/>
      <c r="F9" s="136"/>
      <c r="G9" s="137">
        <v>4180908.3</v>
      </c>
      <c r="H9" s="137">
        <f>Лист1!F28</f>
        <v>3540000</v>
      </c>
      <c r="I9" s="137">
        <f>Лист1!G28</f>
        <v>4180908.3</v>
      </c>
      <c r="J9" s="137">
        <f>Лист1!H28</f>
        <v>3625061.38</v>
      </c>
      <c r="K9" s="138">
        <f aca="true" t="shared" si="2" ref="K9:K16">J9/I9*100</f>
        <v>86.70511572808233</v>
      </c>
      <c r="L9" s="138">
        <f t="shared" si="1"/>
        <v>102.4028638418079</v>
      </c>
    </row>
    <row r="10" spans="1:12" ht="16.5" customHeight="1">
      <c r="A10" s="136" t="s">
        <v>42</v>
      </c>
      <c r="B10" s="136"/>
      <c r="C10" s="136"/>
      <c r="D10" s="136"/>
      <c r="E10" s="136"/>
      <c r="F10" s="136"/>
      <c r="G10" s="137">
        <v>3982182.15</v>
      </c>
      <c r="H10" s="137">
        <f>Лист1!F29+Лист2!O19</f>
        <v>3186000</v>
      </c>
      <c r="I10" s="137">
        <f>Лист1!G29+Лист2!P19</f>
        <v>3982182.1499999994</v>
      </c>
      <c r="J10" s="137">
        <f>Лист1!H29+Лист2!Q19</f>
        <v>3191150.12</v>
      </c>
      <c r="K10" s="138">
        <f t="shared" si="2"/>
        <v>80.13571453530824</v>
      </c>
      <c r="L10" s="138">
        <f t="shared" si="1"/>
        <v>100.16164846202136</v>
      </c>
    </row>
    <row r="11" spans="1:12" ht="16.5" customHeight="1">
      <c r="A11" s="139" t="s">
        <v>43</v>
      </c>
      <c r="B11" s="139"/>
      <c r="C11" s="139"/>
      <c r="D11" s="139"/>
      <c r="E11" s="139"/>
      <c r="F11" s="139"/>
      <c r="G11" s="137">
        <v>15416.38</v>
      </c>
      <c r="H11" s="137">
        <f>Лист1!F30</f>
        <v>40000</v>
      </c>
      <c r="I11" s="137">
        <f>Лист1!G30</f>
        <v>15416.38</v>
      </c>
      <c r="J11" s="137">
        <f>Лист1!H30</f>
        <v>45001.74</v>
      </c>
      <c r="K11" s="138">
        <f t="shared" si="2"/>
        <v>291.90860630057125</v>
      </c>
      <c r="L11" s="138">
        <f t="shared" si="1"/>
        <v>112.50434999999999</v>
      </c>
    </row>
    <row r="12" spans="1:12" ht="16.5" customHeight="1">
      <c r="A12" s="136" t="s">
        <v>93</v>
      </c>
      <c r="B12" s="136"/>
      <c r="C12" s="136"/>
      <c r="D12" s="136"/>
      <c r="E12" s="136"/>
      <c r="F12" s="136"/>
      <c r="G12" s="141">
        <v>3889879.12</v>
      </c>
      <c r="H12" s="137">
        <f>Лист2!T19</f>
        <v>4360011</v>
      </c>
      <c r="I12" s="137">
        <f>Лист2!U19</f>
        <v>3889879.1200000006</v>
      </c>
      <c r="J12" s="137">
        <f>Лист2!V19</f>
        <v>4525600.34</v>
      </c>
      <c r="K12" s="138">
        <f t="shared" si="2"/>
        <v>116.34295566490506</v>
      </c>
      <c r="L12" s="138">
        <f t="shared" si="1"/>
        <v>103.79791106031612</v>
      </c>
    </row>
    <row r="13" spans="1:12" ht="16.5" customHeight="1">
      <c r="A13" s="136" t="s">
        <v>94</v>
      </c>
      <c r="B13" s="136"/>
      <c r="C13" s="136"/>
      <c r="D13" s="136"/>
      <c r="E13" s="136"/>
      <c r="F13" s="136"/>
      <c r="G13" s="137">
        <v>7945490.78</v>
      </c>
      <c r="H13" s="137">
        <f>Лист2!Y19</f>
        <v>7440530</v>
      </c>
      <c r="I13" s="137">
        <f>Лист2!Z19</f>
        <v>7945490.779999999</v>
      </c>
      <c r="J13" s="137">
        <f>Лист2!AA19</f>
        <v>7514421.22</v>
      </c>
      <c r="K13" s="138">
        <f t="shared" si="2"/>
        <v>94.57466414680052</v>
      </c>
      <c r="L13" s="138">
        <f t="shared" si="1"/>
        <v>100.99309081476721</v>
      </c>
    </row>
    <row r="14" spans="1:12" ht="16.5" customHeight="1">
      <c r="A14" s="136" t="s">
        <v>44</v>
      </c>
      <c r="B14" s="136"/>
      <c r="C14" s="136"/>
      <c r="D14" s="136"/>
      <c r="E14" s="136"/>
      <c r="F14" s="136"/>
      <c r="G14" s="137">
        <v>1734024.07</v>
      </c>
      <c r="H14" s="137">
        <f>Лист1!F31</f>
        <v>1760000</v>
      </c>
      <c r="I14" s="137">
        <f>Лист1!G31</f>
        <v>1734024.07</v>
      </c>
      <c r="J14" s="137">
        <f>Лист1!H31</f>
        <v>1853590.21</v>
      </c>
      <c r="K14" s="138">
        <f t="shared" si="2"/>
        <v>106.89529874865</v>
      </c>
      <c r="L14" s="138">
        <f t="shared" si="1"/>
        <v>105.31762556818181</v>
      </c>
    </row>
    <row r="15" spans="1:12" ht="16.5" customHeight="1">
      <c r="A15" s="136" t="s">
        <v>45</v>
      </c>
      <c r="B15" s="136"/>
      <c r="C15" s="136"/>
      <c r="D15" s="136"/>
      <c r="E15" s="136"/>
      <c r="F15" s="136"/>
      <c r="G15" s="137">
        <v>866155</v>
      </c>
      <c r="H15" s="137">
        <f>Лист1!F32</f>
        <v>490000</v>
      </c>
      <c r="I15" s="137">
        <f>Лист1!G32</f>
        <v>866155</v>
      </c>
      <c r="J15" s="137">
        <f>Лист1!H32</f>
        <v>561550</v>
      </c>
      <c r="K15" s="138">
        <f t="shared" si="2"/>
        <v>64.83250688387182</v>
      </c>
      <c r="L15" s="138">
        <f t="shared" si="1"/>
        <v>114.60204081632652</v>
      </c>
    </row>
    <row r="16" spans="1:12" ht="16.5" customHeight="1">
      <c r="A16" s="136" t="s">
        <v>46</v>
      </c>
      <c r="B16" s="136"/>
      <c r="C16" s="136"/>
      <c r="D16" s="136"/>
      <c r="E16" s="136"/>
      <c r="F16" s="136"/>
      <c r="G16" s="137">
        <v>1765883.13</v>
      </c>
      <c r="H16" s="137">
        <f>Лист1!F33+Лист2!AD19</f>
        <v>2177700</v>
      </c>
      <c r="I16" s="137">
        <f>Лист1!G33+Лист2!AE19</f>
        <v>1765883.13</v>
      </c>
      <c r="J16" s="137">
        <f>Лист1!H33+Лист2!AF19</f>
        <v>2357369.38</v>
      </c>
      <c r="K16" s="138">
        <f t="shared" si="2"/>
        <v>133.4952092780908</v>
      </c>
      <c r="L16" s="138">
        <f t="shared" si="1"/>
        <v>108.25041924966708</v>
      </c>
    </row>
    <row r="17" spans="1:12" ht="16.5" customHeight="1">
      <c r="A17" s="136" t="s">
        <v>95</v>
      </c>
      <c r="B17" s="136"/>
      <c r="C17" s="136"/>
      <c r="D17" s="136"/>
      <c r="E17" s="136"/>
      <c r="F17" s="136"/>
      <c r="G17" s="137"/>
      <c r="H17" s="137"/>
      <c r="I17" s="137"/>
      <c r="J17" s="137"/>
      <c r="K17" s="138"/>
      <c r="L17" s="138"/>
    </row>
    <row r="18" spans="1:12" ht="15" customHeight="1">
      <c r="A18" s="133" t="s">
        <v>47</v>
      </c>
      <c r="B18" s="133"/>
      <c r="C18" s="133"/>
      <c r="D18" s="133"/>
      <c r="E18" s="133"/>
      <c r="F18" s="133"/>
      <c r="G18" s="134">
        <f>G19+G20+G21+G22+G23+G24+G25+G26+G27+G28+G29+G30+G31+G32</f>
        <v>12683442.43</v>
      </c>
      <c r="H18" s="134">
        <f>H19+H20+H21+H22+H23+H24+H25+H26+H27+H28+H29+H30+H31+H32</f>
        <v>11548800</v>
      </c>
      <c r="I18" s="134">
        <f>I19+I20+I21+I22+I23+I24+I25+I26+I27+I28+I29+I30+I31+I32</f>
        <v>12683442.43</v>
      </c>
      <c r="J18" s="134">
        <f>J19+J20+J21+J22+J23+J24+J25+J26+J27+J28+J29+J30+J31+J32</f>
        <v>12301275.079999998</v>
      </c>
      <c r="K18" s="142">
        <f>J18/I18*100</f>
        <v>96.9868799254683</v>
      </c>
      <c r="L18" s="142">
        <f aca="true" t="shared" si="3" ref="L18:L26">J18/H18*100</f>
        <v>106.51561270435022</v>
      </c>
    </row>
    <row r="19" spans="1:12" ht="27.75" customHeight="1">
      <c r="A19" s="139" t="s">
        <v>48</v>
      </c>
      <c r="B19" s="139"/>
      <c r="C19" s="139"/>
      <c r="D19" s="139"/>
      <c r="E19" s="139"/>
      <c r="F19" s="139"/>
      <c r="G19" s="137">
        <v>3490</v>
      </c>
      <c r="H19" s="137">
        <f>Лист1!F35</f>
        <v>0</v>
      </c>
      <c r="I19" s="137">
        <f>Лист1!G35</f>
        <v>3490</v>
      </c>
      <c r="J19" s="137">
        <f>Лист1!H35</f>
        <v>0</v>
      </c>
      <c r="K19" s="138">
        <v>0</v>
      </c>
      <c r="L19" s="138" t="e">
        <f t="shared" si="3"/>
        <v>#DIV/0!</v>
      </c>
    </row>
    <row r="20" spans="1:12" ht="16.5" customHeight="1">
      <c r="A20" s="136" t="s">
        <v>49</v>
      </c>
      <c r="B20" s="136"/>
      <c r="C20" s="136"/>
      <c r="D20" s="136"/>
      <c r="E20" s="136"/>
      <c r="F20" s="136"/>
      <c r="G20" s="137">
        <v>6954714.38</v>
      </c>
      <c r="H20" s="137">
        <f>Лист1!F36+Лист2!AI19</f>
        <v>7440600</v>
      </c>
      <c r="I20" s="137">
        <f>Лист1!G36+Лист2!AJ19</f>
        <v>6954714.38</v>
      </c>
      <c r="J20" s="137">
        <f>Лист1!H36+Лист2!AK19</f>
        <v>7785599.99</v>
      </c>
      <c r="K20" s="138">
        <f aca="true" t="shared" si="4" ref="K20:K33">J20/I20*100</f>
        <v>111.9470845904099</v>
      </c>
      <c r="L20" s="138">
        <f t="shared" si="3"/>
        <v>104.6367227105341</v>
      </c>
    </row>
    <row r="21" spans="1:12" ht="18" customHeight="1">
      <c r="A21" s="136" t="s">
        <v>50</v>
      </c>
      <c r="B21" s="136"/>
      <c r="C21" s="136"/>
      <c r="D21" s="136"/>
      <c r="E21" s="136"/>
      <c r="F21" s="136"/>
      <c r="G21" s="137">
        <v>537490.49</v>
      </c>
      <c r="H21" s="137">
        <f>Лист1!F37+Лист2!AN19</f>
        <v>471500</v>
      </c>
      <c r="I21" s="137">
        <f>Лист1!G37+Лист2!AO19</f>
        <v>537490.49</v>
      </c>
      <c r="J21" s="137">
        <f>Лист1!H37+Лист2!AP19</f>
        <v>479729.30000000005</v>
      </c>
      <c r="K21" s="138">
        <f t="shared" si="4"/>
        <v>89.25354195569118</v>
      </c>
      <c r="L21" s="138">
        <f t="shared" si="3"/>
        <v>101.7453446447508</v>
      </c>
    </row>
    <row r="22" spans="1:12" ht="18" customHeight="1">
      <c r="A22" s="139" t="s">
        <v>96</v>
      </c>
      <c r="B22" s="139"/>
      <c r="C22" s="139"/>
      <c r="D22" s="139"/>
      <c r="E22" s="139"/>
      <c r="F22" s="139"/>
      <c r="G22" s="137">
        <v>290016.67</v>
      </c>
      <c r="H22" s="137">
        <f>Лист2!AS17</f>
        <v>238200</v>
      </c>
      <c r="I22" s="137">
        <f>Лист2!AT17</f>
        <v>290016.67</v>
      </c>
      <c r="J22" s="137">
        <f>Лист2!AU17</f>
        <v>238212.32</v>
      </c>
      <c r="K22" s="138">
        <f t="shared" si="4"/>
        <v>82.13745782268309</v>
      </c>
      <c r="L22" s="138">
        <f t="shared" si="3"/>
        <v>100.00517212426531</v>
      </c>
    </row>
    <row r="23" spans="1:12" ht="27" customHeight="1">
      <c r="A23" s="139" t="s">
        <v>97</v>
      </c>
      <c r="B23" s="139"/>
      <c r="C23" s="139"/>
      <c r="D23" s="139"/>
      <c r="E23" s="139"/>
      <c r="F23" s="139"/>
      <c r="G23" s="137">
        <v>12905.24</v>
      </c>
      <c r="H23" s="137">
        <f>Лист1!F38+Лист2!AX19</f>
        <v>23000</v>
      </c>
      <c r="I23" s="137">
        <f>Лист1!G38+Лист2!AY19</f>
        <v>12905.24</v>
      </c>
      <c r="J23" s="137">
        <f>Лист1!H38+Лист2!AZ19</f>
        <v>26152.62</v>
      </c>
      <c r="K23" s="138">
        <f t="shared" si="4"/>
        <v>202.65117115218314</v>
      </c>
      <c r="L23" s="138">
        <f t="shared" si="3"/>
        <v>113.70704347826086</v>
      </c>
    </row>
    <row r="24" spans="1:12" ht="15" customHeight="1">
      <c r="A24" s="136" t="s">
        <v>52</v>
      </c>
      <c r="B24" s="136"/>
      <c r="C24" s="136"/>
      <c r="D24" s="136"/>
      <c r="E24" s="136"/>
      <c r="F24" s="136"/>
      <c r="G24" s="137">
        <v>59568.82</v>
      </c>
      <c r="H24" s="137">
        <f>Лист1!F39</f>
        <v>60000</v>
      </c>
      <c r="I24" s="137">
        <f>Лист1!G39</f>
        <v>59568.82</v>
      </c>
      <c r="J24" s="137">
        <f>Лист1!H39</f>
        <v>62503.73</v>
      </c>
      <c r="K24" s="138">
        <f t="shared" si="4"/>
        <v>104.92692317893825</v>
      </c>
      <c r="L24" s="138">
        <f t="shared" si="3"/>
        <v>104.17288333333335</v>
      </c>
    </row>
    <row r="25" spans="1:12" ht="16.5" customHeight="1">
      <c r="A25" s="136" t="s">
        <v>53</v>
      </c>
      <c r="B25" s="136"/>
      <c r="C25" s="136"/>
      <c r="D25" s="136"/>
      <c r="E25" s="136"/>
      <c r="F25" s="136"/>
      <c r="G25" s="137">
        <v>1741338</v>
      </c>
      <c r="H25" s="137">
        <f>Лист1!F40</f>
        <v>1625000</v>
      </c>
      <c r="I25" s="137">
        <f>Лист1!G40</f>
        <v>1741338</v>
      </c>
      <c r="J25" s="137">
        <f>Лист1!H40</f>
        <v>1749041.28</v>
      </c>
      <c r="K25" s="138">
        <f t="shared" si="4"/>
        <v>100.4423770686679</v>
      </c>
      <c r="L25" s="138">
        <f t="shared" si="3"/>
        <v>107.63330953846153</v>
      </c>
    </row>
    <row r="26" spans="1:12" ht="15.75" customHeight="1">
      <c r="A26" s="139" t="s">
        <v>98</v>
      </c>
      <c r="B26" s="139"/>
      <c r="C26" s="139"/>
      <c r="D26" s="139"/>
      <c r="E26" s="139"/>
      <c r="F26" s="139"/>
      <c r="G26" s="143">
        <v>154762.97</v>
      </c>
      <c r="H26" s="143">
        <f>Лист1!F41+Лист2!BC19</f>
        <v>198800</v>
      </c>
      <c r="I26" s="143">
        <f>Лист1!G41+Лист2!BD19</f>
        <v>154762.97</v>
      </c>
      <c r="J26" s="143">
        <f>Лист1!H41+Лист2!BE19</f>
        <v>204901.61</v>
      </c>
      <c r="K26" s="138">
        <f t="shared" si="4"/>
        <v>132.3970520855215</v>
      </c>
      <c r="L26" s="138">
        <f t="shared" si="3"/>
        <v>103.06922032193158</v>
      </c>
    </row>
    <row r="27" spans="1:12" ht="16.5" customHeight="1">
      <c r="A27" s="139" t="s">
        <v>99</v>
      </c>
      <c r="B27" s="139"/>
      <c r="C27" s="139"/>
      <c r="D27" s="139"/>
      <c r="E27" s="139"/>
      <c r="F27" s="139"/>
      <c r="G27" s="137">
        <v>277543.97</v>
      </c>
      <c r="H27" s="137">
        <f>Лист1!F42+Лист2!BH19</f>
        <v>100000</v>
      </c>
      <c r="I27" s="137">
        <f>Лист1!G42+Лист2!BI19</f>
        <v>277543.97000000003</v>
      </c>
      <c r="J27" s="137">
        <f>Лист1!H42+Лист2!BJ19</f>
        <v>102974.82</v>
      </c>
      <c r="K27" s="138">
        <f t="shared" si="4"/>
        <v>37.10216438858318</v>
      </c>
      <c r="L27" s="138"/>
    </row>
    <row r="28" spans="1:12" ht="16.5" customHeight="1">
      <c r="A28" s="136" t="s">
        <v>100</v>
      </c>
      <c r="B28" s="136"/>
      <c r="C28" s="136"/>
      <c r="D28" s="136"/>
      <c r="E28" s="136"/>
      <c r="F28" s="136"/>
      <c r="G28" s="137">
        <v>511629.12</v>
      </c>
      <c r="H28" s="137">
        <f>Лист1!F43+Лист2!BR19</f>
        <v>324700</v>
      </c>
      <c r="I28" s="137">
        <f>Лист1!G43+Лист2!BS19</f>
        <v>511629.12</v>
      </c>
      <c r="J28" s="137">
        <f>Лист1!H43+Лист2!BT19</f>
        <v>355644</v>
      </c>
      <c r="K28" s="138">
        <f t="shared" si="4"/>
        <v>69.51207155683399</v>
      </c>
      <c r="L28" s="138">
        <f aca="true" t="shared" si="5" ref="L28:L30">J28/H28*100</f>
        <v>109.53002771789345</v>
      </c>
    </row>
    <row r="29" spans="1:12" ht="16.5" customHeight="1">
      <c r="A29" s="136" t="s">
        <v>57</v>
      </c>
      <c r="B29" s="136"/>
      <c r="C29" s="136"/>
      <c r="D29" s="136"/>
      <c r="E29" s="136"/>
      <c r="F29" s="136"/>
      <c r="G29" s="137">
        <v>952704.37</v>
      </c>
      <c r="H29" s="137">
        <f>Лист1!F44+Лист2!BM19</f>
        <v>320000</v>
      </c>
      <c r="I29" s="137">
        <f>Лист1!G44+Лист2!BN19</f>
        <v>952704.37</v>
      </c>
      <c r="J29" s="137">
        <f>Лист1!H44+Лист2!BO19</f>
        <v>354246.17</v>
      </c>
      <c r="K29" s="138">
        <f t="shared" si="4"/>
        <v>37.18322085580441</v>
      </c>
      <c r="L29" s="138">
        <f t="shared" si="5"/>
        <v>110.701928125</v>
      </c>
    </row>
    <row r="30" spans="1:12" ht="16.5" customHeight="1">
      <c r="A30" s="136" t="s">
        <v>58</v>
      </c>
      <c r="B30" s="136"/>
      <c r="C30" s="136"/>
      <c r="D30" s="136"/>
      <c r="E30" s="136"/>
      <c r="F30" s="136"/>
      <c r="G30" s="137">
        <v>1164872.04</v>
      </c>
      <c r="H30" s="137">
        <f>Лист1!F45+Лист2!BW19</f>
        <v>747000</v>
      </c>
      <c r="I30" s="137">
        <f>Лист1!G45+Лист2!BX19</f>
        <v>1164872.04</v>
      </c>
      <c r="J30" s="137">
        <f>Лист1!H45+Лист2!BY19</f>
        <v>943054.24</v>
      </c>
      <c r="K30" s="138">
        <f t="shared" si="4"/>
        <v>80.95775395209932</v>
      </c>
      <c r="L30" s="138">
        <f t="shared" si="5"/>
        <v>126.24554752342705</v>
      </c>
    </row>
    <row r="31" spans="1:12" ht="16.5" customHeight="1">
      <c r="A31" s="139" t="s">
        <v>59</v>
      </c>
      <c r="B31" s="139"/>
      <c r="C31" s="139"/>
      <c r="D31" s="139"/>
      <c r="E31" s="139"/>
      <c r="F31" s="139"/>
      <c r="G31" s="137">
        <v>-40215</v>
      </c>
      <c r="H31" s="137">
        <f>Лист1!F46+Лист2!CG19</f>
        <v>0</v>
      </c>
      <c r="I31" s="137">
        <f>Лист1!G46+Лист2!CH19</f>
        <v>-40215</v>
      </c>
      <c r="J31" s="137">
        <f>Лист1!H46+Лист2!CI19</f>
        <v>-785</v>
      </c>
      <c r="K31" s="138">
        <f t="shared" si="4"/>
        <v>1.9520079572298894</v>
      </c>
      <c r="L31" s="138"/>
    </row>
    <row r="32" spans="1:12" ht="16.5" customHeight="1">
      <c r="A32" s="139" t="s">
        <v>60</v>
      </c>
      <c r="B32" s="139"/>
      <c r="C32" s="139"/>
      <c r="D32" s="139"/>
      <c r="E32" s="139"/>
      <c r="F32" s="139"/>
      <c r="G32" s="137">
        <v>62621.36</v>
      </c>
      <c r="H32" s="137">
        <f>Лист2!CB19</f>
        <v>0</v>
      </c>
      <c r="I32" s="137">
        <f>Лист2!CC19</f>
        <v>62621.36</v>
      </c>
      <c r="J32" s="137">
        <f>Лист1!H47</f>
        <v>0</v>
      </c>
      <c r="K32" s="138">
        <f t="shared" si="4"/>
        <v>0</v>
      </c>
      <c r="L32" s="138"/>
    </row>
    <row r="33" spans="1:12" ht="21" customHeight="1">
      <c r="A33" s="133" t="s">
        <v>101</v>
      </c>
      <c r="B33" s="133"/>
      <c r="C33" s="133"/>
      <c r="D33" s="133"/>
      <c r="E33" s="133"/>
      <c r="F33" s="133"/>
      <c r="G33" s="144">
        <f>G5+G18</f>
        <v>93526482.76999998</v>
      </c>
      <c r="H33" s="144">
        <f>H5+H18</f>
        <v>96225441</v>
      </c>
      <c r="I33" s="144">
        <f>I5+I18</f>
        <v>93526482.77000001</v>
      </c>
      <c r="J33" s="144">
        <f>J5+J18</f>
        <v>102827598.32</v>
      </c>
      <c r="K33" s="145">
        <f t="shared" si="4"/>
        <v>109.94490039027048</v>
      </c>
      <c r="L33" s="145">
        <f>J33/H33*100</f>
        <v>106.86113490506114</v>
      </c>
    </row>
  </sheetData>
  <sheetProtection selectLockedCells="1" selectUnlockedCells="1"/>
  <mergeCells count="35">
    <mergeCell ref="A1:L1"/>
    <mergeCell ref="A3:F4"/>
    <mergeCell ref="G3:G4"/>
    <mergeCell ref="H3:H4"/>
    <mergeCell ref="I3:J3"/>
    <mergeCell ref="K3:L3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</mergeCells>
  <printOptions/>
  <pageMargins left="0.39375" right="0.39375" top="0.5902777777777778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2021-01-16T09:06:48Z</cp:lastPrinted>
  <dcterms:created xsi:type="dcterms:W3CDTF">2021-01-16T08:01:37Z</dcterms:created>
  <dcterms:modified xsi:type="dcterms:W3CDTF">2021-01-16T09:29:16Z</dcterms:modified>
  <cp:category/>
  <cp:version/>
  <cp:contentType/>
  <cp:contentStatus/>
  <cp:revision>4</cp:revision>
</cp:coreProperties>
</file>