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<sst xmlns="http://schemas.openxmlformats.org/spreadsheetml/2006/main" count="96" uniqueCount="92">
  <si>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</si>
  <si>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</si>
  <si>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</si>
  <si>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</si>
  <si>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</si>
  <si>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</si>
  <si>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</si>
  <si>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</si>
  <si>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</si>
  <si>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ВСЕГО РАСХОДОВ</t>
  </si>
  <si>
    <t>ОХРАНА ОКРУЖАЮЩЕЙ СРЕДЫ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</si>
  <si>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</si>
  <si>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</si>
  <si>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</si>
  <si>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</si>
  <si>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</si>
  <si>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</si>
  <si>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</si>
  <si>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</si>
  <si>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</si>
  <si>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</si>
  <si>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</si>
  <si>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</si>
  <si>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</si>
  <si>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</si>
  <si>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</si>
  <si>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</si>
  <si>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</si>
  <si>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НАЦИОНАЛЬНАЯ ОБОРОНА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</si>
  <si>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</si>
  <si>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</si>
  <si>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ПРОЧИЕ  СУБСИДИИ БЮДЖЕТАМ  ПОСЕЛЕНИЙ</t>
  </si>
  <si>
    <t>из них: уличное освещение</t>
  </si>
  <si>
    <t>в том числе: Благоустройство</t>
  </si>
  <si>
    <t xml:space="preserve">           прочие мероприятия по благоустройству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</si>
  <si>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</si>
  <si>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</si>
  <si>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ЗАДОЛЖЕННОСТЬ И ПЕРЕРАСЧЕТЫ ПО ОТМЕНЕННЫМ НАЛОГАМ, СБОРАМ И ИНЫМ ОБЯЗАТЕЛЬНЫМ ПЛАТЕЖАМ</t>
  </si>
  <si>
    <t>в том числе: Коммунальное хозяйство</t>
  </si>
  <si>
    <t xml:space="preserve">          реализ.дополн. меропр.,направл.на снижение напряжен.на рынке труда</t>
  </si>
  <si>
    <t>Резервные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</si>
  <si>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</si>
  <si>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осуществление первичного воинского учета на территориях, где отсутствуют военные комиссариаты (фед.)</t>
  </si>
  <si>
    <t>в том числе субсидии на софинансирование по осуществлению дорожной деятельности</t>
  </si>
  <si>
    <t xml:space="preserve">из них: заработная плата </t>
  </si>
  <si>
    <t>ФИЗИЧЕСКАЯ КУЛЬТУРА И СПОРТ</t>
  </si>
  <si>
    <t>доходы от реализации имущества</t>
  </si>
  <si>
    <t>Обеспечение пожарной безопасности</t>
  </si>
  <si>
    <t xml:space="preserve">      Дорожное хозяйство (дорожные фонды)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</si>
  <si>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</si>
  <si>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</si>
  <si>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ИТОГО БЕЗВОЗМЕЗДНЫХ ПОСТУПЛЕНИЙ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</si>
  <si>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</si>
  <si>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</si>
  <si>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арендная плата за земли, находящ. в собственности поселений</t>
  </si>
  <si>
    <t>администрации Козловского района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</si>
  <si>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</si>
  <si>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</si>
  <si>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</si>
  <si>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</si>
  <si>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</si>
  <si>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</si>
  <si>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</si>
  <si>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</si>
  <si>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ПРОЧИЕ МЕЖБЮДЖЕТНЫЕ ТРАНСФЕРТЫ, ПЕРЕДАВАЕМЫЕ БЮДЖЕТАМ ПОСЕЛЕНИЙ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</si>
  <si>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</si>
  <si>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</si>
  <si>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</si>
  <si>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</si>
  <si>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</si>
  <si>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>ГОСУДАРСТВЕННАЯ ПОШЛИНА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</si>
  <si>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</si>
  <si>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</si>
  <si>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</si>
  <si>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</si>
  <si>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>И.о. начальника  финансового отдела</t>
  </si>
  <si>
    <t>ДОТАЦИИ НА ПОДДЕРЖКУ МЕР  ПО ОБЕСПЕЧЕНИЮ СБАЛАНСИРОВАННОСТИ БЮДЖЕТОВ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</si>
  <si>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</si>
  <si>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>Е.Е.  Матушкина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</si>
  <si>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</si>
  <si>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Уточненный план на 2020 год</t>
  </si>
  <si>
    <t>Отклонение от годового плана 2020 г ( +, - )</t>
  </si>
  <si>
    <t>% исполнения к  годовому плану  на 2020 г.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</si>
  <si>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</si>
  <si>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</si>
  <si>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</si>
  <si>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</si>
  <si>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</si>
  <si>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</si>
  <si>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>из  них: прочие выплаты по обязательствам муниципального образования</t>
  </si>
  <si>
    <t>Фактическое исполнение за  март  2020 года</t>
  </si>
  <si>
    <t>Анализ исполнения бюджета  Карамышевского сельского поселения за март 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</si>
</sst>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_ ;\-#,##0\ "/>
    <numFmt numFmtId="174" formatCode="0.0"/>
    <numFmt numFmtId="175" formatCode="_-* #,##0.0_р_._-;\-* #,##0.0_р_._-;_-* &quot;-&quot;_р_._-;_-@_-"/>
    <numFmt numFmtId="176" formatCode="_-* #,##0.00_р_._-;\-* #,##0.00_р_._-;_-* &quot;-&quot;_р_._-;_-@_-"/>
    <numFmt numFmtId="177" formatCode="#,##0.0_ ;\-#,##0.0\ "/>
    <numFmt numFmtId="178" formatCode="#,##0.00_ ;\-#,##0.00\ 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</numFmts>
  <fonts count="48">
    <font>
      <sz val="10"/>
      <name val="Arial Cyr"/>
      <family val="0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0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2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12" fillId="20" borderId="1">
      <alignment horizontal="right" vertical="top" shrinkToFit="1"/>
      <protection/>
    </xf>
    <xf numFmtId="4" fontId="12" fillId="0" borderId="1">
      <alignment horizontal="right" vertical="top" shrinkToFi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7">
    <xf numFmtId="0" fontId="0" fillId="0" borderId="0" xfId="0" applyAlignment="1">
      <alignment/>
    </xf>
    <xf numFmtId="169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169" fontId="0" fillId="0" borderId="0" xfId="61" applyFont="1" applyFill="1" applyAlignment="1">
      <alignment/>
    </xf>
    <xf numFmtId="0" fontId="0" fillId="0" borderId="0" xfId="0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169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169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169" fontId="2" fillId="0" borderId="15" xfId="6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9" fontId="2" fillId="0" borderId="17" xfId="6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2" fontId="7" fillId="0" borderId="0" xfId="61" applyNumberFormat="1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5" fillId="0" borderId="11" xfId="57" applyNumberFormat="1" applyFont="1" applyFill="1" applyBorder="1" applyAlignment="1">
      <alignment wrapText="1"/>
    </xf>
    <xf numFmtId="2" fontId="5" fillId="0" borderId="13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2" fontId="5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8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69" fontId="0" fillId="0" borderId="0" xfId="61" applyFont="1" applyFill="1" applyAlignment="1">
      <alignment wrapText="1"/>
    </xf>
    <xf numFmtId="169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2" fontId="5" fillId="0" borderId="2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13" fillId="0" borderId="1" xfId="33" applyFont="1" applyFill="1" applyAlignment="1" applyProtection="1">
      <alignment horizontal="right" shrinkToFit="1"/>
      <protection/>
    </xf>
    <xf numFmtId="169" fontId="3" fillId="0" borderId="0" xfId="61" applyFont="1" applyFill="1" applyAlignment="1">
      <alignment horizontal="center"/>
    </xf>
    <xf numFmtId="2" fontId="7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75" t="s">
        <v>91</v>
      </c>
      <c r="B1" s="75"/>
      <c r="C1" s="75"/>
      <c r="D1" s="75"/>
      <c r="E1" s="75"/>
    </row>
    <row r="2" spans="1:5" ht="12.75">
      <c r="A2" s="2"/>
      <c r="B2" s="2"/>
      <c r="C2" s="1"/>
      <c r="D2" s="1"/>
      <c r="E2" s="1"/>
    </row>
    <row r="3" spans="1:5" ht="13.5" thickBot="1">
      <c r="A3" s="2"/>
      <c r="B3" s="2"/>
      <c r="C3" s="3"/>
      <c r="D3" s="2"/>
      <c r="E3" s="2" t="s">
        <v>0</v>
      </c>
    </row>
    <row r="4" spans="1:5" ht="62.25" customHeight="1">
      <c r="A4" s="19" t="s">
        <v>1</v>
      </c>
      <c r="B4" s="13" t="s">
        <v>80</v>
      </c>
      <c r="C4" s="18" t="s">
        <v>90</v>
      </c>
      <c r="D4" s="13" t="s">
        <v>82</v>
      </c>
      <c r="E4" s="20" t="s">
        <v>81</v>
      </c>
    </row>
    <row r="5" spans="1:5" ht="12.75">
      <c r="A5" s="8">
        <v>1</v>
      </c>
      <c r="B5" s="26">
        <v>2</v>
      </c>
      <c r="C5" s="5">
        <v>3</v>
      </c>
      <c r="D5" s="16">
        <v>4</v>
      </c>
      <c r="E5" s="9">
        <v>5</v>
      </c>
    </row>
    <row r="6" spans="1:5" ht="12.75">
      <c r="A6" s="14" t="s">
        <v>2</v>
      </c>
      <c r="B6" s="6"/>
      <c r="C6" s="7"/>
      <c r="D6" s="15"/>
      <c r="E6" s="10"/>
    </row>
    <row r="7" spans="1:5" ht="12.75">
      <c r="A7" s="43" t="s">
        <v>26</v>
      </c>
      <c r="B7" s="41">
        <f>SUM(B8)</f>
        <v>56700</v>
      </c>
      <c r="C7" s="41">
        <f>SUM(C8)</f>
        <v>14175.01</v>
      </c>
      <c r="D7" s="37">
        <f aca="true" t="shared" si="0" ref="D7:D91">IF(B7=0,"   ",C7/B7*100)</f>
        <v>25.0000176366843</v>
      </c>
      <c r="E7" s="38">
        <f aca="true" t="shared" si="1" ref="E7:E92">C7-B7</f>
        <v>-42524.99</v>
      </c>
    </row>
    <row r="8" spans="1:5" ht="12" customHeight="1">
      <c r="A8" s="33" t="s">
        <v>25</v>
      </c>
      <c r="B8" s="32">
        <v>56700</v>
      </c>
      <c r="C8" s="74">
        <v>14175.01</v>
      </c>
      <c r="D8" s="37">
        <f t="shared" si="0"/>
        <v>25.0000176366843</v>
      </c>
      <c r="E8" s="38">
        <f t="shared" si="1"/>
        <v>-42524.99</v>
      </c>
    </row>
    <row r="9" spans="1:5" ht="16.5" customHeight="1">
      <c r="A9" s="43" t="s">
        <v>49</v>
      </c>
      <c r="B9" s="71">
        <f>SUM(B10)</f>
        <v>1082700</v>
      </c>
      <c r="C9" s="71">
        <f>SUM(C10)</f>
        <v>250553.85</v>
      </c>
      <c r="D9" s="37">
        <f t="shared" si="0"/>
        <v>23.141576614020504</v>
      </c>
      <c r="E9" s="38">
        <f t="shared" si="1"/>
        <v>-832146.15</v>
      </c>
    </row>
    <row r="10" spans="1:5" ht="11.25" customHeight="1">
      <c r="A10" s="33" t="s">
        <v>50</v>
      </c>
      <c r="B10" s="72">
        <v>1082700</v>
      </c>
      <c r="C10" s="74">
        <v>250553.85</v>
      </c>
      <c r="D10" s="37">
        <f t="shared" si="0"/>
        <v>23.141576614020504</v>
      </c>
      <c r="E10" s="38">
        <f t="shared" si="1"/>
        <v>-832146.15</v>
      </c>
    </row>
    <row r="11" spans="1:5" ht="12.75">
      <c r="A11" s="33" t="s">
        <v>3</v>
      </c>
      <c r="B11" s="72">
        <f>SUM(B12:B12)</f>
        <v>56400</v>
      </c>
      <c r="C11" s="72">
        <f>SUM(C12:C12)</f>
        <v>24798.6</v>
      </c>
      <c r="D11" s="37">
        <f t="shared" si="0"/>
        <v>43.969148936170214</v>
      </c>
      <c r="E11" s="38">
        <f t="shared" si="1"/>
        <v>-31601.4</v>
      </c>
    </row>
    <row r="12" spans="1:5" ht="16.5" customHeight="1">
      <c r="A12" s="33" t="s">
        <v>11</v>
      </c>
      <c r="B12" s="72">
        <v>56400</v>
      </c>
      <c r="C12" s="74">
        <v>24798.6</v>
      </c>
      <c r="D12" s="37">
        <f t="shared" si="0"/>
        <v>43.969148936170214</v>
      </c>
      <c r="E12" s="38">
        <f t="shared" si="1"/>
        <v>-31601.4</v>
      </c>
    </row>
    <row r="13" spans="1:5" ht="16.5" customHeight="1">
      <c r="A13" s="33" t="s">
        <v>4</v>
      </c>
      <c r="B13" s="72">
        <f>SUM(B14:B15)</f>
        <v>412000</v>
      </c>
      <c r="C13" s="72">
        <f>SUM(C14:C15)</f>
        <v>13865.26</v>
      </c>
      <c r="D13" s="37">
        <f t="shared" si="0"/>
        <v>3.3653543689320387</v>
      </c>
      <c r="E13" s="38">
        <f t="shared" si="1"/>
        <v>-398134.74</v>
      </c>
    </row>
    <row r="14" spans="1:5" ht="15" customHeight="1">
      <c r="A14" s="33" t="s">
        <v>12</v>
      </c>
      <c r="B14" s="72">
        <v>177000</v>
      </c>
      <c r="C14" s="74">
        <v>3408.68</v>
      </c>
      <c r="D14" s="37">
        <f t="shared" si="0"/>
        <v>1.9258079096045198</v>
      </c>
      <c r="E14" s="38">
        <f t="shared" si="1"/>
        <v>-173591.32</v>
      </c>
    </row>
    <row r="15" spans="1:5" ht="15.75" customHeight="1">
      <c r="A15" s="21" t="s">
        <v>56</v>
      </c>
      <c r="B15" s="72">
        <f>SUM(B16:B17)</f>
        <v>235000</v>
      </c>
      <c r="C15" s="72">
        <f>SUM(C16:C17)</f>
        <v>10456.58</v>
      </c>
      <c r="D15" s="37">
        <f t="shared" si="0"/>
        <v>4.449608510638297</v>
      </c>
      <c r="E15" s="38">
        <f t="shared" si="1"/>
        <v>-224543.42</v>
      </c>
    </row>
    <row r="16" spans="1:5" ht="14.25" customHeight="1">
      <c r="A16" s="21" t="s">
        <v>57</v>
      </c>
      <c r="B16" s="72">
        <v>29000</v>
      </c>
      <c r="C16" s="74">
        <v>5145.09</v>
      </c>
      <c r="D16" s="37">
        <f t="shared" si="0"/>
        <v>17.74168965517241</v>
      </c>
      <c r="E16" s="38">
        <f t="shared" si="1"/>
        <v>-23854.91</v>
      </c>
    </row>
    <row r="17" spans="1:5" ht="12.75" customHeight="1">
      <c r="A17" s="21" t="s">
        <v>58</v>
      </c>
      <c r="B17" s="72">
        <v>206000</v>
      </c>
      <c r="C17" s="74">
        <v>5311.49</v>
      </c>
      <c r="D17" s="37">
        <f t="shared" si="0"/>
        <v>2.578393203883495</v>
      </c>
      <c r="E17" s="38">
        <f t="shared" si="1"/>
        <v>-200688.51</v>
      </c>
    </row>
    <row r="18" spans="1:5" ht="12.75" customHeight="1">
      <c r="A18" s="21" t="s">
        <v>70</v>
      </c>
      <c r="B18" s="72">
        <v>0</v>
      </c>
      <c r="C18" s="74">
        <v>0</v>
      </c>
      <c r="D18" s="37" t="str">
        <f t="shared" si="0"/>
        <v>   </v>
      </c>
      <c r="E18" s="38">
        <f t="shared" si="1"/>
        <v>0</v>
      </c>
    </row>
    <row r="19" spans="1:5" ht="13.5" customHeight="1">
      <c r="A19" s="33" t="s">
        <v>37</v>
      </c>
      <c r="B19" s="72">
        <v>0</v>
      </c>
      <c r="C19" s="73">
        <v>0</v>
      </c>
      <c r="D19" s="37" t="str">
        <f t="shared" si="0"/>
        <v>   </v>
      </c>
      <c r="E19" s="38">
        <f t="shared" si="1"/>
        <v>0</v>
      </c>
    </row>
    <row r="20" spans="1:5" ht="24.75" customHeight="1">
      <c r="A20" s="33" t="s">
        <v>13</v>
      </c>
      <c r="B20" s="72">
        <f>B21+B22</f>
        <v>39600</v>
      </c>
      <c r="C20" s="72">
        <f>SUM(C21:C22)</f>
        <v>9520.01</v>
      </c>
      <c r="D20" s="37">
        <f t="shared" si="0"/>
        <v>24.040429292929293</v>
      </c>
      <c r="E20" s="38">
        <f t="shared" si="1"/>
        <v>-30079.989999999998</v>
      </c>
    </row>
    <row r="21" spans="1:5" ht="14.25" customHeight="1">
      <c r="A21" s="21" t="s">
        <v>54</v>
      </c>
      <c r="B21" s="72">
        <v>39600</v>
      </c>
      <c r="C21" s="72">
        <v>9520.01</v>
      </c>
      <c r="D21" s="37">
        <f t="shared" si="0"/>
        <v>24.040429292929293</v>
      </c>
      <c r="E21" s="38">
        <f t="shared" si="1"/>
        <v>-30079.989999999998</v>
      </c>
    </row>
    <row r="22" spans="1:5" ht="12" customHeight="1">
      <c r="A22" s="33" t="s">
        <v>14</v>
      </c>
      <c r="B22" s="72">
        <v>0</v>
      </c>
      <c r="C22" s="73">
        <v>0</v>
      </c>
      <c r="D22" s="37" t="str">
        <f t="shared" si="0"/>
        <v>   </v>
      </c>
      <c r="E22" s="38">
        <f t="shared" si="1"/>
        <v>0</v>
      </c>
    </row>
    <row r="23" spans="1:5" ht="12.75" customHeight="1">
      <c r="A23" s="33" t="s">
        <v>36</v>
      </c>
      <c r="B23" s="72">
        <v>0</v>
      </c>
      <c r="C23" s="73">
        <v>0</v>
      </c>
      <c r="D23" s="37" t="str">
        <f t="shared" si="0"/>
        <v>   </v>
      </c>
      <c r="E23" s="38">
        <f t="shared" si="1"/>
        <v>0</v>
      </c>
    </row>
    <row r="24" spans="1:5" ht="13.5" customHeight="1">
      <c r="A24" s="33" t="s">
        <v>35</v>
      </c>
      <c r="B24" s="72">
        <f>SUM(B25:B25)</f>
        <v>0</v>
      </c>
      <c r="C24" s="72">
        <f>SUM(C25:C25)</f>
        <v>0</v>
      </c>
      <c r="D24" s="37" t="str">
        <f t="shared" si="0"/>
        <v>   </v>
      </c>
      <c r="E24" s="38">
        <f t="shared" si="1"/>
        <v>0</v>
      </c>
    </row>
    <row r="25" spans="1:5" ht="13.5" customHeight="1">
      <c r="A25" s="33" t="s">
        <v>46</v>
      </c>
      <c r="B25" s="72">
        <v>0</v>
      </c>
      <c r="C25" s="72"/>
      <c r="D25" s="37" t="str">
        <f t="shared" si="0"/>
        <v>   </v>
      </c>
      <c r="E25" s="38"/>
    </row>
    <row r="26" spans="1:5" ht="12.75">
      <c r="A26" s="33" t="s">
        <v>16</v>
      </c>
      <c r="B26" s="72">
        <f>B27</f>
        <v>0</v>
      </c>
      <c r="C26" s="72">
        <f>C27</f>
        <v>-17.58</v>
      </c>
      <c r="D26" s="37" t="str">
        <f t="shared" si="0"/>
        <v>   </v>
      </c>
      <c r="E26" s="38">
        <f t="shared" si="1"/>
        <v>-17.58</v>
      </c>
    </row>
    <row r="27" spans="1:5" ht="12.75">
      <c r="A27" s="11" t="s">
        <v>27</v>
      </c>
      <c r="B27" s="72">
        <v>0</v>
      </c>
      <c r="C27" s="72">
        <v>-17.58</v>
      </c>
      <c r="D27" s="37" t="str">
        <f t="shared" si="0"/>
        <v>   </v>
      </c>
      <c r="E27" s="38">
        <f t="shared" si="1"/>
        <v>-17.58</v>
      </c>
    </row>
    <row r="28" spans="1:5" ht="12.75">
      <c r="A28" s="33" t="s">
        <v>15</v>
      </c>
      <c r="B28" s="72">
        <v>0</v>
      </c>
      <c r="C28" s="72">
        <v>0</v>
      </c>
      <c r="D28" s="37" t="str">
        <f t="shared" si="0"/>
        <v>   </v>
      </c>
      <c r="E28" s="38">
        <f t="shared" si="1"/>
        <v>0</v>
      </c>
    </row>
    <row r="29" spans="1:5" ht="18" customHeight="1">
      <c r="A29" s="49" t="s">
        <v>5</v>
      </c>
      <c r="B29" s="64">
        <f>B7+B9+B11+B13+B19+B20+B24+B26+B28+B18</f>
        <v>1647400</v>
      </c>
      <c r="C29" s="64">
        <f>C7+C9+C11+C13+C19+C20+C24+C26+C28+C18</f>
        <v>312895.14999999997</v>
      </c>
      <c r="D29" s="39">
        <f t="shared" si="0"/>
        <v>18.993271215248267</v>
      </c>
      <c r="E29" s="40">
        <f t="shared" si="1"/>
        <v>-1334504.85</v>
      </c>
    </row>
    <row r="30" spans="1:5" ht="18" customHeight="1">
      <c r="A30" s="50" t="s">
        <v>51</v>
      </c>
      <c r="B30" s="70">
        <f>SUM(B31:B34,B37,B38,B41,B42,B43)</f>
        <v>4813400</v>
      </c>
      <c r="C30" s="70">
        <f>SUM(C31:C34,C37,C38,C41,C42,C43)</f>
        <v>999660</v>
      </c>
      <c r="D30" s="39">
        <f t="shared" si="0"/>
        <v>20.768271907591306</v>
      </c>
      <c r="E30" s="40">
        <f t="shared" si="1"/>
        <v>-3813740</v>
      </c>
    </row>
    <row r="31" spans="1:5" ht="16.5" customHeight="1">
      <c r="A31" s="51" t="s">
        <v>17</v>
      </c>
      <c r="B31" s="52">
        <v>3082600</v>
      </c>
      <c r="C31" s="74">
        <v>770660</v>
      </c>
      <c r="D31" s="46">
        <f t="shared" si="0"/>
        <v>25.00032440147927</v>
      </c>
      <c r="E31" s="47">
        <f t="shared" si="1"/>
        <v>-2311940</v>
      </c>
    </row>
    <row r="32" spans="1:5" ht="16.5" customHeight="1">
      <c r="A32" s="12" t="s">
        <v>76</v>
      </c>
      <c r="B32" s="52">
        <v>0</v>
      </c>
      <c r="C32" s="74">
        <v>0</v>
      </c>
      <c r="D32" s="46" t="str">
        <f>IF(B32=0,"   ",C32/B32*100)</f>
        <v>   </v>
      </c>
      <c r="E32" s="47">
        <f>C32-B32</f>
        <v>0</v>
      </c>
    </row>
    <row r="33" spans="1:5" ht="27" customHeight="1">
      <c r="A33" s="48" t="s">
        <v>29</v>
      </c>
      <c r="B33" s="72">
        <v>90300</v>
      </c>
      <c r="C33" s="74">
        <v>22000</v>
      </c>
      <c r="D33" s="46">
        <f t="shared" si="0"/>
        <v>24.363233665559246</v>
      </c>
      <c r="E33" s="47">
        <f t="shared" si="1"/>
        <v>-68300</v>
      </c>
    </row>
    <row r="34" spans="1:5" ht="27" customHeight="1">
      <c r="A34" s="48" t="s">
        <v>52</v>
      </c>
      <c r="B34" s="72">
        <f>SUM(B35:B36)</f>
        <v>6700</v>
      </c>
      <c r="C34" s="72">
        <f>SUM(C35:C36)</f>
        <v>0</v>
      </c>
      <c r="D34" s="46">
        <f t="shared" si="0"/>
        <v>0</v>
      </c>
      <c r="E34" s="47">
        <f t="shared" si="1"/>
        <v>-6700</v>
      </c>
    </row>
    <row r="35" spans="1:5" ht="17.25" customHeight="1">
      <c r="A35" s="36" t="s">
        <v>59</v>
      </c>
      <c r="B35" s="72">
        <v>100</v>
      </c>
      <c r="C35" s="72">
        <v>0</v>
      </c>
      <c r="D35" s="46">
        <f t="shared" si="0"/>
        <v>0</v>
      </c>
      <c r="E35" s="47">
        <f t="shared" si="1"/>
        <v>-100</v>
      </c>
    </row>
    <row r="36" spans="1:5" ht="27" customHeight="1">
      <c r="A36" s="36" t="s">
        <v>60</v>
      </c>
      <c r="B36" s="72">
        <v>6600</v>
      </c>
      <c r="C36" s="72">
        <v>0</v>
      </c>
      <c r="D36" s="46">
        <f>IF(B36=0,"   ",C36/B36*100)</f>
        <v>0</v>
      </c>
      <c r="E36" s="47">
        <f>C36-B36</f>
        <v>-6600</v>
      </c>
    </row>
    <row r="37" spans="1:5" ht="54.75" customHeight="1">
      <c r="A37" s="11" t="s">
        <v>77</v>
      </c>
      <c r="B37" s="72">
        <v>963800</v>
      </c>
      <c r="C37" s="72">
        <v>0</v>
      </c>
      <c r="D37" s="46">
        <f>IF(B37=0,"   ",C37/B37*100)</f>
        <v>0</v>
      </c>
      <c r="E37" s="47">
        <f>C37-B37</f>
        <v>-963800</v>
      </c>
    </row>
    <row r="38" spans="1:5" ht="17.25" customHeight="1">
      <c r="A38" s="48" t="s">
        <v>31</v>
      </c>
      <c r="B38" s="72">
        <f>B39+B40</f>
        <v>670000</v>
      </c>
      <c r="C38" s="72">
        <f>C39+C40</f>
        <v>207000</v>
      </c>
      <c r="D38" s="46">
        <f t="shared" si="0"/>
        <v>30.895522388059703</v>
      </c>
      <c r="E38" s="47">
        <f t="shared" si="1"/>
        <v>-463000</v>
      </c>
    </row>
    <row r="39" spans="1:5" s="4" customFormat="1" ht="14.25" customHeight="1">
      <c r="A39" s="22" t="s">
        <v>43</v>
      </c>
      <c r="B39" s="72">
        <v>670000</v>
      </c>
      <c r="C39" s="72">
        <v>207000</v>
      </c>
      <c r="D39" s="23">
        <f t="shared" si="0"/>
        <v>30.895522388059703</v>
      </c>
      <c r="E39" s="65">
        <f t="shared" si="1"/>
        <v>-463000</v>
      </c>
    </row>
    <row r="40" spans="1:5" s="4" customFormat="1" ht="14.25" customHeight="1">
      <c r="A40" s="22" t="s">
        <v>68</v>
      </c>
      <c r="B40" s="72">
        <v>0</v>
      </c>
      <c r="C40" s="72">
        <v>0</v>
      </c>
      <c r="D40" s="23" t="str">
        <f t="shared" si="0"/>
        <v>   </v>
      </c>
      <c r="E40" s="65">
        <f t="shared" si="1"/>
        <v>0</v>
      </c>
    </row>
    <row r="41" spans="1:5" ht="39" customHeight="1">
      <c r="A41" s="48" t="s">
        <v>41</v>
      </c>
      <c r="B41" s="72">
        <v>0</v>
      </c>
      <c r="C41" s="74">
        <v>0</v>
      </c>
      <c r="D41" s="46" t="str">
        <f t="shared" si="0"/>
        <v>   </v>
      </c>
      <c r="E41" s="47">
        <f t="shared" si="1"/>
        <v>0</v>
      </c>
    </row>
    <row r="42" spans="1:5" ht="18" customHeight="1">
      <c r="A42" s="11" t="s">
        <v>64</v>
      </c>
      <c r="B42" s="72">
        <v>0</v>
      </c>
      <c r="C42" s="74">
        <v>0</v>
      </c>
      <c r="D42" s="46" t="str">
        <f t="shared" si="0"/>
        <v>   </v>
      </c>
      <c r="E42" s="47">
        <f t="shared" si="1"/>
        <v>0</v>
      </c>
    </row>
    <row r="43" spans="1:5" ht="15.75" customHeight="1">
      <c r="A43" s="11" t="s">
        <v>71</v>
      </c>
      <c r="B43" s="72">
        <v>0</v>
      </c>
      <c r="C43" s="72">
        <v>0</v>
      </c>
      <c r="D43" s="46" t="str">
        <f t="shared" si="0"/>
        <v>   </v>
      </c>
      <c r="E43" s="47">
        <f t="shared" si="1"/>
        <v>0</v>
      </c>
    </row>
    <row r="44" spans="1:5" ht="27" customHeight="1">
      <c r="A44" s="49" t="s">
        <v>6</v>
      </c>
      <c r="B44" s="42">
        <f>SUM(B29,B30,)</f>
        <v>6460800</v>
      </c>
      <c r="C44" s="42">
        <f>SUM(C29,C30,)</f>
        <v>1312555.15</v>
      </c>
      <c r="D44" s="39">
        <f t="shared" si="0"/>
        <v>20.315675303368003</v>
      </c>
      <c r="E44" s="40">
        <f t="shared" si="1"/>
        <v>-5148244.85</v>
      </c>
    </row>
    <row r="45" spans="1:5" ht="20.25" customHeight="1">
      <c r="A45" s="17"/>
      <c r="B45" s="52"/>
      <c r="C45" s="44"/>
      <c r="D45" s="46" t="str">
        <f t="shared" si="0"/>
        <v>   </v>
      </c>
      <c r="E45" s="47">
        <f t="shared" si="1"/>
        <v>0</v>
      </c>
    </row>
    <row r="46" spans="1:5" ht="12.75">
      <c r="A46" s="53" t="s">
        <v>7</v>
      </c>
      <c r="B46" s="42"/>
      <c r="C46" s="54"/>
      <c r="D46" s="46" t="str">
        <f t="shared" si="0"/>
        <v>   </v>
      </c>
      <c r="E46" s="47">
        <f t="shared" si="1"/>
        <v>0</v>
      </c>
    </row>
    <row r="47" spans="1:5" ht="19.5" customHeight="1">
      <c r="A47" s="48" t="s">
        <v>18</v>
      </c>
      <c r="B47" s="44">
        <f>SUM(B48,B50,B51)</f>
        <v>1314500</v>
      </c>
      <c r="C47" s="44">
        <f>SUM(C48,C50,C51)</f>
        <v>216127.53</v>
      </c>
      <c r="D47" s="46">
        <f t="shared" si="0"/>
        <v>16.441805249144164</v>
      </c>
      <c r="E47" s="47">
        <f t="shared" si="1"/>
        <v>-1098372.47</v>
      </c>
    </row>
    <row r="48" spans="1:5" ht="13.5" customHeight="1">
      <c r="A48" s="48" t="s">
        <v>19</v>
      </c>
      <c r="B48" s="44">
        <v>1154000</v>
      </c>
      <c r="C48" s="44">
        <v>216127.53</v>
      </c>
      <c r="D48" s="46">
        <f t="shared" si="0"/>
        <v>18.728555459272098</v>
      </c>
      <c r="E48" s="47">
        <f t="shared" si="1"/>
        <v>-937872.47</v>
      </c>
    </row>
    <row r="49" spans="1:5" ht="12.75">
      <c r="A49" s="48" t="s">
        <v>44</v>
      </c>
      <c r="B49" s="44">
        <v>740399</v>
      </c>
      <c r="C49" s="54">
        <v>143600</v>
      </c>
      <c r="D49" s="46">
        <f t="shared" si="0"/>
        <v>19.39494785919484</v>
      </c>
      <c r="E49" s="47">
        <f t="shared" si="1"/>
        <v>-596799</v>
      </c>
    </row>
    <row r="50" spans="1:5" ht="12.75">
      <c r="A50" s="48" t="s">
        <v>40</v>
      </c>
      <c r="B50" s="44">
        <v>500</v>
      </c>
      <c r="C50" s="45">
        <v>0</v>
      </c>
      <c r="D50" s="46">
        <f t="shared" si="0"/>
        <v>0</v>
      </c>
      <c r="E50" s="47">
        <f t="shared" si="1"/>
        <v>-500</v>
      </c>
    </row>
    <row r="51" spans="1:5" ht="12.75">
      <c r="A51" s="21" t="s">
        <v>30</v>
      </c>
      <c r="B51" s="45">
        <f>SUM(B52+B53)</f>
        <v>160000</v>
      </c>
      <c r="C51" s="45">
        <f>SUM(C52+C53)</f>
        <v>0</v>
      </c>
      <c r="D51" s="46">
        <f>IF(B51=0,"   ",C51/B51*100)</f>
        <v>0</v>
      </c>
      <c r="E51" s="47">
        <f>C51-B51</f>
        <v>-160000</v>
      </c>
    </row>
    <row r="52" spans="1:5" ht="25.5">
      <c r="A52" s="35" t="s">
        <v>79</v>
      </c>
      <c r="B52" s="44">
        <v>10000</v>
      </c>
      <c r="C52" s="45">
        <v>0</v>
      </c>
      <c r="D52" s="46">
        <f>IF(B52=0,"   ",C52/B52*100)</f>
        <v>0</v>
      </c>
      <c r="E52" s="47">
        <f>C52-B52</f>
        <v>-10000</v>
      </c>
    </row>
    <row r="53" spans="1:5" ht="12.75">
      <c r="A53" s="35" t="s">
        <v>89</v>
      </c>
      <c r="B53" s="44">
        <v>150000</v>
      </c>
      <c r="C53" s="45">
        <v>0</v>
      </c>
      <c r="D53" s="46">
        <f>IF(B53=0,"   ",C53/B53*100)</f>
        <v>0</v>
      </c>
      <c r="E53" s="47">
        <f>C53-B53</f>
        <v>-150000</v>
      </c>
    </row>
    <row r="54" spans="1:5" ht="18.75" customHeight="1">
      <c r="A54" s="48" t="s">
        <v>28</v>
      </c>
      <c r="B54" s="45">
        <f>SUM(B55)</f>
        <v>90300</v>
      </c>
      <c r="C54" s="45">
        <f>SUM(C55)</f>
        <v>21663.26</v>
      </c>
      <c r="D54" s="46">
        <f t="shared" si="0"/>
        <v>23.990321151716497</v>
      </c>
      <c r="E54" s="47">
        <f t="shared" si="1"/>
        <v>-68636.74</v>
      </c>
    </row>
    <row r="55" spans="1:5" ht="13.5" customHeight="1">
      <c r="A55" s="22" t="s">
        <v>42</v>
      </c>
      <c r="B55" s="44">
        <v>90300</v>
      </c>
      <c r="C55" s="45">
        <v>21663.26</v>
      </c>
      <c r="D55" s="46">
        <f t="shared" si="0"/>
        <v>23.990321151716497</v>
      </c>
      <c r="E55" s="47">
        <f t="shared" si="1"/>
        <v>-68636.74</v>
      </c>
    </row>
    <row r="56" spans="1:5" ht="17.25" customHeight="1">
      <c r="A56" s="48" t="s">
        <v>20</v>
      </c>
      <c r="B56" s="44">
        <f>SUM(B57)</f>
        <v>400</v>
      </c>
      <c r="C56" s="44">
        <f>SUM(C57)</f>
        <v>400</v>
      </c>
      <c r="D56" s="46">
        <f t="shared" si="0"/>
        <v>100</v>
      </c>
      <c r="E56" s="47">
        <f t="shared" si="1"/>
        <v>0</v>
      </c>
    </row>
    <row r="57" spans="1:5" ht="15" customHeight="1">
      <c r="A57" s="27" t="s">
        <v>47</v>
      </c>
      <c r="B57" s="44">
        <v>400</v>
      </c>
      <c r="C57" s="45">
        <v>400</v>
      </c>
      <c r="D57" s="46">
        <f t="shared" si="0"/>
        <v>100</v>
      </c>
      <c r="E57" s="47">
        <f t="shared" si="1"/>
        <v>0</v>
      </c>
    </row>
    <row r="58" spans="1:5" ht="15.75" customHeight="1">
      <c r="A58" s="48" t="s">
        <v>21</v>
      </c>
      <c r="B58" s="44">
        <f>B62+B59+B70</f>
        <v>2773100</v>
      </c>
      <c r="C58" s="44">
        <f>C62+C59+C70</f>
        <v>272337.56</v>
      </c>
      <c r="D58" s="46">
        <f t="shared" si="0"/>
        <v>9.820690202300675</v>
      </c>
      <c r="E58" s="47">
        <f t="shared" si="1"/>
        <v>-2500762.44</v>
      </c>
    </row>
    <row r="59" spans="1:5" ht="15.75" customHeight="1">
      <c r="A59" s="27" t="s">
        <v>61</v>
      </c>
      <c r="B59" s="15">
        <f>SUM(B60+B61)</f>
        <v>6600</v>
      </c>
      <c r="C59" s="15">
        <f>SUM(C60+C61)</f>
        <v>0</v>
      </c>
      <c r="D59" s="46">
        <f>IF(B59=0,"   ",C59/B59*100)</f>
        <v>0</v>
      </c>
      <c r="E59" s="47">
        <f>C59-B59</f>
        <v>-6600</v>
      </c>
    </row>
    <row r="60" spans="1:5" ht="15.75" customHeight="1">
      <c r="A60" s="27" t="s">
        <v>62</v>
      </c>
      <c r="B60" s="15">
        <v>6600</v>
      </c>
      <c r="C60" s="44">
        <v>0</v>
      </c>
      <c r="D60" s="46">
        <f>IF(B60=0,"   ",C60/B60*100)</f>
        <v>0</v>
      </c>
      <c r="E60" s="47">
        <f>C60-B60</f>
        <v>-6600</v>
      </c>
    </row>
    <row r="61" spans="1:5" ht="15.75" customHeight="1">
      <c r="A61" s="27" t="s">
        <v>69</v>
      </c>
      <c r="B61" s="15">
        <v>0</v>
      </c>
      <c r="C61" s="44">
        <v>0</v>
      </c>
      <c r="D61" s="46"/>
      <c r="E61" s="47"/>
    </row>
    <row r="62" spans="1:5" ht="12.75">
      <c r="A62" s="55" t="s">
        <v>48</v>
      </c>
      <c r="B62" s="44">
        <f>SUM(B63:B69)</f>
        <v>2716500</v>
      </c>
      <c r="C62" s="44">
        <f>SUM(C63:C69)</f>
        <v>272337.56</v>
      </c>
      <c r="D62" s="46">
        <f t="shared" si="0"/>
        <v>10.02531050984723</v>
      </c>
      <c r="E62" s="47">
        <f t="shared" si="1"/>
        <v>-2444162.44</v>
      </c>
    </row>
    <row r="63" spans="1:5" ht="21.75" customHeight="1">
      <c r="A63" s="27" t="s">
        <v>53</v>
      </c>
      <c r="B63" s="44">
        <v>100000</v>
      </c>
      <c r="C63" s="44">
        <v>42337.56</v>
      </c>
      <c r="D63" s="46">
        <f t="shared" si="0"/>
        <v>42.337559999999996</v>
      </c>
      <c r="E63" s="47">
        <f t="shared" si="1"/>
        <v>-57662.44</v>
      </c>
    </row>
    <row r="64" spans="1:5" ht="30.75" customHeight="1">
      <c r="A64" s="25" t="s">
        <v>83</v>
      </c>
      <c r="B64" s="44">
        <v>801100</v>
      </c>
      <c r="C64" s="44">
        <v>0</v>
      </c>
      <c r="D64" s="46">
        <f t="shared" si="0"/>
        <v>0</v>
      </c>
      <c r="E64" s="47">
        <f t="shared" si="1"/>
        <v>-801100</v>
      </c>
    </row>
    <row r="65" spans="1:5" ht="30" customHeight="1">
      <c r="A65" s="25" t="s">
        <v>84</v>
      </c>
      <c r="B65" s="44">
        <v>0</v>
      </c>
      <c r="C65" s="44">
        <v>0</v>
      </c>
      <c r="D65" s="46" t="str">
        <f t="shared" si="0"/>
        <v>   </v>
      </c>
      <c r="E65" s="47">
        <f t="shared" si="1"/>
        <v>0</v>
      </c>
    </row>
    <row r="66" spans="1:5" ht="26.25" customHeight="1">
      <c r="A66" s="25" t="s">
        <v>85</v>
      </c>
      <c r="B66" s="44">
        <v>963800</v>
      </c>
      <c r="C66" s="44">
        <v>0</v>
      </c>
      <c r="D66" s="46">
        <f t="shared" si="0"/>
        <v>0</v>
      </c>
      <c r="E66" s="47">
        <f t="shared" si="1"/>
        <v>-963800</v>
      </c>
    </row>
    <row r="67" spans="1:5" ht="27" customHeight="1">
      <c r="A67" s="25" t="s">
        <v>86</v>
      </c>
      <c r="B67" s="44">
        <v>107100</v>
      </c>
      <c r="C67" s="44">
        <v>0</v>
      </c>
      <c r="D67" s="46">
        <f t="shared" si="0"/>
        <v>0</v>
      </c>
      <c r="E67" s="47">
        <f t="shared" si="1"/>
        <v>-107100</v>
      </c>
    </row>
    <row r="68" spans="1:5" ht="24" customHeight="1">
      <c r="A68" s="25" t="s">
        <v>87</v>
      </c>
      <c r="B68" s="44">
        <v>670000</v>
      </c>
      <c r="C68" s="44">
        <v>207000</v>
      </c>
      <c r="D68" s="46">
        <f>IF(B68=0,"   ",C68/B68*100)</f>
        <v>30.895522388059703</v>
      </c>
      <c r="E68" s="47">
        <f>C68-B68</f>
        <v>-463000</v>
      </c>
    </row>
    <row r="69" spans="1:5" ht="31.5" customHeight="1">
      <c r="A69" s="25" t="s">
        <v>88</v>
      </c>
      <c r="B69" s="44">
        <v>74500</v>
      </c>
      <c r="C69" s="44">
        <v>23000</v>
      </c>
      <c r="D69" s="46">
        <f t="shared" si="0"/>
        <v>30.87248322147651</v>
      </c>
      <c r="E69" s="47">
        <f t="shared" si="1"/>
        <v>-51500</v>
      </c>
    </row>
    <row r="70" spans="1:5" ht="23.25" customHeight="1">
      <c r="A70" s="34" t="s">
        <v>65</v>
      </c>
      <c r="B70" s="44">
        <f>SUM(B71)</f>
        <v>50000</v>
      </c>
      <c r="C70" s="44">
        <f>SUM(C71)</f>
        <v>0</v>
      </c>
      <c r="D70" s="46">
        <f>IF(B70=0,"   ",C70/B70*100)</f>
        <v>0</v>
      </c>
      <c r="E70" s="47">
        <f>C70-B70</f>
        <v>-50000</v>
      </c>
    </row>
    <row r="71" spans="1:5" ht="23.25" customHeight="1">
      <c r="A71" s="27" t="s">
        <v>66</v>
      </c>
      <c r="B71" s="44">
        <v>50000</v>
      </c>
      <c r="C71" s="44">
        <v>0</v>
      </c>
      <c r="D71" s="46">
        <f>IF(B71=0,"   ",C71/B71*100)</f>
        <v>0</v>
      </c>
      <c r="E71" s="47">
        <f>C71-B71</f>
        <v>-50000</v>
      </c>
    </row>
    <row r="72" spans="1:5" ht="17.25" customHeight="1">
      <c r="A72" s="48" t="s">
        <v>8</v>
      </c>
      <c r="B72" s="44">
        <f>SUM(B78,B73)</f>
        <v>395700</v>
      </c>
      <c r="C72" s="44">
        <f>C73+C78</f>
        <v>52810.52</v>
      </c>
      <c r="D72" s="46">
        <f t="shared" si="0"/>
        <v>13.346100581248418</v>
      </c>
      <c r="E72" s="47">
        <f t="shared" si="1"/>
        <v>-342889.48</v>
      </c>
    </row>
    <row r="73" spans="1:5" ht="15.75" customHeight="1">
      <c r="A73" s="48" t="s">
        <v>38</v>
      </c>
      <c r="B73" s="44">
        <f>B74</f>
        <v>0</v>
      </c>
      <c r="C73" s="44">
        <f>C74</f>
        <v>0</v>
      </c>
      <c r="D73" s="46" t="str">
        <f t="shared" si="0"/>
        <v>   </v>
      </c>
      <c r="E73" s="47">
        <f t="shared" si="1"/>
        <v>0</v>
      </c>
    </row>
    <row r="74" spans="1:5" ht="15.75" customHeight="1">
      <c r="A74" s="35" t="s">
        <v>73</v>
      </c>
      <c r="B74" s="44">
        <f>B76+B75+B77</f>
        <v>0</v>
      </c>
      <c r="C74" s="44">
        <f>C76+C75+C77</f>
        <v>0</v>
      </c>
      <c r="D74" s="46" t="str">
        <f>IF(B74=0,"   ",C74/B74*100)</f>
        <v>   </v>
      </c>
      <c r="E74" s="47">
        <f>C74-B74</f>
        <v>0</v>
      </c>
    </row>
    <row r="75" spans="1:5" ht="27.75" customHeight="1">
      <c r="A75" s="35" t="s">
        <v>67</v>
      </c>
      <c r="B75" s="44">
        <v>0</v>
      </c>
      <c r="C75" s="44">
        <v>0</v>
      </c>
      <c r="D75" s="46" t="str">
        <f t="shared" si="0"/>
        <v>   </v>
      </c>
      <c r="E75" s="47">
        <f t="shared" si="1"/>
        <v>0</v>
      </c>
    </row>
    <row r="76" spans="1:5" ht="27.75" customHeight="1">
      <c r="A76" s="35" t="s">
        <v>72</v>
      </c>
      <c r="B76" s="44">
        <v>0</v>
      </c>
      <c r="C76" s="44">
        <v>0</v>
      </c>
      <c r="D76" s="46" t="str">
        <f t="shared" si="0"/>
        <v>   </v>
      </c>
      <c r="E76" s="47">
        <f t="shared" si="1"/>
        <v>0</v>
      </c>
    </row>
    <row r="77" spans="1:5" ht="27.75" customHeight="1">
      <c r="A77" s="35" t="s">
        <v>74</v>
      </c>
      <c r="B77" s="44">
        <v>0</v>
      </c>
      <c r="C77" s="44">
        <v>0</v>
      </c>
      <c r="D77" s="46" t="str">
        <f t="shared" si="0"/>
        <v>   </v>
      </c>
      <c r="E77" s="47">
        <f t="shared" si="1"/>
        <v>0</v>
      </c>
    </row>
    <row r="78" spans="1:5" ht="12.75">
      <c r="A78" s="48" t="s">
        <v>33</v>
      </c>
      <c r="B78" s="44">
        <f>B79+B80+B81+B82</f>
        <v>395700</v>
      </c>
      <c r="C78" s="44">
        <f>C79+C80+C81+C82</f>
        <v>52810.52</v>
      </c>
      <c r="D78" s="46">
        <f t="shared" si="0"/>
        <v>13.346100581248418</v>
      </c>
      <c r="E78" s="47">
        <f t="shared" si="1"/>
        <v>-342889.48</v>
      </c>
    </row>
    <row r="79" spans="1:5" ht="12.75">
      <c r="A79" s="48" t="s">
        <v>32</v>
      </c>
      <c r="B79" s="44">
        <v>375700</v>
      </c>
      <c r="C79" s="44">
        <v>52810.52</v>
      </c>
      <c r="D79" s="46">
        <f t="shared" si="0"/>
        <v>14.056566409369175</v>
      </c>
      <c r="E79" s="47">
        <f t="shared" si="1"/>
        <v>-322889.48</v>
      </c>
    </row>
    <row r="80" spans="1:5" ht="12.75">
      <c r="A80" s="48" t="s">
        <v>34</v>
      </c>
      <c r="B80" s="44">
        <v>20000</v>
      </c>
      <c r="C80" s="45">
        <v>0</v>
      </c>
      <c r="D80" s="46">
        <f t="shared" si="0"/>
        <v>0</v>
      </c>
      <c r="E80" s="47">
        <f t="shared" si="1"/>
        <v>-20000</v>
      </c>
    </row>
    <row r="81" spans="1:5" ht="25.5">
      <c r="A81" s="35" t="s">
        <v>63</v>
      </c>
      <c r="B81" s="44">
        <v>0</v>
      </c>
      <c r="C81" s="45">
        <v>0</v>
      </c>
      <c r="D81" s="46" t="str">
        <f>IF(B81=0,"   ",C81/B81*100)</f>
        <v>   </v>
      </c>
      <c r="E81" s="47">
        <f>C81-B81</f>
        <v>0</v>
      </c>
    </row>
    <row r="82" spans="1:5" ht="12.75">
      <c r="A82" s="35" t="s">
        <v>73</v>
      </c>
      <c r="B82" s="44">
        <f>B84+B83+B85</f>
        <v>0</v>
      </c>
      <c r="C82" s="44">
        <f>C84+C83+C85</f>
        <v>0</v>
      </c>
      <c r="D82" s="46" t="str">
        <f>IF(B82=0,"   ",C82/B82*100)</f>
        <v>   </v>
      </c>
      <c r="E82" s="47">
        <f>C82-B82</f>
        <v>0</v>
      </c>
    </row>
    <row r="83" spans="1:5" ht="25.5">
      <c r="A83" s="35" t="s">
        <v>67</v>
      </c>
      <c r="B83" s="44">
        <v>0</v>
      </c>
      <c r="C83" s="45">
        <v>0</v>
      </c>
      <c r="D83" s="46" t="str">
        <f>IF(B83=0,"   ",C83/B83*100)</f>
        <v>   </v>
      </c>
      <c r="E83" s="47">
        <f>C83-B83</f>
        <v>0</v>
      </c>
    </row>
    <row r="84" spans="1:5" ht="25.5">
      <c r="A84" s="35" t="s">
        <v>72</v>
      </c>
      <c r="B84" s="44">
        <v>0</v>
      </c>
      <c r="C84" s="45">
        <v>0</v>
      </c>
      <c r="D84" s="46" t="str">
        <f>IF(B84=0,"   ",C84/B84*100)</f>
        <v>   </v>
      </c>
      <c r="E84" s="47">
        <f>C84-B84</f>
        <v>0</v>
      </c>
    </row>
    <row r="85" spans="1:5" ht="25.5">
      <c r="A85" s="35" t="s">
        <v>74</v>
      </c>
      <c r="B85" s="44">
        <v>0</v>
      </c>
      <c r="C85" s="45">
        <v>0</v>
      </c>
      <c r="D85" s="46" t="str">
        <f>IF(B85=0,"   ",C85/B85*100)</f>
        <v>   </v>
      </c>
      <c r="E85" s="47">
        <f>C85-B85</f>
        <v>0</v>
      </c>
    </row>
    <row r="86" spans="1:5" ht="12.75" customHeight="1">
      <c r="A86" s="11" t="s">
        <v>39</v>
      </c>
      <c r="B86" s="44">
        <v>0</v>
      </c>
      <c r="C86" s="45">
        <v>0</v>
      </c>
      <c r="D86" s="46" t="str">
        <f t="shared" si="0"/>
        <v>   </v>
      </c>
      <c r="E86" s="47">
        <f t="shared" si="1"/>
        <v>0</v>
      </c>
    </row>
    <row r="87" spans="1:5" ht="12.75" customHeight="1">
      <c r="A87" s="56" t="s">
        <v>10</v>
      </c>
      <c r="B87" s="57">
        <v>8000</v>
      </c>
      <c r="C87" s="57">
        <v>0</v>
      </c>
      <c r="D87" s="58">
        <f t="shared" si="0"/>
        <v>0</v>
      </c>
      <c r="E87" s="59">
        <f t="shared" si="1"/>
        <v>-8000</v>
      </c>
    </row>
    <row r="88" spans="1:5" ht="19.5" customHeight="1">
      <c r="A88" s="60" t="s">
        <v>22</v>
      </c>
      <c r="B88" s="61">
        <f>B89</f>
        <v>1858800</v>
      </c>
      <c r="C88" s="61">
        <f>C89</f>
        <v>490970.75</v>
      </c>
      <c r="D88" s="58">
        <f t="shared" si="0"/>
        <v>26.413317731870023</v>
      </c>
      <c r="E88" s="59">
        <f t="shared" si="1"/>
        <v>-1367829.25</v>
      </c>
    </row>
    <row r="89" spans="1:5" ht="15" customHeight="1">
      <c r="A89" s="60" t="s">
        <v>23</v>
      </c>
      <c r="B89" s="57">
        <v>1858800</v>
      </c>
      <c r="C89" s="62">
        <v>490970.75</v>
      </c>
      <c r="D89" s="58">
        <f t="shared" si="0"/>
        <v>26.413317731870023</v>
      </c>
      <c r="E89" s="59">
        <f t="shared" si="1"/>
        <v>-1367829.25</v>
      </c>
    </row>
    <row r="90" spans="1:5" ht="14.25" customHeight="1">
      <c r="A90" s="60" t="s">
        <v>45</v>
      </c>
      <c r="B90" s="57">
        <f>SUM(B91,)</f>
        <v>20000</v>
      </c>
      <c r="C90" s="57">
        <f>SUM(C91,)</f>
        <v>0</v>
      </c>
      <c r="D90" s="58">
        <f t="shared" si="0"/>
        <v>0</v>
      </c>
      <c r="E90" s="59">
        <f t="shared" si="1"/>
        <v>-20000</v>
      </c>
    </row>
    <row r="91" spans="1:5" ht="12.75">
      <c r="A91" s="60" t="s">
        <v>24</v>
      </c>
      <c r="B91" s="57">
        <v>20000</v>
      </c>
      <c r="C91" s="63">
        <v>0</v>
      </c>
      <c r="D91" s="58">
        <f t="shared" si="0"/>
        <v>0</v>
      </c>
      <c r="E91" s="59">
        <f t="shared" si="1"/>
        <v>-20000</v>
      </c>
    </row>
    <row r="92" spans="1:5" ht="23.25" customHeight="1">
      <c r="A92" s="49" t="s">
        <v>9</v>
      </c>
      <c r="B92" s="42">
        <f>SUM(B47,B54,B56,B58,B72,B87,B88,B90,)</f>
        <v>6460800</v>
      </c>
      <c r="C92" s="42">
        <f>SUM(C47,C54,C56,C58,C72,C87,C88,C90,)</f>
        <v>1054309.62</v>
      </c>
      <c r="D92" s="39">
        <f>IF(B92=0,"   ",C92/B92*100)</f>
        <v>16.318561478454683</v>
      </c>
      <c r="E92" s="40">
        <f t="shared" si="1"/>
        <v>-5406490.38</v>
      </c>
    </row>
    <row r="93" spans="1:5" s="24" customFormat="1" ht="23.25" customHeight="1">
      <c r="A93" s="28" t="s">
        <v>75</v>
      </c>
      <c r="B93" s="28"/>
      <c r="C93" s="76"/>
      <c r="D93" s="76"/>
      <c r="E93" s="76"/>
    </row>
    <row r="94" spans="1:5" s="24" customFormat="1" ht="12" customHeight="1">
      <c r="A94" s="28" t="s">
        <v>55</v>
      </c>
      <c r="B94" s="28"/>
      <c r="C94" s="29" t="s">
        <v>78</v>
      </c>
      <c r="D94" s="30"/>
      <c r="E94" s="31"/>
    </row>
    <row r="95" spans="1:5" ht="12.75">
      <c r="A95" s="66"/>
      <c r="B95" s="66"/>
      <c r="C95" s="67"/>
      <c r="D95" s="66"/>
      <c r="E95" s="68"/>
    </row>
    <row r="96" spans="1:5" ht="12.75">
      <c r="A96" s="66"/>
      <c r="B96" s="66"/>
      <c r="C96" s="67"/>
      <c r="D96" s="66"/>
      <c r="E96" s="68"/>
    </row>
    <row r="97" spans="1:5" ht="12.75">
      <c r="A97" s="69"/>
      <c r="B97" s="69"/>
      <c r="C97" s="69"/>
      <c r="D97" s="69"/>
      <c r="E97" s="69"/>
    </row>
    <row r="98" spans="1:5" ht="12.75">
      <c r="A98" s="69"/>
      <c r="B98" s="69"/>
      <c r="C98" s="69"/>
      <c r="D98" s="69"/>
      <c r="E98" s="69"/>
    </row>
    <row r="99" spans="1:5" ht="12.75">
      <c r="A99" s="69"/>
      <c r="B99" s="69"/>
      <c r="C99" s="69"/>
      <c r="D99" s="69"/>
      <c r="E99" s="69"/>
    </row>
    <row r="100" spans="1:5" ht="12.75">
      <c r="A100" s="69"/>
      <c r="B100" s="69"/>
      <c r="C100" s="69"/>
      <c r="D100" s="69"/>
      <c r="E100" s="69"/>
    </row>
    <row r="101" spans="1:5" ht="12.75">
      <c r="A101" s="69"/>
      <c r="B101" s="69"/>
      <c r="C101" s="69"/>
      <c r="D101" s="69"/>
      <c r="E101" s="69"/>
    </row>
    <row r="102" spans="1:5" ht="12.75">
      <c r="A102" s="69"/>
      <c r="B102" s="69"/>
      <c r="C102" s="69"/>
      <c r="D102" s="69"/>
      <c r="E102" s="69"/>
    </row>
  </sheetData>
  <sheetProtection/>
  <mergeCells count="2">
    <mergeCell ref="A1:E1"/>
    <mergeCell ref="C93:E93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Karamysh</cp:lastModifiedBy>
  <cp:lastPrinted>2020-04-03T13:00:20Z</cp:lastPrinted>
  <dcterms:created xsi:type="dcterms:W3CDTF">2001-03-21T05:21:19Z</dcterms:created>
  <dcterms:modified xsi:type="dcterms:W3CDTF">2021-02-12T06:02:21Z</dcterms:modified>
  <cp:category/>
  <cp:version/>
  <cp:contentType/>
  <cp:contentStatus/>
</cp:coreProperties>
</file>