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<sst xmlns="http://schemas.openxmlformats.org/spreadsheetml/2006/main" count="106" uniqueCount="106">
  <si>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/ в руб. /</t>
  </si>
  <si>
    <t>Наименование показателя</t>
  </si>
  <si>
    <t xml:space="preserve">ДОХОДЫ </t>
  </si>
  <si>
    <t>НАЛОГИ НА СОВОКУПНЫЙ ДОХОД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</si>
  <si>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</si>
  <si>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</si>
  <si>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</si>
  <si>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</si>
  <si>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</si>
  <si>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ВСЕГО РАСХОДОВ</t>
  </si>
  <si>
    <t>ОХРАНА ОКРУЖАЮЩЕЙ СРЕДЫ</t>
  </si>
  <si>
    <t>Прочие неналоговые доходы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</si>
  <si>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</si>
  <si>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</si>
  <si>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</si>
  <si>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</si>
  <si>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</si>
  <si>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</si>
  <si>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</si>
  <si>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</si>
  <si>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</si>
  <si>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</si>
  <si>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</si>
  <si>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</si>
  <si>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</si>
  <si>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</si>
  <si>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</si>
  <si>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</si>
  <si>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</si>
  <si>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</si>
  <si>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НАЦИОНАЛЬНАЯ ОБОРОНА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</si>
  <si>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</si>
  <si>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</si>
  <si>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 xml:space="preserve">           прочие  мероприятия по  благоустройству</t>
  </si>
  <si>
    <t>ДОХОДЫ ОТ ПРОДАЖИ  МАТЕРИАЛЬНЫХ И НЕМАТЕРИАЛЬНЫХ АКТИВОВ</t>
  </si>
  <si>
    <t xml:space="preserve">ПРОЧИЕ  СУБСИДИИ БЮДЖЕТАМ ПОСЕЛЕНИЙ </t>
  </si>
  <si>
    <t>ЗАДОЛЖЕННОСТЬ И ПЕРЕРАСЧЕТЫ ПО ОТМЕНЕННЫМ НАЛОГАМ, СБОРАМ И ИНЫМ ОБЯЗАТЕЛЬНЫМ ПЛАТЕЖАМ</t>
  </si>
  <si>
    <t>ДОХОДЫ ОТ ОКАЗАНИЯ  ПЛАТНЫХ  УСЛУГ  И  КОМПЕНСАЦИИ  ЗАТРАТ  ГОСУДАРСТВА</t>
  </si>
  <si>
    <t>Резервные фонды</t>
  </si>
  <si>
    <t xml:space="preserve"> в том числе: Благоустройство</t>
  </si>
  <si>
    <t xml:space="preserve"> из них:уличное освещение</t>
  </si>
  <si>
    <t>осуществление первичного воинского учета на территориях, где отсутствуют военные комиссариаты (фед.)</t>
  </si>
  <si>
    <t>в том числе субсидии на софинансирование по осуществлению дорожной деятельности</t>
  </si>
  <si>
    <t xml:space="preserve">из них: заработная плата </t>
  </si>
  <si>
    <t>ФИЗИЧЕСКАЯ КУЛЬТУРА И СПОРТ</t>
  </si>
  <si>
    <t>Доходы от реализации иного имущества, находящегося в собственности поселений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</si>
  <si>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</si>
  <si>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</si>
  <si>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ИТОГО БЕЗВОЗМЕЗДНЫХ ПОСТУПЛЕНИЙ</t>
  </si>
  <si>
    <t>в  том числе : на перечисления по обеспечению деятельности  муниципальных учреждений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</si>
  <si>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</si>
  <si>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</si>
  <si>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</si>
  <si>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арендная плата за земли, находящ. в собственности поселений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</si>
  <si>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</si>
  <si>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</si>
  <si>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</si>
  <si>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</si>
  <si>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</si>
  <si>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</si>
  <si>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</si>
  <si>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</si>
  <si>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</si>
  <si>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</si>
  <si>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</si>
  <si>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</si>
  <si>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</si>
  <si>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>ГОСУДАРСТВЕННАЯ ПОШЛИНА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</si>
  <si>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</si>
  <si>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</si>
  <si>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>В т. ч. на  строительство (реконструкция) зданий муниципальных учреждений культуры (ПСД на СДК)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</si>
  <si>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</si>
  <si>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</si>
  <si>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</si>
  <si>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</si>
  <si>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>ДОТАЦИИ НА ПОДДЕРЖКУ МЕР  ПО ОБЕСПЕЧЕНИЮ СБАЛАНСИРОВАННОСТИ БЮДЖЕТОВ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</si>
  <si>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</si>
  <si>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>из  них: обеспечение 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</si>
  <si>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</si>
  <si>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</si>
  <si>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</si>
  <si>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</si>
  <si>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</si>
  <si>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</si>
  <si>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 том числе : на расходы по  содержанию СДК </t>
  </si>
  <si>
    <t>СУБСИДИИ БЮДЖЕТАМ СЕЛЬСКИХ ПОСЕЛЕНИЙ НА ОБЕСПЕЧЕНИЕ КОМПЛЕКСНОГО РАЗВИТИЯ СЕЛЬСКИХ ТЕРРИТОРИЙ</t>
  </si>
  <si>
    <t xml:space="preserve">из них: по ведению учета граждан (ср-ва респ. бюдж.) </t>
  </si>
  <si>
    <t>из них: капитальный и текущий ремонт объектов водоснабжения</t>
  </si>
  <si>
    <t xml:space="preserve">           на реализацию проектов, направленных на благоустройство и развитие территорий населенных пунктов(ср-ва респ. бюдж.)       </t>
  </si>
  <si>
    <t>МЕЖБЮДЖЕТНЫЕ ТРАНСФЕРТЫ, ПЕРЕДАВАЕМЫЕ  БЮДЖЕТАМ  ПОСЕЛЕНИЙ  НА ОСУЩЕСТВЛЕНИЕ ЧАСТИ ПОЛНОМОЧИЙ ПО РЕШЕНИЮ ВОПРОСОВ МЕСТНОГО ЗНАЧЕНИЯ (На комплексное развитие сельских территорий)</t>
  </si>
  <si>
    <t>И. о. начальника   финансового отдела</t>
  </si>
  <si>
    <t>Т.Н.Манюкова</t>
  </si>
  <si>
    <t>Уточненный план на 2021 год</t>
  </si>
  <si>
    <t>% исполне-ния к  годовому плану  на 2021 г.</t>
  </si>
  <si>
    <t>Отклонение от годового плана 2021 г ( +, - )</t>
  </si>
  <si>
    <t>в том числе субсидии на реализацию комплекса мероприятий по борьбе с распространением борщевика</t>
  </si>
  <si>
    <t>в т. ч. на мероприятия по борьбе с распространением борщевика Сосновского ( респ.)</t>
  </si>
  <si>
    <t>в т. ч. на мероприятия по борьбе с распространением борщевика Сосновского ( местн.)</t>
  </si>
  <si>
    <t>в том числе: Другие вопросы в области жилищно-коммунального хозяйства</t>
  </si>
  <si>
    <t>Инициативные платежи, зачисляемые в бюджеты  сельских 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</si>
  <si>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</si>
  <si>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ПРОЧИЕ МЕЖБЮДЖЕТНЫЕ ТРАНСФЕРТЫ, ПЕРЕДАВАЕМЫЕ БЮДЖЕТАМ ПОСЕЛЕНИЙ (На поощрение муниципальных управленческих команд)</t>
  </si>
  <si>
    <t>из них: поощрение муниципальных управленческих команд (ср-ва респ. бюдж.)</t>
  </si>
  <si>
    <t>из  них: выполнение других обязательств  муниципального образования</t>
  </si>
  <si>
    <t>Фактическое исполнение за  октябрь  2021 года</t>
  </si>
  <si>
    <t>Анализ исполнения бюджета  Еметкинского сельского поселения за октябрь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</si>
</sst>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44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8"/>
      <color indexed="8"/>
      <name val="Arial Cyr"/>
      <family val="0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3" fillId="20" borderId="1">
      <alignment horizontal="right" vertical="top" shrinkToFit="1"/>
      <protection/>
    </xf>
    <xf numFmtId="4" fontId="3" fillId="0" borderId="1">
      <alignment horizontal="right" vertical="top" shrinkToFi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41" fontId="2" fillId="0" borderId="0" xfId="61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1" fontId="4" fillId="0" borderId="15" xfId="61" applyFont="1" applyFill="1" applyBorder="1" applyAlignment="1">
      <alignment horizontal="center" vertical="center" wrapText="1"/>
    </xf>
    <xf numFmtId="41" fontId="4" fillId="0" borderId="16" xfId="6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17" xfId="61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" fontId="2" fillId="0" borderId="18" xfId="61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right" wrapText="1"/>
    </xf>
    <xf numFmtId="0" fontId="6" fillId="0" borderId="17" xfId="0" applyFont="1" applyFill="1" applyBorder="1" applyAlignment="1">
      <alignment horizontal="right" wrapText="1"/>
    </xf>
    <xf numFmtId="41" fontId="2" fillId="0" borderId="17" xfId="61" applyFont="1" applyFill="1" applyBorder="1" applyAlignment="1">
      <alignment wrapText="1"/>
    </xf>
    <xf numFmtId="2" fontId="2" fillId="0" borderId="17" xfId="0" applyNumberFormat="1" applyFont="1" applyFill="1" applyBorder="1" applyAlignment="1">
      <alignment wrapText="1"/>
    </xf>
    <xf numFmtId="41" fontId="2" fillId="0" borderId="18" xfId="6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left" wrapText="1"/>
    </xf>
    <xf numFmtId="2" fontId="2" fillId="0" borderId="17" xfId="57" applyNumberFormat="1" applyFont="1" applyFill="1" applyBorder="1" applyAlignment="1">
      <alignment wrapText="1"/>
    </xf>
    <xf numFmtId="2" fontId="2" fillId="0" borderId="18" xfId="61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2" fontId="4" fillId="0" borderId="17" xfId="57" applyNumberFormat="1" applyFont="1" applyFill="1" applyBorder="1" applyAlignment="1">
      <alignment wrapText="1"/>
    </xf>
    <xf numFmtId="2" fontId="4" fillId="0" borderId="18" xfId="61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wrapText="1"/>
    </xf>
    <xf numFmtId="2" fontId="7" fillId="0" borderId="17" xfId="57" applyNumberFormat="1" applyFont="1" applyFill="1" applyBorder="1" applyAlignment="1">
      <alignment wrapText="1"/>
    </xf>
    <xf numFmtId="2" fontId="7" fillId="0" borderId="18" xfId="61" applyNumberFormat="1" applyFont="1" applyFill="1" applyBorder="1" applyAlignment="1">
      <alignment horizontal="right" wrapText="1"/>
    </xf>
    <xf numFmtId="0" fontId="2" fillId="0" borderId="19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2" fontId="2" fillId="0" borderId="0" xfId="61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2" fontId="2" fillId="0" borderId="0" xfId="61" applyNumberFormat="1" applyFont="1" applyFill="1" applyAlignment="1">
      <alignment horizontal="right" wrapText="1"/>
    </xf>
    <xf numFmtId="2" fontId="2" fillId="0" borderId="17" xfId="0" applyNumberFormat="1" applyFont="1" applyFill="1" applyBorder="1" applyAlignment="1">
      <alignment horizontal="right" vertical="center" wrapText="1"/>
    </xf>
    <xf numFmtId="2" fontId="2" fillId="0" borderId="17" xfId="0" applyNumberFormat="1" applyFont="1" applyFill="1" applyBorder="1" applyAlignment="1">
      <alignment vertical="center" wrapText="1"/>
    </xf>
    <xf numFmtId="4" fontId="9" fillId="0" borderId="1" xfId="33" applyFont="1" applyFill="1" applyAlignment="1" applyProtection="1">
      <alignment horizontal="right" vertical="center" shrinkToFit="1"/>
      <protection/>
    </xf>
    <xf numFmtId="2" fontId="2" fillId="0" borderId="17" xfId="61" applyNumberFormat="1" applyFont="1" applyFill="1" applyBorder="1" applyAlignment="1">
      <alignment horizontal="right" vertical="center" wrapText="1"/>
    </xf>
    <xf numFmtId="2" fontId="4" fillId="0" borderId="17" xfId="0" applyNumberFormat="1" applyFont="1" applyFill="1" applyBorder="1" applyAlignment="1">
      <alignment horizontal="right" vertical="center" wrapText="1"/>
    </xf>
    <xf numFmtId="2" fontId="4" fillId="0" borderId="21" xfId="0" applyNumberFormat="1" applyFont="1" applyFill="1" applyBorder="1" applyAlignment="1">
      <alignment horizontal="right" vertical="center" wrapText="1"/>
    </xf>
    <xf numFmtId="2" fontId="7" fillId="0" borderId="17" xfId="0" applyNumberFormat="1" applyFont="1" applyFill="1" applyBorder="1" applyAlignment="1">
      <alignment wrapText="1"/>
    </xf>
    <xf numFmtId="4" fontId="9" fillId="0" borderId="1" xfId="33" applyFont="1" applyFill="1" applyAlignment="1" applyProtection="1">
      <alignment horizontal="right" shrinkToFit="1"/>
      <protection/>
    </xf>
    <xf numFmtId="2" fontId="2" fillId="0" borderId="22" xfId="0" applyNumberFormat="1" applyFont="1" applyFill="1" applyBorder="1" applyAlignment="1">
      <alignment wrapText="1"/>
    </xf>
    <xf numFmtId="2" fontId="2" fillId="0" borderId="17" xfId="61" applyNumberFormat="1" applyFont="1" applyFill="1" applyBorder="1" applyAlignment="1">
      <alignment wrapText="1"/>
    </xf>
    <xf numFmtId="2" fontId="2" fillId="0" borderId="23" xfId="0" applyNumberFormat="1" applyFont="1" applyFill="1" applyBorder="1" applyAlignment="1">
      <alignment wrapText="1"/>
    </xf>
    <xf numFmtId="2" fontId="2" fillId="0" borderId="23" xfId="61" applyNumberFormat="1" applyFont="1" applyFill="1" applyBorder="1" applyAlignment="1">
      <alignment horizontal="right" wrapText="1"/>
    </xf>
    <xf numFmtId="2" fontId="2" fillId="0" borderId="17" xfId="61" applyNumberFormat="1" applyFont="1" applyFill="1" applyBorder="1" applyAlignment="1">
      <alignment horizontal="right" wrapText="1"/>
    </xf>
    <xf numFmtId="2" fontId="2" fillId="0" borderId="22" xfId="0" applyNumberFormat="1" applyFont="1" applyFill="1" applyBorder="1" applyAlignment="1">
      <alignment horizontal="right" wrapText="1"/>
    </xf>
    <xf numFmtId="2" fontId="4" fillId="0" borderId="17" xfId="0" applyNumberFormat="1" applyFont="1" applyFill="1" applyBorder="1" applyAlignment="1">
      <alignment horizontal="right" wrapText="1"/>
    </xf>
    <xf numFmtId="41" fontId="2" fillId="0" borderId="0" xfId="61" applyFont="1" applyFill="1" applyAlignment="1">
      <alignment wrapText="1"/>
    </xf>
    <xf numFmtId="41" fontId="2" fillId="0" borderId="0" xfId="61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41" fontId="1" fillId="0" borderId="0" xfId="61" applyFont="1" applyFill="1" applyAlignment="1">
      <alignment wrapText="1"/>
    </xf>
    <xf numFmtId="41" fontId="1" fillId="0" borderId="0" xfId="61" applyFont="1" applyFill="1" applyAlignment="1">
      <alignment horizontal="right" wrapText="1"/>
    </xf>
    <xf numFmtId="2" fontId="2" fillId="0" borderId="17" xfId="0" applyNumberFormat="1" applyFont="1" applyFill="1" applyBorder="1" applyAlignment="1">
      <alignment horizontal="right" wrapText="1"/>
    </xf>
    <xf numFmtId="41" fontId="2" fillId="0" borderId="0" xfId="61" applyFont="1" applyFill="1" applyAlignment="1">
      <alignment horizontal="center"/>
    </xf>
    <xf numFmtId="2" fontId="2" fillId="0" borderId="0" xfId="0" applyNumberFormat="1" applyFont="1" applyFill="1" applyBorder="1" applyAlignment="1">
      <alignment vertical="center" wrapText="1"/>
    </xf>
    <xf numFmtId="4" fontId="9" fillId="0" borderId="1" xfId="34" applyFont="1" applyFill="1" applyAlignment="1" applyProtection="1">
      <alignment horizontal="right" vertical="center" shrinkToFit="1"/>
      <protection/>
    </xf>
    <xf numFmtId="2" fontId="7" fillId="0" borderId="17" xfId="0" applyNumberFormat="1" applyFont="1" applyFill="1" applyBorder="1" applyAlignment="1">
      <alignment vertical="center" wrapText="1"/>
    </xf>
    <xf numFmtId="2" fontId="7" fillId="0" borderId="17" xfId="61" applyNumberFormat="1" applyFont="1" applyFill="1" applyBorder="1" applyAlignment="1">
      <alignment horizontal="right" vertical="center" wrapText="1"/>
    </xf>
    <xf numFmtId="2" fontId="7" fillId="0" borderId="17" xfId="61" applyNumberFormat="1" applyFont="1" applyFill="1" applyBorder="1" applyAlignment="1">
      <alignment horizontal="right" wrapText="1"/>
    </xf>
    <xf numFmtId="2" fontId="6" fillId="0" borderId="17" xfId="0" applyNumberFormat="1" applyFont="1" applyFill="1" applyBorder="1" applyAlignment="1">
      <alignment horizontal="right" wrapText="1"/>
    </xf>
    <xf numFmtId="2" fontId="8" fillId="0" borderId="17" xfId="61" applyNumberFormat="1" applyFont="1" applyFill="1" applyBorder="1" applyAlignment="1">
      <alignment wrapText="1"/>
    </xf>
    <xf numFmtId="2" fontId="2" fillId="0" borderId="0" xfId="0" applyNumberFormat="1" applyFont="1" applyFill="1" applyAlignment="1">
      <alignment horizontal="center" wrapText="1"/>
    </xf>
    <xf numFmtId="41" fontId="4" fillId="0" borderId="0" xfId="6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tabSelected="1" zoomScalePageLayoutView="0" workbookViewId="0" topLeftCell="A1">
      <selection activeCell="C96" sqref="C96"/>
    </sheetView>
  </sheetViews>
  <sheetFormatPr defaultColWidth="9.00390625" defaultRowHeight="12.75"/>
  <cols>
    <col min="1" max="1" width="118.375" style="0" customWidth="1"/>
    <col min="2" max="2" width="15.125" style="0" customWidth="1"/>
    <col min="3" max="3" width="16.375" style="0" customWidth="1"/>
    <col min="4" max="4" width="15.875" style="0" customWidth="1"/>
    <col min="5" max="5" width="15.50390625" style="0" customWidth="1"/>
  </cols>
  <sheetData>
    <row r="1" spans="1:5" ht="13.5">
      <c r="A1" s="68" t="s">
        <v>105</v>
      </c>
      <c r="B1" s="68"/>
      <c r="C1" s="68"/>
      <c r="D1" s="68"/>
      <c r="E1" s="68"/>
    </row>
    <row r="2" spans="1:5" ht="13.5">
      <c r="A2" s="5"/>
      <c r="B2" s="5"/>
      <c r="C2" s="59"/>
      <c r="D2" s="59"/>
      <c r="E2" s="59"/>
    </row>
    <row r="3" spans="1:5" ht="1.5" customHeight="1" thickBot="1">
      <c r="A3" s="5"/>
      <c r="B3" s="5"/>
      <c r="C3" s="6"/>
      <c r="D3" s="5"/>
      <c r="E3" s="5" t="s">
        <v>0</v>
      </c>
    </row>
    <row r="4" spans="1:5" ht="85.5" customHeight="1">
      <c r="A4" s="7" t="s">
        <v>1</v>
      </c>
      <c r="B4" s="8" t="s">
        <v>92</v>
      </c>
      <c r="C4" s="9" t="s">
        <v>104</v>
      </c>
      <c r="D4" s="8" t="s">
        <v>93</v>
      </c>
      <c r="E4" s="10" t="s">
        <v>94</v>
      </c>
    </row>
    <row r="5" spans="1:5" ht="13.5">
      <c r="A5" s="11">
        <v>1</v>
      </c>
      <c r="B5" s="12">
        <v>2</v>
      </c>
      <c r="C5" s="13">
        <v>3</v>
      </c>
      <c r="D5" s="14">
        <v>4</v>
      </c>
      <c r="E5" s="15">
        <v>5</v>
      </c>
    </row>
    <row r="6" spans="1:5" ht="13.5" customHeight="1">
      <c r="A6" s="16" t="s">
        <v>2</v>
      </c>
      <c r="B6" s="17"/>
      <c r="C6" s="18"/>
      <c r="D6" s="19"/>
      <c r="E6" s="20"/>
    </row>
    <row r="7" spans="1:5" ht="15" customHeight="1">
      <c r="A7" s="21" t="s">
        <v>28</v>
      </c>
      <c r="B7" s="38">
        <f>SUM(B8)</f>
        <v>49900</v>
      </c>
      <c r="C7" s="38">
        <f>SUM(C8)</f>
        <v>28922.57</v>
      </c>
      <c r="D7" s="22">
        <f aca="true" t="shared" si="0" ref="D7:D99">IF(B7=0,"   ",C7/B7*100)</f>
        <v>57.9610621242485</v>
      </c>
      <c r="E7" s="23">
        <f aca="true" t="shared" si="1" ref="E7:E101">C7-B7</f>
        <v>-20977.43</v>
      </c>
    </row>
    <row r="8" spans="1:5" ht="12.75" customHeight="1">
      <c r="A8" s="4" t="s">
        <v>27</v>
      </c>
      <c r="B8" s="39">
        <v>49900</v>
      </c>
      <c r="C8" s="40">
        <v>28922.57</v>
      </c>
      <c r="D8" s="22">
        <f t="shared" si="0"/>
        <v>57.9610621242485</v>
      </c>
      <c r="E8" s="23">
        <f t="shared" si="1"/>
        <v>-20977.43</v>
      </c>
    </row>
    <row r="9" spans="1:5" ht="12.75" customHeight="1">
      <c r="A9" s="21" t="s">
        <v>46</v>
      </c>
      <c r="B9" s="38">
        <f>SUM(B10)</f>
        <v>741400</v>
      </c>
      <c r="C9" s="38">
        <f>SUM(C10)</f>
        <v>648045.01</v>
      </c>
      <c r="D9" s="22">
        <f t="shared" si="0"/>
        <v>87.40828297814944</v>
      </c>
      <c r="E9" s="23">
        <f t="shared" si="1"/>
        <v>-93354.98999999999</v>
      </c>
    </row>
    <row r="10" spans="1:5" ht="12.75" customHeight="1">
      <c r="A10" s="4" t="s">
        <v>47</v>
      </c>
      <c r="B10" s="39">
        <v>741400</v>
      </c>
      <c r="C10" s="40">
        <v>648045.01</v>
      </c>
      <c r="D10" s="22">
        <f t="shared" si="0"/>
        <v>87.40828297814944</v>
      </c>
      <c r="E10" s="23">
        <f t="shared" si="1"/>
        <v>-93354.98999999999</v>
      </c>
    </row>
    <row r="11" spans="1:5" ht="16.5" customHeight="1">
      <c r="A11" s="4" t="s">
        <v>3</v>
      </c>
      <c r="B11" s="39">
        <f>SUM(B12:B12)</f>
        <v>24700</v>
      </c>
      <c r="C11" s="39">
        <f>SUM(C12:C12)</f>
        <v>22445.98</v>
      </c>
      <c r="D11" s="22">
        <f t="shared" si="0"/>
        <v>90.87441295546559</v>
      </c>
      <c r="E11" s="23">
        <f t="shared" si="1"/>
        <v>-2254.0200000000004</v>
      </c>
    </row>
    <row r="12" spans="1:5" ht="16.5" customHeight="1">
      <c r="A12" s="4" t="s">
        <v>12</v>
      </c>
      <c r="B12" s="39">
        <v>24700</v>
      </c>
      <c r="C12" s="40">
        <v>22445.98</v>
      </c>
      <c r="D12" s="22">
        <f t="shared" si="0"/>
        <v>90.87441295546559</v>
      </c>
      <c r="E12" s="23">
        <f t="shared" si="1"/>
        <v>-2254.0200000000004</v>
      </c>
    </row>
    <row r="13" spans="1:5" ht="15.75" customHeight="1">
      <c r="A13" s="4" t="s">
        <v>4</v>
      </c>
      <c r="B13" s="39">
        <f>SUM(B14:B15)</f>
        <v>479000</v>
      </c>
      <c r="C13" s="39">
        <f>SUM(C14:C15)</f>
        <v>238380.49</v>
      </c>
      <c r="D13" s="22">
        <f t="shared" si="0"/>
        <v>49.76628183716075</v>
      </c>
      <c r="E13" s="23">
        <f t="shared" si="1"/>
        <v>-240619.51</v>
      </c>
    </row>
    <row r="14" spans="1:5" ht="15.75" customHeight="1">
      <c r="A14" s="4" t="s">
        <v>13</v>
      </c>
      <c r="B14" s="39">
        <v>275000</v>
      </c>
      <c r="C14" s="40">
        <v>158216.32</v>
      </c>
      <c r="D14" s="22">
        <f t="shared" si="0"/>
        <v>57.533207272727275</v>
      </c>
      <c r="E14" s="23">
        <f t="shared" si="1"/>
        <v>-116783.68</v>
      </c>
    </row>
    <row r="15" spans="1:5" ht="14.25" customHeight="1">
      <c r="A15" s="4" t="s">
        <v>56</v>
      </c>
      <c r="B15" s="39">
        <f>SUM(B16:B17)</f>
        <v>204000</v>
      </c>
      <c r="C15" s="39">
        <f>SUM(C16:C17)</f>
        <v>80164.17</v>
      </c>
      <c r="D15" s="22">
        <f t="shared" si="0"/>
        <v>39.296161764705886</v>
      </c>
      <c r="E15" s="23">
        <f t="shared" si="1"/>
        <v>-123835.83</v>
      </c>
    </row>
    <row r="16" spans="1:5" ht="14.25" customHeight="1">
      <c r="A16" s="4" t="s">
        <v>57</v>
      </c>
      <c r="B16" s="39">
        <v>63200</v>
      </c>
      <c r="C16" s="40">
        <v>22252.14</v>
      </c>
      <c r="D16" s="22">
        <f t="shared" si="0"/>
        <v>35.20908227848101</v>
      </c>
      <c r="E16" s="23">
        <f t="shared" si="1"/>
        <v>-40947.86</v>
      </c>
    </row>
    <row r="17" spans="1:5" ht="14.25" customHeight="1">
      <c r="A17" s="4" t="s">
        <v>58</v>
      </c>
      <c r="B17" s="39">
        <v>140800</v>
      </c>
      <c r="C17" s="40">
        <v>57912.03</v>
      </c>
      <c r="D17" s="22">
        <f t="shared" si="0"/>
        <v>41.130703125000004</v>
      </c>
      <c r="E17" s="23">
        <f t="shared" si="1"/>
        <v>-82887.97</v>
      </c>
    </row>
    <row r="18" spans="1:5" ht="14.25" customHeight="1">
      <c r="A18" s="4" t="s">
        <v>67</v>
      </c>
      <c r="B18" s="39">
        <v>0</v>
      </c>
      <c r="C18" s="40">
        <v>0</v>
      </c>
      <c r="D18" s="22" t="str">
        <f t="shared" si="0"/>
        <v>   </v>
      </c>
      <c r="E18" s="23">
        <f t="shared" si="1"/>
        <v>0</v>
      </c>
    </row>
    <row r="19" spans="1:5" ht="15" customHeight="1">
      <c r="A19" s="4" t="s">
        <v>36</v>
      </c>
      <c r="B19" s="39">
        <v>0</v>
      </c>
      <c r="C19" s="39">
        <v>0</v>
      </c>
      <c r="D19" s="22" t="str">
        <f t="shared" si="0"/>
        <v>   </v>
      </c>
      <c r="E19" s="23">
        <f t="shared" si="1"/>
        <v>0</v>
      </c>
    </row>
    <row r="20" spans="1:5" ht="28.5" customHeight="1">
      <c r="A20" s="4" t="s">
        <v>14</v>
      </c>
      <c r="B20" s="19">
        <f>SUM(B21:B22)</f>
        <v>240600</v>
      </c>
      <c r="C20" s="19">
        <f>SUM(C21:C22)</f>
        <v>65949.45999999999</v>
      </c>
      <c r="D20" s="22">
        <f t="shared" si="0"/>
        <v>27.41041562759767</v>
      </c>
      <c r="E20" s="23">
        <f t="shared" si="1"/>
        <v>-174650.54</v>
      </c>
    </row>
    <row r="21" spans="1:5" ht="13.5" customHeight="1">
      <c r="A21" s="4" t="s">
        <v>53</v>
      </c>
      <c r="B21" s="39">
        <v>140600</v>
      </c>
      <c r="C21" s="40">
        <v>8034</v>
      </c>
      <c r="D21" s="22">
        <f t="shared" si="0"/>
        <v>5.714082503556188</v>
      </c>
      <c r="E21" s="23">
        <f t="shared" si="1"/>
        <v>-132566</v>
      </c>
    </row>
    <row r="22" spans="1:5" ht="15.75" customHeight="1">
      <c r="A22" s="4" t="s">
        <v>15</v>
      </c>
      <c r="B22" s="39">
        <v>100000</v>
      </c>
      <c r="C22" s="40">
        <v>57915.46</v>
      </c>
      <c r="D22" s="22">
        <f t="shared" si="0"/>
        <v>57.915459999999996</v>
      </c>
      <c r="E22" s="23">
        <f t="shared" si="1"/>
        <v>-42084.54</v>
      </c>
    </row>
    <row r="23" spans="1:5" ht="17.25" customHeight="1">
      <c r="A23" s="4" t="s">
        <v>37</v>
      </c>
      <c r="B23" s="39">
        <v>0</v>
      </c>
      <c r="C23" s="40">
        <v>0</v>
      </c>
      <c r="D23" s="22" t="str">
        <f t="shared" si="0"/>
        <v>   </v>
      </c>
      <c r="E23" s="23">
        <f t="shared" si="1"/>
        <v>0</v>
      </c>
    </row>
    <row r="24" spans="1:5" ht="18.75" customHeight="1">
      <c r="A24" s="4" t="s">
        <v>34</v>
      </c>
      <c r="B24" s="39">
        <f>SUM(B25+B26)</f>
        <v>4045165</v>
      </c>
      <c r="C24" s="39">
        <f>SUM(C25+C26)</f>
        <v>4045166.2</v>
      </c>
      <c r="D24" s="22">
        <f t="shared" si="0"/>
        <v>100.00002966504458</v>
      </c>
      <c r="E24" s="23">
        <f t="shared" si="1"/>
        <v>1.2000000001862645</v>
      </c>
    </row>
    <row r="25" spans="1:5" ht="18.75" customHeight="1">
      <c r="A25" s="4" t="s">
        <v>45</v>
      </c>
      <c r="B25" s="39">
        <v>354589</v>
      </c>
      <c r="C25" s="60">
        <v>354614.2</v>
      </c>
      <c r="D25" s="22">
        <f>IF(B25=0,"   ",C25/B25*100)</f>
        <v>100.00710681944449</v>
      </c>
      <c r="E25" s="23">
        <f>C25-B25</f>
        <v>25.20000000001164</v>
      </c>
    </row>
    <row r="26" spans="1:5" ht="22.5" customHeight="1">
      <c r="A26" s="4" t="s">
        <v>68</v>
      </c>
      <c r="B26" s="39">
        <v>3690576</v>
      </c>
      <c r="C26" s="61">
        <v>3690552</v>
      </c>
      <c r="D26" s="22">
        <f t="shared" si="0"/>
        <v>99.99934969500696</v>
      </c>
      <c r="E26" s="23">
        <f t="shared" si="1"/>
        <v>-24</v>
      </c>
    </row>
    <row r="27" spans="1:5" ht="16.5" customHeight="1">
      <c r="A27" s="4" t="s">
        <v>17</v>
      </c>
      <c r="B27" s="39">
        <f>B28+B30+B29</f>
        <v>67916.67</v>
      </c>
      <c r="C27" s="39">
        <f>C28+C30+C29</f>
        <v>67916.7</v>
      </c>
      <c r="D27" s="22">
        <f t="shared" si="0"/>
        <v>100.00004417177696</v>
      </c>
      <c r="E27" s="23">
        <f t="shared" si="1"/>
        <v>0.029999999998835847</v>
      </c>
    </row>
    <row r="28" spans="1:5" ht="13.5" customHeight="1">
      <c r="A28" s="4" t="s">
        <v>29</v>
      </c>
      <c r="B28" s="39">
        <v>0</v>
      </c>
      <c r="C28" s="41">
        <v>0</v>
      </c>
      <c r="D28" s="22" t="str">
        <f t="shared" si="0"/>
        <v>   </v>
      </c>
      <c r="E28" s="23">
        <f t="shared" si="1"/>
        <v>0</v>
      </c>
    </row>
    <row r="29" spans="1:5" ht="13.5" customHeight="1">
      <c r="A29" s="4" t="s">
        <v>99</v>
      </c>
      <c r="B29" s="39">
        <v>67916.67</v>
      </c>
      <c r="C29" s="41">
        <v>67916.7</v>
      </c>
      <c r="D29" s="22">
        <f t="shared" si="0"/>
        <v>100.00004417177696</v>
      </c>
      <c r="E29" s="23">
        <f t="shared" si="1"/>
        <v>0.029999999998835847</v>
      </c>
    </row>
    <row r="30" spans="1:5" ht="13.5" customHeight="1">
      <c r="A30" s="4" t="s">
        <v>11</v>
      </c>
      <c r="B30" s="39">
        <v>0</v>
      </c>
      <c r="C30" s="41">
        <v>0</v>
      </c>
      <c r="D30" s="22"/>
      <c r="E30" s="23">
        <f t="shared" si="1"/>
        <v>0</v>
      </c>
    </row>
    <row r="31" spans="1:5" ht="12" customHeight="1">
      <c r="A31" s="4" t="s">
        <v>16</v>
      </c>
      <c r="B31" s="39">
        <v>0</v>
      </c>
      <c r="C31" s="39">
        <v>0</v>
      </c>
      <c r="D31" s="22" t="str">
        <f t="shared" si="0"/>
        <v>   </v>
      </c>
      <c r="E31" s="23">
        <f t="shared" si="1"/>
        <v>0</v>
      </c>
    </row>
    <row r="32" spans="1:5" ht="21" customHeight="1">
      <c r="A32" s="24" t="s">
        <v>5</v>
      </c>
      <c r="B32" s="42">
        <f>SUM(B7,B9,B11,B13,B20,B23,B24,B27,B31,B18)</f>
        <v>5648681.67</v>
      </c>
      <c r="C32" s="42">
        <f>SUM(C7,C9,C11,C13,C20,C23,C24,C27,C31,C18)</f>
        <v>5116826.41</v>
      </c>
      <c r="D32" s="25">
        <f t="shared" si="0"/>
        <v>90.58443560690154</v>
      </c>
      <c r="E32" s="26">
        <f t="shared" si="1"/>
        <v>-531855.2599999998</v>
      </c>
    </row>
    <row r="33" spans="1:5" ht="21" customHeight="1">
      <c r="A33" s="32" t="s">
        <v>48</v>
      </c>
      <c r="B33" s="43">
        <f>SUM(B34:B37,B40:B44,B48)</f>
        <v>3772269.2</v>
      </c>
      <c r="C33" s="43">
        <f>SUM(C34:C37,C40:C44,C48)</f>
        <v>3015674.5</v>
      </c>
      <c r="D33" s="25">
        <f t="shared" si="0"/>
        <v>79.94324742253282</v>
      </c>
      <c r="E33" s="26">
        <f t="shared" si="1"/>
        <v>-756594.7000000002</v>
      </c>
    </row>
    <row r="34" spans="1:5" ht="18" customHeight="1">
      <c r="A34" s="21" t="s">
        <v>18</v>
      </c>
      <c r="B34" s="38">
        <v>2136800</v>
      </c>
      <c r="C34" s="40">
        <v>1781500</v>
      </c>
      <c r="D34" s="22">
        <f t="shared" si="0"/>
        <v>83.37233245975291</v>
      </c>
      <c r="E34" s="23">
        <f t="shared" si="1"/>
        <v>-355300</v>
      </c>
    </row>
    <row r="35" spans="1:5" ht="18" customHeight="1">
      <c r="A35" s="21" t="s">
        <v>75</v>
      </c>
      <c r="B35" s="38">
        <v>0</v>
      </c>
      <c r="C35" s="40">
        <v>0</v>
      </c>
      <c r="D35" s="28" t="str">
        <f>IF(B35=0,"   ",C35/B35*100)</f>
        <v>   </v>
      </c>
      <c r="E35" s="29">
        <f>C35-B35</f>
        <v>0</v>
      </c>
    </row>
    <row r="36" spans="1:5" ht="28.5" customHeight="1">
      <c r="A36" s="27" t="s">
        <v>31</v>
      </c>
      <c r="B36" s="44">
        <v>103700</v>
      </c>
      <c r="C36" s="45">
        <v>90350</v>
      </c>
      <c r="D36" s="28">
        <f t="shared" si="0"/>
        <v>87.12632594021214</v>
      </c>
      <c r="E36" s="29">
        <f t="shared" si="1"/>
        <v>-13350</v>
      </c>
    </row>
    <row r="37" spans="1:5" ht="30.75" customHeight="1">
      <c r="A37" s="27" t="s">
        <v>50</v>
      </c>
      <c r="B37" s="44">
        <f>SUM(B38:B39)</f>
        <v>100</v>
      </c>
      <c r="C37" s="44">
        <f>SUM(C38:C39)</f>
        <v>100</v>
      </c>
      <c r="D37" s="28">
        <f t="shared" si="0"/>
        <v>100</v>
      </c>
      <c r="E37" s="29">
        <f t="shared" si="1"/>
        <v>0</v>
      </c>
    </row>
    <row r="38" spans="1:5" ht="16.5" customHeight="1">
      <c r="A38" s="27" t="s">
        <v>59</v>
      </c>
      <c r="B38" s="62">
        <v>100</v>
      </c>
      <c r="C38" s="63">
        <v>100</v>
      </c>
      <c r="D38" s="28">
        <f aca="true" t="shared" si="2" ref="D38:D43">IF(B38=0,"   ",C38/B38*100)</f>
        <v>100</v>
      </c>
      <c r="E38" s="29">
        <f aca="true" t="shared" si="3" ref="E38:E43">C38-B38</f>
        <v>0</v>
      </c>
    </row>
    <row r="39" spans="1:5" ht="30.75" customHeight="1">
      <c r="A39" s="27" t="s">
        <v>60</v>
      </c>
      <c r="B39" s="44">
        <v>0</v>
      </c>
      <c r="C39" s="64">
        <v>0</v>
      </c>
      <c r="D39" s="28" t="str">
        <f t="shared" si="2"/>
        <v>   </v>
      </c>
      <c r="E39" s="29">
        <f t="shared" si="3"/>
        <v>0</v>
      </c>
    </row>
    <row r="40" spans="1:5" ht="25.5" customHeight="1">
      <c r="A40" s="4" t="s">
        <v>89</v>
      </c>
      <c r="B40" s="44">
        <v>0</v>
      </c>
      <c r="C40" s="44">
        <v>0</v>
      </c>
      <c r="D40" s="28" t="str">
        <f t="shared" si="2"/>
        <v>   </v>
      </c>
      <c r="E40" s="29">
        <f t="shared" si="3"/>
        <v>0</v>
      </c>
    </row>
    <row r="41" spans="1:5" ht="25.5" customHeight="1">
      <c r="A41" s="4" t="s">
        <v>101</v>
      </c>
      <c r="B41" s="44">
        <v>59200</v>
      </c>
      <c r="C41" s="44">
        <v>59200</v>
      </c>
      <c r="D41" s="28">
        <f t="shared" si="2"/>
        <v>100</v>
      </c>
      <c r="E41" s="29">
        <f t="shared" si="3"/>
        <v>0</v>
      </c>
    </row>
    <row r="42" spans="1:5" ht="57.75" customHeight="1">
      <c r="A42" s="4" t="s">
        <v>76</v>
      </c>
      <c r="B42" s="44">
        <v>704900</v>
      </c>
      <c r="C42" s="44">
        <v>704900</v>
      </c>
      <c r="D42" s="28">
        <f t="shared" si="2"/>
        <v>100</v>
      </c>
      <c r="E42" s="29">
        <f t="shared" si="3"/>
        <v>0</v>
      </c>
    </row>
    <row r="43" spans="1:5" ht="30.75" customHeight="1">
      <c r="A43" s="4" t="s">
        <v>85</v>
      </c>
      <c r="B43" s="44">
        <v>0</v>
      </c>
      <c r="C43" s="44">
        <v>0</v>
      </c>
      <c r="D43" s="28" t="str">
        <f t="shared" si="2"/>
        <v>   </v>
      </c>
      <c r="E43" s="29">
        <f t="shared" si="3"/>
        <v>0</v>
      </c>
    </row>
    <row r="44" spans="1:5" ht="15" customHeight="1">
      <c r="A44" s="4" t="s">
        <v>35</v>
      </c>
      <c r="B44" s="39">
        <f>SUM(B45:B47)</f>
        <v>767569.2</v>
      </c>
      <c r="C44" s="39">
        <f>SUM(C45:C47)</f>
        <v>379624.5</v>
      </c>
      <c r="D44" s="22">
        <f t="shared" si="0"/>
        <v>49.458016293514646</v>
      </c>
      <c r="E44" s="23">
        <f t="shared" si="1"/>
        <v>-387944.69999999995</v>
      </c>
    </row>
    <row r="45" spans="1:5" ht="15" customHeight="1">
      <c r="A45" s="4" t="s">
        <v>65</v>
      </c>
      <c r="B45" s="39">
        <v>290069.2</v>
      </c>
      <c r="C45" s="39">
        <v>0</v>
      </c>
      <c r="D45" s="22">
        <f t="shared" si="0"/>
        <v>0</v>
      </c>
      <c r="E45" s="23">
        <f t="shared" si="1"/>
        <v>-290069.2</v>
      </c>
    </row>
    <row r="46" spans="1:5" ht="15" customHeight="1">
      <c r="A46" s="4" t="s">
        <v>95</v>
      </c>
      <c r="B46" s="39">
        <v>30000</v>
      </c>
      <c r="C46" s="39">
        <v>0</v>
      </c>
      <c r="D46" s="22">
        <f t="shared" si="0"/>
        <v>0</v>
      </c>
      <c r="E46" s="23">
        <f t="shared" si="1"/>
        <v>-30000</v>
      </c>
    </row>
    <row r="47" spans="1:5" s="1" customFormat="1" ht="15" customHeight="1">
      <c r="A47" s="4" t="s">
        <v>42</v>
      </c>
      <c r="B47" s="39">
        <v>447500</v>
      </c>
      <c r="C47" s="39">
        <v>379624.5</v>
      </c>
      <c r="D47" s="28">
        <f>IF(B47=0,"   ",C47/B47*100)</f>
        <v>84.8322905027933</v>
      </c>
      <c r="E47" s="29">
        <f>C47-B47</f>
        <v>-67875.5</v>
      </c>
    </row>
    <row r="48" spans="1:5" s="1" customFormat="1" ht="15" customHeight="1">
      <c r="A48" s="4" t="s">
        <v>69</v>
      </c>
      <c r="B48" s="39">
        <v>0</v>
      </c>
      <c r="C48" s="39">
        <v>0</v>
      </c>
      <c r="D48" s="19" t="str">
        <f t="shared" si="0"/>
        <v>   </v>
      </c>
      <c r="E48" s="23">
        <f t="shared" si="1"/>
        <v>0</v>
      </c>
    </row>
    <row r="49" spans="1:5" ht="43.5" customHeight="1">
      <c r="A49" s="24" t="s">
        <v>6</v>
      </c>
      <c r="B49" s="52">
        <f>SUM(B32:B33,)</f>
        <v>9420950.870000001</v>
      </c>
      <c r="C49" s="52">
        <f>SUM(C32:C33,)</f>
        <v>8132500.91</v>
      </c>
      <c r="D49" s="22">
        <f t="shared" si="0"/>
        <v>86.32356778228268</v>
      </c>
      <c r="E49" s="23">
        <f t="shared" si="1"/>
        <v>-1288449.960000001</v>
      </c>
    </row>
    <row r="50" spans="1:5" ht="12.75" customHeight="1">
      <c r="A50" s="16" t="s">
        <v>7</v>
      </c>
      <c r="B50" s="65"/>
      <c r="C50" s="66"/>
      <c r="D50" s="22" t="str">
        <f t="shared" si="0"/>
        <v>   </v>
      </c>
      <c r="E50" s="23">
        <f t="shared" si="1"/>
        <v>0</v>
      </c>
    </row>
    <row r="51" spans="1:5" ht="21" customHeight="1">
      <c r="A51" s="4" t="s">
        <v>19</v>
      </c>
      <c r="B51" s="19">
        <f>SUM(B52,B55,B56)</f>
        <v>1964500</v>
      </c>
      <c r="C51" s="19">
        <f>SUM(C52,C55,C56)</f>
        <v>1450959.49</v>
      </c>
      <c r="D51" s="22">
        <f t="shared" si="0"/>
        <v>73.85897123950114</v>
      </c>
      <c r="E51" s="23">
        <f t="shared" si="1"/>
        <v>-513540.51</v>
      </c>
    </row>
    <row r="52" spans="1:5" ht="15" customHeight="1">
      <c r="A52" s="4" t="s">
        <v>20</v>
      </c>
      <c r="B52" s="19">
        <v>1884000</v>
      </c>
      <c r="C52" s="19">
        <v>1403057.49</v>
      </c>
      <c r="D52" s="22">
        <f t="shared" si="0"/>
        <v>74.47226592356688</v>
      </c>
      <c r="E52" s="23">
        <f t="shared" si="1"/>
        <v>-480942.51</v>
      </c>
    </row>
    <row r="53" spans="1:5" ht="15" customHeight="1">
      <c r="A53" s="4" t="s">
        <v>43</v>
      </c>
      <c r="B53" s="19">
        <v>991705</v>
      </c>
      <c r="C53" s="47">
        <v>677884.36</v>
      </c>
      <c r="D53" s="22">
        <f t="shared" si="0"/>
        <v>68.3554444113925</v>
      </c>
      <c r="E53" s="23">
        <f t="shared" si="1"/>
        <v>-313820.64</v>
      </c>
    </row>
    <row r="54" spans="1:5" ht="15" customHeight="1">
      <c r="A54" s="4" t="s">
        <v>102</v>
      </c>
      <c r="B54" s="19">
        <v>59200</v>
      </c>
      <c r="C54" s="47">
        <v>59200</v>
      </c>
      <c r="D54" s="22">
        <f>IF(B54=0,"   ",C54/B54*100)</f>
        <v>100</v>
      </c>
      <c r="E54" s="23">
        <f>C54-B54</f>
        <v>0</v>
      </c>
    </row>
    <row r="55" spans="1:5" ht="12.75" customHeight="1">
      <c r="A55" s="4" t="s">
        <v>38</v>
      </c>
      <c r="B55" s="19">
        <v>500</v>
      </c>
      <c r="C55" s="50">
        <v>0</v>
      </c>
      <c r="D55" s="22">
        <f t="shared" si="0"/>
        <v>0</v>
      </c>
      <c r="E55" s="23">
        <f t="shared" si="1"/>
        <v>-500</v>
      </c>
    </row>
    <row r="56" spans="1:5" ht="12.75" customHeight="1">
      <c r="A56" s="4" t="s">
        <v>32</v>
      </c>
      <c r="B56" s="50">
        <f>SUM(B58+B57)</f>
        <v>80000</v>
      </c>
      <c r="C56" s="50">
        <f>SUM(C58+C57)</f>
        <v>47902</v>
      </c>
      <c r="D56" s="22">
        <f t="shared" si="0"/>
        <v>59.8775</v>
      </c>
      <c r="E56" s="23">
        <f t="shared" si="1"/>
        <v>-32098</v>
      </c>
    </row>
    <row r="57" spans="1:5" ht="18.75" customHeight="1">
      <c r="A57" s="3" t="s">
        <v>103</v>
      </c>
      <c r="B57" s="50">
        <v>40000</v>
      </c>
      <c r="C57" s="50">
        <v>39402</v>
      </c>
      <c r="D57" s="22">
        <f>IF(B57=0,"   ",C57/B57*100)</f>
        <v>98.505</v>
      </c>
      <c r="E57" s="23">
        <f>C57-B57</f>
        <v>-598</v>
      </c>
    </row>
    <row r="58" spans="1:5" ht="23.25" customHeight="1">
      <c r="A58" s="3" t="s">
        <v>77</v>
      </c>
      <c r="B58" s="19">
        <v>40000</v>
      </c>
      <c r="C58" s="50">
        <v>8500</v>
      </c>
      <c r="D58" s="22">
        <f t="shared" si="0"/>
        <v>21.25</v>
      </c>
      <c r="E58" s="23">
        <f t="shared" si="1"/>
        <v>-31500</v>
      </c>
    </row>
    <row r="59" spans="1:5" ht="21.75" customHeight="1">
      <c r="A59" s="4" t="s">
        <v>30</v>
      </c>
      <c r="B59" s="50">
        <f>SUM(B60)</f>
        <v>103700</v>
      </c>
      <c r="C59" s="50">
        <f>SUM(C60)</f>
        <v>77303.93</v>
      </c>
      <c r="D59" s="22">
        <f t="shared" si="0"/>
        <v>74.54573770491803</v>
      </c>
      <c r="E59" s="23">
        <f t="shared" si="1"/>
        <v>-26396.070000000007</v>
      </c>
    </row>
    <row r="60" spans="1:5" ht="13.5" customHeight="1">
      <c r="A60" s="4" t="s">
        <v>41</v>
      </c>
      <c r="B60" s="19">
        <v>103700</v>
      </c>
      <c r="C60" s="50">
        <v>77303.93</v>
      </c>
      <c r="D60" s="22">
        <f t="shared" si="0"/>
        <v>74.54573770491803</v>
      </c>
      <c r="E60" s="23">
        <f t="shared" si="1"/>
        <v>-26396.070000000007</v>
      </c>
    </row>
    <row r="61" spans="1:5" ht="16.5" customHeight="1">
      <c r="A61" s="4" t="s">
        <v>21</v>
      </c>
      <c r="B61" s="19">
        <f>SUM(B62)</f>
        <v>1000</v>
      </c>
      <c r="C61" s="50">
        <f>SUM(C62)</f>
        <v>1000</v>
      </c>
      <c r="D61" s="22">
        <f t="shared" si="0"/>
        <v>100</v>
      </c>
      <c r="E61" s="23">
        <f t="shared" si="1"/>
        <v>0</v>
      </c>
    </row>
    <row r="62" spans="1:5" ht="15" customHeight="1">
      <c r="A62" s="30" t="s">
        <v>100</v>
      </c>
      <c r="B62" s="19">
        <v>1000</v>
      </c>
      <c r="C62" s="50">
        <v>1000</v>
      </c>
      <c r="D62" s="22">
        <f t="shared" si="0"/>
        <v>100</v>
      </c>
      <c r="E62" s="23">
        <f t="shared" si="1"/>
        <v>0</v>
      </c>
    </row>
    <row r="63" spans="1:5" ht="18.75" customHeight="1" thickBot="1">
      <c r="A63" s="4" t="s">
        <v>22</v>
      </c>
      <c r="B63" s="19">
        <f>SUM(B69,B64,B77)</f>
        <v>2318985.7</v>
      </c>
      <c r="C63" s="19">
        <f>SUM(C69,C64,C77)</f>
        <v>1353338.16</v>
      </c>
      <c r="D63" s="22">
        <f t="shared" si="0"/>
        <v>58.35905585791236</v>
      </c>
      <c r="E63" s="23">
        <f t="shared" si="1"/>
        <v>-965647.5400000003</v>
      </c>
    </row>
    <row r="64" spans="1:5" ht="18.75" customHeight="1" thickBot="1">
      <c r="A64" s="31" t="s">
        <v>61</v>
      </c>
      <c r="B64" s="46">
        <f>SUM(B65:B68)</f>
        <v>32000</v>
      </c>
      <c r="C64" s="19">
        <f>SUM(C65+C66)</f>
        <v>0</v>
      </c>
      <c r="D64" s="22">
        <f>IF(B64=0,"   ",C64/B64*100)</f>
        <v>0</v>
      </c>
      <c r="E64" s="23">
        <f>C64-B64</f>
        <v>-32000</v>
      </c>
    </row>
    <row r="65" spans="1:5" ht="15" customHeight="1">
      <c r="A65" s="31" t="s">
        <v>62</v>
      </c>
      <c r="B65" s="19">
        <v>0</v>
      </c>
      <c r="C65" s="19">
        <v>0</v>
      </c>
      <c r="D65" s="22" t="str">
        <f>IF(B65=0,"   ",C65/B65*100)</f>
        <v>   </v>
      </c>
      <c r="E65" s="23">
        <f>C65-B65</f>
        <v>0</v>
      </c>
    </row>
    <row r="66" spans="1:5" ht="15" customHeight="1">
      <c r="A66" s="31" t="s">
        <v>66</v>
      </c>
      <c r="B66" s="19">
        <v>0</v>
      </c>
      <c r="C66" s="19">
        <v>0</v>
      </c>
      <c r="D66" s="22" t="str">
        <f>IF(B66=0,"   ",C66/B66*100)</f>
        <v>   </v>
      </c>
      <c r="E66" s="23">
        <f>C66-B66</f>
        <v>0</v>
      </c>
    </row>
    <row r="67" spans="1:5" ht="15" customHeight="1">
      <c r="A67" s="31" t="s">
        <v>96</v>
      </c>
      <c r="B67" s="19">
        <v>30000</v>
      </c>
      <c r="C67" s="19"/>
      <c r="D67" s="22">
        <f>IF(B67=0,"   ",C67/B67*100)</f>
        <v>0</v>
      </c>
      <c r="E67" s="23">
        <f>C67-B67</f>
        <v>-30000</v>
      </c>
    </row>
    <row r="68" spans="1:5" ht="15" customHeight="1">
      <c r="A68" s="31" t="s">
        <v>97</v>
      </c>
      <c r="B68" s="19">
        <v>2000</v>
      </c>
      <c r="C68" s="19"/>
      <c r="D68" s="22">
        <f>IF(B68=0,"   ",C68/B68*100)</f>
        <v>0</v>
      </c>
      <c r="E68" s="23">
        <f>C68-B68</f>
        <v>-2000</v>
      </c>
    </row>
    <row r="69" spans="1:5" ht="13.5" customHeight="1">
      <c r="A69" s="4" t="s">
        <v>23</v>
      </c>
      <c r="B69" s="19">
        <f>SUM(B70:B76)</f>
        <v>2078752.54</v>
      </c>
      <c r="C69" s="19">
        <f>SUM(C70:C76)</f>
        <v>1205105</v>
      </c>
      <c r="D69" s="22">
        <f t="shared" si="0"/>
        <v>57.972508839363826</v>
      </c>
      <c r="E69" s="23">
        <f t="shared" si="1"/>
        <v>-873647.54</v>
      </c>
    </row>
    <row r="70" spans="1:5" ht="17.25" customHeight="1">
      <c r="A70" s="30" t="s">
        <v>51</v>
      </c>
      <c r="B70" s="19">
        <v>0</v>
      </c>
      <c r="C70" s="19">
        <v>0</v>
      </c>
      <c r="D70" s="22" t="str">
        <f t="shared" si="0"/>
        <v>   </v>
      </c>
      <c r="E70" s="23">
        <f t="shared" si="1"/>
        <v>0</v>
      </c>
    </row>
    <row r="71" spans="1:5" ht="24" customHeight="1">
      <c r="A71" s="3" t="s">
        <v>78</v>
      </c>
      <c r="B71" s="19">
        <v>734952.54</v>
      </c>
      <c r="C71" s="19">
        <v>0</v>
      </c>
      <c r="D71" s="22">
        <f t="shared" si="0"/>
        <v>0</v>
      </c>
      <c r="E71" s="23">
        <f t="shared" si="1"/>
        <v>-734952.54</v>
      </c>
    </row>
    <row r="72" spans="1:5" ht="24" customHeight="1">
      <c r="A72" s="3" t="s">
        <v>79</v>
      </c>
      <c r="B72" s="19">
        <v>63200</v>
      </c>
      <c r="C72" s="19">
        <v>0</v>
      </c>
      <c r="D72" s="22">
        <f t="shared" si="0"/>
        <v>0</v>
      </c>
      <c r="E72" s="23">
        <f t="shared" si="1"/>
        <v>-63200</v>
      </c>
    </row>
    <row r="73" spans="1:5" ht="24" customHeight="1">
      <c r="A73" s="3" t="s">
        <v>80</v>
      </c>
      <c r="B73" s="19">
        <v>704900</v>
      </c>
      <c r="C73" s="19">
        <v>704900</v>
      </c>
      <c r="D73" s="22">
        <f t="shared" si="0"/>
        <v>100</v>
      </c>
      <c r="E73" s="23">
        <f t="shared" si="1"/>
        <v>0</v>
      </c>
    </row>
    <row r="74" spans="1:5" ht="24" customHeight="1">
      <c r="A74" s="3" t="s">
        <v>81</v>
      </c>
      <c r="B74" s="19">
        <v>78400</v>
      </c>
      <c r="C74" s="19">
        <v>78400</v>
      </c>
      <c r="D74" s="22">
        <f t="shared" si="0"/>
        <v>100</v>
      </c>
      <c r="E74" s="23">
        <f t="shared" si="1"/>
        <v>0</v>
      </c>
    </row>
    <row r="75" spans="1:5" ht="24" customHeight="1">
      <c r="A75" s="3" t="s">
        <v>82</v>
      </c>
      <c r="B75" s="19">
        <v>447500</v>
      </c>
      <c r="C75" s="19">
        <v>379624.5</v>
      </c>
      <c r="D75" s="22">
        <f t="shared" si="0"/>
        <v>84.8322905027933</v>
      </c>
      <c r="E75" s="23">
        <f t="shared" si="1"/>
        <v>-67875.5</v>
      </c>
    </row>
    <row r="76" spans="1:5" ht="26.25" customHeight="1">
      <c r="A76" s="31" t="s">
        <v>83</v>
      </c>
      <c r="B76" s="19">
        <v>49800</v>
      </c>
      <c r="C76" s="19">
        <v>42180.5</v>
      </c>
      <c r="D76" s="22">
        <f t="shared" si="0"/>
        <v>84.69979919678715</v>
      </c>
      <c r="E76" s="23">
        <f t="shared" si="1"/>
        <v>-7619.5</v>
      </c>
    </row>
    <row r="77" spans="1:5" ht="18.75" customHeight="1">
      <c r="A77" s="31" t="s">
        <v>63</v>
      </c>
      <c r="B77" s="19">
        <f>B78+B79</f>
        <v>208233.16</v>
      </c>
      <c r="C77" s="19">
        <f>C78+C79</f>
        <v>148233.16</v>
      </c>
      <c r="D77" s="22">
        <f>IF(B77=0,"   ",C77/B77*100)</f>
        <v>71.18614537665374</v>
      </c>
      <c r="E77" s="23">
        <f>C77-B77</f>
        <v>-60000</v>
      </c>
    </row>
    <row r="78" spans="1:5" ht="26.25" customHeight="1">
      <c r="A78" s="3" t="s">
        <v>55</v>
      </c>
      <c r="B78" s="19">
        <v>138233.16</v>
      </c>
      <c r="C78" s="19">
        <v>78233.16</v>
      </c>
      <c r="D78" s="22">
        <f>IF(B78=0,"   ",C78/B78*100)</f>
        <v>56.595074582683345</v>
      </c>
      <c r="E78" s="23">
        <f>C78-B78</f>
        <v>-60000</v>
      </c>
    </row>
    <row r="79" spans="1:5" ht="26.25" customHeight="1">
      <c r="A79" s="31" t="s">
        <v>64</v>
      </c>
      <c r="B79" s="19">
        <v>70000</v>
      </c>
      <c r="C79" s="19">
        <v>70000</v>
      </c>
      <c r="D79" s="22">
        <f>IF(B79=0,"   ",C79/B79*100)</f>
        <v>100</v>
      </c>
      <c r="E79" s="23">
        <f>C79-B79</f>
        <v>0</v>
      </c>
    </row>
    <row r="80" spans="1:5" ht="20.25" customHeight="1">
      <c r="A80" s="4" t="s">
        <v>8</v>
      </c>
      <c r="B80" s="19">
        <f>B83+B81+B91</f>
        <v>2170086.38</v>
      </c>
      <c r="C80" s="19">
        <f>C83+C81+C91</f>
        <v>889876.2</v>
      </c>
      <c r="D80" s="22">
        <f t="shared" si="0"/>
        <v>41.006487492908</v>
      </c>
      <c r="E80" s="23">
        <f t="shared" si="1"/>
        <v>-1280210.18</v>
      </c>
    </row>
    <row r="81" spans="1:5" ht="20.25" customHeight="1">
      <c r="A81" s="4" t="s">
        <v>52</v>
      </c>
      <c r="B81" s="19">
        <f>B82</f>
        <v>130000</v>
      </c>
      <c r="C81" s="19">
        <f>C82</f>
        <v>0</v>
      </c>
      <c r="D81" s="22">
        <f t="shared" si="0"/>
        <v>0</v>
      </c>
      <c r="E81" s="23">
        <f t="shared" si="1"/>
        <v>-130000</v>
      </c>
    </row>
    <row r="82" spans="1:5" ht="20.25" customHeight="1">
      <c r="A82" s="21" t="s">
        <v>87</v>
      </c>
      <c r="B82" s="19">
        <v>130000</v>
      </c>
      <c r="C82" s="19">
        <v>0</v>
      </c>
      <c r="D82" s="22">
        <f t="shared" si="0"/>
        <v>0</v>
      </c>
      <c r="E82" s="23">
        <f t="shared" si="1"/>
        <v>-130000</v>
      </c>
    </row>
    <row r="83" spans="1:5" ht="12.75" customHeight="1">
      <c r="A83" s="4" t="s">
        <v>39</v>
      </c>
      <c r="B83" s="19">
        <f>B84+B85+B90+B86</f>
        <v>2039986.3800000001</v>
      </c>
      <c r="C83" s="19">
        <f>C84+C85+C90+C86</f>
        <v>889776.2</v>
      </c>
      <c r="D83" s="22">
        <f t="shared" si="0"/>
        <v>43.616771598249585</v>
      </c>
      <c r="E83" s="23">
        <f t="shared" si="1"/>
        <v>-1150210.1800000002</v>
      </c>
    </row>
    <row r="84" spans="1:5" ht="12.75" customHeight="1">
      <c r="A84" s="4" t="s">
        <v>40</v>
      </c>
      <c r="B84" s="19">
        <v>515692.64</v>
      </c>
      <c r="C84" s="19">
        <v>506615.81</v>
      </c>
      <c r="D84" s="22">
        <f t="shared" si="0"/>
        <v>98.23987598504411</v>
      </c>
      <c r="E84" s="23">
        <f t="shared" si="1"/>
        <v>-9076.830000000016</v>
      </c>
    </row>
    <row r="85" spans="1:5" ht="12.75" customHeight="1">
      <c r="A85" s="4" t="s">
        <v>33</v>
      </c>
      <c r="B85" s="19">
        <v>1040870.54</v>
      </c>
      <c r="C85" s="50">
        <v>383160.39</v>
      </c>
      <c r="D85" s="22">
        <v>0</v>
      </c>
      <c r="E85" s="23">
        <f t="shared" si="1"/>
        <v>-657710.15</v>
      </c>
    </row>
    <row r="86" spans="1:5" ht="12.75" customHeight="1">
      <c r="A86" s="3" t="s">
        <v>71</v>
      </c>
      <c r="B86" s="19">
        <f>SUM(B87:B89)</f>
        <v>483423.2</v>
      </c>
      <c r="C86" s="19">
        <f>SUM(C87:C89)</f>
        <v>0</v>
      </c>
      <c r="D86" s="22">
        <v>0</v>
      </c>
      <c r="E86" s="23">
        <f>C86-B86</f>
        <v>-483423.2</v>
      </c>
    </row>
    <row r="87" spans="1:5" ht="29.25" customHeight="1">
      <c r="A87" s="3" t="s">
        <v>72</v>
      </c>
      <c r="B87" s="19">
        <v>290069.2</v>
      </c>
      <c r="C87" s="50">
        <v>0</v>
      </c>
      <c r="D87" s="22">
        <f t="shared" si="0"/>
        <v>0</v>
      </c>
      <c r="E87" s="50">
        <f t="shared" si="1"/>
        <v>-290069.2</v>
      </c>
    </row>
    <row r="88" spans="1:5" ht="25.5" customHeight="1">
      <c r="A88" s="3" t="s">
        <v>73</v>
      </c>
      <c r="B88" s="19">
        <v>125437.3</v>
      </c>
      <c r="C88" s="50">
        <v>0</v>
      </c>
      <c r="D88" s="22">
        <f t="shared" si="0"/>
        <v>0</v>
      </c>
      <c r="E88" s="50">
        <f t="shared" si="1"/>
        <v>-125437.3</v>
      </c>
    </row>
    <row r="89" spans="1:5" ht="23.25" customHeight="1">
      <c r="A89" s="3" t="s">
        <v>74</v>
      </c>
      <c r="B89" s="19">
        <v>67916.7</v>
      </c>
      <c r="C89" s="50">
        <v>0</v>
      </c>
      <c r="D89" s="22">
        <f t="shared" si="0"/>
        <v>0</v>
      </c>
      <c r="E89" s="50">
        <f t="shared" si="1"/>
        <v>-67916.7</v>
      </c>
    </row>
    <row r="90" spans="1:5" ht="19.5" customHeight="1" thickBot="1">
      <c r="A90" s="3" t="s">
        <v>88</v>
      </c>
      <c r="B90" s="48">
        <v>0</v>
      </c>
      <c r="C90" s="49">
        <v>0</v>
      </c>
      <c r="D90" s="22" t="str">
        <f t="shared" si="0"/>
        <v>   </v>
      </c>
      <c r="E90" s="50">
        <f t="shared" si="1"/>
        <v>0</v>
      </c>
    </row>
    <row r="91" spans="1:5" ht="19.5" customHeight="1" thickBot="1">
      <c r="A91" s="31" t="s">
        <v>98</v>
      </c>
      <c r="B91" s="51">
        <f>SUM(B92)</f>
        <v>100</v>
      </c>
      <c r="C91" s="51">
        <f>SUM(C92)</f>
        <v>100</v>
      </c>
      <c r="D91" s="22">
        <f>IF(B91=0,"   ",C91/B91*100)</f>
        <v>100</v>
      </c>
      <c r="E91" s="50">
        <f>C91-B91</f>
        <v>0</v>
      </c>
    </row>
    <row r="92" spans="1:5" ht="19.5" customHeight="1">
      <c r="A92" s="31" t="s">
        <v>86</v>
      </c>
      <c r="B92" s="19">
        <v>100</v>
      </c>
      <c r="C92" s="47">
        <v>100</v>
      </c>
      <c r="D92" s="22">
        <f>IF(B92=0,"   ",C92/B92*100)</f>
        <v>100</v>
      </c>
      <c r="E92" s="50">
        <f>C92-B92</f>
        <v>0</v>
      </c>
    </row>
    <row r="93" spans="1:5" ht="20.25" customHeight="1">
      <c r="A93" s="4" t="s">
        <v>10</v>
      </c>
      <c r="B93" s="19">
        <v>8000</v>
      </c>
      <c r="C93" s="19">
        <v>0</v>
      </c>
      <c r="D93" s="22">
        <f t="shared" si="0"/>
        <v>0</v>
      </c>
      <c r="E93" s="23">
        <f t="shared" si="1"/>
        <v>-8000</v>
      </c>
    </row>
    <row r="94" spans="1:5" ht="18" customHeight="1">
      <c r="A94" s="4" t="s">
        <v>24</v>
      </c>
      <c r="B94" s="58">
        <f>B95</f>
        <v>3004672.3600000003</v>
      </c>
      <c r="C94" s="58">
        <f>C95</f>
        <v>1701600</v>
      </c>
      <c r="D94" s="22">
        <f t="shared" si="0"/>
        <v>56.6317986164721</v>
      </c>
      <c r="E94" s="23">
        <f t="shared" si="1"/>
        <v>-1303072.3600000003</v>
      </c>
    </row>
    <row r="95" spans="1:5" ht="12.75" customHeight="1">
      <c r="A95" s="4" t="s">
        <v>25</v>
      </c>
      <c r="B95" s="19">
        <f>SUM(B96:B98)</f>
        <v>3004672.3600000003</v>
      </c>
      <c r="C95" s="19">
        <f>SUM(C96:C98)</f>
        <v>1701600</v>
      </c>
      <c r="D95" s="22">
        <f t="shared" si="0"/>
        <v>56.6317986164721</v>
      </c>
      <c r="E95" s="23">
        <f t="shared" si="1"/>
        <v>-1303072.3600000003</v>
      </c>
    </row>
    <row r="96" spans="1:5" ht="12.75" customHeight="1">
      <c r="A96" s="4" t="s">
        <v>49</v>
      </c>
      <c r="B96" s="19">
        <v>1701600</v>
      </c>
      <c r="C96" s="50">
        <v>1701600</v>
      </c>
      <c r="D96" s="22">
        <f t="shared" si="0"/>
        <v>100</v>
      </c>
      <c r="E96" s="23">
        <f t="shared" si="1"/>
        <v>0</v>
      </c>
    </row>
    <row r="97" spans="1:5" ht="12.75" customHeight="1">
      <c r="A97" s="4" t="s">
        <v>84</v>
      </c>
      <c r="B97" s="19">
        <v>1303072.36</v>
      </c>
      <c r="C97" s="50">
        <v>0</v>
      </c>
      <c r="D97" s="22">
        <f t="shared" si="0"/>
        <v>0</v>
      </c>
      <c r="E97" s="23">
        <f t="shared" si="1"/>
        <v>-1303072.36</v>
      </c>
    </row>
    <row r="98" spans="1:5" ht="12.75" customHeight="1">
      <c r="A98" s="33" t="s">
        <v>70</v>
      </c>
      <c r="B98" s="19">
        <v>0</v>
      </c>
      <c r="C98" s="50">
        <v>0</v>
      </c>
      <c r="D98" s="22" t="str">
        <f t="shared" si="0"/>
        <v>   </v>
      </c>
      <c r="E98" s="23">
        <f t="shared" si="1"/>
        <v>0</v>
      </c>
    </row>
    <row r="99" spans="1:5" ht="16.5" customHeight="1">
      <c r="A99" s="4" t="s">
        <v>44</v>
      </c>
      <c r="B99" s="19">
        <f>SUM(B100:B100)</f>
        <v>12000</v>
      </c>
      <c r="C99" s="19">
        <f>SUM(C100:C100)</f>
        <v>7025</v>
      </c>
      <c r="D99" s="22">
        <f t="shared" si="0"/>
        <v>58.54166666666667</v>
      </c>
      <c r="E99" s="23">
        <f t="shared" si="1"/>
        <v>-4975</v>
      </c>
    </row>
    <row r="100" spans="1:5" ht="16.5" customHeight="1">
      <c r="A100" s="4" t="s">
        <v>26</v>
      </c>
      <c r="B100" s="19">
        <v>12000</v>
      </c>
      <c r="C100" s="19">
        <v>7025</v>
      </c>
      <c r="D100" s="22">
        <f>IF(B100=0,"   ",C100/B100*100)</f>
        <v>58.54166666666667</v>
      </c>
      <c r="E100" s="23">
        <f>C100-B100</f>
        <v>-4975</v>
      </c>
    </row>
    <row r="101" spans="1:5" ht="22.5" customHeight="1">
      <c r="A101" s="24" t="s">
        <v>9</v>
      </c>
      <c r="B101" s="52">
        <f>SUM(B51,B59,B61,B63,B80,B93,B94,B99,)</f>
        <v>9582944.440000001</v>
      </c>
      <c r="C101" s="52">
        <f>SUM(C51,C59,C61,C63,C80,C93,C94,C99,)</f>
        <v>5481102.78</v>
      </c>
      <c r="D101" s="25">
        <f>IF(B101=0,"   ",C101/B101*100)</f>
        <v>57.196437006578314</v>
      </c>
      <c r="E101" s="26">
        <f t="shared" si="1"/>
        <v>-4101841.660000001</v>
      </c>
    </row>
    <row r="102" spans="1:5" s="2" customFormat="1" ht="30" customHeight="1">
      <c r="A102" s="34" t="s">
        <v>90</v>
      </c>
      <c r="B102" s="34"/>
      <c r="C102" s="67"/>
      <c r="D102" s="67"/>
      <c r="E102" s="67"/>
    </row>
    <row r="103" spans="1:5" s="2" customFormat="1" ht="18" customHeight="1">
      <c r="A103" s="34" t="s">
        <v>54</v>
      </c>
      <c r="B103" s="34"/>
      <c r="C103" s="35" t="s">
        <v>91</v>
      </c>
      <c r="D103" s="36"/>
      <c r="E103" s="37"/>
    </row>
    <row r="104" spans="1:5" ht="13.5">
      <c r="A104" s="34"/>
      <c r="B104" s="34"/>
      <c r="C104" s="53"/>
      <c r="D104" s="34"/>
      <c r="E104" s="54"/>
    </row>
    <row r="105" spans="1:5" ht="13.5">
      <c r="A105" s="34"/>
      <c r="B105" s="34"/>
      <c r="C105" s="53"/>
      <c r="D105" s="34"/>
      <c r="E105" s="54"/>
    </row>
    <row r="106" spans="1:5" ht="13.5">
      <c r="A106" s="55"/>
      <c r="B106" s="55"/>
      <c r="C106" s="56"/>
      <c r="D106" s="55"/>
      <c r="E106" s="57"/>
    </row>
    <row r="107" spans="1:5" ht="13.5">
      <c r="A107" s="55"/>
      <c r="B107" s="55"/>
      <c r="C107" s="56"/>
      <c r="D107" s="55"/>
      <c r="E107" s="57"/>
    </row>
  </sheetData>
  <sheetProtection/>
  <mergeCells count="2">
    <mergeCell ref="A1:E1"/>
    <mergeCell ref="C102:E102"/>
  </mergeCells>
  <printOptions/>
  <pageMargins left="0.984251968503937" right="0.5905511811023623" top="0.5118110236220472" bottom="0.5118110236220472" header="0.5118110236220472" footer="0.5118110236220472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2021-11-08T08:06:36Z</cp:lastPrinted>
  <dcterms:created xsi:type="dcterms:W3CDTF">2001-03-21T05:21:19Z</dcterms:created>
  <dcterms:modified xsi:type="dcterms:W3CDTF">2021-11-15T12:48:10Z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